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035" windowHeight="8955"/>
  </bookViews>
  <sheets>
    <sheet name="Rekapitulace stavby" sheetId="1" r:id="rId1"/>
    <sheet name="D1 - 001-003" sheetId="2" r:id="rId2"/>
    <sheet name="D2 - 105-111" sheetId="3" r:id="rId3"/>
    <sheet name="D3 - 114" sheetId="4" r:id="rId4"/>
    <sheet name="D4 - 124" sheetId="5" r:id="rId5"/>
    <sheet name="D5 - 127-133" sheetId="6" r:id="rId6"/>
    <sheet name="D6 - 137,138" sheetId="7" r:id="rId7"/>
    <sheet name="D-E - Elektroinstalace" sheetId="8" r:id="rId8"/>
    <sheet name="Pokyny pro vyplnění" sheetId="9" r:id="rId9"/>
  </sheets>
  <definedNames>
    <definedName name="_xlnm._FilterDatabase" localSheetId="1" hidden="1">'D1 - 001-003'!$C$86:$K$141</definedName>
    <definedName name="_xlnm._FilterDatabase" localSheetId="2" hidden="1">'D2 - 105-111'!$C$100:$K$400</definedName>
    <definedName name="_xlnm._FilterDatabase" localSheetId="3" hidden="1">'D3 - 114'!$C$97:$K$232</definedName>
    <definedName name="_xlnm._FilterDatabase" localSheetId="4" hidden="1">'D4 - 124'!$C$91:$K$168</definedName>
    <definedName name="_xlnm._FilterDatabase" localSheetId="5" hidden="1">'D5 - 127-133'!$C$100:$K$353</definedName>
    <definedName name="_xlnm._FilterDatabase" localSheetId="6" hidden="1">'D6 - 137,138'!$C$97:$K$255</definedName>
    <definedName name="_xlnm._FilterDatabase" localSheetId="7" hidden="1">'D-E - Elektroinstalace'!$C$78:$K$78</definedName>
    <definedName name="_xlnm.Print_Titles" localSheetId="1">'D1 - 001-003'!$86:$86</definedName>
    <definedName name="_xlnm.Print_Titles" localSheetId="2">'D2 - 105-111'!$100:$100</definedName>
    <definedName name="_xlnm.Print_Titles" localSheetId="3">'D3 - 114'!$97:$97</definedName>
    <definedName name="_xlnm.Print_Titles" localSheetId="4">'D4 - 124'!$91:$91</definedName>
    <definedName name="_xlnm.Print_Titles" localSheetId="5">'D5 - 127-133'!$100:$100</definedName>
    <definedName name="_xlnm.Print_Titles" localSheetId="6">'D6 - 137,138'!$97:$97</definedName>
    <definedName name="_xlnm.Print_Titles" localSheetId="7">'D-E - Elektroinstalace'!$78:$78</definedName>
    <definedName name="_xlnm.Print_Titles" localSheetId="0">'Rekapitulace stavby'!$49:$49</definedName>
    <definedName name="_xlnm.Print_Area" localSheetId="1">'D1 - 001-003'!$C$4:$J$36,'D1 - 001-003'!$C$42:$J$68,'D1 - 001-003'!$C$74:$K$141</definedName>
    <definedName name="_xlnm.Print_Area" localSheetId="2">'D2 - 105-111'!$C$4:$J$36,'D2 - 105-111'!$C$42:$J$82,'D2 - 105-111'!$C$88:$K$400</definedName>
    <definedName name="_xlnm.Print_Area" localSheetId="3">'D3 - 114'!$C$4:$J$36,'D3 - 114'!$C$42:$J$79,'D3 - 114'!$C$85:$K$232</definedName>
    <definedName name="_xlnm.Print_Area" localSheetId="4">'D4 - 124'!$C$4:$J$36,'D4 - 124'!$C$42:$J$73,'D4 - 124'!$C$79:$K$168</definedName>
    <definedName name="_xlnm.Print_Area" localSheetId="5">'D5 - 127-133'!$C$4:$J$36,'D5 - 127-133'!$C$42:$J$82,'D5 - 127-133'!$C$88:$K$353</definedName>
    <definedName name="_xlnm.Print_Area" localSheetId="6">'D6 - 137,138'!$C$4:$J$36,'D6 - 137,138'!$C$42:$J$79,'D6 - 137,138'!$C$85:$K$255</definedName>
    <definedName name="_xlnm.Print_Area" localSheetId="7">'D-E - Elektroinstalace'!$C$4:$J$36,'D-E - Elektroinstalace'!$C$42:$J$60,'D-E - Elektroinstalace'!$C$66:$K$119</definedName>
    <definedName name="_xlnm.Print_Area" localSheetId="8">'Pokyny pro vyplnění'!$B$2:$K$69,'Pokyny pro vyplnění'!$B$72:$K$116,'Pokyny pro vyplnění'!$B$119:$K$184,'Pokyny pro vyplnění'!$B$187:$K$207</definedName>
    <definedName name="_xlnm.Print_Area" localSheetId="0">'Rekapitulace stavby'!$D$4:$AO$33,'Rekapitulace stavby'!$C$39:$AQ$59</definedName>
  </definedNames>
  <calcPr calcId="145621" iterateCount="1"/>
</workbook>
</file>

<file path=xl/calcChain.xml><?xml version="1.0" encoding="utf-8"?>
<calcChain xmlns="http://schemas.openxmlformats.org/spreadsheetml/2006/main">
  <c r="L47" i="1" l="1"/>
  <c r="J12" i="3" l="1"/>
  <c r="J12" i="4"/>
  <c r="J12" i="5"/>
  <c r="J12" i="6"/>
  <c r="J12" i="7"/>
  <c r="J12" i="8"/>
  <c r="J12" i="2"/>
  <c r="J14" i="3"/>
  <c r="J14" i="4"/>
  <c r="J14" i="5"/>
  <c r="J14" i="6"/>
  <c r="J14" i="7"/>
  <c r="J14" i="8"/>
  <c r="J14" i="2"/>
  <c r="E9" i="8" l="1"/>
  <c r="E9" i="7"/>
  <c r="E9" i="6"/>
  <c r="E9" i="5"/>
  <c r="E9" i="4"/>
  <c r="E9" i="3"/>
  <c r="E9" i="2"/>
  <c r="E21" i="3"/>
  <c r="E21" i="4"/>
  <c r="E21" i="5"/>
  <c r="E21" i="6"/>
  <c r="E21" i="7"/>
  <c r="E21" i="8"/>
  <c r="E21" i="2"/>
  <c r="F12" i="3"/>
  <c r="F12" i="4"/>
  <c r="F12" i="5"/>
  <c r="F12" i="6"/>
  <c r="F12" i="7"/>
  <c r="F12" i="8"/>
  <c r="F12" i="2"/>
  <c r="E15" i="3"/>
  <c r="E15" i="4"/>
  <c r="E15" i="5"/>
  <c r="E15" i="6"/>
  <c r="E15" i="7"/>
  <c r="E15" i="8"/>
  <c r="E15" i="2"/>
  <c r="E7" i="2" l="1"/>
  <c r="E45" i="2" s="1"/>
  <c r="J81" i="2"/>
  <c r="J17" i="2"/>
  <c r="E18" i="2"/>
  <c r="F52" i="2" s="1"/>
  <c r="J18" i="2"/>
  <c r="E47" i="2"/>
  <c r="F49" i="2"/>
  <c r="F51" i="2"/>
  <c r="J51" i="2"/>
  <c r="E79" i="2"/>
  <c r="F81" i="2"/>
  <c r="F83" i="2"/>
  <c r="J83" i="2"/>
  <c r="J90" i="2"/>
  <c r="BE90" i="2" s="1"/>
  <c r="P90" i="2"/>
  <c r="R90" i="2"/>
  <c r="T90" i="2"/>
  <c r="BF90" i="2"/>
  <c r="BG90" i="2"/>
  <c r="BH90" i="2"/>
  <c r="BI90" i="2"/>
  <c r="BK90" i="2"/>
  <c r="J91" i="2"/>
  <c r="BE91" i="2" s="1"/>
  <c r="P91" i="2"/>
  <c r="R91" i="2"/>
  <c r="T91" i="2"/>
  <c r="BF91" i="2"/>
  <c r="BG91" i="2"/>
  <c r="BH91" i="2"/>
  <c r="BI91" i="2"/>
  <c r="BK91" i="2"/>
  <c r="J92" i="2"/>
  <c r="P92" i="2"/>
  <c r="R92" i="2"/>
  <c r="T92" i="2"/>
  <c r="BE92" i="2"/>
  <c r="BF92" i="2"/>
  <c r="BG92" i="2"/>
  <c r="BH92" i="2"/>
  <c r="BI92" i="2"/>
  <c r="BK92" i="2"/>
  <c r="J93" i="2"/>
  <c r="P93" i="2"/>
  <c r="R93" i="2"/>
  <c r="T93" i="2"/>
  <c r="BE93" i="2"/>
  <c r="BF93" i="2"/>
  <c r="BG93" i="2"/>
  <c r="BH93" i="2"/>
  <c r="BI93" i="2"/>
  <c r="BK93" i="2"/>
  <c r="J95" i="2"/>
  <c r="P95" i="2"/>
  <c r="R95" i="2"/>
  <c r="T95" i="2"/>
  <c r="BE95" i="2"/>
  <c r="BF95" i="2"/>
  <c r="BG95" i="2"/>
  <c r="BH95" i="2"/>
  <c r="BI95" i="2"/>
  <c r="BK95" i="2"/>
  <c r="J96" i="2"/>
  <c r="P96" i="2"/>
  <c r="R96" i="2"/>
  <c r="T96" i="2"/>
  <c r="BE96" i="2"/>
  <c r="BF96" i="2"/>
  <c r="BG96" i="2"/>
  <c r="BH96" i="2"/>
  <c r="BI96" i="2"/>
  <c r="BK96" i="2"/>
  <c r="J97" i="2"/>
  <c r="BE97" i="2" s="1"/>
  <c r="P97" i="2"/>
  <c r="R97" i="2"/>
  <c r="T97" i="2"/>
  <c r="BF97" i="2"/>
  <c r="BG97" i="2"/>
  <c r="BH97" i="2"/>
  <c r="BI97" i="2"/>
  <c r="BK97" i="2"/>
  <c r="J98" i="2"/>
  <c r="P98" i="2"/>
  <c r="R98" i="2"/>
  <c r="T98" i="2"/>
  <c r="BE98" i="2"/>
  <c r="BF98" i="2"/>
  <c r="BG98" i="2"/>
  <c r="BH98" i="2"/>
  <c r="BI98" i="2"/>
  <c r="BK98" i="2"/>
  <c r="J99" i="2"/>
  <c r="P99" i="2"/>
  <c r="R99" i="2"/>
  <c r="T99" i="2"/>
  <c r="BE99" i="2"/>
  <c r="BF99" i="2"/>
  <c r="BG99" i="2"/>
  <c r="BH99" i="2"/>
  <c r="BI99" i="2"/>
  <c r="BK99" i="2"/>
  <c r="J100" i="2"/>
  <c r="P100" i="2"/>
  <c r="R100" i="2"/>
  <c r="T100" i="2"/>
  <c r="BE100" i="2"/>
  <c r="BF100" i="2"/>
  <c r="BG100" i="2"/>
  <c r="BH100" i="2"/>
  <c r="BI100" i="2"/>
  <c r="BK100" i="2"/>
  <c r="J103" i="2"/>
  <c r="P103" i="2"/>
  <c r="R103" i="2"/>
  <c r="T103" i="2"/>
  <c r="BE103" i="2"/>
  <c r="BF103" i="2"/>
  <c r="BG103" i="2"/>
  <c r="BH103" i="2"/>
  <c r="BI103" i="2"/>
  <c r="BK103" i="2"/>
  <c r="J104" i="2"/>
  <c r="P104" i="2"/>
  <c r="R104" i="2"/>
  <c r="T104" i="2"/>
  <c r="BE104" i="2"/>
  <c r="BF104" i="2"/>
  <c r="BG104" i="2"/>
  <c r="BH104" i="2"/>
  <c r="BI104" i="2"/>
  <c r="BK104" i="2"/>
  <c r="J105" i="2"/>
  <c r="P105" i="2"/>
  <c r="R105" i="2"/>
  <c r="T105" i="2"/>
  <c r="BE105" i="2"/>
  <c r="BF105" i="2"/>
  <c r="BG105" i="2"/>
  <c r="BH105" i="2"/>
  <c r="BI105" i="2"/>
  <c r="BK105" i="2"/>
  <c r="J107" i="2"/>
  <c r="P107" i="2"/>
  <c r="R107" i="2"/>
  <c r="T107" i="2"/>
  <c r="BE107" i="2"/>
  <c r="BF107" i="2"/>
  <c r="BG107" i="2"/>
  <c r="BH107" i="2"/>
  <c r="BI107" i="2"/>
  <c r="BK107" i="2"/>
  <c r="J109" i="2"/>
  <c r="BE109" i="2" s="1"/>
  <c r="P109" i="2"/>
  <c r="P108" i="2" s="1"/>
  <c r="R109" i="2"/>
  <c r="R108" i="2" s="1"/>
  <c r="T109" i="2"/>
  <c r="T108" i="2" s="1"/>
  <c r="BF109" i="2"/>
  <c r="BG109" i="2"/>
  <c r="BH109" i="2"/>
  <c r="BI109" i="2"/>
  <c r="BK109" i="2"/>
  <c r="BK108" i="2" s="1"/>
  <c r="J108" i="2" s="1"/>
  <c r="J61" i="2" s="1"/>
  <c r="J112" i="2"/>
  <c r="P112" i="2"/>
  <c r="R112" i="2"/>
  <c r="T112" i="2"/>
  <c r="BE112" i="2"/>
  <c r="BF112" i="2"/>
  <c r="BG112" i="2"/>
  <c r="BH112" i="2"/>
  <c r="BI112" i="2"/>
  <c r="BK112" i="2"/>
  <c r="J113" i="2"/>
  <c r="P113" i="2"/>
  <c r="R113" i="2"/>
  <c r="T113" i="2"/>
  <c r="BE113" i="2"/>
  <c r="BF113" i="2"/>
  <c r="BG113" i="2"/>
  <c r="BH113" i="2"/>
  <c r="BI113" i="2"/>
  <c r="BK113" i="2"/>
  <c r="J114" i="2"/>
  <c r="P114" i="2"/>
  <c r="R114" i="2"/>
  <c r="T114" i="2"/>
  <c r="BE114" i="2"/>
  <c r="BF114" i="2"/>
  <c r="BG114" i="2"/>
  <c r="BH114" i="2"/>
  <c r="BI114" i="2"/>
  <c r="BK114" i="2"/>
  <c r="J115" i="2"/>
  <c r="P115" i="2"/>
  <c r="R115" i="2"/>
  <c r="T115" i="2"/>
  <c r="BE115" i="2"/>
  <c r="BF115" i="2"/>
  <c r="BG115" i="2"/>
  <c r="BH115" i="2"/>
  <c r="BI115" i="2"/>
  <c r="BK115" i="2"/>
  <c r="J116" i="2"/>
  <c r="P116" i="2"/>
  <c r="R116" i="2"/>
  <c r="T116" i="2"/>
  <c r="BE116" i="2"/>
  <c r="BF116" i="2"/>
  <c r="BG116" i="2"/>
  <c r="BH116" i="2"/>
  <c r="BI116" i="2"/>
  <c r="BK116" i="2"/>
  <c r="J117" i="2"/>
  <c r="P117" i="2"/>
  <c r="R117" i="2"/>
  <c r="T117" i="2"/>
  <c r="BE117" i="2"/>
  <c r="BF117" i="2"/>
  <c r="BG117" i="2"/>
  <c r="BH117" i="2"/>
  <c r="BI117" i="2"/>
  <c r="BK117" i="2"/>
  <c r="J119" i="2"/>
  <c r="P119" i="2"/>
  <c r="R119" i="2"/>
  <c r="T119" i="2"/>
  <c r="BE119" i="2"/>
  <c r="BF119" i="2"/>
  <c r="BG119" i="2"/>
  <c r="BH119" i="2"/>
  <c r="BI119" i="2"/>
  <c r="BK119" i="2"/>
  <c r="J120" i="2"/>
  <c r="BE120" i="2" s="1"/>
  <c r="P120" i="2"/>
  <c r="R120" i="2"/>
  <c r="T120" i="2"/>
  <c r="BF120" i="2"/>
  <c r="BG120" i="2"/>
  <c r="BH120" i="2"/>
  <c r="BI120" i="2"/>
  <c r="BK120" i="2"/>
  <c r="J121" i="2"/>
  <c r="P121" i="2"/>
  <c r="R121" i="2"/>
  <c r="T121" i="2"/>
  <c r="BE121" i="2"/>
  <c r="BF121" i="2"/>
  <c r="BG121" i="2"/>
  <c r="BH121" i="2"/>
  <c r="BI121" i="2"/>
  <c r="BK121" i="2"/>
  <c r="J122" i="2"/>
  <c r="P122" i="2"/>
  <c r="R122" i="2"/>
  <c r="T122" i="2"/>
  <c r="BE122" i="2"/>
  <c r="BF122" i="2"/>
  <c r="BG122" i="2"/>
  <c r="BH122" i="2"/>
  <c r="BI122" i="2"/>
  <c r="BK122" i="2"/>
  <c r="J123" i="2"/>
  <c r="P123" i="2"/>
  <c r="R123" i="2"/>
  <c r="T123" i="2"/>
  <c r="BE123" i="2"/>
  <c r="BF123" i="2"/>
  <c r="BG123" i="2"/>
  <c r="BH123" i="2"/>
  <c r="BI123" i="2"/>
  <c r="BK123" i="2"/>
  <c r="J124" i="2"/>
  <c r="P124" i="2"/>
  <c r="R124" i="2"/>
  <c r="T124" i="2"/>
  <c r="BE124" i="2"/>
  <c r="BF124" i="2"/>
  <c r="BG124" i="2"/>
  <c r="BH124" i="2"/>
  <c r="BI124" i="2"/>
  <c r="BK124" i="2"/>
  <c r="J125" i="2"/>
  <c r="P125" i="2"/>
  <c r="R125" i="2"/>
  <c r="T125" i="2"/>
  <c r="BE125" i="2"/>
  <c r="BF125" i="2"/>
  <c r="BG125" i="2"/>
  <c r="BH125" i="2"/>
  <c r="BI125" i="2"/>
  <c r="BK125" i="2"/>
  <c r="J126" i="2"/>
  <c r="P126" i="2"/>
  <c r="R126" i="2"/>
  <c r="T126" i="2"/>
  <c r="BE126" i="2"/>
  <c r="BF126" i="2"/>
  <c r="BG126" i="2"/>
  <c r="BH126" i="2"/>
  <c r="BI126" i="2"/>
  <c r="BK126" i="2"/>
  <c r="J127" i="2"/>
  <c r="P127" i="2"/>
  <c r="R127" i="2"/>
  <c r="T127" i="2"/>
  <c r="BE127" i="2"/>
  <c r="BF127" i="2"/>
  <c r="BG127" i="2"/>
  <c r="BH127" i="2"/>
  <c r="BI127" i="2"/>
  <c r="BK127" i="2"/>
  <c r="J128" i="2"/>
  <c r="P128" i="2"/>
  <c r="R128" i="2"/>
  <c r="T128" i="2"/>
  <c r="BE128" i="2"/>
  <c r="BF128" i="2"/>
  <c r="BG128" i="2"/>
  <c r="BH128" i="2"/>
  <c r="BI128" i="2"/>
  <c r="BK128" i="2"/>
  <c r="J129" i="2"/>
  <c r="P129" i="2"/>
  <c r="R129" i="2"/>
  <c r="T129" i="2"/>
  <c r="BE129" i="2"/>
  <c r="BF129" i="2"/>
  <c r="BG129" i="2"/>
  <c r="BH129" i="2"/>
  <c r="BI129" i="2"/>
  <c r="BK129" i="2"/>
  <c r="J130" i="2"/>
  <c r="P130" i="2"/>
  <c r="R130" i="2"/>
  <c r="T130" i="2"/>
  <c r="BE130" i="2"/>
  <c r="BF130" i="2"/>
  <c r="BG130" i="2"/>
  <c r="BH130" i="2"/>
  <c r="BI130" i="2"/>
  <c r="BK130" i="2"/>
  <c r="J132" i="2"/>
  <c r="BE132" i="2" s="1"/>
  <c r="P132" i="2"/>
  <c r="R132" i="2"/>
  <c r="T132" i="2"/>
  <c r="T131" i="2" s="1"/>
  <c r="BF132" i="2"/>
  <c r="BG132" i="2"/>
  <c r="BH132" i="2"/>
  <c r="BI132" i="2"/>
  <c r="BK132" i="2"/>
  <c r="J133" i="2"/>
  <c r="P133" i="2"/>
  <c r="R133" i="2"/>
  <c r="T133" i="2"/>
  <c r="BE133" i="2"/>
  <c r="BF133" i="2"/>
  <c r="BG133" i="2"/>
  <c r="BH133" i="2"/>
  <c r="BI133" i="2"/>
  <c r="BK133" i="2"/>
  <c r="J135" i="2"/>
  <c r="BE135" i="2" s="1"/>
  <c r="P135" i="2"/>
  <c r="R135" i="2"/>
  <c r="T135" i="2"/>
  <c r="BF135" i="2"/>
  <c r="BG135" i="2"/>
  <c r="BH135" i="2"/>
  <c r="BI135" i="2"/>
  <c r="BK135" i="2"/>
  <c r="J137" i="2"/>
  <c r="P137" i="2"/>
  <c r="R137" i="2"/>
  <c r="T137" i="2"/>
  <c r="BE137" i="2"/>
  <c r="BF137" i="2"/>
  <c r="BG137" i="2"/>
  <c r="BH137" i="2"/>
  <c r="BI137" i="2"/>
  <c r="BK137" i="2"/>
  <c r="J138" i="2"/>
  <c r="P138" i="2"/>
  <c r="R138" i="2"/>
  <c r="T138" i="2"/>
  <c r="BE138" i="2"/>
  <c r="BF138" i="2"/>
  <c r="BG138" i="2"/>
  <c r="BH138" i="2"/>
  <c r="BI138" i="2"/>
  <c r="BK138" i="2"/>
  <c r="J139" i="2"/>
  <c r="P139" i="2"/>
  <c r="R139" i="2"/>
  <c r="T139" i="2"/>
  <c r="BE139" i="2"/>
  <c r="BF139" i="2"/>
  <c r="BG139" i="2"/>
  <c r="BH139" i="2"/>
  <c r="BI139" i="2"/>
  <c r="BK139" i="2"/>
  <c r="J141" i="2"/>
  <c r="BE141" i="2" s="1"/>
  <c r="P141" i="2"/>
  <c r="P140" i="2" s="1"/>
  <c r="R141" i="2"/>
  <c r="R140" i="2" s="1"/>
  <c r="T141" i="2"/>
  <c r="T140" i="2" s="1"/>
  <c r="BF141" i="2"/>
  <c r="BG141" i="2"/>
  <c r="BH141" i="2"/>
  <c r="BI141" i="2"/>
  <c r="BK141" i="2"/>
  <c r="BK140" i="2" s="1"/>
  <c r="J140" i="2" s="1"/>
  <c r="J67" i="2" s="1"/>
  <c r="E7" i="3"/>
  <c r="E45" i="3" s="1"/>
  <c r="J95" i="3"/>
  <c r="J17" i="3"/>
  <c r="E18" i="3"/>
  <c r="F98" i="3" s="1"/>
  <c r="J18" i="3"/>
  <c r="E47" i="3"/>
  <c r="F49" i="3"/>
  <c r="F51" i="3"/>
  <c r="J51" i="3"/>
  <c r="E93" i="3"/>
  <c r="F95" i="3"/>
  <c r="F97" i="3"/>
  <c r="J97" i="3"/>
  <c r="J104" i="3"/>
  <c r="BE104" i="3" s="1"/>
  <c r="P104" i="3"/>
  <c r="R104" i="3"/>
  <c r="T104" i="3"/>
  <c r="BF104" i="3"/>
  <c r="BG104" i="3"/>
  <c r="BH104" i="3"/>
  <c r="BI104" i="3"/>
  <c r="BK104" i="3"/>
  <c r="J109" i="3"/>
  <c r="P109" i="3"/>
  <c r="R109" i="3"/>
  <c r="T109" i="3"/>
  <c r="BE109" i="3"/>
  <c r="BF109" i="3"/>
  <c r="BG109" i="3"/>
  <c r="BH109" i="3"/>
  <c r="BI109" i="3"/>
  <c r="BK109" i="3"/>
  <c r="J112" i="3"/>
  <c r="P112" i="3"/>
  <c r="R112" i="3"/>
  <c r="T112" i="3"/>
  <c r="BE112" i="3"/>
  <c r="BF112" i="3"/>
  <c r="BG112" i="3"/>
  <c r="BH112" i="3"/>
  <c r="BI112" i="3"/>
  <c r="BK112" i="3"/>
  <c r="J115" i="3"/>
  <c r="P115" i="3"/>
  <c r="R115" i="3"/>
  <c r="T115" i="3"/>
  <c r="BE115" i="3"/>
  <c r="BF115" i="3"/>
  <c r="BG115" i="3"/>
  <c r="BH115" i="3"/>
  <c r="BI115" i="3"/>
  <c r="BK115" i="3"/>
  <c r="J117" i="3"/>
  <c r="P117" i="3"/>
  <c r="R117" i="3"/>
  <c r="T117" i="3"/>
  <c r="BE117" i="3"/>
  <c r="BF117" i="3"/>
  <c r="BG117" i="3"/>
  <c r="BH117" i="3"/>
  <c r="BI117" i="3"/>
  <c r="BK117" i="3"/>
  <c r="J128" i="3"/>
  <c r="P128" i="3"/>
  <c r="R128" i="3"/>
  <c r="T128" i="3"/>
  <c r="BE128" i="3"/>
  <c r="BF128" i="3"/>
  <c r="BG128" i="3"/>
  <c r="BH128" i="3"/>
  <c r="BI128" i="3"/>
  <c r="BK128" i="3"/>
  <c r="J132" i="3"/>
  <c r="P132" i="3"/>
  <c r="R132" i="3"/>
  <c r="T132" i="3"/>
  <c r="BE132" i="3"/>
  <c r="BF132" i="3"/>
  <c r="BG132" i="3"/>
  <c r="BH132" i="3"/>
  <c r="BI132" i="3"/>
  <c r="BK132" i="3"/>
  <c r="J133" i="3"/>
  <c r="P133" i="3"/>
  <c r="R133" i="3"/>
  <c r="T133" i="3"/>
  <c r="BE133" i="3"/>
  <c r="BF133" i="3"/>
  <c r="BG133" i="3"/>
  <c r="BH133" i="3"/>
  <c r="BI133" i="3"/>
  <c r="BK133" i="3"/>
  <c r="J135" i="3"/>
  <c r="P135" i="3"/>
  <c r="R135" i="3"/>
  <c r="T135" i="3"/>
  <c r="BE135" i="3"/>
  <c r="BF135" i="3"/>
  <c r="BG135" i="3"/>
  <c r="BH135" i="3"/>
  <c r="BI135" i="3"/>
  <c r="BK135" i="3"/>
  <c r="J137" i="3"/>
  <c r="P137" i="3"/>
  <c r="R137" i="3"/>
  <c r="T137" i="3"/>
  <c r="BE137" i="3"/>
  <c r="BF137" i="3"/>
  <c r="BG137" i="3"/>
  <c r="BH137" i="3"/>
  <c r="BI137" i="3"/>
  <c r="BK137" i="3"/>
  <c r="J138" i="3"/>
  <c r="P138" i="3"/>
  <c r="R138" i="3"/>
  <c r="T138" i="3"/>
  <c r="BE138" i="3"/>
  <c r="BF138" i="3"/>
  <c r="BG138" i="3"/>
  <c r="BH138" i="3"/>
  <c r="BI138" i="3"/>
  <c r="BK138" i="3"/>
  <c r="J139" i="3"/>
  <c r="P139" i="3"/>
  <c r="R139" i="3"/>
  <c r="T139" i="3"/>
  <c r="BE139" i="3"/>
  <c r="BF139" i="3"/>
  <c r="BG139" i="3"/>
  <c r="BH139" i="3"/>
  <c r="BI139" i="3"/>
  <c r="BK139" i="3"/>
  <c r="J140" i="3"/>
  <c r="P140" i="3"/>
  <c r="R140" i="3"/>
  <c r="T140" i="3"/>
  <c r="BE140" i="3"/>
  <c r="BF140" i="3"/>
  <c r="BG140" i="3"/>
  <c r="BH140" i="3"/>
  <c r="BI140" i="3"/>
  <c r="BK140" i="3"/>
  <c r="J142" i="3"/>
  <c r="P142" i="3"/>
  <c r="R142" i="3"/>
  <c r="T142" i="3"/>
  <c r="BE142" i="3"/>
  <c r="BF142" i="3"/>
  <c r="BG142" i="3"/>
  <c r="BH142" i="3"/>
  <c r="BI142" i="3"/>
  <c r="BK142" i="3"/>
  <c r="J143" i="3"/>
  <c r="P143" i="3"/>
  <c r="R143" i="3"/>
  <c r="T143" i="3"/>
  <c r="BE143" i="3"/>
  <c r="BF143" i="3"/>
  <c r="BG143" i="3"/>
  <c r="BH143" i="3"/>
  <c r="BI143" i="3"/>
  <c r="BK143" i="3"/>
  <c r="J144" i="3"/>
  <c r="P144" i="3"/>
  <c r="R144" i="3"/>
  <c r="T144" i="3"/>
  <c r="BE144" i="3"/>
  <c r="BF144" i="3"/>
  <c r="BG144" i="3"/>
  <c r="BH144" i="3"/>
  <c r="BI144" i="3"/>
  <c r="BK144" i="3"/>
  <c r="J146" i="3"/>
  <c r="P146" i="3"/>
  <c r="R146" i="3"/>
  <c r="T146" i="3"/>
  <c r="BE146" i="3"/>
  <c r="BF146" i="3"/>
  <c r="BG146" i="3"/>
  <c r="BH146" i="3"/>
  <c r="BI146" i="3"/>
  <c r="BK146" i="3"/>
  <c r="J154" i="3"/>
  <c r="P154" i="3"/>
  <c r="R154" i="3"/>
  <c r="T154" i="3"/>
  <c r="BE154" i="3"/>
  <c r="BF154" i="3"/>
  <c r="BG154" i="3"/>
  <c r="BH154" i="3"/>
  <c r="BI154" i="3"/>
  <c r="BK154" i="3"/>
  <c r="J162" i="3"/>
  <c r="P162" i="3"/>
  <c r="R162" i="3"/>
  <c r="T162" i="3"/>
  <c r="BE162" i="3"/>
  <c r="BF162" i="3"/>
  <c r="BG162" i="3"/>
  <c r="BH162" i="3"/>
  <c r="BI162" i="3"/>
  <c r="BK162" i="3"/>
  <c r="J164" i="3"/>
  <c r="P164" i="3"/>
  <c r="R164" i="3"/>
  <c r="T164" i="3"/>
  <c r="BE164" i="3"/>
  <c r="BF164" i="3"/>
  <c r="BG164" i="3"/>
  <c r="BH164" i="3"/>
  <c r="BI164" i="3"/>
  <c r="BK164" i="3"/>
  <c r="J166" i="3"/>
  <c r="P166" i="3"/>
  <c r="R166" i="3"/>
  <c r="T166" i="3"/>
  <c r="BE166" i="3"/>
  <c r="BF166" i="3"/>
  <c r="BG166" i="3"/>
  <c r="BH166" i="3"/>
  <c r="BI166" i="3"/>
  <c r="BK166" i="3"/>
  <c r="J167" i="3"/>
  <c r="P167" i="3"/>
  <c r="R167" i="3"/>
  <c r="T167" i="3"/>
  <c r="BE167" i="3"/>
  <c r="BF167" i="3"/>
  <c r="BG167" i="3"/>
  <c r="BH167" i="3"/>
  <c r="BI167" i="3"/>
  <c r="BK167" i="3"/>
  <c r="J168" i="3"/>
  <c r="P168" i="3"/>
  <c r="R168" i="3"/>
  <c r="T168" i="3"/>
  <c r="BE168" i="3"/>
  <c r="BF168" i="3"/>
  <c r="BG168" i="3"/>
  <c r="BH168" i="3"/>
  <c r="BI168" i="3"/>
  <c r="BK168" i="3"/>
  <c r="J173" i="3"/>
  <c r="BE173" i="3" s="1"/>
  <c r="P173" i="3"/>
  <c r="R173" i="3"/>
  <c r="T173" i="3"/>
  <c r="BF173" i="3"/>
  <c r="BG173" i="3"/>
  <c r="BH173" i="3"/>
  <c r="BI173" i="3"/>
  <c r="BK173" i="3"/>
  <c r="J174" i="3"/>
  <c r="P174" i="3"/>
  <c r="R174" i="3"/>
  <c r="T174" i="3"/>
  <c r="BE174" i="3"/>
  <c r="BF174" i="3"/>
  <c r="BG174" i="3"/>
  <c r="BH174" i="3"/>
  <c r="BI174" i="3"/>
  <c r="BK174" i="3"/>
  <c r="J175" i="3"/>
  <c r="P175" i="3"/>
  <c r="R175" i="3"/>
  <c r="T175" i="3"/>
  <c r="BE175" i="3"/>
  <c r="BF175" i="3"/>
  <c r="BG175" i="3"/>
  <c r="BH175" i="3"/>
  <c r="BI175" i="3"/>
  <c r="BK175" i="3"/>
  <c r="J177" i="3"/>
  <c r="P177" i="3"/>
  <c r="R177" i="3"/>
  <c r="T177" i="3"/>
  <c r="BE177" i="3"/>
  <c r="BF177" i="3"/>
  <c r="BG177" i="3"/>
  <c r="BH177" i="3"/>
  <c r="BI177" i="3"/>
  <c r="BK177" i="3"/>
  <c r="J179" i="3"/>
  <c r="BE179" i="3" s="1"/>
  <c r="P179" i="3"/>
  <c r="P178" i="3" s="1"/>
  <c r="R179" i="3"/>
  <c r="R178" i="3" s="1"/>
  <c r="T179" i="3"/>
  <c r="T178" i="3" s="1"/>
  <c r="BF179" i="3"/>
  <c r="BG179" i="3"/>
  <c r="BH179" i="3"/>
  <c r="BI179" i="3"/>
  <c r="BK179" i="3"/>
  <c r="BK178" i="3" s="1"/>
  <c r="J178" i="3" s="1"/>
  <c r="J62" i="3" s="1"/>
  <c r="J182" i="3"/>
  <c r="BE182" i="3" s="1"/>
  <c r="P182" i="3"/>
  <c r="R182" i="3"/>
  <c r="T182" i="3"/>
  <c r="BF182" i="3"/>
  <c r="BG182" i="3"/>
  <c r="BH182" i="3"/>
  <c r="BI182" i="3"/>
  <c r="BK182" i="3"/>
  <c r="J190" i="3"/>
  <c r="P190" i="3"/>
  <c r="R190" i="3"/>
  <c r="T190" i="3"/>
  <c r="BE190" i="3"/>
  <c r="BF190" i="3"/>
  <c r="BG190" i="3"/>
  <c r="BH190" i="3"/>
  <c r="BI190" i="3"/>
  <c r="BK190" i="3"/>
  <c r="J200" i="3"/>
  <c r="BE200" i="3" s="1"/>
  <c r="P200" i="3"/>
  <c r="R200" i="3"/>
  <c r="T200" i="3"/>
  <c r="BF200" i="3"/>
  <c r="BG200" i="3"/>
  <c r="BH200" i="3"/>
  <c r="BI200" i="3"/>
  <c r="BK200" i="3"/>
  <c r="J208" i="3"/>
  <c r="P208" i="3"/>
  <c r="R208" i="3"/>
  <c r="T208" i="3"/>
  <c r="BE208" i="3"/>
  <c r="BF208" i="3"/>
  <c r="BG208" i="3"/>
  <c r="BH208" i="3"/>
  <c r="BI208" i="3"/>
  <c r="BK208" i="3"/>
  <c r="J210" i="3"/>
  <c r="P210" i="3"/>
  <c r="R210" i="3"/>
  <c r="T210" i="3"/>
  <c r="BE210" i="3"/>
  <c r="BF210" i="3"/>
  <c r="BG210" i="3"/>
  <c r="BH210" i="3"/>
  <c r="BI210" i="3"/>
  <c r="BK210" i="3"/>
  <c r="J211" i="3"/>
  <c r="P211" i="3"/>
  <c r="R211" i="3"/>
  <c r="T211" i="3"/>
  <c r="BE211" i="3"/>
  <c r="BF211" i="3"/>
  <c r="BG211" i="3"/>
  <c r="BH211" i="3"/>
  <c r="BI211" i="3"/>
  <c r="BK211" i="3"/>
  <c r="J212" i="3"/>
  <c r="P212" i="3"/>
  <c r="R212" i="3"/>
  <c r="T212" i="3"/>
  <c r="BE212" i="3"/>
  <c r="BF212" i="3"/>
  <c r="BG212" i="3"/>
  <c r="BH212" i="3"/>
  <c r="BI212" i="3"/>
  <c r="BK212" i="3"/>
  <c r="J213" i="3"/>
  <c r="P213" i="3"/>
  <c r="R213" i="3"/>
  <c r="T213" i="3"/>
  <c r="BE213" i="3"/>
  <c r="BF213" i="3"/>
  <c r="BG213" i="3"/>
  <c r="BH213" i="3"/>
  <c r="BI213" i="3"/>
  <c r="BK213" i="3"/>
  <c r="J214" i="3"/>
  <c r="P214" i="3"/>
  <c r="R214" i="3"/>
  <c r="T214" i="3"/>
  <c r="BE214" i="3"/>
  <c r="BF214" i="3"/>
  <c r="BG214" i="3"/>
  <c r="BH214" i="3"/>
  <c r="BI214" i="3"/>
  <c r="BK214" i="3"/>
  <c r="J215" i="3"/>
  <c r="P215" i="3"/>
  <c r="R215" i="3"/>
  <c r="T215" i="3"/>
  <c r="BE215" i="3"/>
  <c r="BF215" i="3"/>
  <c r="BG215" i="3"/>
  <c r="BH215" i="3"/>
  <c r="BI215" i="3"/>
  <c r="BK215" i="3"/>
  <c r="J216" i="3"/>
  <c r="P216" i="3"/>
  <c r="R216" i="3"/>
  <c r="T216" i="3"/>
  <c r="BE216" i="3"/>
  <c r="BF216" i="3"/>
  <c r="BG216" i="3"/>
  <c r="BH216" i="3"/>
  <c r="BI216" i="3"/>
  <c r="BK216" i="3"/>
  <c r="J217" i="3"/>
  <c r="P217" i="3"/>
  <c r="R217" i="3"/>
  <c r="T217" i="3"/>
  <c r="BE217" i="3"/>
  <c r="BF217" i="3"/>
  <c r="BG217" i="3"/>
  <c r="BH217" i="3"/>
  <c r="BI217" i="3"/>
  <c r="BK217" i="3"/>
  <c r="J218" i="3"/>
  <c r="P218" i="3"/>
  <c r="R218" i="3"/>
  <c r="T218" i="3"/>
  <c r="BE218" i="3"/>
  <c r="BF218" i="3"/>
  <c r="BG218" i="3"/>
  <c r="BH218" i="3"/>
  <c r="BI218" i="3"/>
  <c r="BK218" i="3"/>
  <c r="J219" i="3"/>
  <c r="P219" i="3"/>
  <c r="R219" i="3"/>
  <c r="T219" i="3"/>
  <c r="BE219" i="3"/>
  <c r="BF219" i="3"/>
  <c r="BG219" i="3"/>
  <c r="BH219" i="3"/>
  <c r="BI219" i="3"/>
  <c r="BK219" i="3"/>
  <c r="J220" i="3"/>
  <c r="P220" i="3"/>
  <c r="R220" i="3"/>
  <c r="T220" i="3"/>
  <c r="BE220" i="3"/>
  <c r="BF220" i="3"/>
  <c r="BG220" i="3"/>
  <c r="BH220" i="3"/>
  <c r="BI220" i="3"/>
  <c r="BK220" i="3"/>
  <c r="J221" i="3"/>
  <c r="P221" i="3"/>
  <c r="R221" i="3"/>
  <c r="T221" i="3"/>
  <c r="BE221" i="3"/>
  <c r="BF221" i="3"/>
  <c r="BG221" i="3"/>
  <c r="BH221" i="3"/>
  <c r="BI221" i="3"/>
  <c r="BK221" i="3"/>
  <c r="J222" i="3"/>
  <c r="P222" i="3"/>
  <c r="R222" i="3"/>
  <c r="T222" i="3"/>
  <c r="BE222" i="3"/>
  <c r="BF222" i="3"/>
  <c r="BG222" i="3"/>
  <c r="BH222" i="3"/>
  <c r="BI222" i="3"/>
  <c r="BK222" i="3"/>
  <c r="J223" i="3"/>
  <c r="P223" i="3"/>
  <c r="R223" i="3"/>
  <c r="T223" i="3"/>
  <c r="BE223" i="3"/>
  <c r="BF223" i="3"/>
  <c r="BG223" i="3"/>
  <c r="BH223" i="3"/>
  <c r="BI223" i="3"/>
  <c r="BK223" i="3"/>
  <c r="J224" i="3"/>
  <c r="P224" i="3"/>
  <c r="R224" i="3"/>
  <c r="T224" i="3"/>
  <c r="BE224" i="3"/>
  <c r="BF224" i="3"/>
  <c r="BG224" i="3"/>
  <c r="BH224" i="3"/>
  <c r="BI224" i="3"/>
  <c r="BK224" i="3"/>
  <c r="J225" i="3"/>
  <c r="P225" i="3"/>
  <c r="R225" i="3"/>
  <c r="T225" i="3"/>
  <c r="BE225" i="3"/>
  <c r="BF225" i="3"/>
  <c r="BG225" i="3"/>
  <c r="BH225" i="3"/>
  <c r="BI225" i="3"/>
  <c r="BK225" i="3"/>
  <c r="J227" i="3"/>
  <c r="P227" i="3"/>
  <c r="R227" i="3"/>
  <c r="T227" i="3"/>
  <c r="BE227" i="3"/>
  <c r="BF227" i="3"/>
  <c r="BG227" i="3"/>
  <c r="BH227" i="3"/>
  <c r="BI227" i="3"/>
  <c r="BK227" i="3"/>
  <c r="J228" i="3"/>
  <c r="P228" i="3"/>
  <c r="R228" i="3"/>
  <c r="T228" i="3"/>
  <c r="BE228" i="3"/>
  <c r="BF228" i="3"/>
  <c r="BG228" i="3"/>
  <c r="BH228" i="3"/>
  <c r="BI228" i="3"/>
  <c r="BK228" i="3"/>
  <c r="J229" i="3"/>
  <c r="P229" i="3"/>
  <c r="R229" i="3"/>
  <c r="T229" i="3"/>
  <c r="BE229" i="3"/>
  <c r="BF229" i="3"/>
  <c r="BG229" i="3"/>
  <c r="BH229" i="3"/>
  <c r="BI229" i="3"/>
  <c r="BK229" i="3"/>
  <c r="J230" i="3"/>
  <c r="P230" i="3"/>
  <c r="R230" i="3"/>
  <c r="T230" i="3"/>
  <c r="BE230" i="3"/>
  <c r="BF230" i="3"/>
  <c r="BG230" i="3"/>
  <c r="BH230" i="3"/>
  <c r="BI230" i="3"/>
  <c r="BK230" i="3"/>
  <c r="J231" i="3"/>
  <c r="P231" i="3"/>
  <c r="R231" i="3"/>
  <c r="T231" i="3"/>
  <c r="BE231" i="3"/>
  <c r="BF231" i="3"/>
  <c r="BG231" i="3"/>
  <c r="BH231" i="3"/>
  <c r="BI231" i="3"/>
  <c r="BK231" i="3"/>
  <c r="J232" i="3"/>
  <c r="P232" i="3"/>
  <c r="R232" i="3"/>
  <c r="T232" i="3"/>
  <c r="BE232" i="3"/>
  <c r="BF232" i="3"/>
  <c r="BG232" i="3"/>
  <c r="BH232" i="3"/>
  <c r="BI232" i="3"/>
  <c r="BK232" i="3"/>
  <c r="J233" i="3"/>
  <c r="P233" i="3"/>
  <c r="R233" i="3"/>
  <c r="T233" i="3"/>
  <c r="BE233" i="3"/>
  <c r="BF233" i="3"/>
  <c r="BG233" i="3"/>
  <c r="BH233" i="3"/>
  <c r="BI233" i="3"/>
  <c r="BK233" i="3"/>
  <c r="J234" i="3"/>
  <c r="P234" i="3"/>
  <c r="R234" i="3"/>
  <c r="T234" i="3"/>
  <c r="BE234" i="3"/>
  <c r="BF234" i="3"/>
  <c r="BG234" i="3"/>
  <c r="BH234" i="3"/>
  <c r="BI234" i="3"/>
  <c r="BK234" i="3"/>
  <c r="J235" i="3"/>
  <c r="P235" i="3"/>
  <c r="R235" i="3"/>
  <c r="T235" i="3"/>
  <c r="BE235" i="3"/>
  <c r="BF235" i="3"/>
  <c r="BG235" i="3"/>
  <c r="BH235" i="3"/>
  <c r="BI235" i="3"/>
  <c r="BK235" i="3"/>
  <c r="J237" i="3"/>
  <c r="P237" i="3"/>
  <c r="R237" i="3"/>
  <c r="T237" i="3"/>
  <c r="BE237" i="3"/>
  <c r="BF237" i="3"/>
  <c r="BG237" i="3"/>
  <c r="BH237" i="3"/>
  <c r="BI237" i="3"/>
  <c r="BK237" i="3"/>
  <c r="J238" i="3"/>
  <c r="P238" i="3"/>
  <c r="R238" i="3"/>
  <c r="T238" i="3"/>
  <c r="BE238" i="3"/>
  <c r="BF238" i="3"/>
  <c r="BG238" i="3"/>
  <c r="BH238" i="3"/>
  <c r="BI238" i="3"/>
  <c r="BK238" i="3"/>
  <c r="J239" i="3"/>
  <c r="P239" i="3"/>
  <c r="R239" i="3"/>
  <c r="T239" i="3"/>
  <c r="BE239" i="3"/>
  <c r="BF239" i="3"/>
  <c r="BG239" i="3"/>
  <c r="BH239" i="3"/>
  <c r="BI239" i="3"/>
  <c r="BK239" i="3"/>
  <c r="J240" i="3"/>
  <c r="P240" i="3"/>
  <c r="R240" i="3"/>
  <c r="T240" i="3"/>
  <c r="BE240" i="3"/>
  <c r="BF240" i="3"/>
  <c r="BG240" i="3"/>
  <c r="BH240" i="3"/>
  <c r="BI240" i="3"/>
  <c r="BK240" i="3"/>
  <c r="J241" i="3"/>
  <c r="P241" i="3"/>
  <c r="R241" i="3"/>
  <c r="T241" i="3"/>
  <c r="BE241" i="3"/>
  <c r="BF241" i="3"/>
  <c r="BG241" i="3"/>
  <c r="BH241" i="3"/>
  <c r="BI241" i="3"/>
  <c r="BK241" i="3"/>
  <c r="J242" i="3"/>
  <c r="P242" i="3"/>
  <c r="R242" i="3"/>
  <c r="T242" i="3"/>
  <c r="BE242" i="3"/>
  <c r="BF242" i="3"/>
  <c r="BG242" i="3"/>
  <c r="BH242" i="3"/>
  <c r="BI242" i="3"/>
  <c r="BK242" i="3"/>
  <c r="J243" i="3"/>
  <c r="P243" i="3"/>
  <c r="R243" i="3"/>
  <c r="T243" i="3"/>
  <c r="BE243" i="3"/>
  <c r="BF243" i="3"/>
  <c r="BG243" i="3"/>
  <c r="BH243" i="3"/>
  <c r="BI243" i="3"/>
  <c r="BK243" i="3"/>
  <c r="J244" i="3"/>
  <c r="P244" i="3"/>
  <c r="R244" i="3"/>
  <c r="T244" i="3"/>
  <c r="BE244" i="3"/>
  <c r="BF244" i="3"/>
  <c r="BG244" i="3"/>
  <c r="BH244" i="3"/>
  <c r="BI244" i="3"/>
  <c r="BK244" i="3"/>
  <c r="J245" i="3"/>
  <c r="P245" i="3"/>
  <c r="R245" i="3"/>
  <c r="T245" i="3"/>
  <c r="BE245" i="3"/>
  <c r="BF245" i="3"/>
  <c r="BG245" i="3"/>
  <c r="BH245" i="3"/>
  <c r="BI245" i="3"/>
  <c r="BK245" i="3"/>
  <c r="J246" i="3"/>
  <c r="P246" i="3"/>
  <c r="R246" i="3"/>
  <c r="T246" i="3"/>
  <c r="BE246" i="3"/>
  <c r="BF246" i="3"/>
  <c r="BG246" i="3"/>
  <c r="BH246" i="3"/>
  <c r="BI246" i="3"/>
  <c r="BK246" i="3"/>
  <c r="J247" i="3"/>
  <c r="P247" i="3"/>
  <c r="R247" i="3"/>
  <c r="T247" i="3"/>
  <c r="BE247" i="3"/>
  <c r="BF247" i="3"/>
  <c r="BG247" i="3"/>
  <c r="BH247" i="3"/>
  <c r="BI247" i="3"/>
  <c r="BK247" i="3"/>
  <c r="J248" i="3"/>
  <c r="P248" i="3"/>
  <c r="R248" i="3"/>
  <c r="T248" i="3"/>
  <c r="BE248" i="3"/>
  <c r="BF248" i="3"/>
  <c r="BG248" i="3"/>
  <c r="BH248" i="3"/>
  <c r="BI248" i="3"/>
  <c r="BK248" i="3"/>
  <c r="J249" i="3"/>
  <c r="P249" i="3"/>
  <c r="R249" i="3"/>
  <c r="T249" i="3"/>
  <c r="BE249" i="3"/>
  <c r="BF249" i="3"/>
  <c r="BG249" i="3"/>
  <c r="BH249" i="3"/>
  <c r="BI249" i="3"/>
  <c r="BK249" i="3"/>
  <c r="J250" i="3"/>
  <c r="P250" i="3"/>
  <c r="R250" i="3"/>
  <c r="T250" i="3"/>
  <c r="BE250" i="3"/>
  <c r="BF250" i="3"/>
  <c r="BG250" i="3"/>
  <c r="BH250" i="3"/>
  <c r="BI250" i="3"/>
  <c r="BK250" i="3"/>
  <c r="J251" i="3"/>
  <c r="P251" i="3"/>
  <c r="R251" i="3"/>
  <c r="T251" i="3"/>
  <c r="BE251" i="3"/>
  <c r="BF251" i="3"/>
  <c r="BG251" i="3"/>
  <c r="BH251" i="3"/>
  <c r="BI251" i="3"/>
  <c r="BK251" i="3"/>
  <c r="J252" i="3"/>
  <c r="P252" i="3"/>
  <c r="R252" i="3"/>
  <c r="T252" i="3"/>
  <c r="BE252" i="3"/>
  <c r="BF252" i="3"/>
  <c r="BG252" i="3"/>
  <c r="BH252" i="3"/>
  <c r="BI252" i="3"/>
  <c r="BK252" i="3"/>
  <c r="J253" i="3"/>
  <c r="P253" i="3"/>
  <c r="R253" i="3"/>
  <c r="T253" i="3"/>
  <c r="BE253" i="3"/>
  <c r="BF253" i="3"/>
  <c r="BG253" i="3"/>
  <c r="BH253" i="3"/>
  <c r="BI253" i="3"/>
  <c r="BK253" i="3"/>
  <c r="J254" i="3"/>
  <c r="P254" i="3"/>
  <c r="R254" i="3"/>
  <c r="T254" i="3"/>
  <c r="BE254" i="3"/>
  <c r="BF254" i="3"/>
  <c r="BG254" i="3"/>
  <c r="BH254" i="3"/>
  <c r="BI254" i="3"/>
  <c r="BK254" i="3"/>
  <c r="J255" i="3"/>
  <c r="P255" i="3"/>
  <c r="R255" i="3"/>
  <c r="T255" i="3"/>
  <c r="BE255" i="3"/>
  <c r="BF255" i="3"/>
  <c r="BG255" i="3"/>
  <c r="BH255" i="3"/>
  <c r="BI255" i="3"/>
  <c r="BK255" i="3"/>
  <c r="J256" i="3"/>
  <c r="P256" i="3"/>
  <c r="R256" i="3"/>
  <c r="T256" i="3"/>
  <c r="BE256" i="3"/>
  <c r="BF256" i="3"/>
  <c r="BG256" i="3"/>
  <c r="BH256" i="3"/>
  <c r="BI256" i="3"/>
  <c r="BK256" i="3"/>
  <c r="J257" i="3"/>
  <c r="P257" i="3"/>
  <c r="R257" i="3"/>
  <c r="T257" i="3"/>
  <c r="BE257" i="3"/>
  <c r="BF257" i="3"/>
  <c r="BG257" i="3"/>
  <c r="BH257" i="3"/>
  <c r="BI257" i="3"/>
  <c r="BK257" i="3"/>
  <c r="J258" i="3"/>
  <c r="P258" i="3"/>
  <c r="R258" i="3"/>
  <c r="T258" i="3"/>
  <c r="BE258" i="3"/>
  <c r="BF258" i="3"/>
  <c r="BG258" i="3"/>
  <c r="BH258" i="3"/>
  <c r="BI258" i="3"/>
  <c r="BK258" i="3"/>
  <c r="J259" i="3"/>
  <c r="P259" i="3"/>
  <c r="R259" i="3"/>
  <c r="T259" i="3"/>
  <c r="BE259" i="3"/>
  <c r="BF259" i="3"/>
  <c r="BG259" i="3"/>
  <c r="BH259" i="3"/>
  <c r="BI259" i="3"/>
  <c r="BK259" i="3"/>
  <c r="J261" i="3"/>
  <c r="BE261" i="3" s="1"/>
  <c r="P261" i="3"/>
  <c r="P260" i="3" s="1"/>
  <c r="R261" i="3"/>
  <c r="R260" i="3" s="1"/>
  <c r="T261" i="3"/>
  <c r="T260" i="3"/>
  <c r="BF261" i="3"/>
  <c r="BG261" i="3"/>
  <c r="BH261" i="3"/>
  <c r="BI261" i="3"/>
  <c r="BK261" i="3"/>
  <c r="BK260" i="3" s="1"/>
  <c r="J260" i="3" s="1"/>
  <c r="J68" i="3" s="1"/>
  <c r="J263" i="3"/>
  <c r="BE263" i="3" s="1"/>
  <c r="P263" i="3"/>
  <c r="R263" i="3"/>
  <c r="T263" i="3"/>
  <c r="BF263" i="3"/>
  <c r="BG263" i="3"/>
  <c r="BH263" i="3"/>
  <c r="BI263" i="3"/>
  <c r="BK263" i="3"/>
  <c r="J264" i="3"/>
  <c r="P264" i="3"/>
  <c r="R264" i="3"/>
  <c r="T264" i="3"/>
  <c r="BE264" i="3"/>
  <c r="BF264" i="3"/>
  <c r="BG264" i="3"/>
  <c r="BH264" i="3"/>
  <c r="BI264" i="3"/>
  <c r="BK264" i="3"/>
  <c r="J265" i="3"/>
  <c r="P265" i="3"/>
  <c r="R265" i="3"/>
  <c r="T265" i="3"/>
  <c r="BE265" i="3"/>
  <c r="BF265" i="3"/>
  <c r="BG265" i="3"/>
  <c r="BH265" i="3"/>
  <c r="BI265" i="3"/>
  <c r="BK265" i="3"/>
  <c r="J266" i="3"/>
  <c r="P266" i="3"/>
  <c r="R266" i="3"/>
  <c r="T266" i="3"/>
  <c r="BE266" i="3"/>
  <c r="BF266" i="3"/>
  <c r="BG266" i="3"/>
  <c r="BH266" i="3"/>
  <c r="BI266" i="3"/>
  <c r="BK266" i="3"/>
  <c r="J267" i="3"/>
  <c r="P267" i="3"/>
  <c r="R267" i="3"/>
  <c r="T267" i="3"/>
  <c r="BE267" i="3"/>
  <c r="BF267" i="3"/>
  <c r="BG267" i="3"/>
  <c r="BH267" i="3"/>
  <c r="BI267" i="3"/>
  <c r="BK267" i="3"/>
  <c r="J269" i="3"/>
  <c r="P269" i="3"/>
  <c r="R269" i="3"/>
  <c r="T269" i="3"/>
  <c r="BE269" i="3"/>
  <c r="BF269" i="3"/>
  <c r="BG269" i="3"/>
  <c r="BH269" i="3"/>
  <c r="BI269" i="3"/>
  <c r="BK269" i="3"/>
  <c r="J270" i="3"/>
  <c r="P270" i="3"/>
  <c r="R270" i="3"/>
  <c r="T270" i="3"/>
  <c r="BE270" i="3"/>
  <c r="BF270" i="3"/>
  <c r="BG270" i="3"/>
  <c r="BH270" i="3"/>
  <c r="BI270" i="3"/>
  <c r="BK270" i="3"/>
  <c r="J271" i="3"/>
  <c r="P271" i="3"/>
  <c r="R271" i="3"/>
  <c r="T271" i="3"/>
  <c r="BE271" i="3"/>
  <c r="BF271" i="3"/>
  <c r="BG271" i="3"/>
  <c r="BH271" i="3"/>
  <c r="BI271" i="3"/>
  <c r="BK271" i="3"/>
  <c r="J272" i="3"/>
  <c r="P272" i="3"/>
  <c r="R272" i="3"/>
  <c r="T272" i="3"/>
  <c r="BE272" i="3"/>
  <c r="BF272" i="3"/>
  <c r="BG272" i="3"/>
  <c r="BH272" i="3"/>
  <c r="BI272" i="3"/>
  <c r="BK272" i="3"/>
  <c r="J273" i="3"/>
  <c r="P273" i="3"/>
  <c r="R273" i="3"/>
  <c r="T273" i="3"/>
  <c r="BE273" i="3"/>
  <c r="BF273" i="3"/>
  <c r="BG273" i="3"/>
  <c r="BH273" i="3"/>
  <c r="BI273" i="3"/>
  <c r="BK273" i="3"/>
  <c r="J275" i="3"/>
  <c r="P275" i="3"/>
  <c r="R275" i="3"/>
  <c r="T275" i="3"/>
  <c r="BE275" i="3"/>
  <c r="BF275" i="3"/>
  <c r="BG275" i="3"/>
  <c r="BH275" i="3"/>
  <c r="BI275" i="3"/>
  <c r="BK275" i="3"/>
  <c r="J278" i="3"/>
  <c r="P278" i="3"/>
  <c r="R278" i="3"/>
  <c r="T278" i="3"/>
  <c r="BE278" i="3"/>
  <c r="BF278" i="3"/>
  <c r="BG278" i="3"/>
  <c r="BH278" i="3"/>
  <c r="BI278" i="3"/>
  <c r="BK278" i="3"/>
  <c r="J279" i="3"/>
  <c r="P279" i="3"/>
  <c r="R279" i="3"/>
  <c r="T279" i="3"/>
  <c r="BE279" i="3"/>
  <c r="BF279" i="3"/>
  <c r="BG279" i="3"/>
  <c r="BH279" i="3"/>
  <c r="BI279" i="3"/>
  <c r="BK279" i="3"/>
  <c r="J280" i="3"/>
  <c r="P280" i="3"/>
  <c r="R280" i="3"/>
  <c r="T280" i="3"/>
  <c r="BE280" i="3"/>
  <c r="BF280" i="3"/>
  <c r="BG280" i="3"/>
  <c r="BH280" i="3"/>
  <c r="BI280" i="3"/>
  <c r="BK280" i="3"/>
  <c r="J281" i="3"/>
  <c r="P281" i="3"/>
  <c r="R281" i="3"/>
  <c r="T281" i="3"/>
  <c r="BE281" i="3"/>
  <c r="BF281" i="3"/>
  <c r="BG281" i="3"/>
  <c r="BH281" i="3"/>
  <c r="BI281" i="3"/>
  <c r="BK281" i="3"/>
  <c r="J282" i="3"/>
  <c r="P282" i="3"/>
  <c r="R282" i="3"/>
  <c r="T282" i="3"/>
  <c r="BE282" i="3"/>
  <c r="BF282" i="3"/>
  <c r="BG282" i="3"/>
  <c r="BH282" i="3"/>
  <c r="BI282" i="3"/>
  <c r="BK282" i="3"/>
  <c r="J283" i="3"/>
  <c r="P283" i="3"/>
  <c r="R283" i="3"/>
  <c r="T283" i="3"/>
  <c r="BE283" i="3"/>
  <c r="BF283" i="3"/>
  <c r="BG283" i="3"/>
  <c r="BH283" i="3"/>
  <c r="BI283" i="3"/>
  <c r="BK283" i="3"/>
  <c r="J285" i="3"/>
  <c r="P285" i="3"/>
  <c r="R285" i="3"/>
  <c r="T285" i="3"/>
  <c r="BE285" i="3"/>
  <c r="BF285" i="3"/>
  <c r="BG285" i="3"/>
  <c r="BH285" i="3"/>
  <c r="BI285" i="3"/>
  <c r="BK285" i="3"/>
  <c r="J289" i="3"/>
  <c r="P289" i="3"/>
  <c r="R289" i="3"/>
  <c r="T289" i="3"/>
  <c r="BE289" i="3"/>
  <c r="BF289" i="3"/>
  <c r="BG289" i="3"/>
  <c r="BH289" i="3"/>
  <c r="BI289" i="3"/>
  <c r="BK289" i="3"/>
  <c r="J297" i="3"/>
  <c r="P297" i="3"/>
  <c r="R297" i="3"/>
  <c r="T297" i="3"/>
  <c r="BE297" i="3"/>
  <c r="BF297" i="3"/>
  <c r="BG297" i="3"/>
  <c r="BH297" i="3"/>
  <c r="BI297" i="3"/>
  <c r="BK297" i="3"/>
  <c r="J299" i="3"/>
  <c r="P299" i="3"/>
  <c r="R299" i="3"/>
  <c r="T299" i="3"/>
  <c r="BE299" i="3"/>
  <c r="BF299" i="3"/>
  <c r="BG299" i="3"/>
  <c r="BH299" i="3"/>
  <c r="BI299" i="3"/>
  <c r="BK299" i="3"/>
  <c r="J301" i="3"/>
  <c r="P301" i="3"/>
  <c r="R301" i="3"/>
  <c r="T301" i="3"/>
  <c r="BE301" i="3"/>
  <c r="BF301" i="3"/>
  <c r="BG301" i="3"/>
  <c r="BH301" i="3"/>
  <c r="BI301" i="3"/>
  <c r="BK301" i="3"/>
  <c r="J302" i="3"/>
  <c r="P302" i="3"/>
  <c r="R302" i="3"/>
  <c r="T302" i="3"/>
  <c r="BE302" i="3"/>
  <c r="BF302" i="3"/>
  <c r="BG302" i="3"/>
  <c r="BH302" i="3"/>
  <c r="BI302" i="3"/>
  <c r="BK302" i="3"/>
  <c r="J303" i="3"/>
  <c r="P303" i="3"/>
  <c r="R303" i="3"/>
  <c r="T303" i="3"/>
  <c r="BE303" i="3"/>
  <c r="BF303" i="3"/>
  <c r="BG303" i="3"/>
  <c r="BH303" i="3"/>
  <c r="BI303" i="3"/>
  <c r="BK303" i="3"/>
  <c r="J304" i="3"/>
  <c r="P304" i="3"/>
  <c r="R304" i="3"/>
  <c r="T304" i="3"/>
  <c r="BE304" i="3"/>
  <c r="BF304" i="3"/>
  <c r="BG304" i="3"/>
  <c r="BH304" i="3"/>
  <c r="BI304" i="3"/>
  <c r="BK304" i="3"/>
  <c r="J306" i="3"/>
  <c r="P306" i="3"/>
  <c r="R306" i="3"/>
  <c r="T306" i="3"/>
  <c r="BE306" i="3"/>
  <c r="BF306" i="3"/>
  <c r="BG306" i="3"/>
  <c r="BH306" i="3"/>
  <c r="BI306" i="3"/>
  <c r="BK306" i="3"/>
  <c r="J308" i="3"/>
  <c r="P308" i="3"/>
  <c r="R308" i="3"/>
  <c r="T308" i="3"/>
  <c r="BE308" i="3"/>
  <c r="BF308" i="3"/>
  <c r="BG308" i="3"/>
  <c r="BH308" i="3"/>
  <c r="BI308" i="3"/>
  <c r="BK308" i="3"/>
  <c r="J309" i="3"/>
  <c r="P309" i="3"/>
  <c r="R309" i="3"/>
  <c r="T309" i="3"/>
  <c r="BE309" i="3"/>
  <c r="BF309" i="3"/>
  <c r="BG309" i="3"/>
  <c r="BH309" i="3"/>
  <c r="BI309" i="3"/>
  <c r="BK309" i="3"/>
  <c r="J310" i="3"/>
  <c r="P310" i="3"/>
  <c r="R310" i="3"/>
  <c r="T310" i="3"/>
  <c r="BE310" i="3"/>
  <c r="BF310" i="3"/>
  <c r="BG310" i="3"/>
  <c r="BH310" i="3"/>
  <c r="BI310" i="3"/>
  <c r="BK310" i="3"/>
  <c r="J311" i="3"/>
  <c r="P311" i="3"/>
  <c r="R311" i="3"/>
  <c r="T311" i="3"/>
  <c r="BE311" i="3"/>
  <c r="BF311" i="3"/>
  <c r="BG311" i="3"/>
  <c r="BH311" i="3"/>
  <c r="BI311" i="3"/>
  <c r="BK311" i="3"/>
  <c r="J312" i="3"/>
  <c r="P312" i="3"/>
  <c r="R312" i="3"/>
  <c r="T312" i="3"/>
  <c r="BE312" i="3"/>
  <c r="BF312" i="3"/>
  <c r="BG312" i="3"/>
  <c r="BH312" i="3"/>
  <c r="BI312" i="3"/>
  <c r="BK312" i="3"/>
  <c r="J313" i="3"/>
  <c r="P313" i="3"/>
  <c r="R313" i="3"/>
  <c r="T313" i="3"/>
  <c r="BE313" i="3"/>
  <c r="BF313" i="3"/>
  <c r="BG313" i="3"/>
  <c r="BH313" i="3"/>
  <c r="BI313" i="3"/>
  <c r="BK313" i="3"/>
  <c r="J315" i="3"/>
  <c r="P315" i="3"/>
  <c r="R315" i="3"/>
  <c r="T315" i="3"/>
  <c r="BE315" i="3"/>
  <c r="BF315" i="3"/>
  <c r="BG315" i="3"/>
  <c r="BH315" i="3"/>
  <c r="BI315" i="3"/>
  <c r="BK315" i="3"/>
  <c r="J316" i="3"/>
  <c r="P316" i="3"/>
  <c r="R316" i="3"/>
  <c r="T316" i="3"/>
  <c r="BE316" i="3"/>
  <c r="BF316" i="3"/>
  <c r="BG316" i="3"/>
  <c r="BH316" i="3"/>
  <c r="BI316" i="3"/>
  <c r="BK316" i="3"/>
  <c r="J317" i="3"/>
  <c r="P317" i="3"/>
  <c r="R317" i="3"/>
  <c r="T317" i="3"/>
  <c r="BE317" i="3"/>
  <c r="BF317" i="3"/>
  <c r="BG317" i="3"/>
  <c r="BH317" i="3"/>
  <c r="BI317" i="3"/>
  <c r="BK317" i="3"/>
  <c r="J318" i="3"/>
  <c r="P318" i="3"/>
  <c r="R318" i="3"/>
  <c r="T318" i="3"/>
  <c r="BE318" i="3"/>
  <c r="BF318" i="3"/>
  <c r="BG318" i="3"/>
  <c r="BH318" i="3"/>
  <c r="BI318" i="3"/>
  <c r="BK318" i="3"/>
  <c r="J319" i="3"/>
  <c r="P319" i="3"/>
  <c r="R319" i="3"/>
  <c r="T319" i="3"/>
  <c r="BE319" i="3"/>
  <c r="BF319" i="3"/>
  <c r="BG319" i="3"/>
  <c r="BH319" i="3"/>
  <c r="BI319" i="3"/>
  <c r="BK319" i="3"/>
  <c r="J321" i="3"/>
  <c r="P321" i="3"/>
  <c r="R321" i="3"/>
  <c r="T321" i="3"/>
  <c r="BE321" i="3"/>
  <c r="BF321" i="3"/>
  <c r="BG321" i="3"/>
  <c r="BH321" i="3"/>
  <c r="BI321" i="3"/>
  <c r="BK321" i="3"/>
  <c r="J329" i="3"/>
  <c r="P329" i="3"/>
  <c r="R329" i="3"/>
  <c r="T329" i="3"/>
  <c r="BE329" i="3"/>
  <c r="BF329" i="3"/>
  <c r="BG329" i="3"/>
  <c r="BH329" i="3"/>
  <c r="BI329" i="3"/>
  <c r="BK329" i="3"/>
  <c r="J331" i="3"/>
  <c r="P331" i="3"/>
  <c r="R331" i="3"/>
  <c r="T331" i="3"/>
  <c r="BE331" i="3"/>
  <c r="BF331" i="3"/>
  <c r="BG331" i="3"/>
  <c r="BH331" i="3"/>
  <c r="BI331" i="3"/>
  <c r="BK331" i="3"/>
  <c r="J339" i="3"/>
  <c r="P339" i="3"/>
  <c r="R339" i="3"/>
  <c r="T339" i="3"/>
  <c r="BE339" i="3"/>
  <c r="BF339" i="3"/>
  <c r="BG339" i="3"/>
  <c r="BH339" i="3"/>
  <c r="BI339" i="3"/>
  <c r="BK339" i="3"/>
  <c r="J341" i="3"/>
  <c r="P341" i="3"/>
  <c r="R341" i="3"/>
  <c r="T341" i="3"/>
  <c r="BE341" i="3"/>
  <c r="BF341" i="3"/>
  <c r="BG341" i="3"/>
  <c r="BH341" i="3"/>
  <c r="BI341" i="3"/>
  <c r="BK341" i="3"/>
  <c r="J343" i="3"/>
  <c r="P343" i="3"/>
  <c r="R343" i="3"/>
  <c r="T343" i="3"/>
  <c r="BE343" i="3"/>
  <c r="BF343" i="3"/>
  <c r="BG343" i="3"/>
  <c r="BH343" i="3"/>
  <c r="BI343" i="3"/>
  <c r="BK343" i="3"/>
  <c r="J350" i="3"/>
  <c r="P350" i="3"/>
  <c r="R350" i="3"/>
  <c r="T350" i="3"/>
  <c r="BE350" i="3"/>
  <c r="BF350" i="3"/>
  <c r="BG350" i="3"/>
  <c r="BH350" i="3"/>
  <c r="BI350" i="3"/>
  <c r="BK350" i="3"/>
  <c r="J352" i="3"/>
  <c r="P352" i="3"/>
  <c r="R352" i="3"/>
  <c r="T352" i="3"/>
  <c r="BE352" i="3"/>
  <c r="BF352" i="3"/>
  <c r="BG352" i="3"/>
  <c r="BH352" i="3"/>
  <c r="BI352" i="3"/>
  <c r="BK352" i="3"/>
  <c r="J354" i="3"/>
  <c r="P354" i="3"/>
  <c r="R354" i="3"/>
  <c r="T354" i="3"/>
  <c r="BE354" i="3"/>
  <c r="BF354" i="3"/>
  <c r="BG354" i="3"/>
  <c r="BH354" i="3"/>
  <c r="BI354" i="3"/>
  <c r="BK354" i="3"/>
  <c r="J358" i="3"/>
  <c r="P358" i="3"/>
  <c r="R358" i="3"/>
  <c r="T358" i="3"/>
  <c r="BE358" i="3"/>
  <c r="BF358" i="3"/>
  <c r="BG358" i="3"/>
  <c r="BH358" i="3"/>
  <c r="BI358" i="3"/>
  <c r="BK358" i="3"/>
  <c r="J360" i="3"/>
  <c r="P360" i="3"/>
  <c r="R360" i="3"/>
  <c r="T360" i="3"/>
  <c r="BE360" i="3"/>
  <c r="BF360" i="3"/>
  <c r="BG360" i="3"/>
  <c r="BH360" i="3"/>
  <c r="BI360" i="3"/>
  <c r="BK360" i="3"/>
  <c r="J363" i="3"/>
  <c r="P363" i="3"/>
  <c r="R363" i="3"/>
  <c r="T363" i="3"/>
  <c r="BE363" i="3"/>
  <c r="BF363" i="3"/>
  <c r="BG363" i="3"/>
  <c r="BH363" i="3"/>
  <c r="BI363" i="3"/>
  <c r="BK363" i="3"/>
  <c r="J366" i="3"/>
  <c r="P366" i="3"/>
  <c r="R366" i="3"/>
  <c r="T366" i="3"/>
  <c r="BE366" i="3"/>
  <c r="BF366" i="3"/>
  <c r="BG366" i="3"/>
  <c r="BH366" i="3"/>
  <c r="BI366" i="3"/>
  <c r="BK366" i="3"/>
  <c r="J377" i="3"/>
  <c r="P377" i="3"/>
  <c r="R377" i="3"/>
  <c r="T377" i="3"/>
  <c r="BE377" i="3"/>
  <c r="BF377" i="3"/>
  <c r="BG377" i="3"/>
  <c r="BH377" i="3"/>
  <c r="BI377" i="3"/>
  <c r="BK377" i="3"/>
  <c r="J388" i="3"/>
  <c r="P388" i="3"/>
  <c r="R388" i="3"/>
  <c r="T388" i="3"/>
  <c r="BE388" i="3"/>
  <c r="BF388" i="3"/>
  <c r="BG388" i="3"/>
  <c r="BH388" i="3"/>
  <c r="BI388" i="3"/>
  <c r="BK388" i="3"/>
  <c r="J390" i="3"/>
  <c r="P390" i="3"/>
  <c r="R390" i="3"/>
  <c r="T390" i="3"/>
  <c r="BE390" i="3"/>
  <c r="BF390" i="3"/>
  <c r="BG390" i="3"/>
  <c r="BH390" i="3"/>
  <c r="BI390" i="3"/>
  <c r="BK390" i="3"/>
  <c r="J391" i="3"/>
  <c r="P391" i="3"/>
  <c r="R391" i="3"/>
  <c r="T391" i="3"/>
  <c r="BE391" i="3"/>
  <c r="BF391" i="3"/>
  <c r="BG391" i="3"/>
  <c r="BH391" i="3"/>
  <c r="BI391" i="3"/>
  <c r="BK391" i="3"/>
  <c r="J394" i="3"/>
  <c r="P394" i="3"/>
  <c r="R394" i="3"/>
  <c r="T394" i="3"/>
  <c r="BE394" i="3"/>
  <c r="BF394" i="3"/>
  <c r="BG394" i="3"/>
  <c r="BH394" i="3"/>
  <c r="BI394" i="3"/>
  <c r="BK394" i="3"/>
  <c r="J395" i="3"/>
  <c r="P395" i="3"/>
  <c r="R395" i="3"/>
  <c r="T395" i="3"/>
  <c r="BE395" i="3"/>
  <c r="BF395" i="3"/>
  <c r="BG395" i="3"/>
  <c r="BH395" i="3"/>
  <c r="BI395" i="3"/>
  <c r="BK395" i="3"/>
  <c r="J396" i="3"/>
  <c r="P396" i="3"/>
  <c r="R396" i="3"/>
  <c r="T396" i="3"/>
  <c r="BE396" i="3"/>
  <c r="BF396" i="3"/>
  <c r="BG396" i="3"/>
  <c r="BH396" i="3"/>
  <c r="BI396" i="3"/>
  <c r="BK396" i="3"/>
  <c r="J397" i="3"/>
  <c r="P397" i="3"/>
  <c r="R397" i="3"/>
  <c r="T397" i="3"/>
  <c r="BE397" i="3"/>
  <c r="BF397" i="3"/>
  <c r="BG397" i="3"/>
  <c r="BH397" i="3"/>
  <c r="BI397" i="3"/>
  <c r="BK397" i="3"/>
  <c r="J398" i="3"/>
  <c r="P398" i="3"/>
  <c r="R398" i="3"/>
  <c r="T398" i="3"/>
  <c r="BE398" i="3"/>
  <c r="BF398" i="3"/>
  <c r="BG398" i="3"/>
  <c r="BH398" i="3"/>
  <c r="BI398" i="3"/>
  <c r="BK398" i="3"/>
  <c r="J400" i="3"/>
  <c r="BE400" i="3" s="1"/>
  <c r="P400" i="3"/>
  <c r="P399" i="3" s="1"/>
  <c r="R400" i="3"/>
  <c r="R399" i="3" s="1"/>
  <c r="T400" i="3"/>
  <c r="T399" i="3" s="1"/>
  <c r="BF400" i="3"/>
  <c r="BG400" i="3"/>
  <c r="BH400" i="3"/>
  <c r="BI400" i="3"/>
  <c r="BK400" i="3"/>
  <c r="BK399" i="3" s="1"/>
  <c r="J399" i="3" s="1"/>
  <c r="J81" i="3" s="1"/>
  <c r="E7" i="4"/>
  <c r="E45" i="4" s="1"/>
  <c r="J92" i="4"/>
  <c r="J17" i="4"/>
  <c r="E18" i="4"/>
  <c r="J18" i="4"/>
  <c r="E47" i="4"/>
  <c r="F49" i="4"/>
  <c r="F51" i="4"/>
  <c r="J51" i="4"/>
  <c r="E90" i="4"/>
  <c r="F92" i="4"/>
  <c r="F94" i="4"/>
  <c r="J94" i="4"/>
  <c r="J101" i="4"/>
  <c r="P101" i="4"/>
  <c r="R101" i="4"/>
  <c r="T101" i="4"/>
  <c r="BE101" i="4"/>
  <c r="BF101" i="4"/>
  <c r="BG101" i="4"/>
  <c r="BH101" i="4"/>
  <c r="BI101" i="4"/>
  <c r="BK101" i="4"/>
  <c r="J103" i="4"/>
  <c r="P103" i="4"/>
  <c r="R103" i="4"/>
  <c r="T103" i="4"/>
  <c r="T100" i="4" s="1"/>
  <c r="BE103" i="4"/>
  <c r="BF103" i="4"/>
  <c r="BG103" i="4"/>
  <c r="BH103" i="4"/>
  <c r="BI103" i="4"/>
  <c r="BK103" i="4"/>
  <c r="J106" i="4"/>
  <c r="P106" i="4"/>
  <c r="R106" i="4"/>
  <c r="T106" i="4"/>
  <c r="BE106" i="4"/>
  <c r="BF106" i="4"/>
  <c r="BG106" i="4"/>
  <c r="BH106" i="4"/>
  <c r="BI106" i="4"/>
  <c r="BK106" i="4"/>
  <c r="J107" i="4"/>
  <c r="P107" i="4"/>
  <c r="R107" i="4"/>
  <c r="T107" i="4"/>
  <c r="BE107" i="4"/>
  <c r="BF107" i="4"/>
  <c r="BG107" i="4"/>
  <c r="BH107" i="4"/>
  <c r="BI107" i="4"/>
  <c r="BK107" i="4"/>
  <c r="J109" i="4"/>
  <c r="P109" i="4"/>
  <c r="R109" i="4"/>
  <c r="T109" i="4"/>
  <c r="BE109" i="4"/>
  <c r="BF109" i="4"/>
  <c r="BG109" i="4"/>
  <c r="BH109" i="4"/>
  <c r="BI109" i="4"/>
  <c r="BK109" i="4"/>
  <c r="J111" i="4"/>
  <c r="P111" i="4"/>
  <c r="R111" i="4"/>
  <c r="T111" i="4"/>
  <c r="BE111" i="4"/>
  <c r="BF111" i="4"/>
  <c r="BG111" i="4"/>
  <c r="BH111" i="4"/>
  <c r="BI111" i="4"/>
  <c r="BK111" i="4"/>
  <c r="J113" i="4"/>
  <c r="P113" i="4"/>
  <c r="R113" i="4"/>
  <c r="T113" i="4"/>
  <c r="BE113" i="4"/>
  <c r="BF113" i="4"/>
  <c r="BG113" i="4"/>
  <c r="BH113" i="4"/>
  <c r="BI113" i="4"/>
  <c r="BK113" i="4"/>
  <c r="J115" i="4"/>
  <c r="P115" i="4"/>
  <c r="R115" i="4"/>
  <c r="T115" i="4"/>
  <c r="BE115" i="4"/>
  <c r="BF115" i="4"/>
  <c r="BG115" i="4"/>
  <c r="BH115" i="4"/>
  <c r="BI115" i="4"/>
  <c r="BK115" i="4"/>
  <c r="J117" i="4"/>
  <c r="P117" i="4"/>
  <c r="R117" i="4"/>
  <c r="T117" i="4"/>
  <c r="BE117" i="4"/>
  <c r="BF117" i="4"/>
  <c r="BG117" i="4"/>
  <c r="BH117" i="4"/>
  <c r="BI117" i="4"/>
  <c r="BK117" i="4"/>
  <c r="J118" i="4"/>
  <c r="P118" i="4"/>
  <c r="R118" i="4"/>
  <c r="T118" i="4"/>
  <c r="BE118" i="4"/>
  <c r="BF118" i="4"/>
  <c r="BG118" i="4"/>
  <c r="BH118" i="4"/>
  <c r="BI118" i="4"/>
  <c r="BK118" i="4"/>
  <c r="J119" i="4"/>
  <c r="P119" i="4"/>
  <c r="R119" i="4"/>
  <c r="T119" i="4"/>
  <c r="BE119" i="4"/>
  <c r="BF119" i="4"/>
  <c r="BG119" i="4"/>
  <c r="BH119" i="4"/>
  <c r="BI119" i="4"/>
  <c r="BK119" i="4"/>
  <c r="J120" i="4"/>
  <c r="P120" i="4"/>
  <c r="R120" i="4"/>
  <c r="T120" i="4"/>
  <c r="BE120" i="4"/>
  <c r="BF120" i="4"/>
  <c r="BG120" i="4"/>
  <c r="BH120" i="4"/>
  <c r="BI120" i="4"/>
  <c r="BK120" i="4"/>
  <c r="J122" i="4"/>
  <c r="P122" i="4"/>
  <c r="R122" i="4"/>
  <c r="T122" i="4"/>
  <c r="BE122" i="4"/>
  <c r="BF122" i="4"/>
  <c r="BG122" i="4"/>
  <c r="BH122" i="4"/>
  <c r="BI122" i="4"/>
  <c r="BK122" i="4"/>
  <c r="J123" i="4"/>
  <c r="P123" i="4"/>
  <c r="R123" i="4"/>
  <c r="T123" i="4"/>
  <c r="BE123" i="4"/>
  <c r="BF123" i="4"/>
  <c r="BG123" i="4"/>
  <c r="BH123" i="4"/>
  <c r="BI123" i="4"/>
  <c r="BK123" i="4"/>
  <c r="J124" i="4"/>
  <c r="P124" i="4"/>
  <c r="R124" i="4"/>
  <c r="T124" i="4"/>
  <c r="BE124" i="4"/>
  <c r="BF124" i="4"/>
  <c r="BG124" i="4"/>
  <c r="BH124" i="4"/>
  <c r="BI124" i="4"/>
  <c r="BK124" i="4"/>
  <c r="J126" i="4"/>
  <c r="P126" i="4"/>
  <c r="R126" i="4"/>
  <c r="T126" i="4"/>
  <c r="BE126" i="4"/>
  <c r="BF126" i="4"/>
  <c r="BG126" i="4"/>
  <c r="BH126" i="4"/>
  <c r="BI126" i="4"/>
  <c r="BK126" i="4"/>
  <c r="J128" i="4"/>
  <c r="P128" i="4"/>
  <c r="R128" i="4"/>
  <c r="T128" i="4"/>
  <c r="BE128" i="4"/>
  <c r="BF128" i="4"/>
  <c r="BG128" i="4"/>
  <c r="BH128" i="4"/>
  <c r="BI128" i="4"/>
  <c r="BK128" i="4"/>
  <c r="J130" i="4"/>
  <c r="P130" i="4"/>
  <c r="R130" i="4"/>
  <c r="T130" i="4"/>
  <c r="BE130" i="4"/>
  <c r="BF130" i="4"/>
  <c r="BG130" i="4"/>
  <c r="BH130" i="4"/>
  <c r="BI130" i="4"/>
  <c r="BK130" i="4"/>
  <c r="J131" i="4"/>
  <c r="P131" i="4"/>
  <c r="R131" i="4"/>
  <c r="T131" i="4"/>
  <c r="BE131" i="4"/>
  <c r="BF131" i="4"/>
  <c r="BG131" i="4"/>
  <c r="BH131" i="4"/>
  <c r="BI131" i="4"/>
  <c r="BK131" i="4"/>
  <c r="J134" i="4"/>
  <c r="P134" i="4"/>
  <c r="R134" i="4"/>
  <c r="T134" i="4"/>
  <c r="BE134" i="4"/>
  <c r="BF134" i="4"/>
  <c r="BG134" i="4"/>
  <c r="BH134" i="4"/>
  <c r="BI134" i="4"/>
  <c r="BK134" i="4"/>
  <c r="J135" i="4"/>
  <c r="P135" i="4"/>
  <c r="R135" i="4"/>
  <c r="T135" i="4"/>
  <c r="BE135" i="4"/>
  <c r="BF135" i="4"/>
  <c r="BG135" i="4"/>
  <c r="BH135" i="4"/>
  <c r="BI135" i="4"/>
  <c r="BK135" i="4"/>
  <c r="J136" i="4"/>
  <c r="P136" i="4"/>
  <c r="R136" i="4"/>
  <c r="T136" i="4"/>
  <c r="BE136" i="4"/>
  <c r="BF136" i="4"/>
  <c r="BG136" i="4"/>
  <c r="BH136" i="4"/>
  <c r="BI136" i="4"/>
  <c r="BK136" i="4"/>
  <c r="J138" i="4"/>
  <c r="P138" i="4"/>
  <c r="R138" i="4"/>
  <c r="T138" i="4"/>
  <c r="BE138" i="4"/>
  <c r="BF138" i="4"/>
  <c r="BG138" i="4"/>
  <c r="BH138" i="4"/>
  <c r="BI138" i="4"/>
  <c r="BK138" i="4"/>
  <c r="J140" i="4"/>
  <c r="BE140" i="4" s="1"/>
  <c r="P140" i="4"/>
  <c r="P139" i="4"/>
  <c r="R140" i="4"/>
  <c r="R139" i="4" s="1"/>
  <c r="T140" i="4"/>
  <c r="T139" i="4" s="1"/>
  <c r="BF140" i="4"/>
  <c r="BG140" i="4"/>
  <c r="BH140" i="4"/>
  <c r="BI140" i="4"/>
  <c r="BK140" i="4"/>
  <c r="BK139" i="4" s="1"/>
  <c r="J139" i="4" s="1"/>
  <c r="J62" i="4" s="1"/>
  <c r="J143" i="4"/>
  <c r="P143" i="4"/>
  <c r="R143" i="4"/>
  <c r="T143" i="4"/>
  <c r="BE143" i="4"/>
  <c r="BF143" i="4"/>
  <c r="BG143" i="4"/>
  <c r="BH143" i="4"/>
  <c r="BI143" i="4"/>
  <c r="BK143" i="4"/>
  <c r="J145" i="4"/>
  <c r="P145" i="4"/>
  <c r="R145" i="4"/>
  <c r="T145" i="4"/>
  <c r="BE145" i="4"/>
  <c r="BF145" i="4"/>
  <c r="BG145" i="4"/>
  <c r="BH145" i="4"/>
  <c r="BI145" i="4"/>
  <c r="BK145" i="4"/>
  <c r="J147" i="4"/>
  <c r="P147" i="4"/>
  <c r="R147" i="4"/>
  <c r="T147" i="4"/>
  <c r="BE147" i="4"/>
  <c r="BF147" i="4"/>
  <c r="BG147" i="4"/>
  <c r="BH147" i="4"/>
  <c r="BI147" i="4"/>
  <c r="BK147" i="4"/>
  <c r="J149" i="4"/>
  <c r="P149" i="4"/>
  <c r="R149" i="4"/>
  <c r="T149" i="4"/>
  <c r="BE149" i="4"/>
  <c r="BF149" i="4"/>
  <c r="BG149" i="4"/>
  <c r="BH149" i="4"/>
  <c r="BI149" i="4"/>
  <c r="BK149" i="4"/>
  <c r="J151" i="4"/>
  <c r="P151" i="4"/>
  <c r="R151" i="4"/>
  <c r="T151" i="4"/>
  <c r="BE151" i="4"/>
  <c r="BF151" i="4"/>
  <c r="BG151" i="4"/>
  <c r="BH151" i="4"/>
  <c r="BI151" i="4"/>
  <c r="BK151" i="4"/>
  <c r="J152" i="4"/>
  <c r="P152" i="4"/>
  <c r="R152" i="4"/>
  <c r="T152" i="4"/>
  <c r="BE152" i="4"/>
  <c r="BF152" i="4"/>
  <c r="BG152" i="4"/>
  <c r="BH152" i="4"/>
  <c r="BI152" i="4"/>
  <c r="BK152" i="4"/>
  <c r="J153" i="4"/>
  <c r="P153" i="4"/>
  <c r="R153" i="4"/>
  <c r="T153" i="4"/>
  <c r="BE153" i="4"/>
  <c r="BF153" i="4"/>
  <c r="BG153" i="4"/>
  <c r="BH153" i="4"/>
  <c r="BI153" i="4"/>
  <c r="BK153" i="4"/>
  <c r="J154" i="4"/>
  <c r="P154" i="4"/>
  <c r="R154" i="4"/>
  <c r="T154" i="4"/>
  <c r="BE154" i="4"/>
  <c r="BF154" i="4"/>
  <c r="BG154" i="4"/>
  <c r="BH154" i="4"/>
  <c r="BI154" i="4"/>
  <c r="BK154" i="4"/>
  <c r="J155" i="4"/>
  <c r="P155" i="4"/>
  <c r="R155" i="4"/>
  <c r="T155" i="4"/>
  <c r="BE155" i="4"/>
  <c r="BF155" i="4"/>
  <c r="BG155" i="4"/>
  <c r="BH155" i="4"/>
  <c r="BI155" i="4"/>
  <c r="BK155" i="4"/>
  <c r="J156" i="4"/>
  <c r="P156" i="4"/>
  <c r="R156" i="4"/>
  <c r="T156" i="4"/>
  <c r="BE156" i="4"/>
  <c r="BF156" i="4"/>
  <c r="BG156" i="4"/>
  <c r="BH156" i="4"/>
  <c r="BI156" i="4"/>
  <c r="BK156" i="4"/>
  <c r="J157" i="4"/>
  <c r="P157" i="4"/>
  <c r="R157" i="4"/>
  <c r="T157" i="4"/>
  <c r="BE157" i="4"/>
  <c r="BF157" i="4"/>
  <c r="BG157" i="4"/>
  <c r="BH157" i="4"/>
  <c r="BI157" i="4"/>
  <c r="BK157" i="4"/>
  <c r="J158" i="4"/>
  <c r="P158" i="4"/>
  <c r="R158" i="4"/>
  <c r="T158" i="4"/>
  <c r="BE158" i="4"/>
  <c r="BF158" i="4"/>
  <c r="BG158" i="4"/>
  <c r="BH158" i="4"/>
  <c r="BI158" i="4"/>
  <c r="BK158" i="4"/>
  <c r="J160" i="4"/>
  <c r="P160" i="4"/>
  <c r="R160" i="4"/>
  <c r="T160" i="4"/>
  <c r="BE160" i="4"/>
  <c r="BF160" i="4"/>
  <c r="BG160" i="4"/>
  <c r="BH160" i="4"/>
  <c r="BI160" i="4"/>
  <c r="BK160" i="4"/>
  <c r="J161" i="4"/>
  <c r="P161" i="4"/>
  <c r="R161" i="4"/>
  <c r="T161" i="4"/>
  <c r="BE161" i="4"/>
  <c r="BF161" i="4"/>
  <c r="BG161" i="4"/>
  <c r="BH161" i="4"/>
  <c r="BI161" i="4"/>
  <c r="BK161" i="4"/>
  <c r="J162" i="4"/>
  <c r="P162" i="4"/>
  <c r="R162" i="4"/>
  <c r="T162" i="4"/>
  <c r="BE162" i="4"/>
  <c r="BF162" i="4"/>
  <c r="BG162" i="4"/>
  <c r="BH162" i="4"/>
  <c r="BI162" i="4"/>
  <c r="BK162" i="4"/>
  <c r="J163" i="4"/>
  <c r="P163" i="4"/>
  <c r="R163" i="4"/>
  <c r="T163" i="4"/>
  <c r="BE163" i="4"/>
  <c r="BF163" i="4"/>
  <c r="BG163" i="4"/>
  <c r="BH163" i="4"/>
  <c r="BI163" i="4"/>
  <c r="BK163" i="4"/>
  <c r="J164" i="4"/>
  <c r="P164" i="4"/>
  <c r="R164" i="4"/>
  <c r="T164" i="4"/>
  <c r="BE164" i="4"/>
  <c r="BF164" i="4"/>
  <c r="BG164" i="4"/>
  <c r="BH164" i="4"/>
  <c r="BI164" i="4"/>
  <c r="BK164" i="4"/>
  <c r="J165" i="4"/>
  <c r="P165" i="4"/>
  <c r="R165" i="4"/>
  <c r="T165" i="4"/>
  <c r="BE165" i="4"/>
  <c r="BF165" i="4"/>
  <c r="BG165" i="4"/>
  <c r="BH165" i="4"/>
  <c r="BI165" i="4"/>
  <c r="BK165" i="4"/>
  <c r="J167" i="4"/>
  <c r="P167" i="4"/>
  <c r="R167" i="4"/>
  <c r="T167" i="4"/>
  <c r="BE167" i="4"/>
  <c r="BF167" i="4"/>
  <c r="BG167" i="4"/>
  <c r="BH167" i="4"/>
  <c r="BI167" i="4"/>
  <c r="BK167" i="4"/>
  <c r="J168" i="4"/>
  <c r="P168" i="4"/>
  <c r="R168" i="4"/>
  <c r="T168" i="4"/>
  <c r="BE168" i="4"/>
  <c r="BF168" i="4"/>
  <c r="BG168" i="4"/>
  <c r="BH168" i="4"/>
  <c r="BI168" i="4"/>
  <c r="BK168" i="4"/>
  <c r="J169" i="4"/>
  <c r="P169" i="4"/>
  <c r="R169" i="4"/>
  <c r="T169" i="4"/>
  <c r="BE169" i="4"/>
  <c r="BF169" i="4"/>
  <c r="BG169" i="4"/>
  <c r="BH169" i="4"/>
  <c r="BI169" i="4"/>
  <c r="BK169" i="4"/>
  <c r="J170" i="4"/>
  <c r="P170" i="4"/>
  <c r="R170" i="4"/>
  <c r="T170" i="4"/>
  <c r="BE170" i="4"/>
  <c r="BF170" i="4"/>
  <c r="BG170" i="4"/>
  <c r="BH170" i="4"/>
  <c r="BI170" i="4"/>
  <c r="BK170" i="4"/>
  <c r="J172" i="4"/>
  <c r="P172" i="4"/>
  <c r="R172" i="4"/>
  <c r="T172" i="4"/>
  <c r="BE172" i="4"/>
  <c r="BF172" i="4"/>
  <c r="BG172" i="4"/>
  <c r="BH172" i="4"/>
  <c r="BI172" i="4"/>
  <c r="BK172" i="4"/>
  <c r="J173" i="4"/>
  <c r="P173" i="4"/>
  <c r="R173" i="4"/>
  <c r="T173" i="4"/>
  <c r="BE173" i="4"/>
  <c r="BF173" i="4"/>
  <c r="BG173" i="4"/>
  <c r="BH173" i="4"/>
  <c r="BI173" i="4"/>
  <c r="BK173" i="4"/>
  <c r="BK171" i="4" s="1"/>
  <c r="J171" i="4" s="1"/>
  <c r="J68" i="4" s="1"/>
  <c r="J175" i="4"/>
  <c r="P175" i="4"/>
  <c r="R175" i="4"/>
  <c r="T175" i="4"/>
  <c r="BE175" i="4"/>
  <c r="BF175" i="4"/>
  <c r="BG175" i="4"/>
  <c r="BH175" i="4"/>
  <c r="BI175" i="4"/>
  <c r="BK175" i="4"/>
  <c r="J176" i="4"/>
  <c r="P176" i="4"/>
  <c r="R176" i="4"/>
  <c r="T176" i="4"/>
  <c r="BE176" i="4"/>
  <c r="BF176" i="4"/>
  <c r="BG176" i="4"/>
  <c r="BH176" i="4"/>
  <c r="BI176" i="4"/>
  <c r="BK176" i="4"/>
  <c r="J177" i="4"/>
  <c r="P177" i="4"/>
  <c r="R177" i="4"/>
  <c r="T177" i="4"/>
  <c r="BE177" i="4"/>
  <c r="BF177" i="4"/>
  <c r="BG177" i="4"/>
  <c r="BH177" i="4"/>
  <c r="BI177" i="4"/>
  <c r="BK177" i="4"/>
  <c r="J178" i="4"/>
  <c r="P178" i="4"/>
  <c r="R178" i="4"/>
  <c r="T178" i="4"/>
  <c r="BE178" i="4"/>
  <c r="BF178" i="4"/>
  <c r="BG178" i="4"/>
  <c r="BH178" i="4"/>
  <c r="BI178" i="4"/>
  <c r="BK178" i="4"/>
  <c r="J179" i="4"/>
  <c r="P179" i="4"/>
  <c r="R179" i="4"/>
  <c r="T179" i="4"/>
  <c r="BE179" i="4"/>
  <c r="BF179" i="4"/>
  <c r="BG179" i="4"/>
  <c r="BH179" i="4"/>
  <c r="BI179" i="4"/>
  <c r="BK179" i="4"/>
  <c r="J181" i="4"/>
  <c r="P181" i="4"/>
  <c r="R181" i="4"/>
  <c r="T181" i="4"/>
  <c r="BE181" i="4"/>
  <c r="BF181" i="4"/>
  <c r="BG181" i="4"/>
  <c r="BH181" i="4"/>
  <c r="BI181" i="4"/>
  <c r="BK181" i="4"/>
  <c r="J183" i="4"/>
  <c r="P183" i="4"/>
  <c r="R183" i="4"/>
  <c r="T183" i="4"/>
  <c r="BE183" i="4"/>
  <c r="BF183" i="4"/>
  <c r="BG183" i="4"/>
  <c r="BH183" i="4"/>
  <c r="BI183" i="4"/>
  <c r="BK183" i="4"/>
  <c r="J184" i="4"/>
  <c r="P184" i="4"/>
  <c r="R184" i="4"/>
  <c r="T184" i="4"/>
  <c r="BE184" i="4"/>
  <c r="BF184" i="4"/>
  <c r="BG184" i="4"/>
  <c r="BH184" i="4"/>
  <c r="BI184" i="4"/>
  <c r="BK184" i="4"/>
  <c r="J185" i="4"/>
  <c r="P185" i="4"/>
  <c r="R185" i="4"/>
  <c r="T185" i="4"/>
  <c r="BE185" i="4"/>
  <c r="BF185" i="4"/>
  <c r="BG185" i="4"/>
  <c r="BH185" i="4"/>
  <c r="BI185" i="4"/>
  <c r="BK185" i="4"/>
  <c r="J187" i="4"/>
  <c r="P187" i="4"/>
  <c r="R187" i="4"/>
  <c r="T187" i="4"/>
  <c r="BE187" i="4"/>
  <c r="BF187" i="4"/>
  <c r="BG187" i="4"/>
  <c r="BH187" i="4"/>
  <c r="BI187" i="4"/>
  <c r="BK187" i="4"/>
  <c r="J188" i="4"/>
  <c r="P188" i="4"/>
  <c r="R188" i="4"/>
  <c r="T188" i="4"/>
  <c r="BE188" i="4"/>
  <c r="BF188" i="4"/>
  <c r="BG188" i="4"/>
  <c r="BH188" i="4"/>
  <c r="BI188" i="4"/>
  <c r="BK188" i="4"/>
  <c r="J189" i="4"/>
  <c r="P189" i="4"/>
  <c r="R189" i="4"/>
  <c r="T189" i="4"/>
  <c r="BE189" i="4"/>
  <c r="BF189" i="4"/>
  <c r="BG189" i="4"/>
  <c r="BH189" i="4"/>
  <c r="BI189" i="4"/>
  <c r="BK189" i="4"/>
  <c r="J190" i="4"/>
  <c r="P190" i="4"/>
  <c r="R190" i="4"/>
  <c r="T190" i="4"/>
  <c r="BE190" i="4"/>
  <c r="BF190" i="4"/>
  <c r="BG190" i="4"/>
  <c r="BH190" i="4"/>
  <c r="BI190" i="4"/>
  <c r="BK190" i="4"/>
  <c r="J191" i="4"/>
  <c r="P191" i="4"/>
  <c r="R191" i="4"/>
  <c r="T191" i="4"/>
  <c r="BE191" i="4"/>
  <c r="BF191" i="4"/>
  <c r="BG191" i="4"/>
  <c r="BH191" i="4"/>
  <c r="BI191" i="4"/>
  <c r="BK191" i="4"/>
  <c r="J192" i="4"/>
  <c r="P192" i="4"/>
  <c r="R192" i="4"/>
  <c r="T192" i="4"/>
  <c r="BE192" i="4"/>
  <c r="BF192" i="4"/>
  <c r="BG192" i="4"/>
  <c r="BH192" i="4"/>
  <c r="BI192" i="4"/>
  <c r="BK192" i="4"/>
  <c r="J194" i="4"/>
  <c r="P194" i="4"/>
  <c r="R194" i="4"/>
  <c r="T194" i="4"/>
  <c r="BE194" i="4"/>
  <c r="BF194" i="4"/>
  <c r="BG194" i="4"/>
  <c r="BH194" i="4"/>
  <c r="BI194" i="4"/>
  <c r="BK194" i="4"/>
  <c r="J196" i="4"/>
  <c r="P196" i="4"/>
  <c r="R196" i="4"/>
  <c r="T196" i="4"/>
  <c r="BE196" i="4"/>
  <c r="BF196" i="4"/>
  <c r="BG196" i="4"/>
  <c r="BH196" i="4"/>
  <c r="BI196" i="4"/>
  <c r="BK196" i="4"/>
  <c r="J198" i="4"/>
  <c r="P198" i="4"/>
  <c r="R198" i="4"/>
  <c r="T198" i="4"/>
  <c r="BE198" i="4"/>
  <c r="BF198" i="4"/>
  <c r="BG198" i="4"/>
  <c r="BH198" i="4"/>
  <c r="BI198" i="4"/>
  <c r="BK198" i="4"/>
  <c r="J200" i="4"/>
  <c r="P200" i="4"/>
  <c r="R200" i="4"/>
  <c r="T200" i="4"/>
  <c r="BE200" i="4"/>
  <c r="BF200" i="4"/>
  <c r="BG200" i="4"/>
  <c r="BH200" i="4"/>
  <c r="BI200" i="4"/>
  <c r="BK200" i="4"/>
  <c r="J202" i="4"/>
  <c r="P202" i="4"/>
  <c r="R202" i="4"/>
  <c r="T202" i="4"/>
  <c r="BE202" i="4"/>
  <c r="BF202" i="4"/>
  <c r="BG202" i="4"/>
  <c r="BH202" i="4"/>
  <c r="BI202" i="4"/>
  <c r="BK202" i="4"/>
  <c r="J204" i="4"/>
  <c r="P204" i="4"/>
  <c r="R204" i="4"/>
  <c r="T204" i="4"/>
  <c r="BE204" i="4"/>
  <c r="BF204" i="4"/>
  <c r="BG204" i="4"/>
  <c r="BH204" i="4"/>
  <c r="BI204" i="4"/>
  <c r="BK204" i="4"/>
  <c r="J206" i="4"/>
  <c r="P206" i="4"/>
  <c r="R206" i="4"/>
  <c r="T206" i="4"/>
  <c r="BE206" i="4"/>
  <c r="BF206" i="4"/>
  <c r="BG206" i="4"/>
  <c r="BH206" i="4"/>
  <c r="BI206" i="4"/>
  <c r="BK206" i="4"/>
  <c r="J208" i="4"/>
  <c r="P208" i="4"/>
  <c r="R208" i="4"/>
  <c r="T208" i="4"/>
  <c r="BE208" i="4"/>
  <c r="BF208" i="4"/>
  <c r="BG208" i="4"/>
  <c r="BH208" i="4"/>
  <c r="BI208" i="4"/>
  <c r="BK208" i="4"/>
  <c r="J210" i="4"/>
  <c r="BE210" i="4" s="1"/>
  <c r="P210" i="4"/>
  <c r="P209" i="4" s="1"/>
  <c r="R210" i="4"/>
  <c r="R209" i="4" s="1"/>
  <c r="T210" i="4"/>
  <c r="T209" i="4"/>
  <c r="BF210" i="4"/>
  <c r="BG210" i="4"/>
  <c r="BH210" i="4"/>
  <c r="BI210" i="4"/>
  <c r="BK210" i="4"/>
  <c r="BK209" i="4" s="1"/>
  <c r="J209" i="4" s="1"/>
  <c r="J74" i="4" s="1"/>
  <c r="J213" i="4"/>
  <c r="P213" i="4"/>
  <c r="R213" i="4"/>
  <c r="T213" i="4"/>
  <c r="BE213" i="4"/>
  <c r="BF213" i="4"/>
  <c r="BG213" i="4"/>
  <c r="BH213" i="4"/>
  <c r="BI213" i="4"/>
  <c r="BK213" i="4"/>
  <c r="J215" i="4"/>
  <c r="P215" i="4"/>
  <c r="R215" i="4"/>
  <c r="T215" i="4"/>
  <c r="BE215" i="4"/>
  <c r="BF215" i="4"/>
  <c r="BG215" i="4"/>
  <c r="BH215" i="4"/>
  <c r="BI215" i="4"/>
  <c r="BK215" i="4"/>
  <c r="J217" i="4"/>
  <c r="P217" i="4"/>
  <c r="R217" i="4"/>
  <c r="T217" i="4"/>
  <c r="BE217" i="4"/>
  <c r="BF217" i="4"/>
  <c r="BG217" i="4"/>
  <c r="BH217" i="4"/>
  <c r="BI217" i="4"/>
  <c r="BK217" i="4"/>
  <c r="J218" i="4"/>
  <c r="P218" i="4"/>
  <c r="R218" i="4"/>
  <c r="T218" i="4"/>
  <c r="BE218" i="4"/>
  <c r="BF218" i="4"/>
  <c r="BG218" i="4"/>
  <c r="BH218" i="4"/>
  <c r="BI218" i="4"/>
  <c r="BK218" i="4"/>
  <c r="J221" i="4"/>
  <c r="P221" i="4"/>
  <c r="R221" i="4"/>
  <c r="T221" i="4"/>
  <c r="BE221" i="4"/>
  <c r="BF221" i="4"/>
  <c r="BG221" i="4"/>
  <c r="BH221" i="4"/>
  <c r="BI221" i="4"/>
  <c r="BK221" i="4"/>
  <c r="J222" i="4"/>
  <c r="P222" i="4"/>
  <c r="R222" i="4"/>
  <c r="T222" i="4"/>
  <c r="BE222" i="4"/>
  <c r="BF222" i="4"/>
  <c r="BG222" i="4"/>
  <c r="BH222" i="4"/>
  <c r="BI222" i="4"/>
  <c r="BK222" i="4"/>
  <c r="J223" i="4"/>
  <c r="P223" i="4"/>
  <c r="R223" i="4"/>
  <c r="T223" i="4"/>
  <c r="BE223" i="4"/>
  <c r="BF223" i="4"/>
  <c r="BG223" i="4"/>
  <c r="BH223" i="4"/>
  <c r="BI223" i="4"/>
  <c r="BK223" i="4"/>
  <c r="J224" i="4"/>
  <c r="P224" i="4"/>
  <c r="R224" i="4"/>
  <c r="T224" i="4"/>
  <c r="BE224" i="4"/>
  <c r="BF224" i="4"/>
  <c r="BG224" i="4"/>
  <c r="BH224" i="4"/>
  <c r="BI224" i="4"/>
  <c r="BK224" i="4"/>
  <c r="J225" i="4"/>
  <c r="P225" i="4"/>
  <c r="R225" i="4"/>
  <c r="T225" i="4"/>
  <c r="BE225" i="4"/>
  <c r="BF225" i="4"/>
  <c r="BG225" i="4"/>
  <c r="BH225" i="4"/>
  <c r="BI225" i="4"/>
  <c r="BK225" i="4"/>
  <c r="J226" i="4"/>
  <c r="P226" i="4"/>
  <c r="R226" i="4"/>
  <c r="T226" i="4"/>
  <c r="BE226" i="4"/>
  <c r="BF226" i="4"/>
  <c r="BG226" i="4"/>
  <c r="BH226" i="4"/>
  <c r="BI226" i="4"/>
  <c r="BK226" i="4"/>
  <c r="J227" i="4"/>
  <c r="P227" i="4"/>
  <c r="R227" i="4"/>
  <c r="T227" i="4"/>
  <c r="BE227" i="4"/>
  <c r="BF227" i="4"/>
  <c r="BG227" i="4"/>
  <c r="BH227" i="4"/>
  <c r="BI227" i="4"/>
  <c r="BK227" i="4"/>
  <c r="J228" i="4"/>
  <c r="P228" i="4"/>
  <c r="R228" i="4"/>
  <c r="T228" i="4"/>
  <c r="BE228" i="4"/>
  <c r="BF228" i="4"/>
  <c r="BG228" i="4"/>
  <c r="BH228" i="4"/>
  <c r="BI228" i="4"/>
  <c r="BK228" i="4"/>
  <c r="J229" i="4"/>
  <c r="P229" i="4"/>
  <c r="R229" i="4"/>
  <c r="T229" i="4"/>
  <c r="BE229" i="4"/>
  <c r="BF229" i="4"/>
  <c r="BG229" i="4"/>
  <c r="BH229" i="4"/>
  <c r="BI229" i="4"/>
  <c r="BK229" i="4"/>
  <c r="J230" i="4"/>
  <c r="P230" i="4"/>
  <c r="R230" i="4"/>
  <c r="T230" i="4"/>
  <c r="BE230" i="4"/>
  <c r="BF230" i="4"/>
  <c r="BG230" i="4"/>
  <c r="BH230" i="4"/>
  <c r="BI230" i="4"/>
  <c r="BK230" i="4"/>
  <c r="J232" i="4"/>
  <c r="P232" i="4"/>
  <c r="P231" i="4" s="1"/>
  <c r="R232" i="4"/>
  <c r="R231" i="4" s="1"/>
  <c r="T232" i="4"/>
  <c r="T231" i="4" s="1"/>
  <c r="BE232" i="4"/>
  <c r="BF232" i="4"/>
  <c r="BG232" i="4"/>
  <c r="BH232" i="4"/>
  <c r="BI232" i="4"/>
  <c r="BK232" i="4"/>
  <c r="BK231" i="4" s="1"/>
  <c r="J231" i="4" s="1"/>
  <c r="J78" i="4" s="1"/>
  <c r="E7" i="5"/>
  <c r="E45" i="5" s="1"/>
  <c r="J49" i="5"/>
  <c r="J17" i="5"/>
  <c r="E18" i="5"/>
  <c r="J18" i="5"/>
  <c r="E47" i="5"/>
  <c r="F49" i="5"/>
  <c r="F51" i="5"/>
  <c r="J51" i="5"/>
  <c r="E84" i="5"/>
  <c r="F86" i="5"/>
  <c r="F88" i="5"/>
  <c r="J88" i="5"/>
  <c r="J95" i="5"/>
  <c r="P95" i="5"/>
  <c r="R95" i="5"/>
  <c r="T95" i="5"/>
  <c r="BE95" i="5"/>
  <c r="BF95" i="5"/>
  <c r="BG95" i="5"/>
  <c r="BH95" i="5"/>
  <c r="BI95" i="5"/>
  <c r="BK95" i="5"/>
  <c r="J97" i="5"/>
  <c r="P97" i="5"/>
  <c r="R97" i="5"/>
  <c r="T97" i="5"/>
  <c r="T94" i="5" s="1"/>
  <c r="BE97" i="5"/>
  <c r="BF97" i="5"/>
  <c r="BG97" i="5"/>
  <c r="BH97" i="5"/>
  <c r="BI97" i="5"/>
  <c r="BK97" i="5"/>
  <c r="J100" i="5"/>
  <c r="P100" i="5"/>
  <c r="R100" i="5"/>
  <c r="T100" i="5"/>
  <c r="BE100" i="5"/>
  <c r="BF100" i="5"/>
  <c r="BG100" i="5"/>
  <c r="BH100" i="5"/>
  <c r="BI100" i="5"/>
  <c r="BK100" i="5"/>
  <c r="J101" i="5"/>
  <c r="P101" i="5"/>
  <c r="R101" i="5"/>
  <c r="T101" i="5"/>
  <c r="BE101" i="5"/>
  <c r="BF101" i="5"/>
  <c r="BG101" i="5"/>
  <c r="BH101" i="5"/>
  <c r="BI101" i="5"/>
  <c r="BK101" i="5"/>
  <c r="J103" i="5"/>
  <c r="P103" i="5"/>
  <c r="R103" i="5"/>
  <c r="T103" i="5"/>
  <c r="BE103" i="5"/>
  <c r="BF103" i="5"/>
  <c r="BG103" i="5"/>
  <c r="BH103" i="5"/>
  <c r="BI103" i="5"/>
  <c r="BK103" i="5"/>
  <c r="J105" i="5"/>
  <c r="P105" i="5"/>
  <c r="R105" i="5"/>
  <c r="T105" i="5"/>
  <c r="BE105" i="5"/>
  <c r="BF105" i="5"/>
  <c r="BG105" i="5"/>
  <c r="BH105" i="5"/>
  <c r="BI105" i="5"/>
  <c r="BK105" i="5"/>
  <c r="J106" i="5"/>
  <c r="P106" i="5"/>
  <c r="R106" i="5"/>
  <c r="T106" i="5"/>
  <c r="BE106" i="5"/>
  <c r="BF106" i="5"/>
  <c r="BG106" i="5"/>
  <c r="BH106" i="5"/>
  <c r="BI106" i="5"/>
  <c r="BK106" i="5"/>
  <c r="J107" i="5"/>
  <c r="P107" i="5"/>
  <c r="R107" i="5"/>
  <c r="T107" i="5"/>
  <c r="BE107" i="5"/>
  <c r="BF107" i="5"/>
  <c r="BG107" i="5"/>
  <c r="BH107" i="5"/>
  <c r="BI107" i="5"/>
  <c r="BK107" i="5"/>
  <c r="J109" i="5"/>
  <c r="P109" i="5"/>
  <c r="R109" i="5"/>
  <c r="T109" i="5"/>
  <c r="BE109" i="5"/>
  <c r="BF109" i="5"/>
  <c r="BG109" i="5"/>
  <c r="BH109" i="5"/>
  <c r="BI109" i="5"/>
  <c r="BK109" i="5"/>
  <c r="J110" i="5"/>
  <c r="P110" i="5"/>
  <c r="R110" i="5"/>
  <c r="T110" i="5"/>
  <c r="BE110" i="5"/>
  <c r="BF110" i="5"/>
  <c r="BG110" i="5"/>
  <c r="BH110" i="5"/>
  <c r="BI110" i="5"/>
  <c r="BK110" i="5"/>
  <c r="J111" i="5"/>
  <c r="P111" i="5"/>
  <c r="R111" i="5"/>
  <c r="T111" i="5"/>
  <c r="BE111" i="5"/>
  <c r="BF111" i="5"/>
  <c r="BG111" i="5"/>
  <c r="BH111" i="5"/>
  <c r="BI111" i="5"/>
  <c r="BK111" i="5"/>
  <c r="J113" i="5"/>
  <c r="P113" i="5"/>
  <c r="R113" i="5"/>
  <c r="T113" i="5"/>
  <c r="BE113" i="5"/>
  <c r="BF113" i="5"/>
  <c r="BG113" i="5"/>
  <c r="BH113" i="5"/>
  <c r="BI113" i="5"/>
  <c r="BK113" i="5"/>
  <c r="J116" i="5"/>
  <c r="P116" i="5"/>
  <c r="R116" i="5"/>
  <c r="T116" i="5"/>
  <c r="BE116" i="5"/>
  <c r="BF116" i="5"/>
  <c r="BG116" i="5"/>
  <c r="BH116" i="5"/>
  <c r="BI116" i="5"/>
  <c r="BK116" i="5"/>
  <c r="J117" i="5"/>
  <c r="P117" i="5"/>
  <c r="R117" i="5"/>
  <c r="T117" i="5"/>
  <c r="BE117" i="5"/>
  <c r="BF117" i="5"/>
  <c r="BG117" i="5"/>
  <c r="BH117" i="5"/>
  <c r="BI117" i="5"/>
  <c r="BK117" i="5"/>
  <c r="J118" i="5"/>
  <c r="P118" i="5"/>
  <c r="R118" i="5"/>
  <c r="T118" i="5"/>
  <c r="BE118" i="5"/>
  <c r="BF118" i="5"/>
  <c r="BG118" i="5"/>
  <c r="BH118" i="5"/>
  <c r="BI118" i="5"/>
  <c r="BK118" i="5"/>
  <c r="J120" i="5"/>
  <c r="P120" i="5"/>
  <c r="R120" i="5"/>
  <c r="T120" i="5"/>
  <c r="BE120" i="5"/>
  <c r="BF120" i="5"/>
  <c r="BG120" i="5"/>
  <c r="BH120" i="5"/>
  <c r="BI120" i="5"/>
  <c r="BK120" i="5"/>
  <c r="J122" i="5"/>
  <c r="BE122" i="5" s="1"/>
  <c r="P122" i="5"/>
  <c r="P121" i="5" s="1"/>
  <c r="R122" i="5"/>
  <c r="R121" i="5" s="1"/>
  <c r="T122" i="5"/>
  <c r="T121" i="5" s="1"/>
  <c r="BF122" i="5"/>
  <c r="BG122" i="5"/>
  <c r="BH122" i="5"/>
  <c r="BI122" i="5"/>
  <c r="BK122" i="5"/>
  <c r="BK121" i="5" s="1"/>
  <c r="J121" i="5" s="1"/>
  <c r="J62" i="5" s="1"/>
  <c r="J125" i="5"/>
  <c r="P125" i="5"/>
  <c r="R125" i="5"/>
  <c r="T125" i="5"/>
  <c r="BE125" i="5"/>
  <c r="BF125" i="5"/>
  <c r="BG125" i="5"/>
  <c r="BH125" i="5"/>
  <c r="BI125" i="5"/>
  <c r="BK125" i="5"/>
  <c r="J127" i="5"/>
  <c r="P127" i="5"/>
  <c r="R127" i="5"/>
  <c r="T127" i="5"/>
  <c r="BE127" i="5"/>
  <c r="BF127" i="5"/>
  <c r="BG127" i="5"/>
  <c r="BH127" i="5"/>
  <c r="BI127" i="5"/>
  <c r="BK127" i="5"/>
  <c r="J129" i="5"/>
  <c r="P129" i="5"/>
  <c r="R129" i="5"/>
  <c r="T129" i="5"/>
  <c r="BE129" i="5"/>
  <c r="BF129" i="5"/>
  <c r="BG129" i="5"/>
  <c r="BH129" i="5"/>
  <c r="BI129" i="5"/>
  <c r="BK129" i="5"/>
  <c r="J131" i="5"/>
  <c r="P131" i="5"/>
  <c r="R131" i="5"/>
  <c r="T131" i="5"/>
  <c r="BE131" i="5"/>
  <c r="BF131" i="5"/>
  <c r="BG131" i="5"/>
  <c r="BH131" i="5"/>
  <c r="BI131" i="5"/>
  <c r="BK131" i="5"/>
  <c r="J133" i="5"/>
  <c r="P133" i="5"/>
  <c r="P132" i="5" s="1"/>
  <c r="R133" i="5"/>
  <c r="R132" i="5" s="1"/>
  <c r="T133" i="5"/>
  <c r="T132" i="5" s="1"/>
  <c r="BE133" i="5"/>
  <c r="BF133" i="5"/>
  <c r="BG133" i="5"/>
  <c r="BH133" i="5"/>
  <c r="BI133" i="5"/>
  <c r="BK133" i="5"/>
  <c r="BK132" i="5" s="1"/>
  <c r="J132" i="5" s="1"/>
  <c r="J65" i="5" s="1"/>
  <c r="J135" i="5"/>
  <c r="BE135" i="5" s="1"/>
  <c r="P135" i="5"/>
  <c r="P134" i="5" s="1"/>
  <c r="R135" i="5"/>
  <c r="R134" i="5" s="1"/>
  <c r="T135" i="5"/>
  <c r="T134" i="5" s="1"/>
  <c r="BF135" i="5"/>
  <c r="BG135" i="5"/>
  <c r="BH135" i="5"/>
  <c r="BI135" i="5"/>
  <c r="BK135" i="5"/>
  <c r="BK134" i="5" s="1"/>
  <c r="J134" i="5" s="1"/>
  <c r="J66" i="5" s="1"/>
  <c r="J137" i="5"/>
  <c r="P137" i="5"/>
  <c r="R137" i="5"/>
  <c r="T137" i="5"/>
  <c r="BE137" i="5"/>
  <c r="BF137" i="5"/>
  <c r="BG137" i="5"/>
  <c r="BH137" i="5"/>
  <c r="BI137" i="5"/>
  <c r="BK137" i="5"/>
  <c r="J138" i="5"/>
  <c r="P138" i="5"/>
  <c r="R138" i="5"/>
  <c r="T138" i="5"/>
  <c r="BE138" i="5"/>
  <c r="BF138" i="5"/>
  <c r="BG138" i="5"/>
  <c r="BH138" i="5"/>
  <c r="BI138" i="5"/>
  <c r="BK138" i="5"/>
  <c r="J140" i="5"/>
  <c r="P140" i="5"/>
  <c r="R140" i="5"/>
  <c r="T140" i="5"/>
  <c r="BE140" i="5"/>
  <c r="BF140" i="5"/>
  <c r="BG140" i="5"/>
  <c r="BH140" i="5"/>
  <c r="BI140" i="5"/>
  <c r="BK140" i="5"/>
  <c r="J141" i="5"/>
  <c r="P141" i="5"/>
  <c r="R141" i="5"/>
  <c r="T141" i="5"/>
  <c r="BE141" i="5"/>
  <c r="BF141" i="5"/>
  <c r="BG141" i="5"/>
  <c r="BH141" i="5"/>
  <c r="BI141" i="5"/>
  <c r="BK141" i="5"/>
  <c r="J142" i="5"/>
  <c r="P142" i="5"/>
  <c r="R142" i="5"/>
  <c r="T142" i="5"/>
  <c r="BE142" i="5"/>
  <c r="BF142" i="5"/>
  <c r="BG142" i="5"/>
  <c r="BH142" i="5"/>
  <c r="BI142" i="5"/>
  <c r="BK142" i="5"/>
  <c r="J144" i="5"/>
  <c r="P144" i="5"/>
  <c r="R144" i="5"/>
  <c r="T144" i="5"/>
  <c r="BE144" i="5"/>
  <c r="BF144" i="5"/>
  <c r="BG144" i="5"/>
  <c r="BH144" i="5"/>
  <c r="BI144" i="5"/>
  <c r="BK144" i="5"/>
  <c r="J146" i="5"/>
  <c r="P146" i="5"/>
  <c r="R146" i="5"/>
  <c r="T146" i="5"/>
  <c r="BE146" i="5"/>
  <c r="BF146" i="5"/>
  <c r="BG146" i="5"/>
  <c r="BH146" i="5"/>
  <c r="BI146" i="5"/>
  <c r="BK146" i="5"/>
  <c r="J148" i="5"/>
  <c r="P148" i="5"/>
  <c r="R148" i="5"/>
  <c r="T148" i="5"/>
  <c r="BE148" i="5"/>
  <c r="BF148" i="5"/>
  <c r="BG148" i="5"/>
  <c r="BH148" i="5"/>
  <c r="BI148" i="5"/>
  <c r="BK148" i="5"/>
  <c r="J150" i="5"/>
  <c r="P150" i="5"/>
  <c r="R150" i="5"/>
  <c r="T150" i="5"/>
  <c r="BE150" i="5"/>
  <c r="BF150" i="5"/>
  <c r="BG150" i="5"/>
  <c r="BH150" i="5"/>
  <c r="BI150" i="5"/>
  <c r="BK150" i="5"/>
  <c r="J152" i="5"/>
  <c r="P152" i="5"/>
  <c r="R152" i="5"/>
  <c r="T152" i="5"/>
  <c r="BE152" i="5"/>
  <c r="BF152" i="5"/>
  <c r="BG152" i="5"/>
  <c r="BH152" i="5"/>
  <c r="BI152" i="5"/>
  <c r="BK152" i="5"/>
  <c r="J154" i="5"/>
  <c r="P154" i="5"/>
  <c r="R154" i="5"/>
  <c r="T154" i="5"/>
  <c r="BE154" i="5"/>
  <c r="BF154" i="5"/>
  <c r="BG154" i="5"/>
  <c r="BH154" i="5"/>
  <c r="BI154" i="5"/>
  <c r="BK154" i="5"/>
  <c r="J156" i="5"/>
  <c r="P156" i="5"/>
  <c r="R156" i="5"/>
  <c r="T156" i="5"/>
  <c r="BE156" i="5"/>
  <c r="BF156" i="5"/>
  <c r="BG156" i="5"/>
  <c r="BH156" i="5"/>
  <c r="BI156" i="5"/>
  <c r="BK156" i="5"/>
  <c r="J158" i="5"/>
  <c r="P158" i="5"/>
  <c r="R158" i="5"/>
  <c r="T158" i="5"/>
  <c r="BE158" i="5"/>
  <c r="BF158" i="5"/>
  <c r="BG158" i="5"/>
  <c r="BH158" i="5"/>
  <c r="BI158" i="5"/>
  <c r="BK158" i="5"/>
  <c r="J161" i="5"/>
  <c r="P161" i="5"/>
  <c r="R161" i="5"/>
  <c r="T161" i="5"/>
  <c r="BE161" i="5"/>
  <c r="BF161" i="5"/>
  <c r="BG161" i="5"/>
  <c r="BH161" i="5"/>
  <c r="BI161" i="5"/>
  <c r="BK161" i="5"/>
  <c r="J163" i="5"/>
  <c r="P163" i="5"/>
  <c r="R163" i="5"/>
  <c r="T163" i="5"/>
  <c r="BE163" i="5"/>
  <c r="BF163" i="5"/>
  <c r="BG163" i="5"/>
  <c r="BH163" i="5"/>
  <c r="BI163" i="5"/>
  <c r="BK163" i="5"/>
  <c r="J165" i="5"/>
  <c r="P165" i="5"/>
  <c r="R165" i="5"/>
  <c r="T165" i="5"/>
  <c r="BE165" i="5"/>
  <c r="BF165" i="5"/>
  <c r="BG165" i="5"/>
  <c r="BH165" i="5"/>
  <c r="BI165" i="5"/>
  <c r="BK165" i="5"/>
  <c r="J166" i="5"/>
  <c r="P166" i="5"/>
  <c r="R166" i="5"/>
  <c r="T166" i="5"/>
  <c r="BE166" i="5"/>
  <c r="BF166" i="5"/>
  <c r="BG166" i="5"/>
  <c r="BH166" i="5"/>
  <c r="BI166" i="5"/>
  <c r="BK166" i="5"/>
  <c r="J168" i="5"/>
  <c r="BE168" i="5" s="1"/>
  <c r="P168" i="5"/>
  <c r="P167" i="5" s="1"/>
  <c r="R168" i="5"/>
  <c r="R167" i="5" s="1"/>
  <c r="T168" i="5"/>
  <c r="T167" i="5" s="1"/>
  <c r="BF168" i="5"/>
  <c r="BG168" i="5"/>
  <c r="BH168" i="5"/>
  <c r="BI168" i="5"/>
  <c r="BK168" i="5"/>
  <c r="BK167" i="5" s="1"/>
  <c r="J167" i="5" s="1"/>
  <c r="J72" i="5" s="1"/>
  <c r="E7" i="6"/>
  <c r="E91" i="6" s="1"/>
  <c r="J49" i="6"/>
  <c r="J17" i="6"/>
  <c r="E18" i="6"/>
  <c r="F52" i="6" s="1"/>
  <c r="J18" i="6"/>
  <c r="E47" i="6"/>
  <c r="F49" i="6"/>
  <c r="F51" i="6"/>
  <c r="J51" i="6"/>
  <c r="E93" i="6"/>
  <c r="F95" i="6"/>
  <c r="F97" i="6"/>
  <c r="J97" i="6"/>
  <c r="J104" i="6"/>
  <c r="P104" i="6"/>
  <c r="R104" i="6"/>
  <c r="T104" i="6"/>
  <c r="BE104" i="6"/>
  <c r="BF104" i="6"/>
  <c r="BG104" i="6"/>
  <c r="BH104" i="6"/>
  <c r="BI104" i="6"/>
  <c r="BK104" i="6"/>
  <c r="J106" i="6"/>
  <c r="P106" i="6"/>
  <c r="R106" i="6"/>
  <c r="T106" i="6"/>
  <c r="T103" i="6" s="1"/>
  <c r="BE106" i="6"/>
  <c r="BF106" i="6"/>
  <c r="BG106" i="6"/>
  <c r="BH106" i="6"/>
  <c r="BI106" i="6"/>
  <c r="BK106" i="6"/>
  <c r="J110" i="6"/>
  <c r="P110" i="6"/>
  <c r="R110" i="6"/>
  <c r="T110" i="6"/>
  <c r="BE110" i="6"/>
  <c r="BF110" i="6"/>
  <c r="BG110" i="6"/>
  <c r="BH110" i="6"/>
  <c r="BI110" i="6"/>
  <c r="BK110" i="6"/>
  <c r="J113" i="6"/>
  <c r="P113" i="6"/>
  <c r="R113" i="6"/>
  <c r="T113" i="6"/>
  <c r="BE113" i="6"/>
  <c r="BF113" i="6"/>
  <c r="BG113" i="6"/>
  <c r="BH113" i="6"/>
  <c r="BI113" i="6"/>
  <c r="BK113" i="6"/>
  <c r="J116" i="6"/>
  <c r="P116" i="6"/>
  <c r="R116" i="6"/>
  <c r="T116" i="6"/>
  <c r="BE116" i="6"/>
  <c r="BF116" i="6"/>
  <c r="BG116" i="6"/>
  <c r="BH116" i="6"/>
  <c r="BI116" i="6"/>
  <c r="BK116" i="6"/>
  <c r="J123" i="6"/>
  <c r="P123" i="6"/>
  <c r="R123" i="6"/>
  <c r="T123" i="6"/>
  <c r="BE123" i="6"/>
  <c r="BF123" i="6"/>
  <c r="BG123" i="6"/>
  <c r="BH123" i="6"/>
  <c r="BI123" i="6"/>
  <c r="BK123" i="6"/>
  <c r="J128" i="6"/>
  <c r="P128" i="6"/>
  <c r="R128" i="6"/>
  <c r="T128" i="6"/>
  <c r="BE128" i="6"/>
  <c r="BF128" i="6"/>
  <c r="BG128" i="6"/>
  <c r="BH128" i="6"/>
  <c r="BI128" i="6"/>
  <c r="BK128" i="6"/>
  <c r="J131" i="6"/>
  <c r="P131" i="6"/>
  <c r="R131" i="6"/>
  <c r="T131" i="6"/>
  <c r="BE131" i="6"/>
  <c r="BF131" i="6"/>
  <c r="BG131" i="6"/>
  <c r="BH131" i="6"/>
  <c r="BI131" i="6"/>
  <c r="BK131" i="6"/>
  <c r="J133" i="6"/>
  <c r="P133" i="6"/>
  <c r="R133" i="6"/>
  <c r="T133" i="6"/>
  <c r="BE133" i="6"/>
  <c r="BF133" i="6"/>
  <c r="BG133" i="6"/>
  <c r="BH133" i="6"/>
  <c r="BI133" i="6"/>
  <c r="BK133" i="6"/>
  <c r="J134" i="6"/>
  <c r="P134" i="6"/>
  <c r="R134" i="6"/>
  <c r="T134" i="6"/>
  <c r="BE134" i="6"/>
  <c r="BF134" i="6"/>
  <c r="BG134" i="6"/>
  <c r="BH134" i="6"/>
  <c r="BI134" i="6"/>
  <c r="BK134" i="6"/>
  <c r="J135" i="6"/>
  <c r="P135" i="6"/>
  <c r="R135" i="6"/>
  <c r="T135" i="6"/>
  <c r="BE135" i="6"/>
  <c r="BF135" i="6"/>
  <c r="BG135" i="6"/>
  <c r="BH135" i="6"/>
  <c r="BI135" i="6"/>
  <c r="BK135" i="6"/>
  <c r="J136" i="6"/>
  <c r="P136" i="6"/>
  <c r="R136" i="6"/>
  <c r="T136" i="6"/>
  <c r="BE136" i="6"/>
  <c r="BF136" i="6"/>
  <c r="BG136" i="6"/>
  <c r="BH136" i="6"/>
  <c r="BI136" i="6"/>
  <c r="BK136" i="6"/>
  <c r="J137" i="6"/>
  <c r="P137" i="6"/>
  <c r="R137" i="6"/>
  <c r="T137" i="6"/>
  <c r="BE137" i="6"/>
  <c r="BF137" i="6"/>
  <c r="BG137" i="6"/>
  <c r="BH137" i="6"/>
  <c r="BI137" i="6"/>
  <c r="BK137" i="6"/>
  <c r="J139" i="6"/>
  <c r="P139" i="6"/>
  <c r="R139" i="6"/>
  <c r="T139" i="6"/>
  <c r="BE139" i="6"/>
  <c r="BF139" i="6"/>
  <c r="BG139" i="6"/>
  <c r="BH139" i="6"/>
  <c r="BI139" i="6"/>
  <c r="BK139" i="6"/>
  <c r="J140" i="6"/>
  <c r="P140" i="6"/>
  <c r="R140" i="6"/>
  <c r="T140" i="6"/>
  <c r="BE140" i="6"/>
  <c r="BF140" i="6"/>
  <c r="BG140" i="6"/>
  <c r="BH140" i="6"/>
  <c r="BI140" i="6"/>
  <c r="BK140" i="6"/>
  <c r="J141" i="6"/>
  <c r="P141" i="6"/>
  <c r="R141" i="6"/>
  <c r="T141" i="6"/>
  <c r="BE141" i="6"/>
  <c r="BF141" i="6"/>
  <c r="BG141" i="6"/>
  <c r="BH141" i="6"/>
  <c r="BI141" i="6"/>
  <c r="BK141" i="6"/>
  <c r="J143" i="6"/>
  <c r="P143" i="6"/>
  <c r="R143" i="6"/>
  <c r="T143" i="6"/>
  <c r="BE143" i="6"/>
  <c r="BF143" i="6"/>
  <c r="BG143" i="6"/>
  <c r="BH143" i="6"/>
  <c r="BI143" i="6"/>
  <c r="BK143" i="6"/>
  <c r="J150" i="6"/>
  <c r="P150" i="6"/>
  <c r="R150" i="6"/>
  <c r="T150" i="6"/>
  <c r="BE150" i="6"/>
  <c r="BF150" i="6"/>
  <c r="BG150" i="6"/>
  <c r="BH150" i="6"/>
  <c r="BI150" i="6"/>
  <c r="BK150" i="6"/>
  <c r="J154" i="6"/>
  <c r="P154" i="6"/>
  <c r="R154" i="6"/>
  <c r="T154" i="6"/>
  <c r="BE154" i="6"/>
  <c r="BF154" i="6"/>
  <c r="BG154" i="6"/>
  <c r="BH154" i="6"/>
  <c r="BI154" i="6"/>
  <c r="BK154" i="6"/>
  <c r="J156" i="6"/>
  <c r="P156" i="6"/>
  <c r="R156" i="6"/>
  <c r="T156" i="6"/>
  <c r="BE156" i="6"/>
  <c r="BF156" i="6"/>
  <c r="BG156" i="6"/>
  <c r="BH156" i="6"/>
  <c r="BI156" i="6"/>
  <c r="BK156" i="6"/>
  <c r="J158" i="6"/>
  <c r="P158" i="6"/>
  <c r="R158" i="6"/>
  <c r="T158" i="6"/>
  <c r="BE158" i="6"/>
  <c r="BF158" i="6"/>
  <c r="BG158" i="6"/>
  <c r="BH158" i="6"/>
  <c r="BI158" i="6"/>
  <c r="BK158" i="6"/>
  <c r="J159" i="6"/>
  <c r="P159" i="6"/>
  <c r="R159" i="6"/>
  <c r="T159" i="6"/>
  <c r="BE159" i="6"/>
  <c r="BF159" i="6"/>
  <c r="BG159" i="6"/>
  <c r="BH159" i="6"/>
  <c r="BI159" i="6"/>
  <c r="BK159" i="6"/>
  <c r="J160" i="6"/>
  <c r="P160" i="6"/>
  <c r="R160" i="6"/>
  <c r="T160" i="6"/>
  <c r="BE160" i="6"/>
  <c r="BF160" i="6"/>
  <c r="BG160" i="6"/>
  <c r="BH160" i="6"/>
  <c r="BI160" i="6"/>
  <c r="BK160" i="6"/>
  <c r="J162" i="6"/>
  <c r="P162" i="6"/>
  <c r="R162" i="6"/>
  <c r="T162" i="6"/>
  <c r="BE162" i="6"/>
  <c r="BF162" i="6"/>
  <c r="BG162" i="6"/>
  <c r="BH162" i="6"/>
  <c r="BI162" i="6"/>
  <c r="BK162" i="6"/>
  <c r="J168" i="6"/>
  <c r="P168" i="6"/>
  <c r="R168" i="6"/>
  <c r="T168" i="6"/>
  <c r="BE168" i="6"/>
  <c r="BF168" i="6"/>
  <c r="BG168" i="6"/>
  <c r="BH168" i="6"/>
  <c r="BI168" i="6"/>
  <c r="BK168" i="6"/>
  <c r="J169" i="6"/>
  <c r="P169" i="6"/>
  <c r="R169" i="6"/>
  <c r="T169" i="6"/>
  <c r="BE169" i="6"/>
  <c r="BF169" i="6"/>
  <c r="BG169" i="6"/>
  <c r="BH169" i="6"/>
  <c r="BI169" i="6"/>
  <c r="BK169" i="6"/>
  <c r="J170" i="6"/>
  <c r="P170" i="6"/>
  <c r="R170" i="6"/>
  <c r="T170" i="6"/>
  <c r="BE170" i="6"/>
  <c r="BF170" i="6"/>
  <c r="BG170" i="6"/>
  <c r="BH170" i="6"/>
  <c r="BI170" i="6"/>
  <c r="BK170" i="6"/>
  <c r="J172" i="6"/>
  <c r="P172" i="6"/>
  <c r="R172" i="6"/>
  <c r="T172" i="6"/>
  <c r="BE172" i="6"/>
  <c r="BF172" i="6"/>
  <c r="BG172" i="6"/>
  <c r="BH172" i="6"/>
  <c r="BI172" i="6"/>
  <c r="BK172" i="6"/>
  <c r="J174" i="6"/>
  <c r="BE174" i="6" s="1"/>
  <c r="P174" i="6"/>
  <c r="P173" i="6" s="1"/>
  <c r="R174" i="6"/>
  <c r="R173" i="6" s="1"/>
  <c r="T174" i="6"/>
  <c r="T173" i="6"/>
  <c r="BF174" i="6"/>
  <c r="BG174" i="6"/>
  <c r="BH174" i="6"/>
  <c r="BI174" i="6"/>
  <c r="BK174" i="6"/>
  <c r="BK173" i="6" s="1"/>
  <c r="J173" i="6" s="1"/>
  <c r="J62" i="6" s="1"/>
  <c r="J177" i="6"/>
  <c r="P177" i="6"/>
  <c r="R177" i="6"/>
  <c r="T177" i="6"/>
  <c r="BE177" i="6"/>
  <c r="BF177" i="6"/>
  <c r="BG177" i="6"/>
  <c r="BH177" i="6"/>
  <c r="BI177" i="6"/>
  <c r="BK177" i="6"/>
  <c r="J179" i="6"/>
  <c r="P179" i="6"/>
  <c r="R179" i="6"/>
  <c r="T179" i="6"/>
  <c r="BE179" i="6"/>
  <c r="BF179" i="6"/>
  <c r="BG179" i="6"/>
  <c r="BH179" i="6"/>
  <c r="BI179" i="6"/>
  <c r="BK179" i="6"/>
  <c r="J186" i="6"/>
  <c r="P186" i="6"/>
  <c r="R186" i="6"/>
  <c r="T186" i="6"/>
  <c r="BE186" i="6"/>
  <c r="BF186" i="6"/>
  <c r="BG186" i="6"/>
  <c r="BH186" i="6"/>
  <c r="BI186" i="6"/>
  <c r="BK186" i="6"/>
  <c r="J193" i="6"/>
  <c r="P193" i="6"/>
  <c r="R193" i="6"/>
  <c r="T193" i="6"/>
  <c r="BE193" i="6"/>
  <c r="BF193" i="6"/>
  <c r="BG193" i="6"/>
  <c r="BH193" i="6"/>
  <c r="BI193" i="6"/>
  <c r="BK193" i="6"/>
  <c r="J195" i="6"/>
  <c r="P195" i="6"/>
  <c r="R195" i="6"/>
  <c r="T195" i="6"/>
  <c r="BE195" i="6"/>
  <c r="BF195" i="6"/>
  <c r="BG195" i="6"/>
  <c r="BH195" i="6"/>
  <c r="BI195" i="6"/>
  <c r="BK195" i="6"/>
  <c r="J196" i="6"/>
  <c r="P196" i="6"/>
  <c r="R196" i="6"/>
  <c r="T196" i="6"/>
  <c r="BE196" i="6"/>
  <c r="BF196" i="6"/>
  <c r="BG196" i="6"/>
  <c r="BH196" i="6"/>
  <c r="BI196" i="6"/>
  <c r="BK196" i="6"/>
  <c r="J197" i="6"/>
  <c r="P197" i="6"/>
  <c r="R197" i="6"/>
  <c r="T197" i="6"/>
  <c r="BE197" i="6"/>
  <c r="BF197" i="6"/>
  <c r="BG197" i="6"/>
  <c r="BH197" i="6"/>
  <c r="BI197" i="6"/>
  <c r="BK197" i="6"/>
  <c r="J198" i="6"/>
  <c r="P198" i="6"/>
  <c r="R198" i="6"/>
  <c r="T198" i="6"/>
  <c r="BE198" i="6"/>
  <c r="BF198" i="6"/>
  <c r="BG198" i="6"/>
  <c r="BH198" i="6"/>
  <c r="BI198" i="6"/>
  <c r="BK198" i="6"/>
  <c r="J199" i="6"/>
  <c r="P199" i="6"/>
  <c r="R199" i="6"/>
  <c r="T199" i="6"/>
  <c r="BE199" i="6"/>
  <c r="BF199" i="6"/>
  <c r="BG199" i="6"/>
  <c r="BH199" i="6"/>
  <c r="BI199" i="6"/>
  <c r="BK199" i="6"/>
  <c r="J200" i="6"/>
  <c r="P200" i="6"/>
  <c r="R200" i="6"/>
  <c r="T200" i="6"/>
  <c r="BE200" i="6"/>
  <c r="BF200" i="6"/>
  <c r="BG200" i="6"/>
  <c r="BH200" i="6"/>
  <c r="BI200" i="6"/>
  <c r="BK200" i="6"/>
  <c r="J201" i="6"/>
  <c r="P201" i="6"/>
  <c r="R201" i="6"/>
  <c r="T201" i="6"/>
  <c r="BE201" i="6"/>
  <c r="BF201" i="6"/>
  <c r="BG201" i="6"/>
  <c r="BH201" i="6"/>
  <c r="BI201" i="6"/>
  <c r="BK201" i="6"/>
  <c r="J202" i="6"/>
  <c r="P202" i="6"/>
  <c r="R202" i="6"/>
  <c r="T202" i="6"/>
  <c r="BE202" i="6"/>
  <c r="BF202" i="6"/>
  <c r="BG202" i="6"/>
  <c r="BH202" i="6"/>
  <c r="BI202" i="6"/>
  <c r="BK202" i="6"/>
  <c r="J203" i="6"/>
  <c r="P203" i="6"/>
  <c r="R203" i="6"/>
  <c r="T203" i="6"/>
  <c r="BE203" i="6"/>
  <c r="BF203" i="6"/>
  <c r="BG203" i="6"/>
  <c r="BH203" i="6"/>
  <c r="BI203" i="6"/>
  <c r="BK203" i="6"/>
  <c r="J204" i="6"/>
  <c r="P204" i="6"/>
  <c r="R204" i="6"/>
  <c r="T204" i="6"/>
  <c r="BE204" i="6"/>
  <c r="BF204" i="6"/>
  <c r="BG204" i="6"/>
  <c r="BH204" i="6"/>
  <c r="BI204" i="6"/>
  <c r="BK204" i="6"/>
  <c r="J205" i="6"/>
  <c r="P205" i="6"/>
  <c r="R205" i="6"/>
  <c r="T205" i="6"/>
  <c r="BE205" i="6"/>
  <c r="BF205" i="6"/>
  <c r="BG205" i="6"/>
  <c r="BH205" i="6"/>
  <c r="BI205" i="6"/>
  <c r="BK205" i="6"/>
  <c r="J206" i="6"/>
  <c r="P206" i="6"/>
  <c r="R206" i="6"/>
  <c r="T206" i="6"/>
  <c r="BE206" i="6"/>
  <c r="BF206" i="6"/>
  <c r="BG206" i="6"/>
  <c r="BH206" i="6"/>
  <c r="BI206" i="6"/>
  <c r="BK206" i="6"/>
  <c r="J207" i="6"/>
  <c r="P207" i="6"/>
  <c r="R207" i="6"/>
  <c r="T207" i="6"/>
  <c r="BE207" i="6"/>
  <c r="BF207" i="6"/>
  <c r="BG207" i="6"/>
  <c r="BH207" i="6"/>
  <c r="BI207" i="6"/>
  <c r="BK207" i="6"/>
  <c r="J208" i="6"/>
  <c r="P208" i="6"/>
  <c r="R208" i="6"/>
  <c r="T208" i="6"/>
  <c r="BE208" i="6"/>
  <c r="BF208" i="6"/>
  <c r="BG208" i="6"/>
  <c r="BH208" i="6"/>
  <c r="BI208" i="6"/>
  <c r="BK208" i="6"/>
  <c r="J209" i="6"/>
  <c r="P209" i="6"/>
  <c r="R209" i="6"/>
  <c r="T209" i="6"/>
  <c r="BE209" i="6"/>
  <c r="BF209" i="6"/>
  <c r="BG209" i="6"/>
  <c r="BH209" i="6"/>
  <c r="BI209" i="6"/>
  <c r="BK209" i="6"/>
  <c r="J210" i="6"/>
  <c r="P210" i="6"/>
  <c r="R210" i="6"/>
  <c r="T210" i="6"/>
  <c r="BE210" i="6"/>
  <c r="BF210" i="6"/>
  <c r="BG210" i="6"/>
  <c r="BH210" i="6"/>
  <c r="BI210" i="6"/>
  <c r="BK210" i="6"/>
  <c r="J211" i="6"/>
  <c r="P211" i="6"/>
  <c r="R211" i="6"/>
  <c r="T211" i="6"/>
  <c r="BE211" i="6"/>
  <c r="BF211" i="6"/>
  <c r="BG211" i="6"/>
  <c r="BH211" i="6"/>
  <c r="BI211" i="6"/>
  <c r="BK211" i="6"/>
  <c r="J213" i="6"/>
  <c r="P213" i="6"/>
  <c r="R213" i="6"/>
  <c r="T213" i="6"/>
  <c r="BE213" i="6"/>
  <c r="BF213" i="6"/>
  <c r="BG213" i="6"/>
  <c r="BH213" i="6"/>
  <c r="BI213" i="6"/>
  <c r="BK213" i="6"/>
  <c r="J214" i="6"/>
  <c r="P214" i="6"/>
  <c r="R214" i="6"/>
  <c r="T214" i="6"/>
  <c r="BE214" i="6"/>
  <c r="BF214" i="6"/>
  <c r="BG214" i="6"/>
  <c r="BH214" i="6"/>
  <c r="BI214" i="6"/>
  <c r="BK214" i="6"/>
  <c r="J215" i="6"/>
  <c r="P215" i="6"/>
  <c r="R215" i="6"/>
  <c r="T215" i="6"/>
  <c r="BE215" i="6"/>
  <c r="BF215" i="6"/>
  <c r="BG215" i="6"/>
  <c r="BH215" i="6"/>
  <c r="BI215" i="6"/>
  <c r="BK215" i="6"/>
  <c r="J216" i="6"/>
  <c r="P216" i="6"/>
  <c r="R216" i="6"/>
  <c r="T216" i="6"/>
  <c r="BE216" i="6"/>
  <c r="BF216" i="6"/>
  <c r="BG216" i="6"/>
  <c r="BH216" i="6"/>
  <c r="BI216" i="6"/>
  <c r="BK216" i="6"/>
  <c r="J217" i="6"/>
  <c r="P217" i="6"/>
  <c r="R217" i="6"/>
  <c r="T217" i="6"/>
  <c r="BE217" i="6"/>
  <c r="BF217" i="6"/>
  <c r="BG217" i="6"/>
  <c r="BH217" i="6"/>
  <c r="BI217" i="6"/>
  <c r="BK217" i="6"/>
  <c r="J218" i="6"/>
  <c r="P218" i="6"/>
  <c r="R218" i="6"/>
  <c r="T218" i="6"/>
  <c r="BE218" i="6"/>
  <c r="BF218" i="6"/>
  <c r="BG218" i="6"/>
  <c r="BH218" i="6"/>
  <c r="BI218" i="6"/>
  <c r="BK218" i="6"/>
  <c r="J219" i="6"/>
  <c r="P219" i="6"/>
  <c r="R219" i="6"/>
  <c r="T219" i="6"/>
  <c r="BE219" i="6"/>
  <c r="BF219" i="6"/>
  <c r="BG219" i="6"/>
  <c r="BH219" i="6"/>
  <c r="BI219" i="6"/>
  <c r="BK219" i="6"/>
  <c r="J221" i="6"/>
  <c r="P221" i="6"/>
  <c r="R221" i="6"/>
  <c r="T221" i="6"/>
  <c r="BE221" i="6"/>
  <c r="BF221" i="6"/>
  <c r="BG221" i="6"/>
  <c r="BH221" i="6"/>
  <c r="BI221" i="6"/>
  <c r="BK221" i="6"/>
  <c r="J222" i="6"/>
  <c r="P222" i="6"/>
  <c r="R222" i="6"/>
  <c r="T222" i="6"/>
  <c r="BE222" i="6"/>
  <c r="BF222" i="6"/>
  <c r="BG222" i="6"/>
  <c r="BH222" i="6"/>
  <c r="BI222" i="6"/>
  <c r="BK222" i="6"/>
  <c r="J223" i="6"/>
  <c r="P223" i="6"/>
  <c r="R223" i="6"/>
  <c r="T223" i="6"/>
  <c r="BE223" i="6"/>
  <c r="BF223" i="6"/>
  <c r="BG223" i="6"/>
  <c r="BH223" i="6"/>
  <c r="BI223" i="6"/>
  <c r="BK223" i="6"/>
  <c r="J224" i="6"/>
  <c r="P224" i="6"/>
  <c r="R224" i="6"/>
  <c r="T224" i="6"/>
  <c r="BE224" i="6"/>
  <c r="BF224" i="6"/>
  <c r="BG224" i="6"/>
  <c r="BH224" i="6"/>
  <c r="BI224" i="6"/>
  <c r="BK224" i="6"/>
  <c r="J225" i="6"/>
  <c r="P225" i="6"/>
  <c r="R225" i="6"/>
  <c r="T225" i="6"/>
  <c r="BE225" i="6"/>
  <c r="BF225" i="6"/>
  <c r="BG225" i="6"/>
  <c r="BH225" i="6"/>
  <c r="BI225" i="6"/>
  <c r="BK225" i="6"/>
  <c r="J226" i="6"/>
  <c r="P226" i="6"/>
  <c r="R226" i="6"/>
  <c r="T226" i="6"/>
  <c r="BE226" i="6"/>
  <c r="BF226" i="6"/>
  <c r="BG226" i="6"/>
  <c r="BH226" i="6"/>
  <c r="BI226" i="6"/>
  <c r="BK226" i="6"/>
  <c r="J227" i="6"/>
  <c r="P227" i="6"/>
  <c r="R227" i="6"/>
  <c r="T227" i="6"/>
  <c r="BE227" i="6"/>
  <c r="BF227" i="6"/>
  <c r="BG227" i="6"/>
  <c r="BH227" i="6"/>
  <c r="BI227" i="6"/>
  <c r="BK227" i="6"/>
  <c r="J228" i="6"/>
  <c r="P228" i="6"/>
  <c r="R228" i="6"/>
  <c r="T228" i="6"/>
  <c r="BE228" i="6"/>
  <c r="BF228" i="6"/>
  <c r="BG228" i="6"/>
  <c r="BH228" i="6"/>
  <c r="BI228" i="6"/>
  <c r="BK228" i="6"/>
  <c r="J229" i="6"/>
  <c r="P229" i="6"/>
  <c r="R229" i="6"/>
  <c r="T229" i="6"/>
  <c r="BE229" i="6"/>
  <c r="BF229" i="6"/>
  <c r="BG229" i="6"/>
  <c r="BH229" i="6"/>
  <c r="BI229" i="6"/>
  <c r="BK229" i="6"/>
  <c r="J230" i="6"/>
  <c r="P230" i="6"/>
  <c r="R230" i="6"/>
  <c r="T230" i="6"/>
  <c r="BE230" i="6"/>
  <c r="BF230" i="6"/>
  <c r="BG230" i="6"/>
  <c r="BH230" i="6"/>
  <c r="BI230" i="6"/>
  <c r="BK230" i="6"/>
  <c r="J231" i="6"/>
  <c r="P231" i="6"/>
  <c r="R231" i="6"/>
  <c r="T231" i="6"/>
  <c r="BE231" i="6"/>
  <c r="BF231" i="6"/>
  <c r="BG231" i="6"/>
  <c r="BH231" i="6"/>
  <c r="BI231" i="6"/>
  <c r="BK231" i="6"/>
  <c r="J232" i="6"/>
  <c r="P232" i="6"/>
  <c r="R232" i="6"/>
  <c r="T232" i="6"/>
  <c r="BE232" i="6"/>
  <c r="BF232" i="6"/>
  <c r="BG232" i="6"/>
  <c r="BH232" i="6"/>
  <c r="BI232" i="6"/>
  <c r="BK232" i="6"/>
  <c r="J233" i="6"/>
  <c r="P233" i="6"/>
  <c r="R233" i="6"/>
  <c r="T233" i="6"/>
  <c r="BE233" i="6"/>
  <c r="BF233" i="6"/>
  <c r="BG233" i="6"/>
  <c r="BH233" i="6"/>
  <c r="BI233" i="6"/>
  <c r="BK233" i="6"/>
  <c r="J234" i="6"/>
  <c r="P234" i="6"/>
  <c r="R234" i="6"/>
  <c r="T234" i="6"/>
  <c r="BE234" i="6"/>
  <c r="BF234" i="6"/>
  <c r="BG234" i="6"/>
  <c r="BH234" i="6"/>
  <c r="BI234" i="6"/>
  <c r="BK234" i="6"/>
  <c r="J235" i="6"/>
  <c r="P235" i="6"/>
  <c r="R235" i="6"/>
  <c r="T235" i="6"/>
  <c r="BE235" i="6"/>
  <c r="BF235" i="6"/>
  <c r="BG235" i="6"/>
  <c r="BH235" i="6"/>
  <c r="BI235" i="6"/>
  <c r="BK235" i="6"/>
  <c r="J236" i="6"/>
  <c r="P236" i="6"/>
  <c r="R236" i="6"/>
  <c r="T236" i="6"/>
  <c r="BE236" i="6"/>
  <c r="BF236" i="6"/>
  <c r="BG236" i="6"/>
  <c r="BH236" i="6"/>
  <c r="BI236" i="6"/>
  <c r="BK236" i="6"/>
  <c r="J237" i="6"/>
  <c r="P237" i="6"/>
  <c r="R237" i="6"/>
  <c r="T237" i="6"/>
  <c r="BE237" i="6"/>
  <c r="BF237" i="6"/>
  <c r="BG237" i="6"/>
  <c r="BH237" i="6"/>
  <c r="BI237" i="6"/>
  <c r="BK237" i="6"/>
  <c r="J239" i="6"/>
  <c r="BE239" i="6" s="1"/>
  <c r="P239" i="6"/>
  <c r="P238" i="6" s="1"/>
  <c r="R239" i="6"/>
  <c r="R238" i="6" s="1"/>
  <c r="T239" i="6"/>
  <c r="T238" i="6" s="1"/>
  <c r="BF239" i="6"/>
  <c r="BG239" i="6"/>
  <c r="BH239" i="6"/>
  <c r="BI239" i="6"/>
  <c r="BK239" i="6"/>
  <c r="BK238" i="6" s="1"/>
  <c r="J238" i="6" s="1"/>
  <c r="J68" i="6" s="1"/>
  <c r="J241" i="6"/>
  <c r="P241" i="6"/>
  <c r="R241" i="6"/>
  <c r="T241" i="6"/>
  <c r="BE241" i="6"/>
  <c r="BF241" i="6"/>
  <c r="BG241" i="6"/>
  <c r="BH241" i="6"/>
  <c r="BI241" i="6"/>
  <c r="BK241" i="6"/>
  <c r="J242" i="6"/>
  <c r="P242" i="6"/>
  <c r="R242" i="6"/>
  <c r="T242" i="6"/>
  <c r="BE242" i="6"/>
  <c r="BF242" i="6"/>
  <c r="BG242" i="6"/>
  <c r="BH242" i="6"/>
  <c r="BI242" i="6"/>
  <c r="BK242" i="6"/>
  <c r="J243" i="6"/>
  <c r="P243" i="6"/>
  <c r="R243" i="6"/>
  <c r="T243" i="6"/>
  <c r="BE243" i="6"/>
  <c r="BF243" i="6"/>
  <c r="BG243" i="6"/>
  <c r="BH243" i="6"/>
  <c r="BI243" i="6"/>
  <c r="BK243" i="6"/>
  <c r="J244" i="6"/>
  <c r="P244" i="6"/>
  <c r="R244" i="6"/>
  <c r="T244" i="6"/>
  <c r="BE244" i="6"/>
  <c r="BF244" i="6"/>
  <c r="BG244" i="6"/>
  <c r="BH244" i="6"/>
  <c r="BI244" i="6"/>
  <c r="BK244" i="6"/>
  <c r="J245" i="6"/>
  <c r="P245" i="6"/>
  <c r="R245" i="6"/>
  <c r="T245" i="6"/>
  <c r="BE245" i="6"/>
  <c r="BF245" i="6"/>
  <c r="BG245" i="6"/>
  <c r="BH245" i="6"/>
  <c r="BI245" i="6"/>
  <c r="BK245" i="6"/>
  <c r="J247" i="6"/>
  <c r="P247" i="6"/>
  <c r="R247" i="6"/>
  <c r="T247" i="6"/>
  <c r="BE247" i="6"/>
  <c r="BF247" i="6"/>
  <c r="BG247" i="6"/>
  <c r="BH247" i="6"/>
  <c r="BI247" i="6"/>
  <c r="BK247" i="6"/>
  <c r="J248" i="6"/>
  <c r="P248" i="6"/>
  <c r="R248" i="6"/>
  <c r="T248" i="6"/>
  <c r="BE248" i="6"/>
  <c r="BF248" i="6"/>
  <c r="BG248" i="6"/>
  <c r="BH248" i="6"/>
  <c r="BI248" i="6"/>
  <c r="BK248" i="6"/>
  <c r="J249" i="6"/>
  <c r="P249" i="6"/>
  <c r="R249" i="6"/>
  <c r="T249" i="6"/>
  <c r="BE249" i="6"/>
  <c r="BF249" i="6"/>
  <c r="BG249" i="6"/>
  <c r="BH249" i="6"/>
  <c r="BI249" i="6"/>
  <c r="BK249" i="6"/>
  <c r="J250" i="6"/>
  <c r="P250" i="6"/>
  <c r="R250" i="6"/>
  <c r="T250" i="6"/>
  <c r="BE250" i="6"/>
  <c r="BF250" i="6"/>
  <c r="BG250" i="6"/>
  <c r="BH250" i="6"/>
  <c r="BI250" i="6"/>
  <c r="BK250" i="6"/>
  <c r="J251" i="6"/>
  <c r="P251" i="6"/>
  <c r="R251" i="6"/>
  <c r="T251" i="6"/>
  <c r="BE251" i="6"/>
  <c r="BF251" i="6"/>
  <c r="BG251" i="6"/>
  <c r="BH251" i="6"/>
  <c r="BI251" i="6"/>
  <c r="BK251" i="6"/>
  <c r="J253" i="6"/>
  <c r="P253" i="6"/>
  <c r="R253" i="6"/>
  <c r="T253" i="6"/>
  <c r="BE253" i="6"/>
  <c r="BF253" i="6"/>
  <c r="BG253" i="6"/>
  <c r="BH253" i="6"/>
  <c r="BI253" i="6"/>
  <c r="BK253" i="6"/>
  <c r="J255" i="6"/>
  <c r="P255" i="6"/>
  <c r="R255" i="6"/>
  <c r="T255" i="6"/>
  <c r="BE255" i="6"/>
  <c r="BF255" i="6"/>
  <c r="BG255" i="6"/>
  <c r="BH255" i="6"/>
  <c r="BI255" i="6"/>
  <c r="BK255" i="6"/>
  <c r="J256" i="6"/>
  <c r="P256" i="6"/>
  <c r="R256" i="6"/>
  <c r="T256" i="6"/>
  <c r="BE256" i="6"/>
  <c r="BF256" i="6"/>
  <c r="BG256" i="6"/>
  <c r="BH256" i="6"/>
  <c r="BI256" i="6"/>
  <c r="BK256" i="6"/>
  <c r="J257" i="6"/>
  <c r="P257" i="6"/>
  <c r="R257" i="6"/>
  <c r="T257" i="6"/>
  <c r="BE257" i="6"/>
  <c r="BF257" i="6"/>
  <c r="BG257" i="6"/>
  <c r="BH257" i="6"/>
  <c r="BI257" i="6"/>
  <c r="BK257" i="6"/>
  <c r="J258" i="6"/>
  <c r="P258" i="6"/>
  <c r="R258" i="6"/>
  <c r="T258" i="6"/>
  <c r="BE258" i="6"/>
  <c r="BF258" i="6"/>
  <c r="BG258" i="6"/>
  <c r="BH258" i="6"/>
  <c r="BI258" i="6"/>
  <c r="BK258" i="6"/>
  <c r="J259" i="6"/>
  <c r="P259" i="6"/>
  <c r="R259" i="6"/>
  <c r="T259" i="6"/>
  <c r="BE259" i="6"/>
  <c r="BF259" i="6"/>
  <c r="BG259" i="6"/>
  <c r="BH259" i="6"/>
  <c r="BI259" i="6"/>
  <c r="BK259" i="6"/>
  <c r="J261" i="6"/>
  <c r="P261" i="6"/>
  <c r="R261" i="6"/>
  <c r="T261" i="6"/>
  <c r="BE261" i="6"/>
  <c r="BF261" i="6"/>
  <c r="BG261" i="6"/>
  <c r="BH261" i="6"/>
  <c r="BI261" i="6"/>
  <c r="BK261" i="6"/>
  <c r="J263" i="6"/>
  <c r="P263" i="6"/>
  <c r="P260" i="6" s="1"/>
  <c r="R263" i="6"/>
  <c r="T263" i="6"/>
  <c r="BE263" i="6"/>
  <c r="BF263" i="6"/>
  <c r="BG263" i="6"/>
  <c r="BH263" i="6"/>
  <c r="BI263" i="6"/>
  <c r="BK263" i="6"/>
  <c r="J265" i="6"/>
  <c r="P265" i="6"/>
  <c r="R265" i="6"/>
  <c r="T265" i="6"/>
  <c r="BE265" i="6"/>
  <c r="BF265" i="6"/>
  <c r="BG265" i="6"/>
  <c r="BH265" i="6"/>
  <c r="BI265" i="6"/>
  <c r="BK265" i="6"/>
  <c r="J267" i="6"/>
  <c r="P267" i="6"/>
  <c r="R267" i="6"/>
  <c r="T267" i="6"/>
  <c r="BE267" i="6"/>
  <c r="BF267" i="6"/>
  <c r="BG267" i="6"/>
  <c r="BH267" i="6"/>
  <c r="BI267" i="6"/>
  <c r="BK267" i="6"/>
  <c r="J270" i="6"/>
  <c r="P270" i="6"/>
  <c r="R270" i="6"/>
  <c r="T270" i="6"/>
  <c r="BE270" i="6"/>
  <c r="BF270" i="6"/>
  <c r="BG270" i="6"/>
  <c r="BH270" i="6"/>
  <c r="BI270" i="6"/>
  <c r="BK270" i="6"/>
  <c r="J271" i="6"/>
  <c r="P271" i="6"/>
  <c r="R271" i="6"/>
  <c r="T271" i="6"/>
  <c r="BE271" i="6"/>
  <c r="BF271" i="6"/>
  <c r="BG271" i="6"/>
  <c r="BH271" i="6"/>
  <c r="BI271" i="6"/>
  <c r="BK271" i="6"/>
  <c r="J272" i="6"/>
  <c r="P272" i="6"/>
  <c r="R272" i="6"/>
  <c r="T272" i="6"/>
  <c r="BE272" i="6"/>
  <c r="BF272" i="6"/>
  <c r="BG272" i="6"/>
  <c r="BH272" i="6"/>
  <c r="BI272" i="6"/>
  <c r="BK272" i="6"/>
  <c r="J273" i="6"/>
  <c r="P273" i="6"/>
  <c r="R273" i="6"/>
  <c r="T273" i="6"/>
  <c r="BE273" i="6"/>
  <c r="BF273" i="6"/>
  <c r="BG273" i="6"/>
  <c r="BH273" i="6"/>
  <c r="BI273" i="6"/>
  <c r="BK273" i="6"/>
  <c r="J275" i="6"/>
  <c r="P275" i="6"/>
  <c r="R275" i="6"/>
  <c r="T275" i="6"/>
  <c r="BE275" i="6"/>
  <c r="BF275" i="6"/>
  <c r="BG275" i="6"/>
  <c r="BH275" i="6"/>
  <c r="BI275" i="6"/>
  <c r="BK275" i="6"/>
  <c r="J277" i="6"/>
  <c r="P277" i="6"/>
  <c r="R277" i="6"/>
  <c r="T277" i="6"/>
  <c r="BE277" i="6"/>
  <c r="BF277" i="6"/>
  <c r="BG277" i="6"/>
  <c r="BH277" i="6"/>
  <c r="BI277" i="6"/>
  <c r="BK277" i="6"/>
  <c r="J278" i="6"/>
  <c r="P278" i="6"/>
  <c r="R278" i="6"/>
  <c r="T278" i="6"/>
  <c r="BE278" i="6"/>
  <c r="BF278" i="6"/>
  <c r="BG278" i="6"/>
  <c r="BH278" i="6"/>
  <c r="BI278" i="6"/>
  <c r="BK278" i="6"/>
  <c r="J280" i="6"/>
  <c r="P280" i="6"/>
  <c r="R280" i="6"/>
  <c r="T280" i="6"/>
  <c r="BE280" i="6"/>
  <c r="BF280" i="6"/>
  <c r="BG280" i="6"/>
  <c r="BH280" i="6"/>
  <c r="BI280" i="6"/>
  <c r="BK280" i="6"/>
  <c r="J281" i="6"/>
  <c r="P281" i="6"/>
  <c r="R281" i="6"/>
  <c r="T281" i="6"/>
  <c r="BE281" i="6"/>
  <c r="BF281" i="6"/>
  <c r="BG281" i="6"/>
  <c r="BH281" i="6"/>
  <c r="BI281" i="6"/>
  <c r="BK281" i="6"/>
  <c r="J282" i="6"/>
  <c r="P282" i="6"/>
  <c r="R282" i="6"/>
  <c r="T282" i="6"/>
  <c r="BE282" i="6"/>
  <c r="BF282" i="6"/>
  <c r="BG282" i="6"/>
  <c r="BH282" i="6"/>
  <c r="BI282" i="6"/>
  <c r="BK282" i="6"/>
  <c r="J283" i="6"/>
  <c r="P283" i="6"/>
  <c r="R283" i="6"/>
  <c r="T283" i="6"/>
  <c r="BE283" i="6"/>
  <c r="BF283" i="6"/>
  <c r="BG283" i="6"/>
  <c r="BH283" i="6"/>
  <c r="BI283" i="6"/>
  <c r="BK283" i="6"/>
  <c r="J284" i="6"/>
  <c r="P284" i="6"/>
  <c r="R284" i="6"/>
  <c r="T284" i="6"/>
  <c r="BE284" i="6"/>
  <c r="BF284" i="6"/>
  <c r="BG284" i="6"/>
  <c r="BH284" i="6"/>
  <c r="BI284" i="6"/>
  <c r="BK284" i="6"/>
  <c r="J285" i="6"/>
  <c r="P285" i="6"/>
  <c r="R285" i="6"/>
  <c r="T285" i="6"/>
  <c r="BE285" i="6"/>
  <c r="BF285" i="6"/>
  <c r="BG285" i="6"/>
  <c r="BH285" i="6"/>
  <c r="BI285" i="6"/>
  <c r="BK285" i="6"/>
  <c r="J288" i="6"/>
  <c r="P288" i="6"/>
  <c r="R288" i="6"/>
  <c r="T288" i="6"/>
  <c r="BE288" i="6"/>
  <c r="BF288" i="6"/>
  <c r="BG288" i="6"/>
  <c r="BH288" i="6"/>
  <c r="BI288" i="6"/>
  <c r="BK288" i="6"/>
  <c r="J289" i="6"/>
  <c r="P289" i="6"/>
  <c r="R289" i="6"/>
  <c r="T289" i="6"/>
  <c r="BE289" i="6"/>
  <c r="BF289" i="6"/>
  <c r="BG289" i="6"/>
  <c r="BH289" i="6"/>
  <c r="BI289" i="6"/>
  <c r="BK289" i="6"/>
  <c r="J290" i="6"/>
  <c r="P290" i="6"/>
  <c r="R290" i="6"/>
  <c r="T290" i="6"/>
  <c r="BE290" i="6"/>
  <c r="BF290" i="6"/>
  <c r="BG290" i="6"/>
  <c r="BH290" i="6"/>
  <c r="BI290" i="6"/>
  <c r="BK290" i="6"/>
  <c r="J291" i="6"/>
  <c r="P291" i="6"/>
  <c r="R291" i="6"/>
  <c r="T291" i="6"/>
  <c r="BE291" i="6"/>
  <c r="BF291" i="6"/>
  <c r="BG291" i="6"/>
  <c r="BH291" i="6"/>
  <c r="BI291" i="6"/>
  <c r="BK291" i="6"/>
  <c r="J292" i="6"/>
  <c r="P292" i="6"/>
  <c r="R292" i="6"/>
  <c r="T292" i="6"/>
  <c r="BE292" i="6"/>
  <c r="BF292" i="6"/>
  <c r="BG292" i="6"/>
  <c r="BH292" i="6"/>
  <c r="BI292" i="6"/>
  <c r="BK292" i="6"/>
  <c r="J293" i="6"/>
  <c r="P293" i="6"/>
  <c r="R293" i="6"/>
  <c r="T293" i="6"/>
  <c r="BE293" i="6"/>
  <c r="BF293" i="6"/>
  <c r="BG293" i="6"/>
  <c r="BH293" i="6"/>
  <c r="BI293" i="6"/>
  <c r="BK293" i="6"/>
  <c r="J294" i="6"/>
  <c r="P294" i="6"/>
  <c r="R294" i="6"/>
  <c r="T294" i="6"/>
  <c r="BE294" i="6"/>
  <c r="BF294" i="6"/>
  <c r="BG294" i="6"/>
  <c r="BH294" i="6"/>
  <c r="BI294" i="6"/>
  <c r="BK294" i="6"/>
  <c r="J295" i="6"/>
  <c r="P295" i="6"/>
  <c r="R295" i="6"/>
  <c r="T295" i="6"/>
  <c r="BE295" i="6"/>
  <c r="BF295" i="6"/>
  <c r="BG295" i="6"/>
  <c r="BH295" i="6"/>
  <c r="BI295" i="6"/>
  <c r="BK295" i="6"/>
  <c r="J297" i="6"/>
  <c r="P297" i="6"/>
  <c r="R297" i="6"/>
  <c r="T297" i="6"/>
  <c r="BE297" i="6"/>
  <c r="BF297" i="6"/>
  <c r="BG297" i="6"/>
  <c r="BH297" i="6"/>
  <c r="BI297" i="6"/>
  <c r="BK297" i="6"/>
  <c r="J302" i="6"/>
  <c r="P302" i="6"/>
  <c r="R302" i="6"/>
  <c r="T302" i="6"/>
  <c r="BE302" i="6"/>
  <c r="BF302" i="6"/>
  <c r="BG302" i="6"/>
  <c r="BH302" i="6"/>
  <c r="BI302" i="6"/>
  <c r="BK302" i="6"/>
  <c r="J304" i="6"/>
  <c r="P304" i="6"/>
  <c r="R304" i="6"/>
  <c r="T304" i="6"/>
  <c r="BE304" i="6"/>
  <c r="BF304" i="6"/>
  <c r="BG304" i="6"/>
  <c r="BH304" i="6"/>
  <c r="BI304" i="6"/>
  <c r="BK304" i="6"/>
  <c r="J306" i="6"/>
  <c r="P306" i="6"/>
  <c r="R306" i="6"/>
  <c r="T306" i="6"/>
  <c r="BE306" i="6"/>
  <c r="BF306" i="6"/>
  <c r="BG306" i="6"/>
  <c r="BH306" i="6"/>
  <c r="BI306" i="6"/>
  <c r="BK306" i="6"/>
  <c r="J308" i="6"/>
  <c r="P308" i="6"/>
  <c r="R308" i="6"/>
  <c r="T308" i="6"/>
  <c r="BE308" i="6"/>
  <c r="BF308" i="6"/>
  <c r="BG308" i="6"/>
  <c r="BH308" i="6"/>
  <c r="BI308" i="6"/>
  <c r="BK308" i="6"/>
  <c r="J310" i="6"/>
  <c r="P310" i="6"/>
  <c r="R310" i="6"/>
  <c r="T310" i="6"/>
  <c r="BE310" i="6"/>
  <c r="BF310" i="6"/>
  <c r="BG310" i="6"/>
  <c r="BH310" i="6"/>
  <c r="BI310" i="6"/>
  <c r="BK310" i="6"/>
  <c r="J315" i="6"/>
  <c r="P315" i="6"/>
  <c r="R315" i="6"/>
  <c r="T315" i="6"/>
  <c r="BE315" i="6"/>
  <c r="BF315" i="6"/>
  <c r="BG315" i="6"/>
  <c r="BH315" i="6"/>
  <c r="BI315" i="6"/>
  <c r="BK315" i="6"/>
  <c r="J317" i="6"/>
  <c r="P317" i="6"/>
  <c r="R317" i="6"/>
  <c r="T317" i="6"/>
  <c r="BE317" i="6"/>
  <c r="BF317" i="6"/>
  <c r="BG317" i="6"/>
  <c r="BH317" i="6"/>
  <c r="BI317" i="6"/>
  <c r="BK317" i="6"/>
  <c r="J322" i="6"/>
  <c r="P322" i="6"/>
  <c r="R322" i="6"/>
  <c r="T322" i="6"/>
  <c r="BE322" i="6"/>
  <c r="BF322" i="6"/>
  <c r="BG322" i="6"/>
  <c r="BH322" i="6"/>
  <c r="BI322" i="6"/>
  <c r="BK322" i="6"/>
  <c r="J324" i="6"/>
  <c r="P324" i="6"/>
  <c r="R324" i="6"/>
  <c r="T324" i="6"/>
  <c r="BE324" i="6"/>
  <c r="BF324" i="6"/>
  <c r="BG324" i="6"/>
  <c r="BH324" i="6"/>
  <c r="BI324" i="6"/>
  <c r="BK324" i="6"/>
  <c r="J326" i="6"/>
  <c r="P326" i="6"/>
  <c r="R326" i="6"/>
  <c r="T326" i="6"/>
  <c r="BE326" i="6"/>
  <c r="BF326" i="6"/>
  <c r="BG326" i="6"/>
  <c r="BH326" i="6"/>
  <c r="BI326" i="6"/>
  <c r="BK326" i="6"/>
  <c r="J328" i="6"/>
  <c r="P328" i="6"/>
  <c r="R328" i="6"/>
  <c r="T328" i="6"/>
  <c r="BE328" i="6"/>
  <c r="BF328" i="6"/>
  <c r="BG328" i="6"/>
  <c r="BH328" i="6"/>
  <c r="BI328" i="6"/>
  <c r="BK328" i="6"/>
  <c r="J334" i="6"/>
  <c r="P334" i="6"/>
  <c r="R334" i="6"/>
  <c r="T334" i="6"/>
  <c r="BE334" i="6"/>
  <c r="BF334" i="6"/>
  <c r="BG334" i="6"/>
  <c r="BH334" i="6"/>
  <c r="BI334" i="6"/>
  <c r="BK334" i="6"/>
  <c r="J341" i="6"/>
  <c r="P341" i="6"/>
  <c r="R341" i="6"/>
  <c r="T341" i="6"/>
  <c r="BE341" i="6"/>
  <c r="BF341" i="6"/>
  <c r="BG341" i="6"/>
  <c r="BH341" i="6"/>
  <c r="BI341" i="6"/>
  <c r="BK341" i="6"/>
  <c r="J343" i="6"/>
  <c r="P343" i="6"/>
  <c r="R343" i="6"/>
  <c r="T343" i="6"/>
  <c r="BE343" i="6"/>
  <c r="BF343" i="6"/>
  <c r="BG343" i="6"/>
  <c r="BH343" i="6"/>
  <c r="BI343" i="6"/>
  <c r="BK343" i="6"/>
  <c r="J344" i="6"/>
  <c r="P344" i="6"/>
  <c r="R344" i="6"/>
  <c r="T344" i="6"/>
  <c r="BE344" i="6"/>
  <c r="BF344" i="6"/>
  <c r="BG344" i="6"/>
  <c r="BH344" i="6"/>
  <c r="BI344" i="6"/>
  <c r="BK344" i="6"/>
  <c r="J347" i="6"/>
  <c r="P347" i="6"/>
  <c r="R347" i="6"/>
  <c r="T347" i="6"/>
  <c r="BE347" i="6"/>
  <c r="BF347" i="6"/>
  <c r="BG347" i="6"/>
  <c r="BH347" i="6"/>
  <c r="BI347" i="6"/>
  <c r="BK347" i="6"/>
  <c r="J348" i="6"/>
  <c r="P348" i="6"/>
  <c r="R348" i="6"/>
  <c r="T348" i="6"/>
  <c r="BE348" i="6"/>
  <c r="BF348" i="6"/>
  <c r="BG348" i="6"/>
  <c r="BH348" i="6"/>
  <c r="BI348" i="6"/>
  <c r="BK348" i="6"/>
  <c r="J349" i="6"/>
  <c r="P349" i="6"/>
  <c r="R349" i="6"/>
  <c r="T349" i="6"/>
  <c r="BE349" i="6"/>
  <c r="BF349" i="6"/>
  <c r="BG349" i="6"/>
  <c r="BH349" i="6"/>
  <c r="BI349" i="6"/>
  <c r="BK349" i="6"/>
  <c r="J350" i="6"/>
  <c r="P350" i="6"/>
  <c r="R350" i="6"/>
  <c r="T350" i="6"/>
  <c r="BE350" i="6"/>
  <c r="BF350" i="6"/>
  <c r="BG350" i="6"/>
  <c r="BH350" i="6"/>
  <c r="BI350" i="6"/>
  <c r="BK350" i="6"/>
  <c r="J351" i="6"/>
  <c r="P351" i="6"/>
  <c r="R351" i="6"/>
  <c r="T351" i="6"/>
  <c r="BE351" i="6"/>
  <c r="BF351" i="6"/>
  <c r="BG351" i="6"/>
  <c r="BH351" i="6"/>
  <c r="BI351" i="6"/>
  <c r="BK351" i="6"/>
  <c r="J353" i="6"/>
  <c r="BE353" i="6" s="1"/>
  <c r="P353" i="6"/>
  <c r="P352" i="6" s="1"/>
  <c r="R353" i="6"/>
  <c r="R352" i="6" s="1"/>
  <c r="T353" i="6"/>
  <c r="T352" i="6" s="1"/>
  <c r="BF353" i="6"/>
  <c r="BG353" i="6"/>
  <c r="BH353" i="6"/>
  <c r="BI353" i="6"/>
  <c r="BK353" i="6"/>
  <c r="BK352" i="6" s="1"/>
  <c r="J352" i="6" s="1"/>
  <c r="J81" i="6" s="1"/>
  <c r="E7" i="7"/>
  <c r="E45" i="7" s="1"/>
  <c r="J92" i="7"/>
  <c r="J17" i="7"/>
  <c r="E18" i="7"/>
  <c r="F95" i="7" s="1"/>
  <c r="J18" i="7"/>
  <c r="E47" i="7"/>
  <c r="F49" i="7"/>
  <c r="F51" i="7"/>
  <c r="J51" i="7"/>
  <c r="E90" i="7"/>
  <c r="F92" i="7"/>
  <c r="F94" i="7"/>
  <c r="J94" i="7"/>
  <c r="J101" i="7"/>
  <c r="P101" i="7"/>
  <c r="R101" i="7"/>
  <c r="T101" i="7"/>
  <c r="BE101" i="7"/>
  <c r="BF101" i="7"/>
  <c r="BG101" i="7"/>
  <c r="BH101" i="7"/>
  <c r="BI101" i="7"/>
  <c r="BK101" i="7"/>
  <c r="J103" i="7"/>
  <c r="P103" i="7"/>
  <c r="R103" i="7"/>
  <c r="T103" i="7"/>
  <c r="BE103" i="7"/>
  <c r="BF103" i="7"/>
  <c r="BG103" i="7"/>
  <c r="BH103" i="7"/>
  <c r="BI103" i="7"/>
  <c r="BK103" i="7"/>
  <c r="J105" i="7"/>
  <c r="P105" i="7"/>
  <c r="R105" i="7"/>
  <c r="T105" i="7"/>
  <c r="BE105" i="7"/>
  <c r="BF105" i="7"/>
  <c r="BG105" i="7"/>
  <c r="BH105" i="7"/>
  <c r="BI105" i="7"/>
  <c r="BK105" i="7"/>
  <c r="J107" i="7"/>
  <c r="P107" i="7"/>
  <c r="R107" i="7"/>
  <c r="T107" i="7"/>
  <c r="BE107" i="7"/>
  <c r="BF107" i="7"/>
  <c r="BG107" i="7"/>
  <c r="BH107" i="7"/>
  <c r="BI107" i="7"/>
  <c r="BK107" i="7"/>
  <c r="J110" i="7"/>
  <c r="P110" i="7"/>
  <c r="R110" i="7"/>
  <c r="T110" i="7"/>
  <c r="BE110" i="7"/>
  <c r="BF110" i="7"/>
  <c r="BG110" i="7"/>
  <c r="BH110" i="7"/>
  <c r="BI110" i="7"/>
  <c r="BK110" i="7"/>
  <c r="J113" i="7"/>
  <c r="P113" i="7"/>
  <c r="R113" i="7"/>
  <c r="T113" i="7"/>
  <c r="BE113" i="7"/>
  <c r="BF113" i="7"/>
  <c r="BG113" i="7"/>
  <c r="BH113" i="7"/>
  <c r="BI113" i="7"/>
  <c r="BK113" i="7"/>
  <c r="J116" i="7"/>
  <c r="P116" i="7"/>
  <c r="R116" i="7"/>
  <c r="T116" i="7"/>
  <c r="BE116" i="7"/>
  <c r="BF116" i="7"/>
  <c r="BG116" i="7"/>
  <c r="BH116" i="7"/>
  <c r="BI116" i="7"/>
  <c r="BK116" i="7"/>
  <c r="J119" i="7"/>
  <c r="P119" i="7"/>
  <c r="R119" i="7"/>
  <c r="T119" i="7"/>
  <c r="BE119" i="7"/>
  <c r="BF119" i="7"/>
  <c r="BG119" i="7"/>
  <c r="BH119" i="7"/>
  <c r="BI119" i="7"/>
  <c r="BK119" i="7"/>
  <c r="J121" i="7"/>
  <c r="P121" i="7"/>
  <c r="R121" i="7"/>
  <c r="T121" i="7"/>
  <c r="BE121" i="7"/>
  <c r="BF121" i="7"/>
  <c r="BG121" i="7"/>
  <c r="BH121" i="7"/>
  <c r="BI121" i="7"/>
  <c r="BK121" i="7"/>
  <c r="J123" i="7"/>
  <c r="P123" i="7"/>
  <c r="R123" i="7"/>
  <c r="T123" i="7"/>
  <c r="BE123" i="7"/>
  <c r="BF123" i="7"/>
  <c r="BG123" i="7"/>
  <c r="BH123" i="7"/>
  <c r="BI123" i="7"/>
  <c r="BK123" i="7"/>
  <c r="J125" i="7"/>
  <c r="P125" i="7"/>
  <c r="R125" i="7"/>
  <c r="T125" i="7"/>
  <c r="BE125" i="7"/>
  <c r="BF125" i="7"/>
  <c r="BG125" i="7"/>
  <c r="BH125" i="7"/>
  <c r="BI125" i="7"/>
  <c r="BK125" i="7"/>
  <c r="J126" i="7"/>
  <c r="P126" i="7"/>
  <c r="R126" i="7"/>
  <c r="T126" i="7"/>
  <c r="BE126" i="7"/>
  <c r="BF126" i="7"/>
  <c r="BG126" i="7"/>
  <c r="BH126" i="7"/>
  <c r="BI126" i="7"/>
  <c r="BK126" i="7"/>
  <c r="J127" i="7"/>
  <c r="P127" i="7"/>
  <c r="R127" i="7"/>
  <c r="T127" i="7"/>
  <c r="BE127" i="7"/>
  <c r="BF127" i="7"/>
  <c r="BG127" i="7"/>
  <c r="BH127" i="7"/>
  <c r="BI127" i="7"/>
  <c r="BK127" i="7"/>
  <c r="J128" i="7"/>
  <c r="P128" i="7"/>
  <c r="R128" i="7"/>
  <c r="T128" i="7"/>
  <c r="BE128" i="7"/>
  <c r="BF128" i="7"/>
  <c r="BG128" i="7"/>
  <c r="BH128" i="7"/>
  <c r="BI128" i="7"/>
  <c r="BK128" i="7"/>
  <c r="J129" i="7"/>
  <c r="P129" i="7"/>
  <c r="R129" i="7"/>
  <c r="T129" i="7"/>
  <c r="BE129" i="7"/>
  <c r="BF129" i="7"/>
  <c r="BG129" i="7"/>
  <c r="BH129" i="7"/>
  <c r="BI129" i="7"/>
  <c r="BK129" i="7"/>
  <c r="J131" i="7"/>
  <c r="BE131" i="7" s="1"/>
  <c r="P131" i="7"/>
  <c r="R131" i="7"/>
  <c r="T131" i="7"/>
  <c r="BF131" i="7"/>
  <c r="BG131" i="7"/>
  <c r="BH131" i="7"/>
  <c r="BI131" i="7"/>
  <c r="BK131" i="7"/>
  <c r="J132" i="7"/>
  <c r="P132" i="7"/>
  <c r="R132" i="7"/>
  <c r="T132" i="7"/>
  <c r="BE132" i="7"/>
  <c r="BF132" i="7"/>
  <c r="BG132" i="7"/>
  <c r="BH132" i="7"/>
  <c r="BI132" i="7"/>
  <c r="BK132" i="7"/>
  <c r="J133" i="7"/>
  <c r="P133" i="7"/>
  <c r="R133" i="7"/>
  <c r="T133" i="7"/>
  <c r="BE133" i="7"/>
  <c r="BF133" i="7"/>
  <c r="BG133" i="7"/>
  <c r="BH133" i="7"/>
  <c r="BI133" i="7"/>
  <c r="BK133" i="7"/>
  <c r="J135" i="7"/>
  <c r="P135" i="7"/>
  <c r="R135" i="7"/>
  <c r="T135" i="7"/>
  <c r="BE135" i="7"/>
  <c r="BF135" i="7"/>
  <c r="BG135" i="7"/>
  <c r="BH135" i="7"/>
  <c r="BI135" i="7"/>
  <c r="BK135" i="7"/>
  <c r="J138" i="7"/>
  <c r="P138" i="7"/>
  <c r="R138" i="7"/>
  <c r="T138" i="7"/>
  <c r="BE138" i="7"/>
  <c r="BF138" i="7"/>
  <c r="BG138" i="7"/>
  <c r="BH138" i="7"/>
  <c r="BI138" i="7"/>
  <c r="BK138" i="7"/>
  <c r="J139" i="7"/>
  <c r="P139" i="7"/>
  <c r="R139" i="7"/>
  <c r="T139" i="7"/>
  <c r="BE139" i="7"/>
  <c r="BF139" i="7"/>
  <c r="BG139" i="7"/>
  <c r="BH139" i="7"/>
  <c r="BI139" i="7"/>
  <c r="BK139" i="7"/>
  <c r="J140" i="7"/>
  <c r="P140" i="7"/>
  <c r="R140" i="7"/>
  <c r="T140" i="7"/>
  <c r="BE140" i="7"/>
  <c r="BF140" i="7"/>
  <c r="BG140" i="7"/>
  <c r="BH140" i="7"/>
  <c r="BI140" i="7"/>
  <c r="BK140" i="7"/>
  <c r="J142" i="7"/>
  <c r="P142" i="7"/>
  <c r="R142" i="7"/>
  <c r="T142" i="7"/>
  <c r="BE142" i="7"/>
  <c r="BF142" i="7"/>
  <c r="BG142" i="7"/>
  <c r="BH142" i="7"/>
  <c r="BI142" i="7"/>
  <c r="BK142" i="7"/>
  <c r="J145" i="7"/>
  <c r="P145" i="7"/>
  <c r="R145" i="7"/>
  <c r="T145" i="7"/>
  <c r="BE145" i="7"/>
  <c r="BF145" i="7"/>
  <c r="BG145" i="7"/>
  <c r="BH145" i="7"/>
  <c r="BI145" i="7"/>
  <c r="BK145" i="7"/>
  <c r="J146" i="7"/>
  <c r="P146" i="7"/>
  <c r="R146" i="7"/>
  <c r="T146" i="7"/>
  <c r="BE146" i="7"/>
  <c r="BF146" i="7"/>
  <c r="BG146" i="7"/>
  <c r="BH146" i="7"/>
  <c r="BI146" i="7"/>
  <c r="BK146" i="7"/>
  <c r="J147" i="7"/>
  <c r="P147" i="7"/>
  <c r="R147" i="7"/>
  <c r="T147" i="7"/>
  <c r="BE147" i="7"/>
  <c r="BF147" i="7"/>
  <c r="BG147" i="7"/>
  <c r="BH147" i="7"/>
  <c r="BI147" i="7"/>
  <c r="BK147" i="7"/>
  <c r="J149" i="7"/>
  <c r="P149" i="7"/>
  <c r="R149" i="7"/>
  <c r="T149" i="7"/>
  <c r="BE149" i="7"/>
  <c r="BF149" i="7"/>
  <c r="BG149" i="7"/>
  <c r="BH149" i="7"/>
  <c r="BI149" i="7"/>
  <c r="BK149" i="7"/>
  <c r="J151" i="7"/>
  <c r="BE151" i="7" s="1"/>
  <c r="P151" i="7"/>
  <c r="P150" i="7" s="1"/>
  <c r="R151" i="7"/>
  <c r="R150" i="7" s="1"/>
  <c r="T151" i="7"/>
  <c r="T150" i="7" s="1"/>
  <c r="BF151" i="7"/>
  <c r="BG151" i="7"/>
  <c r="BH151" i="7"/>
  <c r="BI151" i="7"/>
  <c r="BK151" i="7"/>
  <c r="BK150" i="7" s="1"/>
  <c r="J150" i="7" s="1"/>
  <c r="J62" i="7" s="1"/>
  <c r="J154" i="7"/>
  <c r="P154" i="7"/>
  <c r="R154" i="7"/>
  <c r="T154" i="7"/>
  <c r="BE154" i="7"/>
  <c r="BF154" i="7"/>
  <c r="BG154" i="7"/>
  <c r="BH154" i="7"/>
  <c r="BI154" i="7"/>
  <c r="BK154" i="7"/>
  <c r="J156" i="7"/>
  <c r="P156" i="7"/>
  <c r="R156" i="7"/>
  <c r="T156" i="7"/>
  <c r="BE156" i="7"/>
  <c r="BF156" i="7"/>
  <c r="BG156" i="7"/>
  <c r="BH156" i="7"/>
  <c r="BI156" i="7"/>
  <c r="BK156" i="7"/>
  <c r="J158" i="7"/>
  <c r="P158" i="7"/>
  <c r="R158" i="7"/>
  <c r="T158" i="7"/>
  <c r="BE158" i="7"/>
  <c r="BF158" i="7"/>
  <c r="BG158" i="7"/>
  <c r="BH158" i="7"/>
  <c r="BI158" i="7"/>
  <c r="BK158" i="7"/>
  <c r="J160" i="7"/>
  <c r="P160" i="7"/>
  <c r="R160" i="7"/>
  <c r="T160" i="7"/>
  <c r="BE160" i="7"/>
  <c r="BF160" i="7"/>
  <c r="BG160" i="7"/>
  <c r="BH160" i="7"/>
  <c r="BI160" i="7"/>
  <c r="BK160" i="7"/>
  <c r="J162" i="7"/>
  <c r="P162" i="7"/>
  <c r="R162" i="7"/>
  <c r="T162" i="7"/>
  <c r="BE162" i="7"/>
  <c r="BF162" i="7"/>
  <c r="BG162" i="7"/>
  <c r="BH162" i="7"/>
  <c r="BI162" i="7"/>
  <c r="BK162" i="7"/>
  <c r="J163" i="7"/>
  <c r="P163" i="7"/>
  <c r="R163" i="7"/>
  <c r="T163" i="7"/>
  <c r="BE163" i="7"/>
  <c r="BF163" i="7"/>
  <c r="BG163" i="7"/>
  <c r="BH163" i="7"/>
  <c r="BI163" i="7"/>
  <c r="BK163" i="7"/>
  <c r="J164" i="7"/>
  <c r="P164" i="7"/>
  <c r="R164" i="7"/>
  <c r="T164" i="7"/>
  <c r="BE164" i="7"/>
  <c r="BF164" i="7"/>
  <c r="BG164" i="7"/>
  <c r="BH164" i="7"/>
  <c r="BI164" i="7"/>
  <c r="BK164" i="7"/>
  <c r="J165" i="7"/>
  <c r="P165" i="7"/>
  <c r="R165" i="7"/>
  <c r="T165" i="7"/>
  <c r="BE165" i="7"/>
  <c r="BF165" i="7"/>
  <c r="BG165" i="7"/>
  <c r="BH165" i="7"/>
  <c r="BI165" i="7"/>
  <c r="BK165" i="7"/>
  <c r="J166" i="7"/>
  <c r="P166" i="7"/>
  <c r="R166" i="7"/>
  <c r="T166" i="7"/>
  <c r="BE166" i="7"/>
  <c r="BF166" i="7"/>
  <c r="BG166" i="7"/>
  <c r="BH166" i="7"/>
  <c r="BI166" i="7"/>
  <c r="BK166" i="7"/>
  <c r="J167" i="7"/>
  <c r="P167" i="7"/>
  <c r="R167" i="7"/>
  <c r="T167" i="7"/>
  <c r="BE167" i="7"/>
  <c r="BF167" i="7"/>
  <c r="BG167" i="7"/>
  <c r="BH167" i="7"/>
  <c r="BI167" i="7"/>
  <c r="BK167" i="7"/>
  <c r="J168" i="7"/>
  <c r="P168" i="7"/>
  <c r="R168" i="7"/>
  <c r="T168" i="7"/>
  <c r="BE168" i="7"/>
  <c r="BF168" i="7"/>
  <c r="BG168" i="7"/>
  <c r="BH168" i="7"/>
  <c r="BI168" i="7"/>
  <c r="BK168" i="7"/>
  <c r="J169" i="7"/>
  <c r="P169" i="7"/>
  <c r="R169" i="7"/>
  <c r="T169" i="7"/>
  <c r="BE169" i="7"/>
  <c r="BF169" i="7"/>
  <c r="BG169" i="7"/>
  <c r="BH169" i="7"/>
  <c r="BI169" i="7"/>
  <c r="BK169" i="7"/>
  <c r="J170" i="7"/>
  <c r="P170" i="7"/>
  <c r="R170" i="7"/>
  <c r="T170" i="7"/>
  <c r="BE170" i="7"/>
  <c r="BF170" i="7"/>
  <c r="BG170" i="7"/>
  <c r="BH170" i="7"/>
  <c r="BI170" i="7"/>
  <c r="BK170" i="7"/>
  <c r="J171" i="7"/>
  <c r="P171" i="7"/>
  <c r="R171" i="7"/>
  <c r="T171" i="7"/>
  <c r="BE171" i="7"/>
  <c r="BF171" i="7"/>
  <c r="BG171" i="7"/>
  <c r="BH171" i="7"/>
  <c r="BI171" i="7"/>
  <c r="BK171" i="7"/>
  <c r="J172" i="7"/>
  <c r="P172" i="7"/>
  <c r="R172" i="7"/>
  <c r="T172" i="7"/>
  <c r="BE172" i="7"/>
  <c r="BF172" i="7"/>
  <c r="BG172" i="7"/>
  <c r="BH172" i="7"/>
  <c r="BI172" i="7"/>
  <c r="BK172" i="7"/>
  <c r="J174" i="7"/>
  <c r="P174" i="7"/>
  <c r="R174" i="7"/>
  <c r="T174" i="7"/>
  <c r="BE174" i="7"/>
  <c r="BF174" i="7"/>
  <c r="BG174" i="7"/>
  <c r="BH174" i="7"/>
  <c r="BI174" i="7"/>
  <c r="BK174" i="7"/>
  <c r="J175" i="7"/>
  <c r="P175" i="7"/>
  <c r="R175" i="7"/>
  <c r="T175" i="7"/>
  <c r="BE175" i="7"/>
  <c r="BF175" i="7"/>
  <c r="BG175" i="7"/>
  <c r="BH175" i="7"/>
  <c r="BI175" i="7"/>
  <c r="BK175" i="7"/>
  <c r="J176" i="7"/>
  <c r="P176" i="7"/>
  <c r="R176" i="7"/>
  <c r="T176" i="7"/>
  <c r="BE176" i="7"/>
  <c r="BF176" i="7"/>
  <c r="BG176" i="7"/>
  <c r="BH176" i="7"/>
  <c r="BI176" i="7"/>
  <c r="BK176" i="7"/>
  <c r="J177" i="7"/>
  <c r="P177" i="7"/>
  <c r="R177" i="7"/>
  <c r="T177" i="7"/>
  <c r="BE177" i="7"/>
  <c r="BF177" i="7"/>
  <c r="BG177" i="7"/>
  <c r="BH177" i="7"/>
  <c r="BI177" i="7"/>
  <c r="BK177" i="7"/>
  <c r="J178" i="7"/>
  <c r="P178" i="7"/>
  <c r="R178" i="7"/>
  <c r="T178" i="7"/>
  <c r="BE178" i="7"/>
  <c r="BF178" i="7"/>
  <c r="BG178" i="7"/>
  <c r="BH178" i="7"/>
  <c r="BI178" i="7"/>
  <c r="BK178" i="7"/>
  <c r="J179" i="7"/>
  <c r="P179" i="7"/>
  <c r="R179" i="7"/>
  <c r="T179" i="7"/>
  <c r="BE179" i="7"/>
  <c r="BF179" i="7"/>
  <c r="BG179" i="7"/>
  <c r="BH179" i="7"/>
  <c r="BI179" i="7"/>
  <c r="BK179" i="7"/>
  <c r="J181" i="7"/>
  <c r="P181" i="7"/>
  <c r="R181" i="7"/>
  <c r="T181" i="7"/>
  <c r="BE181" i="7"/>
  <c r="BF181" i="7"/>
  <c r="BG181" i="7"/>
  <c r="BH181" i="7"/>
  <c r="BI181" i="7"/>
  <c r="BK181" i="7"/>
  <c r="J182" i="7"/>
  <c r="P182" i="7"/>
  <c r="R182" i="7"/>
  <c r="T182" i="7"/>
  <c r="BE182" i="7"/>
  <c r="BF182" i="7"/>
  <c r="BG182" i="7"/>
  <c r="BH182" i="7"/>
  <c r="BI182" i="7"/>
  <c r="BK182" i="7"/>
  <c r="J183" i="7"/>
  <c r="P183" i="7"/>
  <c r="R183" i="7"/>
  <c r="T183" i="7"/>
  <c r="BE183" i="7"/>
  <c r="BF183" i="7"/>
  <c r="BG183" i="7"/>
  <c r="BH183" i="7"/>
  <c r="BI183" i="7"/>
  <c r="BK183" i="7"/>
  <c r="J184" i="7"/>
  <c r="P184" i="7"/>
  <c r="R184" i="7"/>
  <c r="T184" i="7"/>
  <c r="BE184" i="7"/>
  <c r="BF184" i="7"/>
  <c r="BG184" i="7"/>
  <c r="BH184" i="7"/>
  <c r="BI184" i="7"/>
  <c r="BK184" i="7"/>
  <c r="J185" i="7"/>
  <c r="P185" i="7"/>
  <c r="R185" i="7"/>
  <c r="T185" i="7"/>
  <c r="BE185" i="7"/>
  <c r="BF185" i="7"/>
  <c r="BG185" i="7"/>
  <c r="BH185" i="7"/>
  <c r="BI185" i="7"/>
  <c r="BK185" i="7"/>
  <c r="J186" i="7"/>
  <c r="P186" i="7"/>
  <c r="R186" i="7"/>
  <c r="T186" i="7"/>
  <c r="BE186" i="7"/>
  <c r="BF186" i="7"/>
  <c r="BG186" i="7"/>
  <c r="BH186" i="7"/>
  <c r="BI186" i="7"/>
  <c r="BK186" i="7"/>
  <c r="J187" i="7"/>
  <c r="P187" i="7"/>
  <c r="R187" i="7"/>
  <c r="T187" i="7"/>
  <c r="BE187" i="7"/>
  <c r="BF187" i="7"/>
  <c r="BG187" i="7"/>
  <c r="BH187" i="7"/>
  <c r="BI187" i="7"/>
  <c r="BK187" i="7"/>
  <c r="J188" i="7"/>
  <c r="P188" i="7"/>
  <c r="R188" i="7"/>
  <c r="T188" i="7"/>
  <c r="BE188" i="7"/>
  <c r="BF188" i="7"/>
  <c r="BG188" i="7"/>
  <c r="BH188" i="7"/>
  <c r="BI188" i="7"/>
  <c r="BK188" i="7"/>
  <c r="J189" i="7"/>
  <c r="P189" i="7"/>
  <c r="R189" i="7"/>
  <c r="T189" i="7"/>
  <c r="BE189" i="7"/>
  <c r="BF189" i="7"/>
  <c r="BG189" i="7"/>
  <c r="BH189" i="7"/>
  <c r="BI189" i="7"/>
  <c r="BK189" i="7"/>
  <c r="J190" i="7"/>
  <c r="P190" i="7"/>
  <c r="R190" i="7"/>
  <c r="T190" i="7"/>
  <c r="BE190" i="7"/>
  <c r="BF190" i="7"/>
  <c r="BG190" i="7"/>
  <c r="BH190" i="7"/>
  <c r="BI190" i="7"/>
  <c r="BK190" i="7"/>
  <c r="J191" i="7"/>
  <c r="P191" i="7"/>
  <c r="R191" i="7"/>
  <c r="T191" i="7"/>
  <c r="BE191" i="7"/>
  <c r="BF191" i="7"/>
  <c r="BG191" i="7"/>
  <c r="BH191" i="7"/>
  <c r="BI191" i="7"/>
  <c r="BK191" i="7"/>
  <c r="J193" i="7"/>
  <c r="BE193" i="7" s="1"/>
  <c r="P193" i="7"/>
  <c r="P192" i="7" s="1"/>
  <c r="R193" i="7"/>
  <c r="R192" i="7" s="1"/>
  <c r="T193" i="7"/>
  <c r="T192" i="7" s="1"/>
  <c r="BF193" i="7"/>
  <c r="BG193" i="7"/>
  <c r="BH193" i="7"/>
  <c r="BI193" i="7"/>
  <c r="BK193" i="7"/>
  <c r="BK192" i="7" s="1"/>
  <c r="J192" i="7" s="1"/>
  <c r="J68" i="7" s="1"/>
  <c r="J195" i="7"/>
  <c r="P195" i="7"/>
  <c r="R195" i="7"/>
  <c r="T195" i="7"/>
  <c r="BE195" i="7"/>
  <c r="BF195" i="7"/>
  <c r="BG195" i="7"/>
  <c r="BH195" i="7"/>
  <c r="BI195" i="7"/>
  <c r="BK195" i="7"/>
  <c r="J196" i="7"/>
  <c r="P196" i="7"/>
  <c r="R196" i="7"/>
  <c r="T196" i="7"/>
  <c r="BE196" i="7"/>
  <c r="BF196" i="7"/>
  <c r="BG196" i="7"/>
  <c r="BH196" i="7"/>
  <c r="BI196" i="7"/>
  <c r="BK196" i="7"/>
  <c r="J197" i="7"/>
  <c r="P197" i="7"/>
  <c r="R197" i="7"/>
  <c r="T197" i="7"/>
  <c r="BE197" i="7"/>
  <c r="BF197" i="7"/>
  <c r="BG197" i="7"/>
  <c r="BH197" i="7"/>
  <c r="BI197" i="7"/>
  <c r="BK197" i="7"/>
  <c r="J198" i="7"/>
  <c r="P198" i="7"/>
  <c r="R198" i="7"/>
  <c r="T198" i="7"/>
  <c r="BE198" i="7"/>
  <c r="BF198" i="7"/>
  <c r="BG198" i="7"/>
  <c r="BH198" i="7"/>
  <c r="BI198" i="7"/>
  <c r="BK198" i="7"/>
  <c r="J199" i="7"/>
  <c r="P199" i="7"/>
  <c r="R199" i="7"/>
  <c r="T199" i="7"/>
  <c r="BE199" i="7"/>
  <c r="BF199" i="7"/>
  <c r="BG199" i="7"/>
  <c r="BH199" i="7"/>
  <c r="BI199" i="7"/>
  <c r="BK199" i="7"/>
  <c r="J201" i="7"/>
  <c r="P201" i="7"/>
  <c r="R201" i="7"/>
  <c r="T201" i="7"/>
  <c r="BE201" i="7"/>
  <c r="BF201" i="7"/>
  <c r="BG201" i="7"/>
  <c r="BH201" i="7"/>
  <c r="BI201" i="7"/>
  <c r="BK201" i="7"/>
  <c r="J202" i="7"/>
  <c r="P202" i="7"/>
  <c r="R202" i="7"/>
  <c r="T202" i="7"/>
  <c r="BE202" i="7"/>
  <c r="BF202" i="7"/>
  <c r="BG202" i="7"/>
  <c r="BH202" i="7"/>
  <c r="BI202" i="7"/>
  <c r="BK202" i="7"/>
  <c r="J203" i="7"/>
  <c r="P203" i="7"/>
  <c r="R203" i="7"/>
  <c r="T203" i="7"/>
  <c r="BE203" i="7"/>
  <c r="BF203" i="7"/>
  <c r="BG203" i="7"/>
  <c r="BH203" i="7"/>
  <c r="BI203" i="7"/>
  <c r="BK203" i="7"/>
  <c r="J204" i="7"/>
  <c r="P204" i="7"/>
  <c r="R204" i="7"/>
  <c r="T204" i="7"/>
  <c r="BE204" i="7"/>
  <c r="BF204" i="7"/>
  <c r="BG204" i="7"/>
  <c r="BH204" i="7"/>
  <c r="BI204" i="7"/>
  <c r="BK204" i="7"/>
  <c r="J206" i="7"/>
  <c r="P206" i="7"/>
  <c r="R206" i="7"/>
  <c r="T206" i="7"/>
  <c r="BE206" i="7"/>
  <c r="BF206" i="7"/>
  <c r="BG206" i="7"/>
  <c r="BH206" i="7"/>
  <c r="BI206" i="7"/>
  <c r="BK206" i="7"/>
  <c r="J207" i="7"/>
  <c r="P207" i="7"/>
  <c r="R207" i="7"/>
  <c r="T207" i="7"/>
  <c r="BE207" i="7"/>
  <c r="BF207" i="7"/>
  <c r="BG207" i="7"/>
  <c r="BH207" i="7"/>
  <c r="BI207" i="7"/>
  <c r="BK207" i="7"/>
  <c r="J208" i="7"/>
  <c r="P208" i="7"/>
  <c r="R208" i="7"/>
  <c r="T208" i="7"/>
  <c r="BE208" i="7"/>
  <c r="BF208" i="7"/>
  <c r="BG208" i="7"/>
  <c r="BH208" i="7"/>
  <c r="BI208" i="7"/>
  <c r="BK208" i="7"/>
  <c r="J210" i="7"/>
  <c r="P210" i="7"/>
  <c r="R210" i="7"/>
  <c r="T210" i="7"/>
  <c r="BE210" i="7"/>
  <c r="BF210" i="7"/>
  <c r="BG210" i="7"/>
  <c r="BH210" i="7"/>
  <c r="BI210" i="7"/>
  <c r="BK210" i="7"/>
  <c r="J212" i="7"/>
  <c r="P212" i="7"/>
  <c r="R212" i="7"/>
  <c r="T212" i="7"/>
  <c r="BE212" i="7"/>
  <c r="BF212" i="7"/>
  <c r="BG212" i="7"/>
  <c r="BH212" i="7"/>
  <c r="BI212" i="7"/>
  <c r="BK212" i="7"/>
  <c r="J214" i="7"/>
  <c r="P214" i="7"/>
  <c r="R214" i="7"/>
  <c r="T214" i="7"/>
  <c r="BE214" i="7"/>
  <c r="BF214" i="7"/>
  <c r="BG214" i="7"/>
  <c r="BH214" i="7"/>
  <c r="BI214" i="7"/>
  <c r="BK214" i="7"/>
  <c r="J216" i="7"/>
  <c r="P216" i="7"/>
  <c r="R216" i="7"/>
  <c r="T216" i="7"/>
  <c r="BE216" i="7"/>
  <c r="BF216" i="7"/>
  <c r="BG216" i="7"/>
  <c r="BH216" i="7"/>
  <c r="BI216" i="7"/>
  <c r="BK216" i="7"/>
  <c r="J217" i="7"/>
  <c r="P217" i="7"/>
  <c r="R217" i="7"/>
  <c r="T217" i="7"/>
  <c r="BE217" i="7"/>
  <c r="BF217" i="7"/>
  <c r="BG217" i="7"/>
  <c r="BH217" i="7"/>
  <c r="BI217" i="7"/>
  <c r="BK217" i="7"/>
  <c r="J218" i="7"/>
  <c r="P218" i="7"/>
  <c r="R218" i="7"/>
  <c r="T218" i="7"/>
  <c r="BE218" i="7"/>
  <c r="BF218" i="7"/>
  <c r="BG218" i="7"/>
  <c r="BH218" i="7"/>
  <c r="BI218" i="7"/>
  <c r="BK218" i="7"/>
  <c r="J219" i="7"/>
  <c r="P219" i="7"/>
  <c r="R219" i="7"/>
  <c r="T219" i="7"/>
  <c r="BE219" i="7"/>
  <c r="BF219" i="7"/>
  <c r="BG219" i="7"/>
  <c r="BH219" i="7"/>
  <c r="BI219" i="7"/>
  <c r="BK219" i="7"/>
  <c r="J220" i="7"/>
  <c r="P220" i="7"/>
  <c r="R220" i="7"/>
  <c r="T220" i="7"/>
  <c r="BE220" i="7"/>
  <c r="BF220" i="7"/>
  <c r="BG220" i="7"/>
  <c r="BH220" i="7"/>
  <c r="BI220" i="7"/>
  <c r="BK220" i="7"/>
  <c r="J221" i="7"/>
  <c r="P221" i="7"/>
  <c r="R221" i="7"/>
  <c r="T221" i="7"/>
  <c r="BE221" i="7"/>
  <c r="BF221" i="7"/>
  <c r="BG221" i="7"/>
  <c r="BH221" i="7"/>
  <c r="BI221" i="7"/>
  <c r="BK221" i="7"/>
  <c r="J223" i="7"/>
  <c r="BE223" i="7" s="1"/>
  <c r="P223" i="7"/>
  <c r="R223" i="7"/>
  <c r="T223" i="7"/>
  <c r="BF223" i="7"/>
  <c r="BG223" i="7"/>
  <c r="BH223" i="7"/>
  <c r="BI223" i="7"/>
  <c r="BK223" i="7"/>
  <c r="J225" i="7"/>
  <c r="P225" i="7"/>
  <c r="R225" i="7"/>
  <c r="T225" i="7"/>
  <c r="BE225" i="7"/>
  <c r="BF225" i="7"/>
  <c r="BG225" i="7"/>
  <c r="BH225" i="7"/>
  <c r="BI225" i="7"/>
  <c r="BK225" i="7"/>
  <c r="J227" i="7"/>
  <c r="P227" i="7"/>
  <c r="R227" i="7"/>
  <c r="T227" i="7"/>
  <c r="BE227" i="7"/>
  <c r="BF227" i="7"/>
  <c r="BG227" i="7"/>
  <c r="BH227" i="7"/>
  <c r="BI227" i="7"/>
  <c r="BK227" i="7"/>
  <c r="J229" i="7"/>
  <c r="P229" i="7"/>
  <c r="R229" i="7"/>
  <c r="T229" i="7"/>
  <c r="BE229" i="7"/>
  <c r="BF229" i="7"/>
  <c r="BG229" i="7"/>
  <c r="BH229" i="7"/>
  <c r="BI229" i="7"/>
  <c r="BK229" i="7"/>
  <c r="J231" i="7"/>
  <c r="P231" i="7"/>
  <c r="R231" i="7"/>
  <c r="T231" i="7"/>
  <c r="BE231" i="7"/>
  <c r="BF231" i="7"/>
  <c r="BG231" i="7"/>
  <c r="BH231" i="7"/>
  <c r="BI231" i="7"/>
  <c r="BK231" i="7"/>
  <c r="J233" i="7"/>
  <c r="P233" i="7"/>
  <c r="R233" i="7"/>
  <c r="T233" i="7"/>
  <c r="BE233" i="7"/>
  <c r="BF233" i="7"/>
  <c r="BG233" i="7"/>
  <c r="BH233" i="7"/>
  <c r="BI233" i="7"/>
  <c r="BK233" i="7"/>
  <c r="J235" i="7"/>
  <c r="P235" i="7"/>
  <c r="R235" i="7"/>
  <c r="T235" i="7"/>
  <c r="BE235" i="7"/>
  <c r="BF235" i="7"/>
  <c r="BG235" i="7"/>
  <c r="BH235" i="7"/>
  <c r="BI235" i="7"/>
  <c r="BK235" i="7"/>
  <c r="J237" i="7"/>
  <c r="P237" i="7"/>
  <c r="R237" i="7"/>
  <c r="T237" i="7"/>
  <c r="BE237" i="7"/>
  <c r="BF237" i="7"/>
  <c r="BG237" i="7"/>
  <c r="BH237" i="7"/>
  <c r="BI237" i="7"/>
  <c r="BK237" i="7"/>
  <c r="J239" i="7"/>
  <c r="P239" i="7"/>
  <c r="R239" i="7"/>
  <c r="T239" i="7"/>
  <c r="BE239" i="7"/>
  <c r="BF239" i="7"/>
  <c r="BG239" i="7"/>
  <c r="BH239" i="7"/>
  <c r="BI239" i="7"/>
  <c r="BK239" i="7"/>
  <c r="J241" i="7"/>
  <c r="BE241" i="7" s="1"/>
  <c r="P241" i="7"/>
  <c r="R241" i="7"/>
  <c r="T241" i="7"/>
  <c r="BF241" i="7"/>
  <c r="BG241" i="7"/>
  <c r="BH241" i="7"/>
  <c r="BI241" i="7"/>
  <c r="BK241" i="7"/>
  <c r="J243" i="7"/>
  <c r="P243" i="7"/>
  <c r="R243" i="7"/>
  <c r="T243" i="7"/>
  <c r="BE243" i="7"/>
  <c r="BF243" i="7"/>
  <c r="BG243" i="7"/>
  <c r="BH243" i="7"/>
  <c r="BI243" i="7"/>
  <c r="BK243" i="7"/>
  <c r="J245" i="7"/>
  <c r="P245" i="7"/>
  <c r="R245" i="7"/>
  <c r="T245" i="7"/>
  <c r="BE245" i="7"/>
  <c r="BF245" i="7"/>
  <c r="BG245" i="7"/>
  <c r="BH245" i="7"/>
  <c r="BI245" i="7"/>
  <c r="BK245" i="7"/>
  <c r="J248" i="7"/>
  <c r="P248" i="7"/>
  <c r="R248" i="7"/>
  <c r="T248" i="7"/>
  <c r="BE248" i="7"/>
  <c r="BF248" i="7"/>
  <c r="BG248" i="7"/>
  <c r="BH248" i="7"/>
  <c r="BI248" i="7"/>
  <c r="BK248" i="7"/>
  <c r="J250" i="7"/>
  <c r="BE250" i="7" s="1"/>
  <c r="P250" i="7"/>
  <c r="R250" i="7"/>
  <c r="T250" i="7"/>
  <c r="BF250" i="7"/>
  <c r="BG250" i="7"/>
  <c r="BH250" i="7"/>
  <c r="BI250" i="7"/>
  <c r="BK250" i="7"/>
  <c r="J252" i="7"/>
  <c r="P252" i="7"/>
  <c r="R252" i="7"/>
  <c r="T252" i="7"/>
  <c r="BE252" i="7"/>
  <c r="BF252" i="7"/>
  <c r="BG252" i="7"/>
  <c r="BH252" i="7"/>
  <c r="BI252" i="7"/>
  <c r="BK252" i="7"/>
  <c r="J253" i="7"/>
  <c r="P253" i="7"/>
  <c r="R253" i="7"/>
  <c r="T253" i="7"/>
  <c r="BE253" i="7"/>
  <c r="BF253" i="7"/>
  <c r="BG253" i="7"/>
  <c r="BH253" i="7"/>
  <c r="BI253" i="7"/>
  <c r="BK253" i="7"/>
  <c r="J255" i="7"/>
  <c r="BE255" i="7" s="1"/>
  <c r="P255" i="7"/>
  <c r="P254" i="7" s="1"/>
  <c r="R255" i="7"/>
  <c r="R254" i="7" s="1"/>
  <c r="T255" i="7"/>
  <c r="T254" i="7" s="1"/>
  <c r="BF255" i="7"/>
  <c r="BG255" i="7"/>
  <c r="BH255" i="7"/>
  <c r="BI255" i="7"/>
  <c r="BK255" i="7"/>
  <c r="BK254" i="7" s="1"/>
  <c r="J254" i="7" s="1"/>
  <c r="J78" i="7" s="1"/>
  <c r="E7" i="8"/>
  <c r="J73" i="8"/>
  <c r="J17" i="8"/>
  <c r="E18" i="8"/>
  <c r="F52" i="8" s="1"/>
  <c r="J18" i="8"/>
  <c r="E47" i="8"/>
  <c r="F49" i="8"/>
  <c r="J49" i="8"/>
  <c r="F51" i="8"/>
  <c r="J51" i="8"/>
  <c r="E71" i="8"/>
  <c r="F73" i="8"/>
  <c r="F75" i="8"/>
  <c r="J75" i="8"/>
  <c r="J82" i="8"/>
  <c r="P82" i="8"/>
  <c r="R82" i="8"/>
  <c r="R81" i="8" s="1"/>
  <c r="R80" i="8" s="1"/>
  <c r="T82" i="8"/>
  <c r="BE82" i="8"/>
  <c r="BF82" i="8"/>
  <c r="BG82" i="8"/>
  <c r="BH82" i="8"/>
  <c r="BI82" i="8"/>
  <c r="BK82" i="8"/>
  <c r="J83" i="8"/>
  <c r="P83" i="8"/>
  <c r="R83" i="8"/>
  <c r="T83" i="8"/>
  <c r="BE83" i="8"/>
  <c r="BF83" i="8"/>
  <c r="BG83" i="8"/>
  <c r="BH83" i="8"/>
  <c r="BI83" i="8"/>
  <c r="BK83" i="8"/>
  <c r="J84" i="8"/>
  <c r="P84" i="8"/>
  <c r="R84" i="8"/>
  <c r="T84" i="8"/>
  <c r="BE84" i="8"/>
  <c r="BF84" i="8"/>
  <c r="BG84" i="8"/>
  <c r="BH84" i="8"/>
  <c r="BI84" i="8"/>
  <c r="BK84" i="8"/>
  <c r="J85" i="8"/>
  <c r="P85" i="8"/>
  <c r="R85" i="8"/>
  <c r="T85" i="8"/>
  <c r="BE85" i="8"/>
  <c r="BF85" i="8"/>
  <c r="BG85" i="8"/>
  <c r="BH85" i="8"/>
  <c r="BI85" i="8"/>
  <c r="BK85" i="8"/>
  <c r="J86" i="8"/>
  <c r="P86" i="8"/>
  <c r="R86" i="8"/>
  <c r="T86" i="8"/>
  <c r="BE86" i="8"/>
  <c r="BF86" i="8"/>
  <c r="BG86" i="8"/>
  <c r="BH86" i="8"/>
  <c r="BI86" i="8"/>
  <c r="BK86" i="8"/>
  <c r="J87" i="8"/>
  <c r="P87" i="8"/>
  <c r="R87" i="8"/>
  <c r="T87" i="8"/>
  <c r="BE87" i="8"/>
  <c r="BF87" i="8"/>
  <c r="BG87" i="8"/>
  <c r="BH87" i="8"/>
  <c r="BI87" i="8"/>
  <c r="BK87" i="8"/>
  <c r="J88" i="8"/>
  <c r="P88" i="8"/>
  <c r="R88" i="8"/>
  <c r="T88" i="8"/>
  <c r="BE88" i="8"/>
  <c r="BF88" i="8"/>
  <c r="BG88" i="8"/>
  <c r="BH88" i="8"/>
  <c r="BI88" i="8"/>
  <c r="BK88" i="8"/>
  <c r="J89" i="8"/>
  <c r="P89" i="8"/>
  <c r="R89" i="8"/>
  <c r="T89" i="8"/>
  <c r="BE89" i="8"/>
  <c r="BF89" i="8"/>
  <c r="BG89" i="8"/>
  <c r="BH89" i="8"/>
  <c r="BI89" i="8"/>
  <c r="BK89" i="8"/>
  <c r="J90" i="8"/>
  <c r="P90" i="8"/>
  <c r="R90" i="8"/>
  <c r="T90" i="8"/>
  <c r="BE90" i="8"/>
  <c r="BF90" i="8"/>
  <c r="BG90" i="8"/>
  <c r="BH90" i="8"/>
  <c r="BI90" i="8"/>
  <c r="BK90" i="8"/>
  <c r="J91" i="8"/>
  <c r="P91" i="8"/>
  <c r="R91" i="8"/>
  <c r="T91" i="8"/>
  <c r="BE91" i="8"/>
  <c r="BF91" i="8"/>
  <c r="BG91" i="8"/>
  <c r="BH91" i="8"/>
  <c r="BI91" i="8"/>
  <c r="BK91" i="8"/>
  <c r="J92" i="8"/>
  <c r="P92" i="8"/>
  <c r="R92" i="8"/>
  <c r="T92" i="8"/>
  <c r="BE92" i="8"/>
  <c r="BF92" i="8"/>
  <c r="BG92" i="8"/>
  <c r="BH92" i="8"/>
  <c r="BI92" i="8"/>
  <c r="BK92" i="8"/>
  <c r="J93" i="8"/>
  <c r="P93" i="8"/>
  <c r="R93" i="8"/>
  <c r="T93" i="8"/>
  <c r="BE93" i="8"/>
  <c r="BF93" i="8"/>
  <c r="BG93" i="8"/>
  <c r="BH93" i="8"/>
  <c r="BI93" i="8"/>
  <c r="BK93" i="8"/>
  <c r="J94" i="8"/>
  <c r="P94" i="8"/>
  <c r="R94" i="8"/>
  <c r="T94" i="8"/>
  <c r="BE94" i="8"/>
  <c r="BF94" i="8"/>
  <c r="BG94" i="8"/>
  <c r="BH94" i="8"/>
  <c r="BI94" i="8"/>
  <c r="BK94" i="8"/>
  <c r="J95" i="8"/>
  <c r="P95" i="8"/>
  <c r="R95" i="8"/>
  <c r="T95" i="8"/>
  <c r="BE95" i="8"/>
  <c r="BF95" i="8"/>
  <c r="BG95" i="8"/>
  <c r="BH95" i="8"/>
  <c r="BI95" i="8"/>
  <c r="BK95" i="8"/>
  <c r="J96" i="8"/>
  <c r="P96" i="8"/>
  <c r="R96" i="8"/>
  <c r="T96" i="8"/>
  <c r="BE96" i="8"/>
  <c r="BF96" i="8"/>
  <c r="BG96" i="8"/>
  <c r="BH96" i="8"/>
  <c r="BI96" i="8"/>
  <c r="BK96" i="8"/>
  <c r="J97" i="8"/>
  <c r="P97" i="8"/>
  <c r="R97" i="8"/>
  <c r="T97" i="8"/>
  <c r="BE97" i="8"/>
  <c r="BF97" i="8"/>
  <c r="BG97" i="8"/>
  <c r="BH97" i="8"/>
  <c r="BI97" i="8"/>
  <c r="BK97" i="8"/>
  <c r="J98" i="8"/>
  <c r="P98" i="8"/>
  <c r="R98" i="8"/>
  <c r="T98" i="8"/>
  <c r="BE98" i="8"/>
  <c r="BF98" i="8"/>
  <c r="BG98" i="8"/>
  <c r="BH98" i="8"/>
  <c r="BI98" i="8"/>
  <c r="BK98" i="8"/>
  <c r="J99" i="8"/>
  <c r="P99" i="8"/>
  <c r="R99" i="8"/>
  <c r="T99" i="8"/>
  <c r="BE99" i="8"/>
  <c r="BF99" i="8"/>
  <c r="BG99" i="8"/>
  <c r="BH99" i="8"/>
  <c r="BI99" i="8"/>
  <c r="BK99" i="8"/>
  <c r="J100" i="8"/>
  <c r="P100" i="8"/>
  <c r="R100" i="8"/>
  <c r="T100" i="8"/>
  <c r="BE100" i="8"/>
  <c r="BF100" i="8"/>
  <c r="BG100" i="8"/>
  <c r="BH100" i="8"/>
  <c r="BI100" i="8"/>
  <c r="BK100" i="8"/>
  <c r="J101" i="8"/>
  <c r="P101" i="8"/>
  <c r="R101" i="8"/>
  <c r="T101" i="8"/>
  <c r="BE101" i="8"/>
  <c r="BF101" i="8"/>
  <c r="BG101" i="8"/>
  <c r="BH101" i="8"/>
  <c r="BI101" i="8"/>
  <c r="BK101" i="8"/>
  <c r="J102" i="8"/>
  <c r="P102" i="8"/>
  <c r="R102" i="8"/>
  <c r="T102" i="8"/>
  <c r="BE102" i="8"/>
  <c r="BF102" i="8"/>
  <c r="BG102" i="8"/>
  <c r="BH102" i="8"/>
  <c r="BI102" i="8"/>
  <c r="BK102" i="8"/>
  <c r="J103" i="8"/>
  <c r="P103" i="8"/>
  <c r="R103" i="8"/>
  <c r="T103" i="8"/>
  <c r="BE103" i="8"/>
  <c r="BF103" i="8"/>
  <c r="BG103" i="8"/>
  <c r="BH103" i="8"/>
  <c r="BI103" i="8"/>
  <c r="BK103" i="8"/>
  <c r="J104" i="8"/>
  <c r="P104" i="8"/>
  <c r="R104" i="8"/>
  <c r="T104" i="8"/>
  <c r="BE104" i="8"/>
  <c r="BF104" i="8"/>
  <c r="BG104" i="8"/>
  <c r="BH104" i="8"/>
  <c r="BI104" i="8"/>
  <c r="BK104" i="8"/>
  <c r="J105" i="8"/>
  <c r="P105" i="8"/>
  <c r="R105" i="8"/>
  <c r="T105" i="8"/>
  <c r="BE105" i="8"/>
  <c r="BF105" i="8"/>
  <c r="BG105" i="8"/>
  <c r="BH105" i="8"/>
  <c r="BI105" i="8"/>
  <c r="BK105" i="8"/>
  <c r="J106" i="8"/>
  <c r="P106" i="8"/>
  <c r="R106" i="8"/>
  <c r="T106" i="8"/>
  <c r="BE106" i="8"/>
  <c r="BF106" i="8"/>
  <c r="BG106" i="8"/>
  <c r="BH106" i="8"/>
  <c r="BI106" i="8"/>
  <c r="BK106" i="8"/>
  <c r="J107" i="8"/>
  <c r="P107" i="8"/>
  <c r="R107" i="8"/>
  <c r="T107" i="8"/>
  <c r="BE107" i="8"/>
  <c r="BF107" i="8"/>
  <c r="BG107" i="8"/>
  <c r="BH107" i="8"/>
  <c r="BI107" i="8"/>
  <c r="BK107" i="8"/>
  <c r="J108" i="8"/>
  <c r="P108" i="8"/>
  <c r="R108" i="8"/>
  <c r="T108" i="8"/>
  <c r="BE108" i="8"/>
  <c r="BF108" i="8"/>
  <c r="BG108" i="8"/>
  <c r="BH108" i="8"/>
  <c r="BI108" i="8"/>
  <c r="BK108" i="8"/>
  <c r="J109" i="8"/>
  <c r="P109" i="8"/>
  <c r="R109" i="8"/>
  <c r="T109" i="8"/>
  <c r="BE109" i="8"/>
  <c r="BF109" i="8"/>
  <c r="BG109" i="8"/>
  <c r="BH109" i="8"/>
  <c r="BI109" i="8"/>
  <c r="BK109" i="8"/>
  <c r="J110" i="8"/>
  <c r="P110" i="8"/>
  <c r="R110" i="8"/>
  <c r="T110" i="8"/>
  <c r="BE110" i="8"/>
  <c r="BF110" i="8"/>
  <c r="BG110" i="8"/>
  <c r="BH110" i="8"/>
  <c r="BI110" i="8"/>
  <c r="BK110" i="8"/>
  <c r="J111" i="8"/>
  <c r="P111" i="8"/>
  <c r="R111" i="8"/>
  <c r="T111" i="8"/>
  <c r="BE111" i="8"/>
  <c r="BF111" i="8"/>
  <c r="BG111" i="8"/>
  <c r="BH111" i="8"/>
  <c r="BI111" i="8"/>
  <c r="BK111" i="8"/>
  <c r="J112" i="8"/>
  <c r="P112" i="8"/>
  <c r="R112" i="8"/>
  <c r="T112" i="8"/>
  <c r="BE112" i="8"/>
  <c r="BF112" i="8"/>
  <c r="BG112" i="8"/>
  <c r="BH112" i="8"/>
  <c r="BI112" i="8"/>
  <c r="BK112" i="8"/>
  <c r="J113" i="8"/>
  <c r="P113" i="8"/>
  <c r="R113" i="8"/>
  <c r="T113" i="8"/>
  <c r="BE113" i="8"/>
  <c r="BF113" i="8"/>
  <c r="BG113" i="8"/>
  <c r="BH113" i="8"/>
  <c r="BI113" i="8"/>
  <c r="BK113" i="8"/>
  <c r="J114" i="8"/>
  <c r="P114" i="8"/>
  <c r="R114" i="8"/>
  <c r="T114" i="8"/>
  <c r="BE114" i="8"/>
  <c r="BF114" i="8"/>
  <c r="BG114" i="8"/>
  <c r="BH114" i="8"/>
  <c r="BI114" i="8"/>
  <c r="BK114" i="8"/>
  <c r="J115" i="8"/>
  <c r="P115" i="8"/>
  <c r="R115" i="8"/>
  <c r="T115" i="8"/>
  <c r="BE115" i="8"/>
  <c r="BF115" i="8"/>
  <c r="BG115" i="8"/>
  <c r="BH115" i="8"/>
  <c r="BI115" i="8"/>
  <c r="BK115" i="8"/>
  <c r="J116" i="8"/>
  <c r="P116" i="8"/>
  <c r="R116" i="8"/>
  <c r="T116" i="8"/>
  <c r="BE116" i="8"/>
  <c r="BF116" i="8"/>
  <c r="BG116" i="8"/>
  <c r="BH116" i="8"/>
  <c r="BI116" i="8"/>
  <c r="BK116" i="8"/>
  <c r="J117" i="8"/>
  <c r="P117" i="8"/>
  <c r="R117" i="8"/>
  <c r="T117" i="8"/>
  <c r="BE117" i="8"/>
  <c r="BF117" i="8"/>
  <c r="BG117" i="8"/>
  <c r="BH117" i="8"/>
  <c r="BI117" i="8"/>
  <c r="BK117" i="8"/>
  <c r="P118" i="8"/>
  <c r="J119" i="8"/>
  <c r="BE119" i="8" s="1"/>
  <c r="P119" i="8"/>
  <c r="R119" i="8"/>
  <c r="R118" i="8" s="1"/>
  <c r="T119" i="8"/>
  <c r="T118" i="8" s="1"/>
  <c r="BF119" i="8"/>
  <c r="J31" i="8" s="1"/>
  <c r="AW58" i="1" s="1"/>
  <c r="BG119" i="8"/>
  <c r="BH119" i="8"/>
  <c r="F33" i="8" s="1"/>
  <c r="BC58" i="1" s="1"/>
  <c r="BI119" i="8"/>
  <c r="BK119" i="8"/>
  <c r="BK118" i="8" s="1"/>
  <c r="J118" i="8" s="1"/>
  <c r="J59" i="8" s="1"/>
  <c r="L41" i="1"/>
  <c r="L42" i="1"/>
  <c r="L44" i="1"/>
  <c r="AM44" i="1"/>
  <c r="L46" i="1"/>
  <c r="AM46" i="1"/>
  <c r="AS51" i="1"/>
  <c r="AX52" i="1"/>
  <c r="AY52" i="1"/>
  <c r="AX53" i="1"/>
  <c r="AY53" i="1"/>
  <c r="AX54" i="1"/>
  <c r="AY54" i="1"/>
  <c r="AX55" i="1"/>
  <c r="AY55" i="1"/>
  <c r="AX56" i="1"/>
  <c r="AY56" i="1"/>
  <c r="AX57" i="1"/>
  <c r="AY57" i="1"/>
  <c r="AX58" i="1"/>
  <c r="AY58" i="1"/>
  <c r="E69" i="8"/>
  <c r="E45" i="8"/>
  <c r="R296" i="6"/>
  <c r="R252" i="6"/>
  <c r="R220" i="6"/>
  <c r="P138" i="6"/>
  <c r="R109" i="6"/>
  <c r="T160" i="5"/>
  <c r="R212" i="4"/>
  <c r="T193" i="4"/>
  <c r="P193" i="4"/>
  <c r="T171" i="4"/>
  <c r="P171" i="4"/>
  <c r="T142" i="4"/>
  <c r="P142" i="4"/>
  <c r="T81" i="8"/>
  <c r="T80" i="8" s="1"/>
  <c r="P81" i="8"/>
  <c r="P80" i="8"/>
  <c r="P79" i="8" s="1"/>
  <c r="AU58" i="1" s="1"/>
  <c r="T333" i="6"/>
  <c r="R323" i="6"/>
  <c r="P274" i="6"/>
  <c r="R266" i="6"/>
  <c r="R240" i="6"/>
  <c r="R194" i="6"/>
  <c r="R167" i="6"/>
  <c r="R115" i="5"/>
  <c r="R105" i="4"/>
  <c r="R99" i="5"/>
  <c r="F52" i="5"/>
  <c r="F89" i="5"/>
  <c r="T180" i="4"/>
  <c r="P180" i="4"/>
  <c r="T159" i="4"/>
  <c r="P159" i="4"/>
  <c r="R133" i="4"/>
  <c r="F52" i="4"/>
  <c r="F95" i="4"/>
  <c r="R393" i="3"/>
  <c r="R392" i="3" s="1"/>
  <c r="T79" i="8" l="1"/>
  <c r="R79" i="8"/>
  <c r="F32" i="8"/>
  <c r="BB58" i="1" s="1"/>
  <c r="BK81" i="8"/>
  <c r="BK80" i="8" s="1"/>
  <c r="F31" i="8"/>
  <c r="BA58" i="1" s="1"/>
  <c r="F34" i="8"/>
  <c r="BD58" i="1" s="1"/>
  <c r="BK205" i="7"/>
  <c r="J205" i="7" s="1"/>
  <c r="J71" i="7" s="1"/>
  <c r="T194" i="7"/>
  <c r="F31" i="6"/>
  <c r="BA56" i="1" s="1"/>
  <c r="P100" i="4"/>
  <c r="BK100" i="4"/>
  <c r="J100" i="4" s="1"/>
  <c r="J58" i="4" s="1"/>
  <c r="J31" i="2"/>
  <c r="AW52" i="1" s="1"/>
  <c r="R130" i="7"/>
  <c r="P205" i="7"/>
  <c r="P194" i="7"/>
  <c r="R153" i="7"/>
  <c r="R240" i="7"/>
  <c r="R100" i="7"/>
  <c r="P180" i="7"/>
  <c r="T161" i="7"/>
  <c r="F33" i="7"/>
  <c r="BC57" i="1" s="1"/>
  <c r="F34" i="7"/>
  <c r="BD57" i="1" s="1"/>
  <c r="P109" i="7"/>
  <c r="R222" i="7"/>
  <c r="R209" i="7"/>
  <c r="T180" i="7"/>
  <c r="P161" i="7"/>
  <c r="T212" i="6"/>
  <c r="P212" i="6"/>
  <c r="P176" i="6"/>
  <c r="T176" i="6"/>
  <c r="T138" i="6"/>
  <c r="J31" i="6"/>
  <c r="AW56" i="1" s="1"/>
  <c r="P103" i="6"/>
  <c r="T346" i="6"/>
  <c r="T345" i="6" s="1"/>
  <c r="P346" i="6"/>
  <c r="P345" i="6" s="1"/>
  <c r="P333" i="6"/>
  <c r="P309" i="6"/>
  <c r="T309" i="6"/>
  <c r="T274" i="6"/>
  <c r="T260" i="6"/>
  <c r="T246" i="6"/>
  <c r="P246" i="6"/>
  <c r="F33" i="6"/>
  <c r="BC56" i="1" s="1"/>
  <c r="BK103" i="6"/>
  <c r="J103" i="6" s="1"/>
  <c r="J58" i="6" s="1"/>
  <c r="R205" i="7"/>
  <c r="P296" i="6"/>
  <c r="T296" i="6"/>
  <c r="BK296" i="6"/>
  <c r="J296" i="6" s="1"/>
  <c r="J75" i="6" s="1"/>
  <c r="BK333" i="6"/>
  <c r="J333" i="6" s="1"/>
  <c r="J78" i="6" s="1"/>
  <c r="BK309" i="6"/>
  <c r="J309" i="6" s="1"/>
  <c r="J76" i="6" s="1"/>
  <c r="BK260" i="6"/>
  <c r="J260" i="6" s="1"/>
  <c r="J72" i="6" s="1"/>
  <c r="T252" i="6"/>
  <c r="BK246" i="6"/>
  <c r="J246" i="6" s="1"/>
  <c r="J70" i="6" s="1"/>
  <c r="BK240" i="6"/>
  <c r="J240" i="6" s="1"/>
  <c r="J69" i="6" s="1"/>
  <c r="P240" i="6"/>
  <c r="T240" i="6"/>
  <c r="T220" i="6"/>
  <c r="BK194" i="6"/>
  <c r="J194" i="6" s="1"/>
  <c r="J65" i="6" s="1"/>
  <c r="P194" i="6"/>
  <c r="T194" i="6"/>
  <c r="BK167" i="6"/>
  <c r="J167" i="6" s="1"/>
  <c r="J61" i="6" s="1"/>
  <c r="P167" i="6"/>
  <c r="BK138" i="6"/>
  <c r="J138" i="6" s="1"/>
  <c r="J60" i="6" s="1"/>
  <c r="BK109" i="6"/>
  <c r="J109" i="6" s="1"/>
  <c r="J59" i="6" s="1"/>
  <c r="P109" i="6"/>
  <c r="R346" i="6"/>
  <c r="R345" i="6" s="1"/>
  <c r="R333" i="6"/>
  <c r="R309" i="6"/>
  <c r="R274" i="6"/>
  <c r="R260" i="6"/>
  <c r="R246" i="6"/>
  <c r="R212" i="6"/>
  <c r="R138" i="6"/>
  <c r="F34" i="6"/>
  <c r="BD56" i="1" s="1"/>
  <c r="BK346" i="6"/>
  <c r="BK345" i="6" s="1"/>
  <c r="J345" i="6" s="1"/>
  <c r="J79" i="6" s="1"/>
  <c r="BK323" i="6"/>
  <c r="J323" i="6" s="1"/>
  <c r="J77" i="6" s="1"/>
  <c r="P323" i="6"/>
  <c r="T323" i="6"/>
  <c r="BK274" i="6"/>
  <c r="J274" i="6" s="1"/>
  <c r="J74" i="6" s="1"/>
  <c r="BK266" i="6"/>
  <c r="J266" i="6" s="1"/>
  <c r="J73" i="6" s="1"/>
  <c r="P266" i="6"/>
  <c r="T266" i="6"/>
  <c r="BK252" i="6"/>
  <c r="J252" i="6" s="1"/>
  <c r="J71" i="6" s="1"/>
  <c r="P252" i="6"/>
  <c r="BK220" i="6"/>
  <c r="J220" i="6" s="1"/>
  <c r="J67" i="6" s="1"/>
  <c r="P220" i="6"/>
  <c r="BK212" i="6"/>
  <c r="J212" i="6" s="1"/>
  <c r="J66" i="6" s="1"/>
  <c r="BK176" i="6"/>
  <c r="J176" i="6" s="1"/>
  <c r="J64" i="6" s="1"/>
  <c r="T167" i="6"/>
  <c r="T109" i="6"/>
  <c r="R176" i="6"/>
  <c r="F32" i="6"/>
  <c r="BB56" i="1" s="1"/>
  <c r="R103" i="6"/>
  <c r="R102" i="6" s="1"/>
  <c r="P108" i="5"/>
  <c r="P153" i="5"/>
  <c r="P139" i="5"/>
  <c r="F30" i="5"/>
  <c r="AZ55" i="1" s="1"/>
  <c r="T124" i="5"/>
  <c r="BK94" i="5"/>
  <c r="J94" i="5" s="1"/>
  <c r="J58" i="5" s="1"/>
  <c r="P94" i="5"/>
  <c r="R153" i="5"/>
  <c r="R143" i="5"/>
  <c r="F34" i="5"/>
  <c r="BD55" i="1" s="1"/>
  <c r="R136" i="5"/>
  <c r="P124" i="5"/>
  <c r="T108" i="5"/>
  <c r="F31" i="5"/>
  <c r="BA55" i="1" s="1"/>
  <c r="J31" i="5"/>
  <c r="AW55" i="1" s="1"/>
  <c r="F32" i="5"/>
  <c r="BB55" i="1" s="1"/>
  <c r="P160" i="5"/>
  <c r="BK153" i="5"/>
  <c r="J153" i="5" s="1"/>
  <c r="J70" i="5" s="1"/>
  <c r="T139" i="5"/>
  <c r="T136" i="5"/>
  <c r="BK124" i="5"/>
  <c r="J124" i="5" s="1"/>
  <c r="J64" i="5" s="1"/>
  <c r="J30" i="5"/>
  <c r="AV55" i="1" s="1"/>
  <c r="T153" i="5"/>
  <c r="P115" i="5"/>
  <c r="BK160" i="5"/>
  <c r="J160" i="5" s="1"/>
  <c r="J71" i="5" s="1"/>
  <c r="BK143" i="5"/>
  <c r="J143" i="5" s="1"/>
  <c r="J69" i="5" s="1"/>
  <c r="P143" i="5"/>
  <c r="T143" i="5"/>
  <c r="BK139" i="5"/>
  <c r="J139" i="5" s="1"/>
  <c r="J68" i="5" s="1"/>
  <c r="BK136" i="5"/>
  <c r="J136" i="5" s="1"/>
  <c r="J67" i="5" s="1"/>
  <c r="P136" i="5"/>
  <c r="T115" i="5"/>
  <c r="BK108" i="5"/>
  <c r="J108" i="5" s="1"/>
  <c r="J60" i="5" s="1"/>
  <c r="BK99" i="5"/>
  <c r="J99" i="5" s="1"/>
  <c r="J59" i="5" s="1"/>
  <c r="P99" i="5"/>
  <c r="T99" i="5"/>
  <c r="BK115" i="5"/>
  <c r="J115" i="5" s="1"/>
  <c r="J61" i="5" s="1"/>
  <c r="R160" i="5"/>
  <c r="R139" i="5"/>
  <c r="R108" i="5"/>
  <c r="R94" i="5"/>
  <c r="P121" i="4"/>
  <c r="R199" i="4"/>
  <c r="R186" i="4"/>
  <c r="J31" i="4"/>
  <c r="AW54" i="1" s="1"/>
  <c r="R220" i="4"/>
  <c r="R219" i="4" s="1"/>
  <c r="F34" i="4"/>
  <c r="BD54" i="1" s="1"/>
  <c r="T121" i="4"/>
  <c r="R174" i="4"/>
  <c r="R166" i="4"/>
  <c r="R150" i="4"/>
  <c r="F32" i="4"/>
  <c r="BB54" i="1" s="1"/>
  <c r="F33" i="4"/>
  <c r="BC54" i="1" s="1"/>
  <c r="F31" i="4"/>
  <c r="BA54" i="1" s="1"/>
  <c r="J30" i="4"/>
  <c r="AV54" i="1" s="1"/>
  <c r="F30" i="4"/>
  <c r="AZ54" i="1" s="1"/>
  <c r="BK220" i="4"/>
  <c r="BK212" i="4"/>
  <c r="J212" i="4" s="1"/>
  <c r="J75" i="4" s="1"/>
  <c r="P212" i="4"/>
  <c r="T212" i="4"/>
  <c r="R193" i="4"/>
  <c r="R159" i="4"/>
  <c r="BK133" i="4"/>
  <c r="J133" i="4" s="1"/>
  <c r="J61" i="4" s="1"/>
  <c r="P133" i="4"/>
  <c r="T133" i="4"/>
  <c r="BK121" i="4"/>
  <c r="J121" i="4" s="1"/>
  <c r="J60" i="4" s="1"/>
  <c r="T199" i="4"/>
  <c r="BK180" i="4"/>
  <c r="J180" i="4" s="1"/>
  <c r="J70" i="4" s="1"/>
  <c r="T174" i="4"/>
  <c r="BK166" i="4"/>
  <c r="J166" i="4" s="1"/>
  <c r="J67" i="4" s="1"/>
  <c r="P166" i="4"/>
  <c r="T166" i="4"/>
  <c r="T150" i="4"/>
  <c r="BK142" i="4"/>
  <c r="R121" i="4"/>
  <c r="T220" i="4"/>
  <c r="T219" i="4" s="1"/>
  <c r="P220" i="4"/>
  <c r="P219" i="4" s="1"/>
  <c r="R180" i="4"/>
  <c r="R171" i="4"/>
  <c r="R142" i="4"/>
  <c r="BK105" i="4"/>
  <c r="P105" i="4"/>
  <c r="T105" i="4"/>
  <c r="BK199" i="4"/>
  <c r="J199" i="4" s="1"/>
  <c r="J73" i="4" s="1"/>
  <c r="P199" i="4"/>
  <c r="BK193" i="4"/>
  <c r="J193" i="4" s="1"/>
  <c r="J72" i="4" s="1"/>
  <c r="BK186" i="4"/>
  <c r="J186" i="4" s="1"/>
  <c r="J71" i="4" s="1"/>
  <c r="P186" i="4"/>
  <c r="T186" i="4"/>
  <c r="BK174" i="4"/>
  <c r="J174" i="4" s="1"/>
  <c r="J69" i="4" s="1"/>
  <c r="P174" i="4"/>
  <c r="BK159" i="4"/>
  <c r="J159" i="4" s="1"/>
  <c r="J66" i="4" s="1"/>
  <c r="BK150" i="4"/>
  <c r="J150" i="4" s="1"/>
  <c r="J65" i="4" s="1"/>
  <c r="P150" i="4"/>
  <c r="R100" i="4"/>
  <c r="R99" i="4" s="1"/>
  <c r="P359" i="3"/>
  <c r="P320" i="3"/>
  <c r="R226" i="3"/>
  <c r="R376" i="3"/>
  <c r="R342" i="3"/>
  <c r="R305" i="3"/>
  <c r="R284" i="3"/>
  <c r="R268" i="3"/>
  <c r="F34" i="3"/>
  <c r="BD53" i="1" s="1"/>
  <c r="F31" i="3"/>
  <c r="BA53" i="1" s="1"/>
  <c r="P181" i="3"/>
  <c r="F30" i="3"/>
  <c r="AZ53" i="1" s="1"/>
  <c r="R172" i="3"/>
  <c r="T359" i="3"/>
  <c r="T320" i="3"/>
  <c r="P298" i="3"/>
  <c r="T298" i="3"/>
  <c r="P274" i="3"/>
  <c r="T274" i="3"/>
  <c r="T262" i="3"/>
  <c r="BK262" i="3"/>
  <c r="J262" i="3" s="1"/>
  <c r="J69" i="3" s="1"/>
  <c r="P262" i="3"/>
  <c r="R262" i="3"/>
  <c r="T226" i="3"/>
  <c r="P226" i="3"/>
  <c r="J30" i="3"/>
  <c r="AV53" i="1" s="1"/>
  <c r="F32" i="3"/>
  <c r="BB53" i="1" s="1"/>
  <c r="P141" i="3"/>
  <c r="J31" i="3"/>
  <c r="AW53" i="1" s="1"/>
  <c r="F33" i="3"/>
  <c r="BC53" i="1" s="1"/>
  <c r="R103" i="3"/>
  <c r="P247" i="7"/>
  <c r="T247" i="7"/>
  <c r="T232" i="7"/>
  <c r="P232" i="7"/>
  <c r="P215" i="7"/>
  <c r="T215" i="7"/>
  <c r="T205" i="7"/>
  <c r="R200" i="7"/>
  <c r="T144" i="7"/>
  <c r="P144" i="7"/>
  <c r="T109" i="7"/>
  <c r="F31" i="7"/>
  <c r="BA57" i="1" s="1"/>
  <c r="R173" i="7"/>
  <c r="F32" i="7"/>
  <c r="BB57" i="1" s="1"/>
  <c r="BK247" i="7"/>
  <c r="J247" i="7" s="1"/>
  <c r="J77" i="7" s="1"/>
  <c r="P209" i="7"/>
  <c r="T100" i="7"/>
  <c r="J31" i="7"/>
  <c r="AW57" i="1" s="1"/>
  <c r="R247" i="7"/>
  <c r="R232" i="7"/>
  <c r="BK194" i="7"/>
  <c r="J194" i="7" s="1"/>
  <c r="J69" i="7" s="1"/>
  <c r="BK180" i="7"/>
  <c r="J180" i="7" s="1"/>
  <c r="J67" i="7" s="1"/>
  <c r="BK173" i="7"/>
  <c r="J173" i="7" s="1"/>
  <c r="J66" i="7" s="1"/>
  <c r="P173" i="7"/>
  <c r="T173" i="7"/>
  <c r="BK161" i="7"/>
  <c r="J161" i="7" s="1"/>
  <c r="J65" i="7" s="1"/>
  <c r="BK153" i="7"/>
  <c r="P153" i="7"/>
  <c r="R144" i="7"/>
  <c r="R109" i="7"/>
  <c r="T222" i="7"/>
  <c r="P240" i="7"/>
  <c r="BK209" i="7"/>
  <c r="J209" i="7" s="1"/>
  <c r="J72" i="7" s="1"/>
  <c r="R215" i="7"/>
  <c r="BK200" i="7"/>
  <c r="J200" i="7" s="1"/>
  <c r="J70" i="7" s="1"/>
  <c r="P200" i="7"/>
  <c r="T200" i="7"/>
  <c r="T153" i="7"/>
  <c r="BK240" i="7"/>
  <c r="J240" i="7" s="1"/>
  <c r="J76" i="7" s="1"/>
  <c r="BK222" i="7"/>
  <c r="J222" i="7" s="1"/>
  <c r="J74" i="7" s="1"/>
  <c r="R194" i="7"/>
  <c r="R180" i="7"/>
  <c r="R161" i="7"/>
  <c r="T240" i="7"/>
  <c r="BK232" i="7"/>
  <c r="J232" i="7" s="1"/>
  <c r="J75" i="7" s="1"/>
  <c r="P222" i="7"/>
  <c r="BK215" i="7"/>
  <c r="J215" i="7" s="1"/>
  <c r="J73" i="7" s="1"/>
  <c r="T209" i="7"/>
  <c r="BK144" i="7"/>
  <c r="J144" i="7" s="1"/>
  <c r="J61" i="7" s="1"/>
  <c r="BK130" i="7"/>
  <c r="J130" i="7" s="1"/>
  <c r="J60" i="7" s="1"/>
  <c r="P130" i="7"/>
  <c r="T130" i="7"/>
  <c r="BK109" i="7"/>
  <c r="J109" i="7" s="1"/>
  <c r="J59" i="7" s="1"/>
  <c r="BK100" i="7"/>
  <c r="P100" i="7"/>
  <c r="P134" i="2"/>
  <c r="BK134" i="2"/>
  <c r="J134" i="2" s="1"/>
  <c r="J66" i="2" s="1"/>
  <c r="J30" i="2"/>
  <c r="AV52" i="1" s="1"/>
  <c r="BK131" i="2"/>
  <c r="J131" i="2" s="1"/>
  <c r="J65" i="2" s="1"/>
  <c r="R134" i="2"/>
  <c r="R131" i="2"/>
  <c r="R118" i="2"/>
  <c r="BK118" i="2"/>
  <c r="J118" i="2" s="1"/>
  <c r="J64" i="2" s="1"/>
  <c r="BK111" i="2"/>
  <c r="P111" i="2"/>
  <c r="P102" i="2"/>
  <c r="F32" i="2"/>
  <c r="BB52" i="1" s="1"/>
  <c r="F34" i="2"/>
  <c r="BD52" i="1" s="1"/>
  <c r="P89" i="2"/>
  <c r="R89" i="2"/>
  <c r="P131" i="2"/>
  <c r="T94" i="2"/>
  <c r="F33" i="2"/>
  <c r="BC52" i="1" s="1"/>
  <c r="BK89" i="2"/>
  <c r="F31" i="2"/>
  <c r="BA52" i="1" s="1"/>
  <c r="P118" i="2"/>
  <c r="T118" i="2"/>
  <c r="T111" i="2"/>
  <c r="BK102" i="2"/>
  <c r="J102" i="2" s="1"/>
  <c r="J60" i="2" s="1"/>
  <c r="T102" i="2"/>
  <c r="R94" i="2"/>
  <c r="T134" i="2"/>
  <c r="R111" i="2"/>
  <c r="R102" i="2"/>
  <c r="BK94" i="2"/>
  <c r="J94" i="2" s="1"/>
  <c r="J59" i="2" s="1"/>
  <c r="P94" i="2"/>
  <c r="T89" i="2"/>
  <c r="P342" i="3"/>
  <c r="P305" i="3"/>
  <c r="P209" i="3"/>
  <c r="R274" i="3"/>
  <c r="BK181" i="3"/>
  <c r="J181" i="3" s="1"/>
  <c r="J64" i="3" s="1"/>
  <c r="BK172" i="3"/>
  <c r="J172" i="3" s="1"/>
  <c r="J61" i="3" s="1"/>
  <c r="P172" i="3"/>
  <c r="R111" i="3"/>
  <c r="T103" i="3"/>
  <c r="T393" i="3"/>
  <c r="T392" i="3" s="1"/>
  <c r="T342" i="3"/>
  <c r="BK236" i="3"/>
  <c r="J236" i="3" s="1"/>
  <c r="J67" i="3" s="1"/>
  <c r="T181" i="3"/>
  <c r="BK111" i="3"/>
  <c r="J111" i="3" s="1"/>
  <c r="J59" i="3" s="1"/>
  <c r="R359" i="3"/>
  <c r="R320" i="3"/>
  <c r="R298" i="3"/>
  <c r="R236" i="3"/>
  <c r="R209" i="3"/>
  <c r="R181" i="3"/>
  <c r="R141" i="3"/>
  <c r="P103" i="3"/>
  <c r="BK393" i="3"/>
  <c r="T376" i="3"/>
  <c r="BK359" i="3"/>
  <c r="J359" i="3" s="1"/>
  <c r="J77" i="3" s="1"/>
  <c r="BK342" i="3"/>
  <c r="J342" i="3" s="1"/>
  <c r="J76" i="3" s="1"/>
  <c r="BK320" i="3"/>
  <c r="J320" i="3" s="1"/>
  <c r="J75" i="3" s="1"/>
  <c r="BK305" i="3"/>
  <c r="J305" i="3" s="1"/>
  <c r="J74" i="3" s="1"/>
  <c r="T111" i="3"/>
  <c r="P393" i="3"/>
  <c r="P392" i="3" s="1"/>
  <c r="BK376" i="3"/>
  <c r="J376" i="3" s="1"/>
  <c r="J78" i="3" s="1"/>
  <c r="P376" i="3"/>
  <c r="T305" i="3"/>
  <c r="BK298" i="3"/>
  <c r="J298" i="3" s="1"/>
  <c r="J73" i="3" s="1"/>
  <c r="BK284" i="3"/>
  <c r="J284" i="3" s="1"/>
  <c r="J72" i="3" s="1"/>
  <c r="P284" i="3"/>
  <c r="T284" i="3"/>
  <c r="BK274" i="3"/>
  <c r="J274" i="3" s="1"/>
  <c r="J71" i="3" s="1"/>
  <c r="BK268" i="3"/>
  <c r="J268" i="3" s="1"/>
  <c r="J70" i="3" s="1"/>
  <c r="P268" i="3"/>
  <c r="T268" i="3"/>
  <c r="T236" i="3"/>
  <c r="P236" i="3"/>
  <c r="BK226" i="3"/>
  <c r="J226" i="3" s="1"/>
  <c r="J66" i="3" s="1"/>
  <c r="BK209" i="3"/>
  <c r="J209" i="3" s="1"/>
  <c r="J65" i="3" s="1"/>
  <c r="T209" i="3"/>
  <c r="T172" i="3"/>
  <c r="BK141" i="3"/>
  <c r="J141" i="3" s="1"/>
  <c r="J60" i="3" s="1"/>
  <c r="T141" i="3"/>
  <c r="P111" i="3"/>
  <c r="BK103" i="3"/>
  <c r="J95" i="6"/>
  <c r="F30" i="6"/>
  <c r="AZ56" i="1" s="1"/>
  <c r="F30" i="8"/>
  <c r="AZ58" i="1" s="1"/>
  <c r="J30" i="8"/>
  <c r="AV58" i="1" s="1"/>
  <c r="AT58" i="1" s="1"/>
  <c r="J81" i="8"/>
  <c r="J58" i="8" s="1"/>
  <c r="J30" i="7"/>
  <c r="AV57" i="1" s="1"/>
  <c r="F30" i="7"/>
  <c r="AZ57" i="1" s="1"/>
  <c r="J30" i="6"/>
  <c r="AV56" i="1" s="1"/>
  <c r="J153" i="7"/>
  <c r="J64" i="7" s="1"/>
  <c r="R124" i="5"/>
  <c r="F33" i="5"/>
  <c r="BC55" i="1" s="1"/>
  <c r="F30" i="2"/>
  <c r="AZ52" i="1" s="1"/>
  <c r="J49" i="4"/>
  <c r="F98" i="6"/>
  <c r="F52" i="3"/>
  <c r="F84" i="2"/>
  <c r="J49" i="2"/>
  <c r="J49" i="3"/>
  <c r="F76" i="8"/>
  <c r="F52" i="7"/>
  <c r="E88" i="7"/>
  <c r="E91" i="3"/>
  <c r="E77" i="2"/>
  <c r="E45" i="6"/>
  <c r="J49" i="7"/>
  <c r="J86" i="5"/>
  <c r="E82" i="5"/>
  <c r="E88" i="4"/>
  <c r="BK99" i="7" l="1"/>
  <c r="AT56" i="1"/>
  <c r="AT52" i="1"/>
  <c r="P99" i="7"/>
  <c r="J100" i="7"/>
  <c r="J58" i="7" s="1"/>
  <c r="P152" i="7"/>
  <c r="T152" i="7"/>
  <c r="R152" i="7"/>
  <c r="BK152" i="7"/>
  <c r="J152" i="7" s="1"/>
  <c r="J63" i="7" s="1"/>
  <c r="T99" i="7"/>
  <c r="J346" i="6"/>
  <c r="J80" i="6" s="1"/>
  <c r="BK102" i="6"/>
  <c r="J102" i="6" s="1"/>
  <c r="J57" i="6" s="1"/>
  <c r="T102" i="6"/>
  <c r="R175" i="6"/>
  <c r="R101" i="6" s="1"/>
  <c r="P102" i="6"/>
  <c r="T175" i="6"/>
  <c r="BK175" i="6"/>
  <c r="J175" i="6" s="1"/>
  <c r="J63" i="6" s="1"/>
  <c r="P175" i="6"/>
  <c r="T93" i="5"/>
  <c r="AT55" i="1"/>
  <c r="R93" i="5"/>
  <c r="R123" i="5"/>
  <c r="P93" i="5"/>
  <c r="T123" i="5"/>
  <c r="T92" i="5" s="1"/>
  <c r="P123" i="5"/>
  <c r="P92" i="5" s="1"/>
  <c r="AU55" i="1" s="1"/>
  <c r="BK93" i="5"/>
  <c r="J93" i="5" s="1"/>
  <c r="J57" i="5" s="1"/>
  <c r="BK123" i="5"/>
  <c r="J123" i="5" s="1"/>
  <c r="J63" i="5" s="1"/>
  <c r="T99" i="4"/>
  <c r="AT54" i="1"/>
  <c r="BB51" i="1"/>
  <c r="AX51" i="1" s="1"/>
  <c r="P99" i="4"/>
  <c r="P141" i="4"/>
  <c r="J105" i="4"/>
  <c r="J59" i="4" s="1"/>
  <c r="BK99" i="4"/>
  <c r="T141" i="4"/>
  <c r="R141" i="4"/>
  <c r="R98" i="4" s="1"/>
  <c r="J220" i="4"/>
  <c r="J77" i="4" s="1"/>
  <c r="BK219" i="4"/>
  <c r="J219" i="4" s="1"/>
  <c r="J76" i="4" s="1"/>
  <c r="BK141" i="4"/>
  <c r="J141" i="4" s="1"/>
  <c r="J63" i="4" s="1"/>
  <c r="J142" i="4"/>
  <c r="J64" i="4" s="1"/>
  <c r="BA51" i="1"/>
  <c r="AW51" i="1" s="1"/>
  <c r="AK27" i="1" s="1"/>
  <c r="BD51" i="1"/>
  <c r="W30" i="1" s="1"/>
  <c r="AT53" i="1"/>
  <c r="BC51" i="1"/>
  <c r="AY51" i="1" s="1"/>
  <c r="T180" i="3"/>
  <c r="P102" i="3"/>
  <c r="R102" i="3"/>
  <c r="AT57" i="1"/>
  <c r="AZ51" i="1"/>
  <c r="W26" i="1" s="1"/>
  <c r="R99" i="7"/>
  <c r="T88" i="2"/>
  <c r="T110" i="2"/>
  <c r="J89" i="2"/>
  <c r="J58" i="2" s="1"/>
  <c r="BK88" i="2"/>
  <c r="J111" i="2"/>
  <c r="J63" i="2" s="1"/>
  <c r="BK110" i="2"/>
  <c r="J110" i="2" s="1"/>
  <c r="J62" i="2" s="1"/>
  <c r="R88" i="2"/>
  <c r="R110" i="2"/>
  <c r="P88" i="2"/>
  <c r="P110" i="2"/>
  <c r="T102" i="3"/>
  <c r="BK180" i="3"/>
  <c r="J180" i="3" s="1"/>
  <c r="J63" i="3" s="1"/>
  <c r="R180" i="3"/>
  <c r="BK102" i="3"/>
  <c r="J102" i="3" s="1"/>
  <c r="J57" i="3" s="1"/>
  <c r="J103" i="3"/>
  <c r="J58" i="3" s="1"/>
  <c r="J393" i="3"/>
  <c r="J80" i="3" s="1"/>
  <c r="BK392" i="3"/>
  <c r="J392" i="3" s="1"/>
  <c r="J79" i="3" s="1"/>
  <c r="P180" i="3"/>
  <c r="P101" i="3" s="1"/>
  <c r="AU53" i="1" s="1"/>
  <c r="J99" i="7"/>
  <c r="J57" i="7" s="1"/>
  <c r="BK79" i="8"/>
  <c r="J79" i="8" s="1"/>
  <c r="J80" i="8"/>
  <c r="J57" i="8" s="1"/>
  <c r="P98" i="7" l="1"/>
  <c r="AU57" i="1" s="1"/>
  <c r="BK98" i="7"/>
  <c r="J98" i="7" s="1"/>
  <c r="J27" i="7" s="1"/>
  <c r="T98" i="7"/>
  <c r="R98" i="7"/>
  <c r="BK101" i="6"/>
  <c r="J101" i="6" s="1"/>
  <c r="J56" i="6" s="1"/>
  <c r="P101" i="6"/>
  <c r="AU56" i="1" s="1"/>
  <c r="T101" i="6"/>
  <c r="R92" i="5"/>
  <c r="BK92" i="5"/>
  <c r="J92" i="5" s="1"/>
  <c r="J27" i="5" s="1"/>
  <c r="P98" i="4"/>
  <c r="AU54" i="1" s="1"/>
  <c r="W27" i="1"/>
  <c r="W28" i="1"/>
  <c r="T98" i="4"/>
  <c r="J99" i="4"/>
  <c r="J57" i="4" s="1"/>
  <c r="BK98" i="4"/>
  <c r="J98" i="4" s="1"/>
  <c r="R101" i="3"/>
  <c r="W29" i="1"/>
  <c r="T101" i="3"/>
  <c r="AV51" i="1"/>
  <c r="AK26" i="1" s="1"/>
  <c r="P87" i="2"/>
  <c r="AU52" i="1" s="1"/>
  <c r="T87" i="2"/>
  <c r="J88" i="2"/>
  <c r="J57" i="2" s="1"/>
  <c r="BK87" i="2"/>
  <c r="J87" i="2" s="1"/>
  <c r="R87" i="2"/>
  <c r="BK101" i="3"/>
  <c r="J101" i="3" s="1"/>
  <c r="J56" i="3" s="1"/>
  <c r="J56" i="8"/>
  <c r="J27" i="8"/>
  <c r="J56" i="7" l="1"/>
  <c r="J27" i="6"/>
  <c r="J36" i="6" s="1"/>
  <c r="AU51" i="1"/>
  <c r="J56" i="5"/>
  <c r="J27" i="4"/>
  <c r="J56" i="4"/>
  <c r="AT51" i="1"/>
  <c r="J27" i="3"/>
  <c r="AG53" i="1" s="1"/>
  <c r="AN53" i="1" s="1"/>
  <c r="J27" i="2"/>
  <c r="J56" i="2"/>
  <c r="J36" i="7"/>
  <c r="AG57" i="1"/>
  <c r="AN57" i="1" s="1"/>
  <c r="AG58" i="1"/>
  <c r="AN58" i="1" s="1"/>
  <c r="J36" i="8"/>
  <c r="AG55" i="1"/>
  <c r="AN55" i="1" s="1"/>
  <c r="J36" i="5"/>
  <c r="AG56" i="1" l="1"/>
  <c r="AN56" i="1" s="1"/>
  <c r="J36" i="4"/>
  <c r="AG54" i="1"/>
  <c r="AN54" i="1" s="1"/>
  <c r="J36" i="3"/>
  <c r="J36" i="2"/>
  <c r="AG52" i="1"/>
  <c r="AN52" i="1" s="1"/>
  <c r="AG51" i="1" l="1"/>
  <c r="AK23" i="1" s="1"/>
  <c r="AK32" i="1" s="1"/>
  <c r="AN51" i="1" l="1"/>
</calcChain>
</file>

<file path=xl/sharedStrings.xml><?xml version="1.0" encoding="utf-8"?>
<sst xmlns="http://schemas.openxmlformats.org/spreadsheetml/2006/main" count="12777" uniqueCount="1601">
  <si>
    <t>Export VZ</t>
  </si>
  <si>
    <t>List obsahuje:</t>
  </si>
  <si>
    <t>3.0</t>
  </si>
  <si>
    <t>False</t>
  </si>
  <si>
    <t>{44B06C46-A35D-4701-83B2-FAB777EE1858}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</si>
  <si>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</si>
  <si>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</si>
  <si>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</si>
  <si>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</si>
  <si>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</si>
  <si>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</si>
  <si>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</si>
  <si>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</si>
  <si>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</si>
  <si>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0,1</t>
  </si>
  <si>
    <t>KSO:</t>
  </si>
  <si>
    <t>CC-CZ:</t>
  </si>
  <si>
    <t>1</t>
  </si>
  <si>
    <t>Místo:</t>
  </si>
  <si>
    <t>Datum:</t>
  </si>
  <si>
    <t>10</t>
  </si>
  <si>
    <t>100</t>
  </si>
  <si>
    <t>Zadavatel:</t>
  </si>
  <si>
    <t>IČ:</t>
  </si>
  <si>
    <t>DIČ:</t>
  </si>
  <si>
    <t>Uchazeč: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</si>
  <si>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</si>
  <si>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</si>
  <si>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</si>
  <si>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</si>
  <si>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</si>
  <si>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</si>
  <si>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</si>
  <si>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</si>
  <si>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</si>
  <si>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</si>
  <si>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</si>
  <si>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</si>
  <si>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</si>
  <si>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</si>
  <si>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</si>
  <si>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</si>
  <si>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</si>
  <si>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</si>
  <si>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</si>
  <si>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</si>
  <si>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</si>
  <si>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</si>
  <si>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</si>
  <si>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</si>
  <si>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</si>
  <si>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</si>
  <si>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</si>
  <si>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</si>
  <si>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</si>
  <si>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</si>
  <si>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</si>
  <si>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</si>
  <si>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</si>
  <si>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</si>
  <si>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</si>
  <si>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</si>
  <si>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</si>
  <si>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</si>
  <si>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</si>
  <si>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</si>
  <si>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</si>
  <si>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</t>
  </si>
  <si>
    <t>STA</t>
  </si>
  <si>
    <t>{277D296C-0ED0-4938-8E85-468F09B06592}</t>
  </si>
  <si>
    <t>2</t>
  </si>
  <si>
    <t>D2</t>
  </si>
  <si>
    <t>{59F915E9-1932-473D-AA4B-3BECEEBB7F4C}</t>
  </si>
  <si>
    <t>D3</t>
  </si>
  <si>
    <t>114</t>
  </si>
  <si>
    <t>{02774FC7-B271-42FF-B50D-11F198F9266C}</t>
  </si>
  <si>
    <t>D4</t>
  </si>
  <si>
    <t>124</t>
  </si>
  <si>
    <t>{64094F6D-1F07-4000-B889-5FEE54F9CB8B}</t>
  </si>
  <si>
    <t>D5</t>
  </si>
  <si>
    <t>{72D926EA-3AFB-4330-8B09-53DB8F020B0E}</t>
  </si>
  <si>
    <t>D6</t>
  </si>
  <si>
    <t>{71703FD2-6AD7-4574-A1A2-497864161828}</t>
  </si>
  <si>
    <t>D-E</t>
  </si>
  <si>
    <t>Elektroinstalace</t>
  </si>
  <si>
    <t>{08E3B47A-158B-4A2E-8A87-CC7BA8C51769}</t>
  </si>
  <si>
    <t>Zpět na list: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</si>
  <si>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</si>
  <si>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</si>
  <si>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</si>
  <si>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</si>
  <si>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</si>
  <si>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</si>
  <si>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</si>
  <si>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</si>
  <si>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</si>
  <si>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</si>
  <si>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</si>
  <si>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</si>
  <si>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</si>
  <si>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</si>
  <si>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</si>
  <si>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</si>
  <si>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784 - Dokončovací práce - malby a tapety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</si>
  <si>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</si>
  <si>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</si>
  <si>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</si>
  <si>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</si>
  <si>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</si>
  <si>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</si>
  <si>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</si>
  <si>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</si>
  <si>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</si>
  <si>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</si>
  <si>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</si>
  <si>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</si>
  <si>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</si>
  <si>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</si>
  <si>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</si>
  <si>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</si>
  <si>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</si>
  <si>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</si>
  <si>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</si>
  <si>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</si>
  <si>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</si>
  <si>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</si>
  <si>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611325221</t>
  </si>
  <si>
    <t>Vápenocementová štuková omítka malých ploch do 0,09 m2 na stropech</t>
  </si>
  <si>
    <t>kus</t>
  </si>
  <si>
    <t>CS ÚRS 2015 01</t>
  </si>
  <si>
    <t>4</t>
  </si>
  <si>
    <t>1187459218</t>
  </si>
  <si>
    <t>611325421</t>
  </si>
  <si>
    <t>Oprava vnitřní vápenocementové štukové omítky stropů v rozsahu plochy do 10%</t>
  </si>
  <si>
    <t>m2</t>
  </si>
  <si>
    <t>932184732</t>
  </si>
  <si>
    <t>3</t>
  </si>
  <si>
    <t>612325221</t>
  </si>
  <si>
    <t>Vápenocementová štuková omítka malých ploch do 0,09 m2 na stěnách</t>
  </si>
  <si>
    <t>2029757318</t>
  </si>
  <si>
    <t>612325421</t>
  </si>
  <si>
    <t>Oprava vnitřní vápenocementové štukové omítky stěn v rozsahu plochy do 10%</t>
  </si>
  <si>
    <t>-881510362</t>
  </si>
  <si>
    <t>9</t>
  </si>
  <si>
    <t>Ostatní konstrukce a práce, bourání</t>
  </si>
  <si>
    <t>5</t>
  </si>
  <si>
    <t>949101111</t>
  </si>
  <si>
    <t>Lešení pomocné pro objekty pozemních staveb s lešeňovou podlahou v do 1,9 m zatížení do 150 kg/m2</t>
  </si>
  <si>
    <t>107566337</t>
  </si>
  <si>
    <t>952901111</t>
  </si>
  <si>
    <t>Vyčištění budov bytové a občanské výstavby při výšce podlaží do 4 m</t>
  </si>
  <si>
    <t>-1135134605</t>
  </si>
  <si>
    <t>7</t>
  </si>
  <si>
    <t>971033151</t>
  </si>
  <si>
    <t>Vybourání otvorů ve zdivu cihelném D do 60 mm na MVC nebo MV tl do 450 mm</t>
  </si>
  <si>
    <t>-2064328096</t>
  </si>
  <si>
    <t>8</t>
  </si>
  <si>
    <t>972054141</t>
  </si>
  <si>
    <t>Vybourání otvorů v ŽB stropech nebo klenbách pl do 0,0225 m2 tl do 150 mm</t>
  </si>
  <si>
    <t>-1792288201</t>
  </si>
  <si>
    <t>978011121</t>
  </si>
  <si>
    <t>Otlučení vnitřní vápenné nebo vápenocementové omítky stropů v rozsahu do 10 %</t>
  </si>
  <si>
    <t>1090478900</t>
  </si>
  <si>
    <t>978013121</t>
  </si>
  <si>
    <t>Otlučení vnitřní vápenné nebo vápenocementové omítky stěn stěn v rozsahu do 10 %</t>
  </si>
  <si>
    <t>1245468181</t>
  </si>
  <si>
    <t>VV</t>
  </si>
  <si>
    <t>61,18*3</t>
  </si>
  <si>
    <t>997</t>
  </si>
  <si>
    <t>Přesun sutě</t>
  </si>
  <si>
    <t>11</t>
  </si>
  <si>
    <t>997013111</t>
  </si>
  <si>
    <t>Vnitrostaveništní doprava suti a vybouraných hmot pro budovy v do 6 m s použitím mechanizace</t>
  </si>
  <si>
    <t>t</t>
  </si>
  <si>
    <t>-957530665</t>
  </si>
  <si>
    <t>12</t>
  </si>
  <si>
    <t>997013501</t>
  </si>
  <si>
    <t>Odvoz suti a vybouraných hmot na skládku nebo meziskládku do 1 km se složením</t>
  </si>
  <si>
    <t>1889668111</t>
  </si>
  <si>
    <t>13</t>
  </si>
  <si>
    <t>997013509</t>
  </si>
  <si>
    <t>Příplatek k odvozu suti a vybouraných hmot na skládku ZKD 1 km přes 1 km</t>
  </si>
  <si>
    <t>1890917501</t>
  </si>
  <si>
    <t>1,062*14 'Přepočtené koeficientem množství</t>
  </si>
  <si>
    <t>14</t>
  </si>
  <si>
    <t>997013801</t>
  </si>
  <si>
    <t>Poplatek za uložení stavebního betonového odpadu na skládce (skládkovné)</t>
  </si>
  <si>
    <t>-1194133821</t>
  </si>
  <si>
    <t>998</t>
  </si>
  <si>
    <t>Přesun hmot</t>
  </si>
  <si>
    <t>998011002</t>
  </si>
  <si>
    <t>Přesun hmot pro budovy zděné v do 12 m</t>
  </si>
  <si>
    <t>154831141</t>
  </si>
  <si>
    <t>PSV</t>
  </si>
  <si>
    <t>Práce a dodávky PSV</t>
  </si>
  <si>
    <t>721</t>
  </si>
  <si>
    <t>Zdravotechnika - vnitřní kanalizace</t>
  </si>
  <si>
    <t>16</t>
  </si>
  <si>
    <t>721171906</t>
  </si>
  <si>
    <t>Potrubí z PP vsazení odbočky do hrdla DN 125</t>
  </si>
  <si>
    <t>-1840861519</t>
  </si>
  <si>
    <t>17</t>
  </si>
  <si>
    <t>721171916</t>
  </si>
  <si>
    <t>Potrubí z PP propojení potrubí DN 125</t>
  </si>
  <si>
    <t>-1645490300</t>
  </si>
  <si>
    <t>18</t>
  </si>
  <si>
    <t>721174025</t>
  </si>
  <si>
    <t>Potrubí kanalizační z PP odpadní systém HT DN 100</t>
  </si>
  <si>
    <t>m</t>
  </si>
  <si>
    <t>-1680250128</t>
  </si>
  <si>
    <t>19</t>
  </si>
  <si>
    <t>721174026</t>
  </si>
  <si>
    <t>Potrubí kanalizační z PP odpadní systém HT DN 125</t>
  </si>
  <si>
    <t>-2010852053</t>
  </si>
  <si>
    <t>20</t>
  </si>
  <si>
    <t>721179901</t>
  </si>
  <si>
    <t>Čistící kus DN 100</t>
  </si>
  <si>
    <t>R-pol.</t>
  </si>
  <si>
    <t>-542591871</t>
  </si>
  <si>
    <t>998721201</t>
  </si>
  <si>
    <t>Přesun hmot procentní pro vnitřní kanalizace v objektech v do 6 m</t>
  </si>
  <si>
    <t>%</t>
  </si>
  <si>
    <t>-502998490</t>
  </si>
  <si>
    <t>722</t>
  </si>
  <si>
    <t>Zdravotechnika - vnitřní vodovod</t>
  </si>
  <si>
    <t>22</t>
  </si>
  <si>
    <t>722010001</t>
  </si>
  <si>
    <t>úprava rozvodů ZTI - částečná demontáž a montáž nových přípojek svislých rozvodů z místností v I. NP, dotčených stavebními úpravami, na stávající ležaté rozvody vnitřní kanalizace a rozvodů SV a TUV - m.č.001</t>
  </si>
  <si>
    <t>h</t>
  </si>
  <si>
    <t>1036629438</t>
  </si>
  <si>
    <t>23</t>
  </si>
  <si>
    <t>722174002</t>
  </si>
  <si>
    <t>Potrubí vodovodní plastové PPR svar polyfuze PN 16 D 20 x 2,8 mm</t>
  </si>
  <si>
    <t>-109202132</t>
  </si>
  <si>
    <t>24</t>
  </si>
  <si>
    <t>722174003</t>
  </si>
  <si>
    <t>Potrubí vodovodní plastové PPR svar polyfuze PN 16 D 25 x 3,5 mm</t>
  </si>
  <si>
    <t>-2081330905</t>
  </si>
  <si>
    <t>25</t>
  </si>
  <si>
    <t>722179901</t>
  </si>
  <si>
    <t>Uložení potrubí do koryt</t>
  </si>
  <si>
    <t>-605385316</t>
  </si>
  <si>
    <t>26</t>
  </si>
  <si>
    <t>722181241</t>
  </si>
  <si>
    <t>Ochrana vodovodního potrubí přilepenými tepelně izolačními trubicemi z PE tl do 20 mm DN do 22 mm</t>
  </si>
  <si>
    <t>262636559</t>
  </si>
  <si>
    <t>27</t>
  </si>
  <si>
    <t>722181242</t>
  </si>
  <si>
    <t>Ochrana vodovodního potrubí přilepenými tepelně izolačními trubicemi z PE tl do 20 mm DN do 42 mm</t>
  </si>
  <si>
    <t>742914138</t>
  </si>
  <si>
    <t>28</t>
  </si>
  <si>
    <t>722231141</t>
  </si>
  <si>
    <t>Ventil závitový pojistný G 1/2</t>
  </si>
  <si>
    <t>1192695424</t>
  </si>
  <si>
    <t>29</t>
  </si>
  <si>
    <t>722232043</t>
  </si>
  <si>
    <t>Kohout kulový přímý G 1/2 PN 42 do 185°C vnitřní závit</t>
  </si>
  <si>
    <t>-1847342853</t>
  </si>
  <si>
    <t>30</t>
  </si>
  <si>
    <t>722232044</t>
  </si>
  <si>
    <t>Kohout kulový přímý G 3/4 PN 42 do 185°C vnitřní závit</t>
  </si>
  <si>
    <t>272279924</t>
  </si>
  <si>
    <t>31</t>
  </si>
  <si>
    <t>722290226</t>
  </si>
  <si>
    <t>Zkouška těsnosti vodovodního potrubí závitového do DN 50</t>
  </si>
  <si>
    <t>-720493473</t>
  </si>
  <si>
    <t>32</t>
  </si>
  <si>
    <t>722290234</t>
  </si>
  <si>
    <t>Proplach a dezinfekce vodovodního potrubí do DN 80</t>
  </si>
  <si>
    <t>-858025262</t>
  </si>
  <si>
    <t>33</t>
  </si>
  <si>
    <t>998722202</t>
  </si>
  <si>
    <t>Přesun hmot procentní pro vnitřní vodovod v objektech v do 12 m</t>
  </si>
  <si>
    <t>2144319592</t>
  </si>
  <si>
    <t>724</t>
  </si>
  <si>
    <t>Zdravotechnika - strojní vybavení</t>
  </si>
  <si>
    <t>34</t>
  </si>
  <si>
    <t>724010001</t>
  </si>
  <si>
    <t>demontáž stávající směšovací baterie SV a TUV v rozdělovači</t>
  </si>
  <si>
    <t>104264005</t>
  </si>
  <si>
    <t>35</t>
  </si>
  <si>
    <t>724010002</t>
  </si>
  <si>
    <t>úprava rozvodů ZTI - úprava rozdělovače, montáž el. uzavíracích ventilů TUV a jejich připojení na stávající systém ovládání MaR, montáž přípojek nových rozvodů ZTI na stávající ležaté rozvody vnitřní kanalizace a rozvodů SV a TUV - m.č.002</t>
  </si>
  <si>
    <t>1912544053</t>
  </si>
  <si>
    <t>784</t>
  </si>
  <si>
    <t>Dokončovací práce - malby a tapety</t>
  </si>
  <si>
    <t>36</t>
  </si>
  <si>
    <t>784121001</t>
  </si>
  <si>
    <t>Oškrabání malby v mísnostech výšky do 3,80 m</t>
  </si>
  <si>
    <t>-405988097</t>
  </si>
  <si>
    <t>183,54+44,4</t>
  </si>
  <si>
    <t>37</t>
  </si>
  <si>
    <t>784181101</t>
  </si>
  <si>
    <t>Základní akrylátová jednonásobná penetrace podkladu v místnostech výšky do 3,80m</t>
  </si>
  <si>
    <t>-1099339204</t>
  </si>
  <si>
    <t>38</t>
  </si>
  <si>
    <t>784221101</t>
  </si>
  <si>
    <t>Dvojnásobné bílé malby  ze směsí za sucha dobře otěruvzdorných v místnostech do 3,80 m</t>
  </si>
  <si>
    <t>-36502082</t>
  </si>
  <si>
    <t>39</t>
  </si>
  <si>
    <t>784221101-1</t>
  </si>
  <si>
    <t>Dvojnásobné bílé malby  ze směsí - příplatek za protiplísňové provedení</t>
  </si>
  <si>
    <t>447961240</t>
  </si>
  <si>
    <t>VRN</t>
  </si>
  <si>
    <t>Vedlejší rozpočtové náklady</t>
  </si>
  <si>
    <t>40</t>
  </si>
  <si>
    <t>999010001</t>
  </si>
  <si>
    <t>Vedlější náklady</t>
  </si>
  <si>
    <t>1729285673</t>
  </si>
  <si>
    <t xml:space="preserve">    3 - Svislé a kompletní konstrukce</t>
  </si>
  <si>
    <t xml:space="preserve">    711 - Izolace proti vodě, vlhkosti a plynům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</si>
  <si>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</si>
  <si>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</si>
  <si>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</si>
  <si>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</si>
  <si>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</si>
  <si>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</si>
  <si>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</si>
  <si>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</si>
  <si>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</si>
  <si>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</si>
  <si>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</si>
  <si>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>M - Práce a dodávky M</t>
  </si>
  <si>
    <t xml:space="preserve">    24-M - Montáže vzduchotechnických zařízení</t>
  </si>
  <si>
    <t>Svislé a kompletní konstrukce</t>
  </si>
  <si>
    <t>342272248</t>
  </si>
  <si>
    <t>Příčky tl 75 mm z pórobetonových přesných hladkých příčkovek objemové hmotnosti 500 kg/m3</t>
  </si>
  <si>
    <t>-726741339</t>
  </si>
  <si>
    <t>0,875*2,6 "105</t>
  </si>
  <si>
    <t>1,485*2,6 "108</t>
  </si>
  <si>
    <t>1,905*3,3+0,65*3,3 "107</t>
  </si>
  <si>
    <t>2,315*3,3 "109</t>
  </si>
  <si>
    <t>342291121</t>
  </si>
  <si>
    <t>Ukotvení příček k cihelným konstrukcím plochými kotvami</t>
  </si>
  <si>
    <t>597447377</t>
  </si>
  <si>
    <t>3,3*8</t>
  </si>
  <si>
    <t>612135101</t>
  </si>
  <si>
    <t>Hrubá výplň rýh ve stěnách maltou jakékoli šířky rýhy</t>
  </si>
  <si>
    <t>1216114144</t>
  </si>
  <si>
    <t>38*0,05</t>
  </si>
  <si>
    <t>20*0,08</t>
  </si>
  <si>
    <t>612142001</t>
  </si>
  <si>
    <t>Potažení vnitřních stěn sklovláknitým pletivem vtlačeným do tenkovrstvé hmoty</t>
  </si>
  <si>
    <t>-722854596</t>
  </si>
  <si>
    <t>18,798 "105-111</t>
  </si>
  <si>
    <t>612311131</t>
  </si>
  <si>
    <t>Potažení vnitřních stěn vápenným štukem tloušťky do 3 mm</t>
  </si>
  <si>
    <t>-1047144839</t>
  </si>
  <si>
    <t>(1,685*2+0,875*2)*0,65 "105</t>
  </si>
  <si>
    <t>(0,08+0,875+0,095)*1,85</t>
  </si>
  <si>
    <t>(1,685*2+0,94*2)*3,3 "106</t>
  </si>
  <si>
    <t>(3,255*2+1,31*2+1,08*2)*3,3 "107</t>
  </si>
  <si>
    <t>-(1,395+3,255+1,08+0,33)*1,85 "107</t>
  </si>
  <si>
    <t>(1,94*2+1,685*2)*3,3 "108</t>
  </si>
  <si>
    <t>(2,67*2+2,59*2)*3,3 "109</t>
  </si>
  <si>
    <t>-(1,395+2,67+1,395+0,89+0,305+0,1)*1,85 "109</t>
  </si>
  <si>
    <t>(1,485*2+0,86*2)*3,3 "110</t>
  </si>
  <si>
    <t>(1,485*2+0,86*2)*3,3 "111</t>
  </si>
  <si>
    <t>612321121</t>
  </si>
  <si>
    <t>Vápenocementová omítka hladká jednovrstvá vnitřních stěn nanášená ručně</t>
  </si>
  <si>
    <t>260738032</t>
  </si>
  <si>
    <t>(1,685*2+0,875*2-0,8-0,6)*1,85 "105</t>
  </si>
  <si>
    <t>(1,395+3,255+1,08+0,33+0,33*2)*1,85 "107</t>
  </si>
  <si>
    <t>(1,395+2,67+1,395+0,89+0,305+0,1)*1,85 "109</t>
  </si>
  <si>
    <t>2127452171</t>
  </si>
  <si>
    <t>612325302</t>
  </si>
  <si>
    <t>Vápenocementová štuková omítka ostění nebo nadpraží</t>
  </si>
  <si>
    <t>-1579547415</t>
  </si>
  <si>
    <t>(2,4*2+1,2)*0,3*2 "109</t>
  </si>
  <si>
    <t>629991011</t>
  </si>
  <si>
    <t>Zakrytí výplní otvorů a svislých ploch fólií přilepenou lepící páskou</t>
  </si>
  <si>
    <t>-2132661500</t>
  </si>
  <si>
    <t>3,13+1,38+4,94+1,38+8,14+1,38+1,38 "105-111</t>
  </si>
  <si>
    <t>632451427</t>
  </si>
  <si>
    <t>Potěr pískocementový tl do 20 mm tř. C 30 běžný</t>
  </si>
  <si>
    <t>901674891</t>
  </si>
  <si>
    <t>632451457</t>
  </si>
  <si>
    <t>Potěr pískocementový tl do 50 mm tř. C 30 běžný</t>
  </si>
  <si>
    <t>-1076222718</t>
  </si>
  <si>
    <t>642942611</t>
  </si>
  <si>
    <t>Osazování zárubní nebo rámů dveřních kovových do 2,5 m2 na montážní pěnu</t>
  </si>
  <si>
    <t>-1158948421</t>
  </si>
  <si>
    <t>M</t>
  </si>
  <si>
    <t>553311130</t>
  </si>
  <si>
    <t>zárubeň ocelová pro běžné zdění H 110 600 L/P</t>
  </si>
  <si>
    <t>1057907382</t>
  </si>
  <si>
    <t>-880533943</t>
  </si>
  <si>
    <t>1199924531</t>
  </si>
  <si>
    <t>965042131</t>
  </si>
  <si>
    <t>Bourání podkladů pod dlažby nebo mazanin betonových nebo z litého asfaltu tl do 100 mm pl do 4 m2</t>
  </si>
  <si>
    <t>m3</t>
  </si>
  <si>
    <t>114579260</t>
  </si>
  <si>
    <t>22,798*0,05 "105-111</t>
  </si>
  <si>
    <t>965081213</t>
  </si>
  <si>
    <t>Bourání podlah z dlaždic keramických nebo xylolitových tl do 10 mm plochy přes 1 m2</t>
  </si>
  <si>
    <t>-336804763</t>
  </si>
  <si>
    <t>1,685*0,875 "105</t>
  </si>
  <si>
    <t>0,94*1,685 "106</t>
  </si>
  <si>
    <t>7,28 "107</t>
  </si>
  <si>
    <t>3,11 "108</t>
  </si>
  <si>
    <t>6,79 "109</t>
  </si>
  <si>
    <t>1,28 "110</t>
  </si>
  <si>
    <t>1,28 "111</t>
  </si>
  <si>
    <t>965081611</t>
  </si>
  <si>
    <t>Odsekání soklíků rovných</t>
  </si>
  <si>
    <t>-907475573</t>
  </si>
  <si>
    <t>0,08+0,875+0,095 "105</t>
  </si>
  <si>
    <t>1,685*2+0,94*2-0,6 "106</t>
  </si>
  <si>
    <t>2,39*2+3,255*2-0,8*2-0,6 "107</t>
  </si>
  <si>
    <t>1,685*2+1,94*2-0,6 "108</t>
  </si>
  <si>
    <t>2,59*2+2,67*2-0,8-0,6*2 "109</t>
  </si>
  <si>
    <t>0,86*2+1,485*2-0,6 "110</t>
  </si>
  <si>
    <t>0,86*2+1,485*2-0,6 "111</t>
  </si>
  <si>
    <t>968062376</t>
  </si>
  <si>
    <t>Vybourání dřevěných rámů oken zdvojených včetně křídel pl do 4 m2</t>
  </si>
  <si>
    <t>-425754879</t>
  </si>
  <si>
    <t>1,5*2,4 "109</t>
  </si>
  <si>
    <t>968072455</t>
  </si>
  <si>
    <t>Vybourání kovových dveřních zárubní pl do 2 m2</t>
  </si>
  <si>
    <t>-1517924682</t>
  </si>
  <si>
    <t>1,2*2</t>
  </si>
  <si>
    <t>971033131</t>
  </si>
  <si>
    <t>Vybourání otvorů ve zdivu cihelném D do 60 mm na MVC nebo MV tl do 150 mm</t>
  </si>
  <si>
    <t>681328789</t>
  </si>
  <si>
    <t>971033231</t>
  </si>
  <si>
    <t>Vybourání otvorů ve zdivu cihelném pl do 0,0225 m2 na MVC nebo MV tl do 150 mm</t>
  </si>
  <si>
    <t>1405546870</t>
  </si>
  <si>
    <t>978059541</t>
  </si>
  <si>
    <t>Odsekání a odebrání obkladů stěn z vnitřních obkládaček plochy přes 1 m2</t>
  </si>
  <si>
    <t>601355024</t>
  </si>
  <si>
    <t>1731709973</t>
  </si>
  <si>
    <t>404678764</t>
  </si>
  <si>
    <t>-1078399062</t>
  </si>
  <si>
    <t>6,855*14 'Přepočtené koeficientem množství</t>
  </si>
  <si>
    <t>-1676144773</t>
  </si>
  <si>
    <t>-1203587638</t>
  </si>
  <si>
    <t>711</t>
  </si>
  <si>
    <t>Izolace proti vodě, vlhkosti a plynům</t>
  </si>
  <si>
    <t>711193121</t>
  </si>
  <si>
    <t>Izolace proti zemní vlhkosti na vodorovné ploše těsnicí kaší 2K</t>
  </si>
  <si>
    <t>-677369272</t>
  </si>
  <si>
    <t>711193131</t>
  </si>
  <si>
    <t>Izolace proti zemní vlhkosti na svislé ploše těsnicí kaší 2K</t>
  </si>
  <si>
    <t>-344514043</t>
  </si>
  <si>
    <t>(1,685*2+0,875*2-0,8-0,6)*0,3+(0,875+0,7*2)*0,7 "105</t>
  </si>
  <si>
    <t>(1,685*2+0,94*2)*0,3 "106</t>
  </si>
  <si>
    <t>(3,255*2+1,31*2+1,08*2)*0,3 "107</t>
  </si>
  <si>
    <t>(1,395+3,255+1,08+0,33)*0,7 "107</t>
  </si>
  <si>
    <t>(1,94*2+1,685*2)*0,3 "108</t>
  </si>
  <si>
    <t>(2,67*2+2,59*2)*0,3 "109</t>
  </si>
  <si>
    <t>(1,395+2,67+1,395+0,89+0,305+0,1)*0,7 "109</t>
  </si>
  <si>
    <t>(1,485*2+0,86*2)*0,3 "110</t>
  </si>
  <si>
    <t>(1,485*2+0,86*2)*0,3 "111</t>
  </si>
  <si>
    <t>711199901</t>
  </si>
  <si>
    <t>Bandážní přechodová páska</t>
  </si>
  <si>
    <t>-1247590250</t>
  </si>
  <si>
    <t>(1,685*2+0,875*2)+0,3*4 "105</t>
  </si>
  <si>
    <t>(1,685*2+0,94*2)+0,3*4 "106</t>
  </si>
  <si>
    <t>(3,255*2+1,31*2+1,08*2)+0,3*7 "107</t>
  </si>
  <si>
    <t>(1,94*2+1,685*2)+0,3*6 "108</t>
  </si>
  <si>
    <t>(2,67*2+2,59*2)+0,3*4 "109</t>
  </si>
  <si>
    <t>(1,485*2+0,86*2)+0,3*4 "110</t>
  </si>
  <si>
    <t>(1,485*2+0,86*2)+0,3*4 "111</t>
  </si>
  <si>
    <t>998711202</t>
  </si>
  <si>
    <t>Přesun hmot procentní pro izolace proti vodě, vlhkosti a plynům v objektech v do 12 m</t>
  </si>
  <si>
    <t>-247753208</t>
  </si>
  <si>
    <t>721171803</t>
  </si>
  <si>
    <t>Demontáž potrubí z PVC do D 75</t>
  </si>
  <si>
    <t>66310095</t>
  </si>
  <si>
    <t>721171808</t>
  </si>
  <si>
    <t>Demontáž potrubí z PVC do D 114</t>
  </si>
  <si>
    <t>-1318625126</t>
  </si>
  <si>
    <t>721171905</t>
  </si>
  <si>
    <t>Potrubí z PP vsazení odbočky do hrdla DN 110</t>
  </si>
  <si>
    <t>1719433686</t>
  </si>
  <si>
    <t>721171913</t>
  </si>
  <si>
    <t>Potrubí z PP propojení potrubí DN 50</t>
  </si>
  <si>
    <t>149920199</t>
  </si>
  <si>
    <t>721171915</t>
  </si>
  <si>
    <t>Potrubí z PP propojení potrubí DN 110</t>
  </si>
  <si>
    <t>-1912255497</t>
  </si>
  <si>
    <t>-1067047157</t>
  </si>
  <si>
    <t>721174043</t>
  </si>
  <si>
    <t>Potrubí kanalizační z PP připojovací systém HT DN 50</t>
  </si>
  <si>
    <t>-1223491212</t>
  </si>
  <si>
    <t>721174044</t>
  </si>
  <si>
    <t>Potrubí kanalizační z PP připojovací systém HT DN 70</t>
  </si>
  <si>
    <t>-584863161</t>
  </si>
  <si>
    <t>41</t>
  </si>
  <si>
    <t>721174045</t>
  </si>
  <si>
    <t>Potrubí kanalizační z PP připojovací systém HT DN 100</t>
  </si>
  <si>
    <t>955354284</t>
  </si>
  <si>
    <t>42</t>
  </si>
  <si>
    <t>333994210</t>
  </si>
  <si>
    <t>43</t>
  </si>
  <si>
    <t>721194105</t>
  </si>
  <si>
    <t>Vyvedení a upevnění odpadních výpustek DN 50</t>
  </si>
  <si>
    <t>2129376608</t>
  </si>
  <si>
    <t>44</t>
  </si>
  <si>
    <t>721194107</t>
  </si>
  <si>
    <t>Vyvedení a upevnění odpadních výpustek DN 70</t>
  </si>
  <si>
    <t>-1794709761</t>
  </si>
  <si>
    <t>45</t>
  </si>
  <si>
    <t>721194109</t>
  </si>
  <si>
    <t>Vyvedení a upevnění odpadních výpustek DN 100</t>
  </si>
  <si>
    <t>603101931</t>
  </si>
  <si>
    <t>46</t>
  </si>
  <si>
    <t>721210813</t>
  </si>
  <si>
    <t>Demontáž vpustí podlahových DN 100</t>
  </si>
  <si>
    <t>916069987</t>
  </si>
  <si>
    <t>47</t>
  </si>
  <si>
    <t>721290111</t>
  </si>
  <si>
    <t>Zkouška těsnosti potrubí kanalizace vodou do DN 125</t>
  </si>
  <si>
    <t>439346648</t>
  </si>
  <si>
    <t>48</t>
  </si>
  <si>
    <t>998721202</t>
  </si>
  <si>
    <t>Přesun hmot procentní pro vnitřní kanalizace v objektech v do 12 m</t>
  </si>
  <si>
    <t>1716192687</t>
  </si>
  <si>
    <t>49</t>
  </si>
  <si>
    <t>722170801</t>
  </si>
  <si>
    <t>Demontáž rozvodů vody z plastů do D 25</t>
  </si>
  <si>
    <t>-1761858533</t>
  </si>
  <si>
    <t>50</t>
  </si>
  <si>
    <t>733067781</t>
  </si>
  <si>
    <t>51</t>
  </si>
  <si>
    <t>1103602820</t>
  </si>
  <si>
    <t>52</t>
  </si>
  <si>
    <t>722181221</t>
  </si>
  <si>
    <t>Ochrana vodovodního potrubí přilepenými tepelně izolačními trubicemi z PE tl do 10 mm DN do 22 mm</t>
  </si>
  <si>
    <t>817304668</t>
  </si>
  <si>
    <t>53</t>
  </si>
  <si>
    <t>722181222</t>
  </si>
  <si>
    <t>Ochrana vodovodního potrubí přilepenými tepelně izolačními trubicemi z PE tl do 10 mm DN do 42 mm</t>
  </si>
  <si>
    <t>445932335</t>
  </si>
  <si>
    <t>54</t>
  </si>
  <si>
    <t>-1516973968</t>
  </si>
  <si>
    <t>55</t>
  </si>
  <si>
    <t>148781856</t>
  </si>
  <si>
    <t>56</t>
  </si>
  <si>
    <t>571645530</t>
  </si>
  <si>
    <t>57</t>
  </si>
  <si>
    <t>1626753737</t>
  </si>
  <si>
    <t>725</t>
  </si>
  <si>
    <t>Zdravotechnika - zařizovací předměty</t>
  </si>
  <si>
    <t>58</t>
  </si>
  <si>
    <t>725110814</t>
  </si>
  <si>
    <t>Demontáž klozetu Kombi, odsávací</t>
  </si>
  <si>
    <t>soubor</t>
  </si>
  <si>
    <t>877742405</t>
  </si>
  <si>
    <t>59</t>
  </si>
  <si>
    <t>725112021</t>
  </si>
  <si>
    <t>Klozet keramický závěsný na nosné stěny s hlubokým splachováním odpad vodorovný</t>
  </si>
  <si>
    <t>-1854641401</t>
  </si>
  <si>
    <t>60</t>
  </si>
  <si>
    <t>725121511</t>
  </si>
  <si>
    <t>Pisoárový záchodek keramický bez splachovací nádrže s odsáváním a s vodorovným přívodem vody</t>
  </si>
  <si>
    <t>-1754918214</t>
  </si>
  <si>
    <t>61</t>
  </si>
  <si>
    <t>725122813</t>
  </si>
  <si>
    <t>Demontáž pisoárových stání s nádrží a jedním záchodkem</t>
  </si>
  <si>
    <t>-1784838553</t>
  </si>
  <si>
    <t>62</t>
  </si>
  <si>
    <t>725210821</t>
  </si>
  <si>
    <t>Demontáž umyvadel bez výtokových armatur</t>
  </si>
  <si>
    <t>2032487488</t>
  </si>
  <si>
    <t>63</t>
  </si>
  <si>
    <t>725211602</t>
  </si>
  <si>
    <t>Umyvadlo keramické připevněné na stěnu šrouby bílé bez krytu na sifon 550 mm</t>
  </si>
  <si>
    <t>1250744320</t>
  </si>
  <si>
    <t>64</t>
  </si>
  <si>
    <t>725211651</t>
  </si>
  <si>
    <t>Umyvadlo keramické polozápustné bílé 550 mm bez skříňky</t>
  </si>
  <si>
    <t>-737695220</t>
  </si>
  <si>
    <t>65</t>
  </si>
  <si>
    <t>725211705</t>
  </si>
  <si>
    <t>Umývátko keramické rohové 450 mm</t>
  </si>
  <si>
    <t>-991904554</t>
  </si>
  <si>
    <t>66</t>
  </si>
  <si>
    <t>725330820</t>
  </si>
  <si>
    <t>Demontáž výlevka diturvitová</t>
  </si>
  <si>
    <t>-260681527</t>
  </si>
  <si>
    <t>67</t>
  </si>
  <si>
    <t>725331211</t>
  </si>
  <si>
    <t>Výlevka bez výtokových armatur nerezová připevněná na zeď konzolou 450x550x300 mm</t>
  </si>
  <si>
    <t>327992853</t>
  </si>
  <si>
    <t>68</t>
  </si>
  <si>
    <t>725810811</t>
  </si>
  <si>
    <t>Demontáž ventilů výtokových nástěnných</t>
  </si>
  <si>
    <t>1634743779</t>
  </si>
  <si>
    <t>69</t>
  </si>
  <si>
    <t>725813111</t>
  </si>
  <si>
    <t>Ventil rohový bez připojovací trubičky nebo flexi hadičky G 1/2</t>
  </si>
  <si>
    <t>-1470552363</t>
  </si>
  <si>
    <t>70</t>
  </si>
  <si>
    <t>725820801</t>
  </si>
  <si>
    <t>Demontáž baterie nástěnné do G 3 / 4</t>
  </si>
  <si>
    <t>-1469001578</t>
  </si>
  <si>
    <t>71</t>
  </si>
  <si>
    <t>725821312</t>
  </si>
  <si>
    <t>Baterie dřezové nástěnné pákové s otáčivým kulatým ústím a délkou ramínka 300 mm</t>
  </si>
  <si>
    <t>713522963</t>
  </si>
  <si>
    <t>72</t>
  </si>
  <si>
    <t>725822612</t>
  </si>
  <si>
    <t>Baterie umyvadlové stojánkové pákové s výpustí</t>
  </si>
  <si>
    <t>-1249818388</t>
  </si>
  <si>
    <t>73</t>
  </si>
  <si>
    <t>725822642</t>
  </si>
  <si>
    <t>Baterie umyvadlové automatické senzorové s přívodem teplé a studené vody</t>
  </si>
  <si>
    <t>-701869004</t>
  </si>
  <si>
    <t>74</t>
  </si>
  <si>
    <t>725991001</t>
  </si>
  <si>
    <t>Montáž osoušeče rukou</t>
  </si>
  <si>
    <t>-1145456899</t>
  </si>
  <si>
    <t>75</t>
  </si>
  <si>
    <t>552010001</t>
  </si>
  <si>
    <t>Dodávka tryskového osoušeče rukou</t>
  </si>
  <si>
    <t>-1340268085</t>
  </si>
  <si>
    <t>76</t>
  </si>
  <si>
    <t>725991002</t>
  </si>
  <si>
    <t>Montáž skříňky pod umyvadlo vč.doplňků</t>
  </si>
  <si>
    <t>-2144610535</t>
  </si>
  <si>
    <t>77</t>
  </si>
  <si>
    <t>552010002</t>
  </si>
  <si>
    <t>Dodávka skříňky pod umyvadlo</t>
  </si>
  <si>
    <t>110247455</t>
  </si>
  <si>
    <t>78</t>
  </si>
  <si>
    <t>552010003</t>
  </si>
  <si>
    <t>Dodávka zrcadlová polička</t>
  </si>
  <si>
    <t>1728728322</t>
  </si>
  <si>
    <t>79</t>
  </si>
  <si>
    <t>552010004</t>
  </si>
  <si>
    <t>Dodávka zrcadlo</t>
  </si>
  <si>
    <t>-751229953</t>
  </si>
  <si>
    <t>80</t>
  </si>
  <si>
    <t>998725202</t>
  </si>
  <si>
    <t>Přesun hmot procentní pro zařizovací předměty v objektech v do 12 m</t>
  </si>
  <si>
    <t>-2046338397</t>
  </si>
  <si>
    <t>726</t>
  </si>
  <si>
    <t>Zdravotechnika - předstěnové instalace</t>
  </si>
  <si>
    <t>81</t>
  </si>
  <si>
    <t>726111031</t>
  </si>
  <si>
    <t>Instalační předstěna - klozet s ovládáním zepředu v 1080 mm závěsný do masivní zděné kce</t>
  </si>
  <si>
    <t>-508202949</t>
  </si>
  <si>
    <t>733</t>
  </si>
  <si>
    <t>Ústřední vytápění - rozvodné potrubí</t>
  </si>
  <si>
    <t>82</t>
  </si>
  <si>
    <t>733010001</t>
  </si>
  <si>
    <t>Úprava stávajících rozvodů</t>
  </si>
  <si>
    <t>768028152</t>
  </si>
  <si>
    <t>83</t>
  </si>
  <si>
    <t>733010002</t>
  </si>
  <si>
    <t>Napojení na stávající rozvod</t>
  </si>
  <si>
    <t>-597828372</t>
  </si>
  <si>
    <t>84</t>
  </si>
  <si>
    <t>733223102</t>
  </si>
  <si>
    <t>Potrubí měděné tvrdé spojované měkkým pájením D 15x1</t>
  </si>
  <si>
    <t>1027170509</t>
  </si>
  <si>
    <t>85</t>
  </si>
  <si>
    <t>733291101</t>
  </si>
  <si>
    <t>Zkouška těsnosti potrubí měděné do D 35x1,5</t>
  </si>
  <si>
    <t>-327028979</t>
  </si>
  <si>
    <t>86</t>
  </si>
  <si>
    <t>998733202</t>
  </si>
  <si>
    <t>Přesun hmot procentní pro rozvody potrubí v objektech v do 12 m</t>
  </si>
  <si>
    <t>-1486678182</t>
  </si>
  <si>
    <t>734</t>
  </si>
  <si>
    <t>Ústřední vytápění - armatury</t>
  </si>
  <si>
    <t>87</t>
  </si>
  <si>
    <t>734200811</t>
  </si>
  <si>
    <t>Demontáž armatury závitové s jedním závitem do G 1/2</t>
  </si>
  <si>
    <t>196536445</t>
  </si>
  <si>
    <t>88</t>
  </si>
  <si>
    <t>734221545</t>
  </si>
  <si>
    <t>Ventil závitový termostatický přímý jednoregulační G 1/2 PN 16 do 110°C bez hlavice ovládání</t>
  </si>
  <si>
    <t>693398951</t>
  </si>
  <si>
    <t>89</t>
  </si>
  <si>
    <t>734221685</t>
  </si>
  <si>
    <t>Termostatická hlavice vosková PN 10 do 110°C s vestavěným čidlem</t>
  </si>
  <si>
    <t>-1445989545</t>
  </si>
  <si>
    <t>90</t>
  </si>
  <si>
    <t>734261717</t>
  </si>
  <si>
    <t>Šroubení regulační radiátorové přímé G 1/2 s vypouštěním</t>
  </si>
  <si>
    <t>2137983500</t>
  </si>
  <si>
    <t>91</t>
  </si>
  <si>
    <t>998734202</t>
  </si>
  <si>
    <t>Přesun hmot procentní pro armatury v objektech v do 12 m</t>
  </si>
  <si>
    <t>1707283504</t>
  </si>
  <si>
    <t>735</t>
  </si>
  <si>
    <t>Ústřední vytápění - otopná tělesa</t>
  </si>
  <si>
    <t>92</t>
  </si>
  <si>
    <t>735111810</t>
  </si>
  <si>
    <t>Demontáž otopného tělesa litinového článkového</t>
  </si>
  <si>
    <t>1693477247</t>
  </si>
  <si>
    <t>0,44*10*2</t>
  </si>
  <si>
    <t>0,255*10</t>
  </si>
  <si>
    <t>94</t>
  </si>
  <si>
    <t>735164521</t>
  </si>
  <si>
    <t>Montáž otopného tělesa trubkového na stěny výšky tělesa do 1340 mm</t>
  </si>
  <si>
    <t>763203743</t>
  </si>
  <si>
    <t>95</t>
  </si>
  <si>
    <t>484010001</t>
  </si>
  <si>
    <t>Otopné těleso KLXM 450/1220/30 mm (chrom)</t>
  </si>
  <si>
    <t>478191066</t>
  </si>
  <si>
    <t>96</t>
  </si>
  <si>
    <t>484010002</t>
  </si>
  <si>
    <t>Otopné těleso KLXM - 750/900/30 mm (chrom)</t>
  </si>
  <si>
    <t>313359825</t>
  </si>
  <si>
    <t>97</t>
  </si>
  <si>
    <t>484010003</t>
  </si>
  <si>
    <t>Otopné těleso Vertikal - 514/600/74 mm</t>
  </si>
  <si>
    <t>-338903657</t>
  </si>
  <si>
    <t>98</t>
  </si>
  <si>
    <t>484010004</t>
  </si>
  <si>
    <t>Otopné těleso Vertikal - 662/600/74 mm</t>
  </si>
  <si>
    <t>-238375210</t>
  </si>
  <si>
    <t>99</t>
  </si>
  <si>
    <t>998735202</t>
  </si>
  <si>
    <t>Přesun hmot procentní pro otopná tělesa v objektech v do 12 m</t>
  </si>
  <si>
    <t>1230666654</t>
  </si>
  <si>
    <t>763</t>
  </si>
  <si>
    <t>Konstrukce suché výstavby</t>
  </si>
  <si>
    <t>763121427</t>
  </si>
  <si>
    <t>SDK stěna předsazená tl 62,5 mm profil CW+UW 50 deska 1xH2 12,5 bez TI EI 15</t>
  </si>
  <si>
    <t>1174376004</t>
  </si>
  <si>
    <t>0,94*3,3 "106</t>
  </si>
  <si>
    <t>0,86*3,3 "110</t>
  </si>
  <si>
    <t>0,86*3,3 "111</t>
  </si>
  <si>
    <t>101</t>
  </si>
  <si>
    <t>763131451</t>
  </si>
  <si>
    <t>SDK podhled deska 1xH2 12,5 bez TI dvouvrstvá spodní kce profil CD+UD</t>
  </si>
  <si>
    <t>896587221</t>
  </si>
  <si>
    <t>102</t>
  </si>
  <si>
    <t>998763402</t>
  </si>
  <si>
    <t>Přesun hmot procentní pro sádrokartonové konstrukce v objektech v do 12 m</t>
  </si>
  <si>
    <t>-638688736</t>
  </si>
  <si>
    <t>764</t>
  </si>
  <si>
    <t>Konstrukce klempířské</t>
  </si>
  <si>
    <t>103</t>
  </si>
  <si>
    <t>764002851</t>
  </si>
  <si>
    <t>Demontáž oplechování parapetů do suti</t>
  </si>
  <si>
    <t>-995193507</t>
  </si>
  <si>
    <t>1,5</t>
  </si>
  <si>
    <t>104</t>
  </si>
  <si>
    <t>764206105</t>
  </si>
  <si>
    <t>Montáž oplechování rovných parapetů rš do 400 mm</t>
  </si>
  <si>
    <t>-805508813</t>
  </si>
  <si>
    <t>105</t>
  </si>
  <si>
    <t>553499110</t>
  </si>
  <si>
    <t>parapet venkovní hliníkový AOP 30240 š 240 mm</t>
  </si>
  <si>
    <t>296274994</t>
  </si>
  <si>
    <t>106</t>
  </si>
  <si>
    <t>553499290</t>
  </si>
  <si>
    <t>koncovka parapetu plastová z PP pod omítku KPP 30240 š 240 mm</t>
  </si>
  <si>
    <t>600805211</t>
  </si>
  <si>
    <t>107</t>
  </si>
  <si>
    <t>998764202</t>
  </si>
  <si>
    <t>Přesun hmot procentní pro konstrukce klempířské v objektech v do 12 m</t>
  </si>
  <si>
    <t>-1035979200</t>
  </si>
  <si>
    <t>766</t>
  </si>
  <si>
    <t>Konstrukce truhlářské</t>
  </si>
  <si>
    <t>108</t>
  </si>
  <si>
    <t>766621212</t>
  </si>
  <si>
    <t>Montáž dřevěných oken plochy přes 1 m2 otevíravých výšky do 2,5 m s rámem do zdiva - osazení dle tabulky (bod C)</t>
  </si>
  <si>
    <t>-1516558166</t>
  </si>
  <si>
    <t>1,5*2,4</t>
  </si>
  <si>
    <t>109</t>
  </si>
  <si>
    <t>611010001</t>
  </si>
  <si>
    <t>Dodávka okno 1500x2400 - OP01</t>
  </si>
  <si>
    <t>-1772364265</t>
  </si>
  <si>
    <t>110</t>
  </si>
  <si>
    <t>766660001</t>
  </si>
  <si>
    <t>Montáž dveřních křídel otvíravých 1křídlových š do 0,8 m do ocelové zárubně</t>
  </si>
  <si>
    <t>-994583554</t>
  </si>
  <si>
    <t>111</t>
  </si>
  <si>
    <t>611601280</t>
  </si>
  <si>
    <t>dveře dřevěné vnitřní hladké plné 1křídlové standardní provedení 60x197 cm</t>
  </si>
  <si>
    <t>752394916</t>
  </si>
  <si>
    <t>112</t>
  </si>
  <si>
    <t>766660721</t>
  </si>
  <si>
    <t>Montáž dveřního kování</t>
  </si>
  <si>
    <t>-738361761</t>
  </si>
  <si>
    <t>113</t>
  </si>
  <si>
    <t>549141000</t>
  </si>
  <si>
    <t>kování</t>
  </si>
  <si>
    <t>1712753068</t>
  </si>
  <si>
    <t>766691911</t>
  </si>
  <si>
    <t>Vyvěšení nebo zavěšení dřevěných křídel oken pl do 1,5 m2</t>
  </si>
  <si>
    <t>102665651</t>
  </si>
  <si>
    <t>115</t>
  </si>
  <si>
    <t>766691914</t>
  </si>
  <si>
    <t>Vyvěšení nebo zavěšení dřevěných křídel dveří pl do 2 m2</t>
  </si>
  <si>
    <t>2044226090</t>
  </si>
  <si>
    <t>116</t>
  </si>
  <si>
    <t>766692912</t>
  </si>
  <si>
    <t>Výměna parapetních desek dřevěných, laminovaných šířky do 30 cm délky do 1,6 m</t>
  </si>
  <si>
    <t>-1431945791</t>
  </si>
  <si>
    <t>117</t>
  </si>
  <si>
    <t>607941000</t>
  </si>
  <si>
    <t>deska parapetní vnitřní 0,15 x 1 m</t>
  </si>
  <si>
    <t>2037414784</t>
  </si>
  <si>
    <t>118</t>
  </si>
  <si>
    <t>607941210</t>
  </si>
  <si>
    <t>koncovka PVC k parapetním deskám 600 mm</t>
  </si>
  <si>
    <t>161343501</t>
  </si>
  <si>
    <t>119</t>
  </si>
  <si>
    <t>998766202</t>
  </si>
  <si>
    <t>Přesun hmot procentní pro konstrukce truhlářské v objektech v do 12 m</t>
  </si>
  <si>
    <t>-1801284174</t>
  </si>
  <si>
    <t>771</t>
  </si>
  <si>
    <t>Podlahy z dlaždic</t>
  </si>
  <si>
    <t>120</t>
  </si>
  <si>
    <t>771471113</t>
  </si>
  <si>
    <t>Montáž soklíků z dlaždic keramických rovných do malty v do 120 mm</t>
  </si>
  <si>
    <t>1377867912</t>
  </si>
  <si>
    <t>121</t>
  </si>
  <si>
    <t>597614000</t>
  </si>
  <si>
    <t xml:space="preserve">dlaždice keramické </t>
  </si>
  <si>
    <t>-285133420</t>
  </si>
  <si>
    <t>3,814*1,05 'Přepočtené koeficientem množství</t>
  </si>
  <si>
    <t>122</t>
  </si>
  <si>
    <t>771573116</t>
  </si>
  <si>
    <t>Montáž podlah keramických režných hladkých lepených do 25 ks/m2</t>
  </si>
  <si>
    <t>-50350279</t>
  </si>
  <si>
    <t>123</t>
  </si>
  <si>
    <t>597614060</t>
  </si>
  <si>
    <t>dlaždice keramické</t>
  </si>
  <si>
    <t>79253844</t>
  </si>
  <si>
    <t>22,798*1,05 'Přepočtené koeficientem množství</t>
  </si>
  <si>
    <t>998771202</t>
  </si>
  <si>
    <t>Přesun hmot procentní pro podlahy z dlaždic v objektech v do 12 m</t>
  </si>
  <si>
    <t>-328172626</t>
  </si>
  <si>
    <t>781</t>
  </si>
  <si>
    <t>Dokončovací práce - obklady</t>
  </si>
  <si>
    <t>125</t>
  </si>
  <si>
    <t>781473115</t>
  </si>
  <si>
    <t>Montáž obkladů vnitřních keramických hladkých do 25 ks/m2 lepených standardním lepidlem</t>
  </si>
  <si>
    <t>2101210903</t>
  </si>
  <si>
    <t>(0,915+0,875+0,7)*1,85 "105</t>
  </si>
  <si>
    <t>126</t>
  </si>
  <si>
    <t>597610390</t>
  </si>
  <si>
    <t>obkládačky keramické</t>
  </si>
  <si>
    <t>1196472349</t>
  </si>
  <si>
    <t>61,347*1,05 'Přepočtené koeficientem množství</t>
  </si>
  <si>
    <t>127</t>
  </si>
  <si>
    <t>781494111</t>
  </si>
  <si>
    <t>Plastové profily rohové lepené flexibilním lepidlem</t>
  </si>
  <si>
    <t>1274358976</t>
  </si>
  <si>
    <t>1,85*2</t>
  </si>
  <si>
    <t>128</t>
  </si>
  <si>
    <t>781494511</t>
  </si>
  <si>
    <t>Plastové profily ukončovací lepené flexibilním lepidlem</t>
  </si>
  <si>
    <t>2025371192</t>
  </si>
  <si>
    <t>1,85*2+0,7+0,875+0,915 "105</t>
  </si>
  <si>
    <t>1,85*2+1,395+3,255+1,08+0,33 "107</t>
  </si>
  <si>
    <t>1,85*2+1,395+2,67+1,395+0,89+0,305+0,1 "109</t>
  </si>
  <si>
    <t>129</t>
  </si>
  <si>
    <t>998781202</t>
  </si>
  <si>
    <t>Přesun hmot procentní pro obklady keramické v objektech v do 12 m</t>
  </si>
  <si>
    <t>1747207812</t>
  </si>
  <si>
    <t>783</t>
  </si>
  <si>
    <t>Dokončovací práce - nátěry</t>
  </si>
  <si>
    <t>130</t>
  </si>
  <si>
    <t>783201811</t>
  </si>
  <si>
    <t>Odstranění nátěrů ze zámečnických konstrukcí oškrabáním</t>
  </si>
  <si>
    <t>1990362401</t>
  </si>
  <si>
    <t>4,8*0,3*3</t>
  </si>
  <si>
    <t>4,6*0,3*2</t>
  </si>
  <si>
    <t>131</t>
  </si>
  <si>
    <t>783221112</t>
  </si>
  <si>
    <t>Nátěry syntetické KDK barva dražší lesklý povrch 1x antikorozní, 1x základní, 2x email</t>
  </si>
  <si>
    <t>-1573841774</t>
  </si>
  <si>
    <t>4,6*0,3*4</t>
  </si>
  <si>
    <t>132</t>
  </si>
  <si>
    <t>783821114</t>
  </si>
  <si>
    <t>Nátěry syntetické omítek a betonových povrchů barva dražší lesklý povrch 2x základní a 2x email</t>
  </si>
  <si>
    <t>278379</t>
  </si>
  <si>
    <t>(0,08+0,875+0,095)*1,85 "105</t>
  </si>
  <si>
    <t>(1,685*2+0,94*2-0,6)*1,85 "106</t>
  </si>
  <si>
    <t>(3,255*2+1,31*2+1,08*2-0,8*2-0,6)*1,85 "107</t>
  </si>
  <si>
    <t>-(1,395+3,255+1,08+0,33+0,33*2)*1,85 "107</t>
  </si>
  <si>
    <t>(1,94*2+1,685*2-0,6)*1,85 "108</t>
  </si>
  <si>
    <t>(2,67*2+2,59*2-0,6*2-0,8)*1,85 "109</t>
  </si>
  <si>
    <t>(1,485*2+0,86*2-0,6)*1,85 "110</t>
  </si>
  <si>
    <t>(1,485*2+0,86*2-0,6)*1,85 "111</t>
  </si>
  <si>
    <t>133</t>
  </si>
  <si>
    <t>1359108801</t>
  </si>
  <si>
    <t>(1,685*2+0,875*2-0,8-0,6)*1,45 "105</t>
  </si>
  <si>
    <t>1,685*0,875</t>
  </si>
  <si>
    <t>134</t>
  </si>
  <si>
    <t>328582924</t>
  </si>
  <si>
    <t>125,74+21,73+22,798</t>
  </si>
  <si>
    <t>135</t>
  </si>
  <si>
    <t>1302811077</t>
  </si>
  <si>
    <t>136</t>
  </si>
  <si>
    <t>1051746758</t>
  </si>
  <si>
    <t>Práce a dodávky M</t>
  </si>
  <si>
    <t>24-M</t>
  </si>
  <si>
    <t>Montáže vzduchotechnických zařízení</t>
  </si>
  <si>
    <t>137</t>
  </si>
  <si>
    <t>240019901</t>
  </si>
  <si>
    <t>Montáž odvětrání</t>
  </si>
  <si>
    <t>-2135089613</t>
  </si>
  <si>
    <t>138</t>
  </si>
  <si>
    <t>553041001</t>
  </si>
  <si>
    <t>talířový ventil odtahový d 125</t>
  </si>
  <si>
    <t>256</t>
  </si>
  <si>
    <t>-155206197</t>
  </si>
  <si>
    <t>139</t>
  </si>
  <si>
    <t>553041002</t>
  </si>
  <si>
    <t>pružné potrubí d 125</t>
  </si>
  <si>
    <t>-1069818887</t>
  </si>
  <si>
    <t>140</t>
  </si>
  <si>
    <t>553041003</t>
  </si>
  <si>
    <t>pomocný a spojovací materiál</t>
  </si>
  <si>
    <t>297660887</t>
  </si>
  <si>
    <t>141</t>
  </si>
  <si>
    <t>240019902</t>
  </si>
  <si>
    <t>stavební výpomoce</t>
  </si>
  <si>
    <t>-1183553924</t>
  </si>
  <si>
    <t>142</t>
  </si>
  <si>
    <t>342272148</t>
  </si>
  <si>
    <t>Příčky tl 50 mm z pórobetonových přesných hladkých příčkovek objemové hmotnosti 500 kg/m3</t>
  </si>
  <si>
    <t>-251242219</t>
  </si>
  <si>
    <t>0,2*3*3,3 "114</t>
  </si>
  <si>
    <t>3,3*2</t>
  </si>
  <si>
    <t>611311131</t>
  </si>
  <si>
    <t>Potažení vnitřních rovných stropů vápenným štukem tloušťky do 3 mm</t>
  </si>
  <si>
    <t>-675016365</t>
  </si>
  <si>
    <t>172534883</t>
  </si>
  <si>
    <t>32*0,05</t>
  </si>
  <si>
    <t>(0,2*2+0,3)*3,3 "114</t>
  </si>
  <si>
    <t>(4,34*2+2,765*2+0,2*2)*1,45 "114</t>
  </si>
  <si>
    <t>(4,34*2+2,765*2)*1,85 "114</t>
  </si>
  <si>
    <t>7,74</t>
  </si>
  <si>
    <t>553311170</t>
  </si>
  <si>
    <t>zárubeň ocelová pro běžné zdění H 110 800 L/P</t>
  </si>
  <si>
    <t>-1207640069</t>
  </si>
  <si>
    <t>11,8*0,055 "114</t>
  </si>
  <si>
    <t>11,8 "114</t>
  </si>
  <si>
    <t>1,6</t>
  </si>
  <si>
    <t>3,89*14 'Přepočtené koeficientem množství</t>
  </si>
  <si>
    <t>(4,34*2+2,765*2+0,2*2)*1,8 "114</t>
  </si>
  <si>
    <t>(4,34*2+2,765*2+0,2*2)+1,5*8 "114</t>
  </si>
  <si>
    <t>320013072</t>
  </si>
  <si>
    <t>-406612322</t>
  </si>
  <si>
    <t>721171914</t>
  </si>
  <si>
    <t>Potrubí z PP propojení potrubí DN 75</t>
  </si>
  <si>
    <t>559712089</t>
  </si>
  <si>
    <t>721174024</t>
  </si>
  <si>
    <t>Potrubí kanalizační z PP odpadní systém HT DN 70</t>
  </si>
  <si>
    <t>1111836283</t>
  </si>
  <si>
    <t>-1815610124</t>
  </si>
  <si>
    <t>721212111</t>
  </si>
  <si>
    <t>Odtokový sprchový žlab délky 700 mm s krycím roštem a zápachovou uzávěrkou</t>
  </si>
  <si>
    <t>-1795867865</t>
  </si>
  <si>
    <t>721212112</t>
  </si>
  <si>
    <t>Odtokový sprchový žlab délky 800 mm s krycím roštem a zápachovou uzávěrkou</t>
  </si>
  <si>
    <t>1867478739</t>
  </si>
  <si>
    <t>-1576205871</t>
  </si>
  <si>
    <t>1815382046</t>
  </si>
  <si>
    <t>1918709191</t>
  </si>
  <si>
    <t>-2114702277</t>
  </si>
  <si>
    <t>-253700363</t>
  </si>
  <si>
    <t>1046894673</t>
  </si>
  <si>
    <t>786064400</t>
  </si>
  <si>
    <t>725840850</t>
  </si>
  <si>
    <t>Demontáž baterie sprch T 954 diferenciální do G 3/4x1</t>
  </si>
  <si>
    <t>-1593521627</t>
  </si>
  <si>
    <t>725841354</t>
  </si>
  <si>
    <t>Baterie sprchové automatické s termostatickým ventilem a sprchovou růžicí</t>
  </si>
  <si>
    <t>1507537357</t>
  </si>
  <si>
    <t>725980123</t>
  </si>
  <si>
    <t>Dvířka 30/30</t>
  </si>
  <si>
    <t>-1234542591</t>
  </si>
  <si>
    <t>-2092351492</t>
  </si>
  <si>
    <t>1800242666</t>
  </si>
  <si>
    <t>-1160878225</t>
  </si>
  <si>
    <t>339021058</t>
  </si>
  <si>
    <t>-1036524317</t>
  </si>
  <si>
    <t>1395699333</t>
  </si>
  <si>
    <t>-697500477</t>
  </si>
  <si>
    <t>-470798283</t>
  </si>
  <si>
    <t>1973500498</t>
  </si>
  <si>
    <t>0,255*8</t>
  </si>
  <si>
    <t>-497647469</t>
  </si>
  <si>
    <t>484010005</t>
  </si>
  <si>
    <t>Otopné těleso Vertikal - 958/600/74 mm</t>
  </si>
  <si>
    <t>-637650586</t>
  </si>
  <si>
    <t>-153789619</t>
  </si>
  <si>
    <t>611656100</t>
  </si>
  <si>
    <t>dveře vnitřní CPL fólie 1křídlové 80 x 197 cm</t>
  </si>
  <si>
    <t>1500679300</t>
  </si>
  <si>
    <t>11,8*1,05 'Přepočtené koeficientem množství</t>
  </si>
  <si>
    <t>(4,34*2+2,765*2+0,2*2)*1,85 "114</t>
  </si>
  <si>
    <t>27,029*1,05 'Přepočtené koeficientem množství</t>
  </si>
  <si>
    <t>(4,34*2+2,765*2+0,2*2-0,8) "114</t>
  </si>
  <si>
    <t>4,8*0,3</t>
  </si>
  <si>
    <t>(4,34*2+2,765*2)*1,45+11,8 "114</t>
  </si>
  <si>
    <t>21,185+11,8+7,4</t>
  </si>
  <si>
    <t>433280719</t>
  </si>
  <si>
    <t>talířový ventil odtahový d 150</t>
  </si>
  <si>
    <t>-1117408686</t>
  </si>
  <si>
    <t>553031001</t>
  </si>
  <si>
    <t>střešní ventilátor 600 m3/h</t>
  </si>
  <si>
    <t>-799151127</t>
  </si>
  <si>
    <t>553031002</t>
  </si>
  <si>
    <t>montážní podstavec pod ventilátor</t>
  </si>
  <si>
    <t>-1482272517</t>
  </si>
  <si>
    <t>553031003</t>
  </si>
  <si>
    <t>spojka se zpětnou klapkou. Pz, s těsnící páskou</t>
  </si>
  <si>
    <t>268126071</t>
  </si>
  <si>
    <t>553031004</t>
  </si>
  <si>
    <t>krycí mřížka kruhová d 200 plast</t>
  </si>
  <si>
    <t>-1645268481</t>
  </si>
  <si>
    <t>553031005</t>
  </si>
  <si>
    <t>krycí mřížka 425x325 plast</t>
  </si>
  <si>
    <t>1989733738</t>
  </si>
  <si>
    <t>553031006</t>
  </si>
  <si>
    <t>přímé potrubí d 200 plast</t>
  </si>
  <si>
    <t>-1836236514</t>
  </si>
  <si>
    <t>1189760291</t>
  </si>
  <si>
    <t>-609429401</t>
  </si>
  <si>
    <t xml:space="preserve">    767 - Konstrukce zámečnické</t>
  </si>
  <si>
    <t>(0,25+1,46+0,1+1,115+0,3)*3,3 "124</t>
  </si>
  <si>
    <t>-130518436</t>
  </si>
  <si>
    <t>3,08*0,055 "124</t>
  </si>
  <si>
    <t>3,08 "124</t>
  </si>
  <si>
    <t>0,526*14 'Přepočtené koeficientem množství</t>
  </si>
  <si>
    <t>(1,115*2+0,3*2+0,8*2+0,69*2+0,22*2)*0,3 "124</t>
  </si>
  <si>
    <t>(1,115*2+0,3*2+0,8*2+0,69*2+0,22*2)*0,3+0,3*6 "124</t>
  </si>
  <si>
    <t>1244684009</t>
  </si>
  <si>
    <t>722191914</t>
  </si>
  <si>
    <t>Zaslepení potrubí</t>
  </si>
  <si>
    <t>930134327</t>
  </si>
  <si>
    <t>-924369335</t>
  </si>
  <si>
    <t>-88784691</t>
  </si>
  <si>
    <t>767</t>
  </si>
  <si>
    <t>Konstrukce zámečnické</t>
  </si>
  <si>
    <t>767646401</t>
  </si>
  <si>
    <t>Montáž revizních dvířek 1křídlových s rámem výšky do 1000 mm</t>
  </si>
  <si>
    <t>-1429236901</t>
  </si>
  <si>
    <t>553472000</t>
  </si>
  <si>
    <t>dvířka nerezová NVD 300 x 300</t>
  </si>
  <si>
    <t>397564456</t>
  </si>
  <si>
    <t>998767202</t>
  </si>
  <si>
    <t>Přesun hmot procentní pro zámečnické konstrukce v objektech v do 12 m</t>
  </si>
  <si>
    <t>252740115</t>
  </si>
  <si>
    <t>0,8*2+0,69*2+0,22*2+1,115*2+0,3*2-0,6 "124</t>
  </si>
  <si>
    <t>0,565*1,05 'Přepočtené koeficientem množství</t>
  </si>
  <si>
    <t>3,08*1,05 'Přepočtené koeficientem množství</t>
  </si>
  <si>
    <t>4,6*0,3</t>
  </si>
  <si>
    <t>(1,115*2+0,3*2+0,8*2+0,69*2+0,22*2)*1,85 "124</t>
  </si>
  <si>
    <t>(1,91*2+1,615*2)*3,3+3,08 "124</t>
  </si>
  <si>
    <t>3,08+10,643+1,38</t>
  </si>
  <si>
    <t>317944321</t>
  </si>
  <si>
    <t>Válcované nosníky do č.12 dodatečně osazované do připravených otvorů</t>
  </si>
  <si>
    <t>114841651</t>
  </si>
  <si>
    <t>0,965*4,03*4*1,05/1000</t>
  </si>
  <si>
    <t>0,9*2,6 "128</t>
  </si>
  <si>
    <t>0,9*2,6 "131</t>
  </si>
  <si>
    <t>-1979277568</t>
  </si>
  <si>
    <t>10*0,05</t>
  </si>
  <si>
    <t>10*0,08</t>
  </si>
  <si>
    <t>(1,7*2+1,4*2)*3,3+2,25 "130</t>
  </si>
  <si>
    <t>(1,3*2+1,4*2)*3,3+1,82 "133</t>
  </si>
  <si>
    <t>(0,9*2+1,7*2)*3,3-(0,93*2+0,9)*1,85+1,53 "128</t>
  </si>
  <si>
    <t>(0,9*2+1,3*2)*3,3-(0,53*2+0,9)*1,85+1,17 "131</t>
  </si>
  <si>
    <t>(1,7*2+1*2)*1,45+1,7 "129</t>
  </si>
  <si>
    <t>(1,3*2+1*2)*1,45+1,3 "132</t>
  </si>
  <si>
    <t>(0,93*2+0,9)*1,85 "128</t>
  </si>
  <si>
    <t>(0,53*2+0,9)*1,85 "131</t>
  </si>
  <si>
    <t>(1,7*2+1*2-0,6)*1,85 "129</t>
  </si>
  <si>
    <t>(1,3*2+1*2-0,6)*1,85 "132</t>
  </si>
  <si>
    <t>0,6*3*0,3*2</t>
  </si>
  <si>
    <t>(1,2+2,4*2)*2*0,3</t>
  </si>
  <si>
    <t>615142002</t>
  </si>
  <si>
    <t>Potažení vnitřních nosníků sklovláknitým pletivem</t>
  </si>
  <si>
    <t>-970322204</t>
  </si>
  <si>
    <t>1*0,45*2</t>
  </si>
  <si>
    <t>2087099520</t>
  </si>
  <si>
    <t>455200604</t>
  </si>
  <si>
    <t>(1,53+1,7+2,25+1,17+1,3+1,82)*0,055 "128-133</t>
  </si>
  <si>
    <t>1,53 "128</t>
  </si>
  <si>
    <t>1,7 "129</t>
  </si>
  <si>
    <t>2,25 "130</t>
  </si>
  <si>
    <t>1,17 "131</t>
  </si>
  <si>
    <t>1,3 "132</t>
  </si>
  <si>
    <t>1,82 "133</t>
  </si>
  <si>
    <t>0,105*2*2+0,08*2*2 "128,131</t>
  </si>
  <si>
    <t>1,7*2+1,4*2-0,6 "130</t>
  </si>
  <si>
    <t>1,3*2+1,4*2-0,6 "133</t>
  </si>
  <si>
    <t>968062374</t>
  </si>
  <si>
    <t>Vybourání dřevěných rámů oken zdvojených včetně křídel pl do 1 m2</t>
  </si>
  <si>
    <t>1362125814</t>
  </si>
  <si>
    <t>0,6*0,6*2</t>
  </si>
  <si>
    <t>974031664</t>
  </si>
  <si>
    <t>Vysekání rýh ve zdivu cihelném pro vtahování nosníků hl do 150 mm v do 150 mm</t>
  </si>
  <si>
    <t>94593444</t>
  </si>
  <si>
    <t>1*2</t>
  </si>
  <si>
    <t>(1,7*2+1*2)*1,85 "129</t>
  </si>
  <si>
    <t>(1,3*2+1*2)*1,85 "132</t>
  </si>
  <si>
    <t>4,399*14 'Přepočtené koeficientem množství</t>
  </si>
  <si>
    <t>1,53+1,7+2,25+1,17+1,3+1,82 "128-133</t>
  </si>
  <si>
    <t>(1,7*2+1,4*2)*0,3 "130</t>
  </si>
  <si>
    <t>(1,3*2+1,4*2)*0,2 "133</t>
  </si>
  <si>
    <t>(0,9*2+1,7*2)*0,3+(0,93*2+0,9)*1,2 "128</t>
  </si>
  <si>
    <t>(0,9*2+1,3*2)*0,3+(0,53*2+0,9)*1,2 "131</t>
  </si>
  <si>
    <t>(1,7*2+1*2)*0,3 "129</t>
  </si>
  <si>
    <t>(1,3*2+1*2)*0,3 "132</t>
  </si>
  <si>
    <t>(1,7*2+1,4*2)+0,3*4 "130</t>
  </si>
  <si>
    <t>(1,3*2+1,4*2)+0,3*4 "133</t>
  </si>
  <si>
    <t>(0,9*2+1,7*2)+0,3*4+1,2*2 "128</t>
  </si>
  <si>
    <t>(0,9*2+1,3*2)+0,3*4+1,2*2 "131</t>
  </si>
  <si>
    <t>(1,7*2+1*2) "129</t>
  </si>
  <si>
    <t>(1,3*2+1*2) "132</t>
  </si>
  <si>
    <t>-2107770502</t>
  </si>
  <si>
    <t>-1703005032</t>
  </si>
  <si>
    <t>613220570</t>
  </si>
  <si>
    <t>833315005</t>
  </si>
  <si>
    <t>132434223</t>
  </si>
  <si>
    <t>1940718672</t>
  </si>
  <si>
    <t>1593723707</t>
  </si>
  <si>
    <t>169342370</t>
  </si>
  <si>
    <t>1549082630</t>
  </si>
  <si>
    <t>1925680532</t>
  </si>
  <si>
    <t>-1976573599</t>
  </si>
  <si>
    <t>513379263</t>
  </si>
  <si>
    <t>-2078028080</t>
  </si>
  <si>
    <t>721211422</t>
  </si>
  <si>
    <t>Vpusť podlahová se svislým odtokem DN 50/75/110 mřížka nerez 138x138</t>
  </si>
  <si>
    <t>-859563093</t>
  </si>
  <si>
    <t>-695558373</t>
  </si>
  <si>
    <t>1409596615</t>
  </si>
  <si>
    <t>-155595536</t>
  </si>
  <si>
    <t>-517084083</t>
  </si>
  <si>
    <t>1586499219</t>
  </si>
  <si>
    <t>-1140166714</t>
  </si>
  <si>
    <t>-626757167</t>
  </si>
  <si>
    <t>-2056556201</t>
  </si>
  <si>
    <t>2131912668</t>
  </si>
  <si>
    <t>422576805</t>
  </si>
  <si>
    <t>1577630919</t>
  </si>
  <si>
    <t>1349138903</t>
  </si>
  <si>
    <t>-195707926</t>
  </si>
  <si>
    <t>-2031087030</t>
  </si>
  <si>
    <t>-224678729</t>
  </si>
  <si>
    <t>1601923322</t>
  </si>
  <si>
    <t>-170581039</t>
  </si>
  <si>
    <t>1008834724</t>
  </si>
  <si>
    <t>-575209313</t>
  </si>
  <si>
    <t>-2108677409</t>
  </si>
  <si>
    <t>1828040018</t>
  </si>
  <si>
    <t>-338110791</t>
  </si>
  <si>
    <t>926797503</t>
  </si>
  <si>
    <t>-157298587</t>
  </si>
  <si>
    <t>267748684</t>
  </si>
  <si>
    <t>39375573</t>
  </si>
  <si>
    <t>501722452</t>
  </si>
  <si>
    <t>-1303680467</t>
  </si>
  <si>
    <t>-1921205149</t>
  </si>
  <si>
    <t>1482634431</t>
  </si>
  <si>
    <t>-187617763</t>
  </si>
  <si>
    <t>1780807397</t>
  </si>
  <si>
    <t>-1664440171</t>
  </si>
  <si>
    <t>0,255*10*2</t>
  </si>
  <si>
    <t>-698608489</t>
  </si>
  <si>
    <t>484010006</t>
  </si>
  <si>
    <t>Otopné těleso KLXM - 750/1500/30 mm (chrom)</t>
  </si>
  <si>
    <t>907549404</t>
  </si>
  <si>
    <t>-1712966084</t>
  </si>
  <si>
    <t>735211812</t>
  </si>
  <si>
    <t>Demontáž registru trubkového žebrového 76/156 délka do 3 m dvoupramenný</t>
  </si>
  <si>
    <t>-749068277</t>
  </si>
  <si>
    <t>604987961</t>
  </si>
  <si>
    <t>50617014</t>
  </si>
  <si>
    <t>1,4*3,3*2 "130,133</t>
  </si>
  <si>
    <t>93</t>
  </si>
  <si>
    <t>0,6*2</t>
  </si>
  <si>
    <t>-48259027</t>
  </si>
  <si>
    <t>194295446</t>
  </si>
  <si>
    <t>-1128754188</t>
  </si>
  <si>
    <t>766621211</t>
  </si>
  <si>
    <t>Montáž dřevěných oken plochy přes 1 m2 otevíravých výšky do 1,5 m s rámem do zdiva - osazení dle tabulky (bod C)</t>
  </si>
  <si>
    <t>589215543</t>
  </si>
  <si>
    <t>611010003</t>
  </si>
  <si>
    <t>Dodávka okno 600x600 - OP03</t>
  </si>
  <si>
    <t>1270753743</t>
  </si>
  <si>
    <t>-1275774917</t>
  </si>
  <si>
    <t>1,2*2,4*2</t>
  </si>
  <si>
    <t>611010002</t>
  </si>
  <si>
    <t>Dodávka okno 1200x2400 - OP02</t>
  </si>
  <si>
    <t>-665641477</t>
  </si>
  <si>
    <t>687522320</t>
  </si>
  <si>
    <t>-380067919</t>
  </si>
  <si>
    <t>766692911</t>
  </si>
  <si>
    <t>Výměna parapetních desek dřevěných, laminovaných šířky do 30 cm délky do 1,0 m</t>
  </si>
  <si>
    <t>294622958</t>
  </si>
  <si>
    <t>1550124745</t>
  </si>
  <si>
    <t>-1224059974</t>
  </si>
  <si>
    <t>1125665337</t>
  </si>
  <si>
    <t>-685793410</t>
  </si>
  <si>
    <t>-568338056</t>
  </si>
  <si>
    <t>(0,105*2+0,08*2) "128</t>
  </si>
  <si>
    <t>(0,105*2+0,08*2) "131</t>
  </si>
  <si>
    <t>(1,4*2+1,7*2+0,3*2) "130</t>
  </si>
  <si>
    <t>(1,4*2+1,3*2+0,3*2) "133</t>
  </si>
  <si>
    <t>1,354*1,05 'Přepočtené koeficientem množství</t>
  </si>
  <si>
    <t>9,77*1,05 'Přepočtené koeficientem množství</t>
  </si>
  <si>
    <t>27,232*1,05 'Přepočtené koeficientem množství</t>
  </si>
  <si>
    <t>(0,93*2+0,9-0,6*3+1,85*2) "128</t>
  </si>
  <si>
    <t>(0,53*2+0,9-0,6*3+1,85*2) "131</t>
  </si>
  <si>
    <t>(1,7*2+1*2-0,6) "129</t>
  </si>
  <si>
    <t>(1,3*2+1*2-0,6) "132</t>
  </si>
  <si>
    <t>4,6*0,3*6</t>
  </si>
  <si>
    <t>(1,7*2+1,4)*1,85 "130</t>
  </si>
  <si>
    <t>(1,4*2+1,3*2)*1,85 "133</t>
  </si>
  <si>
    <t>(0,9+0,08*2)*1,85 "128</t>
  </si>
  <si>
    <t>(0,9+0,08*2)*1,85 "131</t>
  </si>
  <si>
    <t>85,498+10,38+9,77</t>
  </si>
  <si>
    <t>1608247366</t>
  </si>
  <si>
    <t>1982325453</t>
  </si>
  <si>
    <t>pružné potrubí d 150</t>
  </si>
  <si>
    <t>-1407393022</t>
  </si>
  <si>
    <t>1781270217</t>
  </si>
  <si>
    <t>2134658465</t>
  </si>
  <si>
    <t>0,94*4,03*2*1,05/1000</t>
  </si>
  <si>
    <t>1*2,6 "138</t>
  </si>
  <si>
    <t>342272423</t>
  </si>
  <si>
    <t>Příčky tl 125 mm z pórobetonových přesných hladkých příčkovek objemové hmotnosti 500 kg/m3</t>
  </si>
  <si>
    <t>1807316333</t>
  </si>
  <si>
    <t>0,79*3,3-1,2+1,06*1,35 "137,138</t>
  </si>
  <si>
    <t>3,3+1,3</t>
  </si>
  <si>
    <t>-970006251</t>
  </si>
  <si>
    <t>6*0,05</t>
  </si>
  <si>
    <t>2,5*0,08</t>
  </si>
  <si>
    <t>(0,79*3,3-1,2+1,06*1,35)*2 "137,138</t>
  </si>
  <si>
    <t>(1,85*2+1*2)*1,45 "138</t>
  </si>
  <si>
    <t>(1,85*2+0,85*2)*3,3 "137</t>
  </si>
  <si>
    <t>(1,85*2+1,06*2+1,125*2+0,85*2-0,6)*1,85 "137,138</t>
  </si>
  <si>
    <t>612321141</t>
  </si>
  <si>
    <t>Vápenocementová omítka štuková dvouvrstvá vnitřních stěn nanášená ručně</t>
  </si>
  <si>
    <t>869807026</t>
  </si>
  <si>
    <t>5,082*2</t>
  </si>
  <si>
    <t>1*0,45</t>
  </si>
  <si>
    <t>(1,57+1,85)*0,055 "137,138</t>
  </si>
  <si>
    <t>1,57 "137</t>
  </si>
  <si>
    <t>1,85 "138</t>
  </si>
  <si>
    <t>1*1</t>
  </si>
  <si>
    <t>1,827*14 'Přepočtené koeficientem množství</t>
  </si>
  <si>
    <t>1,57+1,85 "137,138</t>
  </si>
  <si>
    <t>(1,85*4+0,85*2+1*2)*0,3+(1*2+1)*1,2 "137,138</t>
  </si>
  <si>
    <t>(1,85*4+0,85*2+1*2)*0,3+1,2*2 "137,138</t>
  </si>
  <si>
    <t>-898344248</t>
  </si>
  <si>
    <t>974329836</t>
  </si>
  <si>
    <t>-607969871</t>
  </si>
  <si>
    <t>810631925</t>
  </si>
  <si>
    <t>-1500619760</t>
  </si>
  <si>
    <t>-563918054</t>
  </si>
  <si>
    <t>603129482</t>
  </si>
  <si>
    <t>198840699</t>
  </si>
  <si>
    <t>-803443348</t>
  </si>
  <si>
    <t>486600384</t>
  </si>
  <si>
    <t>72038211</t>
  </si>
  <si>
    <t>-1450068321</t>
  </si>
  <si>
    <t>-1028852755</t>
  </si>
  <si>
    <t>524979643</t>
  </si>
  <si>
    <t>-64069193</t>
  </si>
  <si>
    <t>-124305620</t>
  </si>
  <si>
    <t>-2099334790</t>
  </si>
  <si>
    <t>-1801892491</t>
  </si>
  <si>
    <t>1286843226</t>
  </si>
  <si>
    <t>1468754560</t>
  </si>
  <si>
    <t>-1114693563</t>
  </si>
  <si>
    <t>256296231</t>
  </si>
  <si>
    <t>300516616</t>
  </si>
  <si>
    <t>1128010180</t>
  </si>
  <si>
    <t>1897559652</t>
  </si>
  <si>
    <t>1372195765</t>
  </si>
  <si>
    <t>598748398</t>
  </si>
  <si>
    <t>784741990</t>
  </si>
  <si>
    <t>-1312583225</t>
  </si>
  <si>
    <t>-2068286161</t>
  </si>
  <si>
    <t>1129899225</t>
  </si>
  <si>
    <t>58467523</t>
  </si>
  <si>
    <t>-1270553500</t>
  </si>
  <si>
    <t>173618066</t>
  </si>
  <si>
    <t>1158843074</t>
  </si>
  <si>
    <t>Otopné těleso Vertikal - 514/600/62 mm</t>
  </si>
  <si>
    <t>-1341693430</t>
  </si>
  <si>
    <t>763286627</t>
  </si>
  <si>
    <t>-1862670198</t>
  </si>
  <si>
    <t>0,85*3,3 "137</t>
  </si>
  <si>
    <t>(1,85*2+0,85*2-0,6) "137</t>
  </si>
  <si>
    <t>0,48*1,05 'Přepočtené koeficientem množství</t>
  </si>
  <si>
    <t>3,42*1,05 'Přepočtené koeficientem množství</t>
  </si>
  <si>
    <t>(1,85*2+1*2-0,6*2)*1,85 "138</t>
  </si>
  <si>
    <t>8,325*1,05 'Přepočtené koeficientem množství</t>
  </si>
  <si>
    <t>(1,85*2+1*2-0,6*2) "138</t>
  </si>
  <si>
    <t>(1,85*2+0,85*2-0,6)*1,85 "137</t>
  </si>
  <si>
    <t>(1,85*2+1,125*2+0,85*2)*1,45+1,57+1,85 "137,138</t>
  </si>
  <si>
    <t>26,085+1,38+3,42</t>
  </si>
  <si>
    <t xml:space="preserve">    21-M - Elektromontáže</t>
  </si>
  <si>
    <t>21-M</t>
  </si>
  <si>
    <t>Elektromontáže</t>
  </si>
  <si>
    <t>210809033</t>
  </si>
  <si>
    <t>montáž elektroinstalace</t>
  </si>
  <si>
    <t>-487117729</t>
  </si>
  <si>
    <t>341010001</t>
  </si>
  <si>
    <t>RH - doplnění stávající hlavní okruhové rozvodnice RH</t>
  </si>
  <si>
    <t>ks</t>
  </si>
  <si>
    <t>-962395349</t>
  </si>
  <si>
    <t>341010002</t>
  </si>
  <si>
    <t>RO3 - úprava a doplnění stávající podružné rozvodnice RO3</t>
  </si>
  <si>
    <t>-777455177</t>
  </si>
  <si>
    <t>341010003</t>
  </si>
  <si>
    <t>RP2 - nástěnná rozvodnice v plastovém provedení vč. výbavení (ŠxVxH 250x350x94), 26 mod, IP40</t>
  </si>
  <si>
    <t>-771980689</t>
  </si>
  <si>
    <t>341010004</t>
  </si>
  <si>
    <t>NKT Cables-kabel CYKY-J 5x6*</t>
  </si>
  <si>
    <t>576492877</t>
  </si>
  <si>
    <t>341010005</t>
  </si>
  <si>
    <t>NKT Cables-kabel CYKY-J 3x2,5</t>
  </si>
  <si>
    <t>-1618388789</t>
  </si>
  <si>
    <t>341010006</t>
  </si>
  <si>
    <t>NKT Cables-kabel CYKY-J 5x1,5</t>
  </si>
  <si>
    <t>-630459789</t>
  </si>
  <si>
    <t>341010007</t>
  </si>
  <si>
    <t>NKT Cables-kabel CYKY-J 3x1,5</t>
  </si>
  <si>
    <t>-1139991984</t>
  </si>
  <si>
    <t>341010008</t>
  </si>
  <si>
    <t>NKT Cables-kabel CYKY-O 4x1,5</t>
  </si>
  <si>
    <t>-640917680</t>
  </si>
  <si>
    <t>341010009</t>
  </si>
  <si>
    <t>NKT Cables-kabel CYKY-O 2x1,5</t>
  </si>
  <si>
    <t>1388267465</t>
  </si>
  <si>
    <t>341010010</t>
  </si>
  <si>
    <t>A1-Osmont svítidlo Aura 2 typ 40017, E27, komp. zář. 11W, IP43</t>
  </si>
  <si>
    <t>-1123952101</t>
  </si>
  <si>
    <t>341010011</t>
  </si>
  <si>
    <t>A2-Osmont svít. senzorové Aura 3 typ 46141, G24q3, 26 W, IP43</t>
  </si>
  <si>
    <t>384070913</t>
  </si>
  <si>
    <t>341010012</t>
  </si>
  <si>
    <t>A3-Osmont svítidlo Aura 3 typ 40057, 2xG24d2, 2x18 W, IP43</t>
  </si>
  <si>
    <t>-631092303</t>
  </si>
  <si>
    <t>341010013</t>
  </si>
  <si>
    <t>T1-Osmont svítidlo senzorové Titan 3 typ 46192, 2G10, 36 W, IP44</t>
  </si>
  <si>
    <t>404259149</t>
  </si>
  <si>
    <t>341010014</t>
  </si>
  <si>
    <t>Z1-Trevos svítidlo zářivkové typ Prima 236 PC, IP66</t>
  </si>
  <si>
    <t>2117053113</t>
  </si>
  <si>
    <t>341010015</t>
  </si>
  <si>
    <t>Philips-komp. zářivka typ Master PL electronic, E27, 11W, teple bílá</t>
  </si>
  <si>
    <t>-1999868114</t>
  </si>
  <si>
    <t>341010016</t>
  </si>
  <si>
    <t>Philips-kompaktní zářivka typ PL-C 18/827, G24d2</t>
  </si>
  <si>
    <t>-418665333</t>
  </si>
  <si>
    <t>341010017</t>
  </si>
  <si>
    <t>Philips-kompaktní zářivka typ PL-C 26/827, G24q3</t>
  </si>
  <si>
    <t>-1322902956</t>
  </si>
  <si>
    <t>341010018</t>
  </si>
  <si>
    <t>Osram-kompaktní zářivka typ Dulux F 36W/827, 2G10</t>
  </si>
  <si>
    <t>-2109990219</t>
  </si>
  <si>
    <t>341010019</t>
  </si>
  <si>
    <t>Philips-zářivková trubice typ TLD 36W/840</t>
  </si>
  <si>
    <t>1611173730</t>
  </si>
  <si>
    <t>341010020</t>
  </si>
  <si>
    <t>Philips-startér typ S10</t>
  </si>
  <si>
    <t>-8314901</t>
  </si>
  <si>
    <t>341010021</t>
  </si>
  <si>
    <t>Elektrodesign-hygrostat typ HIG 2</t>
  </si>
  <si>
    <t>303150699</t>
  </si>
  <si>
    <t>341010022</t>
  </si>
  <si>
    <t>Elektrobock-pohybové čidlo typ LX39</t>
  </si>
  <si>
    <t>1284415369</t>
  </si>
  <si>
    <t>341010023</t>
  </si>
  <si>
    <t>ABB-zásuvka jednonásobná Tango 5518A-A2349 B</t>
  </si>
  <si>
    <t>1910796079</t>
  </si>
  <si>
    <t>341010024</t>
  </si>
  <si>
    <t>ABB-přístroj řazení 1 Tango typ 3559-A01345</t>
  </si>
  <si>
    <t>-432708116</t>
  </si>
  <si>
    <t>341010025</t>
  </si>
  <si>
    <t>ABB-přístroj řazení 1S Tango typ 3559-A21345</t>
  </si>
  <si>
    <t>-110897521</t>
  </si>
  <si>
    <t>341010026</t>
  </si>
  <si>
    <t>ABB-doutnavka orientační typ 3916-12221</t>
  </si>
  <si>
    <t>-476815862</t>
  </si>
  <si>
    <t>341010027</t>
  </si>
  <si>
    <t>ABB-kryt jednoduchý s pot., s čirým průzorem typ 3558A-A655 B</t>
  </si>
  <si>
    <t>-1384615945</t>
  </si>
  <si>
    <t>341010028</t>
  </si>
  <si>
    <t>ABB-kryt jednoduchý Tango 3558A-A651 B</t>
  </si>
  <si>
    <t>1481496353</t>
  </si>
  <si>
    <t>341010029</t>
  </si>
  <si>
    <t>ABB-rámeček jednonásobný Tango typ 3901A-B10 B</t>
  </si>
  <si>
    <t>-1185187187</t>
  </si>
  <si>
    <t>341010030</t>
  </si>
  <si>
    <t>Kopos Kolín - krabice přístrojová typ KU 68-1901</t>
  </si>
  <si>
    <t>2003651398</t>
  </si>
  <si>
    <t>341010031</t>
  </si>
  <si>
    <t>Kopos Kolín - krabice rozbočná typ KU 68-1903</t>
  </si>
  <si>
    <t>1084116951</t>
  </si>
  <si>
    <t>341010032</t>
  </si>
  <si>
    <t>drobný materiál</t>
  </si>
  <si>
    <t>-1490354233</t>
  </si>
  <si>
    <t>210809034</t>
  </si>
  <si>
    <t>demontáž</t>
  </si>
  <si>
    <t>217282354</t>
  </si>
  <si>
    <t>210809035</t>
  </si>
  <si>
    <t>revize elektro</t>
  </si>
  <si>
    <t>1229578526</t>
  </si>
  <si>
    <t>210809036</t>
  </si>
  <si>
    <t>zákres dle skutečného stavu</t>
  </si>
  <si>
    <t>-1873575288</t>
  </si>
  <si>
    <t>607236521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</si>
  <si>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</si>
  <si>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</si>
  <si>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</si>
  <si>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</si>
  <si>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</si>
  <si>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</si>
  <si>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</si>
  <si>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</si>
  <si>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</si>
  <si>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</si>
  <si>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</si>
  <si>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</si>
  <si>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</si>
  <si>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</si>
  <si>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</si>
  <si>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</si>
  <si>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</si>
  <si>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</si>
  <si>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</si>
  <si>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</si>
  <si>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</si>
  <si>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</si>
  <si>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</si>
  <si>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</si>
  <si>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</si>
  <si>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</si>
  <si>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</si>
  <si>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</si>
  <si>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</si>
  <si>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</si>
  <si>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</si>
  <si>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</si>
  <si>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</si>
  <si>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</si>
  <si>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</si>
  <si>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</si>
  <si>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</si>
  <si>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</si>
  <si>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</si>
  <si>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</si>
  <si>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</si>
  <si>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</si>
  <si>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</si>
  <si>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</si>
  <si>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</si>
  <si>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</si>
  <si>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</si>
  <si>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</si>
  <si>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</si>
  <si>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</si>
  <si>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</si>
  <si>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</si>
  <si>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</si>
  <si>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</si>
  <si>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</si>
  <si>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</si>
  <si>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</si>
  <si>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</si>
  <si>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</si>
  <si>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</si>
  <si>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</si>
  <si>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</si>
  <si>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</si>
  <si>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</si>
  <si>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</si>
  <si>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</si>
  <si>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</si>
  <si>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</si>
  <si>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</si>
  <si>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</si>
  <si>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</si>
  <si>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</si>
  <si>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</si>
  <si>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</si>
  <si>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</si>
  <si>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</si>
  <si>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</si>
  <si>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</si>
  <si>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</si>
  <si>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</si>
  <si>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</si>
  <si>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</si>
  <si>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</si>
  <si>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</si>
  <si>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</si>
  <si>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</si>
  <si>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</si>
  <si>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</si>
  <si>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</si>
  <si>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</si>
  <si>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</si>
  <si>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</si>
  <si>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</si>
  <si>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</si>
  <si>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</si>
  <si>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</si>
  <si>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</si>
  <si>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</si>
  <si>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</si>
  <si>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</si>
  <si>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</si>
  <si>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</si>
  <si>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</si>
  <si>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</si>
  <si>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</si>
  <si>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</si>
  <si>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</si>
  <si>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</si>
  <si>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</si>
  <si>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</si>
  <si>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</si>
  <si>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</si>
  <si>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</si>
  <si>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</si>
  <si>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</si>
  <si>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</si>
  <si>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</si>
  <si>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</si>
  <si>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</si>
  <si>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</si>
  <si>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</si>
  <si>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</si>
  <si>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</si>
  <si>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</si>
  <si>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</si>
  <si>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</si>
  <si>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</si>
  <si>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</si>
  <si>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</si>
  <si>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</si>
  <si>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</si>
  <si>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</si>
  <si>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</si>
  <si>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</si>
  <si>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</si>
  <si>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</si>
  <si>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</si>
  <si>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</si>
  <si>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</si>
  <si>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</si>
  <si>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</si>
  <si>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</si>
  <si>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</si>
  <si>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</si>
  <si>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</si>
  <si>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</si>
  <si>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</si>
  <si>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</si>
  <si>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</si>
  <si>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</si>
  <si>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</si>
  <si>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</si>
  <si>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</si>
  <si>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</si>
  <si>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</si>
  <si>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Datová věta</t>
  </si>
  <si>
    <t>Typ věty</t>
  </si>
  <si>
    <t>Hodnota</t>
  </si>
  <si>
    <t>Význam</t>
  </si>
  <si>
    <t>eGSazbaDPH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</si>
  <si>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</si>
  <si>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</si>
  <si>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</si>
  <si>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</si>
  <si>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</si>
  <si>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</si>
  <si>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</si>
  <si>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</si>
  <si>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</si>
  <si>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</si>
  <si>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</si>
  <si>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</si>
  <si>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VS ČR, Věznice Kynšperk nad Ohří, Zlatá č. p. 52, P. O. Box 10, 357 51 Kynšperk nad Ohří</t>
  </si>
  <si>
    <t>Návod na vyplnění</t>
  </si>
  <si>
    <t>Měnit lze pouze buňky se žlutým podbarvením!
1) v Rekapitulaci stavby vyplňte údaje o Uchazeči (přenesou se do ostatních sestav i v jiných listech)
2) na vybraných listech vyplňte v sestavě Soupis prací ceny u položek
Podrobnosti k vyplnění naleznete na poslední záložce s Pokyny pro vyplnění</t>
  </si>
  <si>
    <t>00212423</t>
  </si>
  <si>
    <t>Vyplň údaj</t>
  </si>
  <si>
    <t>Ing.Jiří Benda, Vrchlického 774/3, 350 02 Cheb</t>
  </si>
  <si>
    <t>Kynšperk - Oprava centrálních sprch příslušníků - Budova OVS</t>
  </si>
  <si>
    <t>Věznice Kynšperk nad Ohří, objekt č. 053 - Budova OVS</t>
  </si>
  <si>
    <t>m. č. 001 - m. č. 003</t>
  </si>
  <si>
    <t>m. č. 105 - m. č. 111</t>
  </si>
  <si>
    <t>m. č. 114</t>
  </si>
  <si>
    <t>m. č. 124</t>
  </si>
  <si>
    <t>m. č. 127 - m. č. 133</t>
  </si>
  <si>
    <t>m. č. 137, m. č. 138</t>
  </si>
  <si>
    <t>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</si>
</sst>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  <numFmt numFmtId="169" formatCode="dd/mm/yyyy"/>
    <numFmt numFmtId="170" formatCode="General;\-;"/>
  </numFmts>
  <fonts count="49" x14ac:knownFonts="1">
    <font>
      <sz val="8"/>
      <name val="Trebuchet MS"/>
      <charset val="238"/>
    </font>
    <font>
      <sz val="8"/>
      <color indexed="43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12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8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b/>
      <sz val="11"/>
      <name val="Trebuchet MS"/>
      <charset val="238"/>
    </font>
    <font>
      <sz val="11"/>
      <color indexed="55"/>
      <name val="Trebuchet MS"/>
      <charset val="238"/>
    </font>
    <font>
      <sz val="12"/>
      <color indexed="56"/>
      <name val="Trebuchet MS"/>
      <charset val="238"/>
    </font>
    <font>
      <sz val="10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56"/>
      <name val="Trebuchet MS"/>
      <charset val="238"/>
    </font>
    <font>
      <sz val="8"/>
      <color indexed="63"/>
      <name val="Trebuchet MS"/>
      <charset val="238"/>
    </font>
    <font>
      <sz val="7"/>
      <color indexed="55"/>
      <name val="Trebuchet MS"/>
      <charset val="238"/>
    </font>
    <font>
      <i/>
      <sz val="8"/>
      <color indexed="12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Trebuchet MS"/>
      <family val="2"/>
      <charset val="238"/>
    </font>
    <font>
      <u/>
      <sz val="8"/>
      <color theme="10"/>
      <name val="Trebuchet MS"/>
      <charset val="238"/>
    </font>
    <font>
      <u/>
      <sz val="10"/>
      <color theme="10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sz val="8"/>
      <color indexed="55"/>
      <name val="Trebuchet MS"/>
      <family val="2"/>
      <charset val="238"/>
    </font>
    <font>
      <sz val="8"/>
      <color indexed="48"/>
      <name val="Trebuchet MS"/>
      <family val="2"/>
      <charset val="238"/>
    </font>
    <font>
      <sz val="8"/>
      <color indexed="43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b/>
      <sz val="18"/>
      <name val="Wingdings 2"/>
      <family val="1"/>
      <charset val="2"/>
    </font>
    <font>
      <b/>
      <sz val="20"/>
      <name val="Wingdings 3"/>
      <family val="1"/>
      <charset val="2"/>
    </font>
    <font>
      <b/>
      <sz val="20"/>
      <name val="Trebuchet MS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7" fillId="0" borderId="0" applyNumberFormat="0" applyFill="0" applyBorder="0" applyAlignment="0" applyProtection="0">
      <alignment vertical="top" wrapText="1"/>
      <protection locked="0"/>
    </xf>
  </cellStyleXfs>
  <cellXfs count="359">
    <xf numFmtId="0" fontId="0" fillId="0" borderId="0" xfId="0" applyAlignment="1">
      <alignment vertical="top"/>
      <protection locked="0"/>
    </xf>
    <xf numFmtId="0" fontId="1" fillId="3" borderId="0" xfId="0" applyFont="1" applyFill="1" applyAlignment="1" applyProtection="1">
      <alignment horizontal="left" vertical="center"/>
    </xf>
    <xf numFmtId="0" fontId="28" fillId="3" borderId="0" xfId="0" applyFont="1" applyFill="1" applyAlignment="1" applyProtection="1">
      <alignment horizontal="left" vertical="center"/>
    </xf>
    <xf numFmtId="0" fontId="29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horizontal="left" vertical="top"/>
    </xf>
    <xf numFmtId="0" fontId="37" fillId="3" borderId="0" xfId="1" applyFill="1" applyAlignment="1" applyProtection="1">
      <alignment horizontal="left" vertical="top"/>
    </xf>
    <xf numFmtId="0" fontId="30" fillId="0" borderId="28" xfId="0" applyFont="1" applyBorder="1" applyAlignment="1">
      <alignment vertical="center" wrapText="1"/>
      <protection locked="0"/>
    </xf>
    <xf numFmtId="0" fontId="30" fillId="0" borderId="29" xfId="0" applyFont="1" applyBorder="1" applyAlignment="1">
      <alignment vertical="center" wrapText="1"/>
      <protection locked="0"/>
    </xf>
    <xf numFmtId="0" fontId="30" fillId="0" borderId="30" xfId="0" applyFont="1" applyBorder="1" applyAlignment="1">
      <alignment vertical="center" wrapText="1"/>
      <protection locked="0"/>
    </xf>
    <xf numFmtId="0" fontId="30" fillId="0" borderId="31" xfId="0" applyFont="1" applyBorder="1" applyAlignment="1">
      <alignment horizontal="center" vertical="center" wrapText="1"/>
      <protection locked="0"/>
    </xf>
    <xf numFmtId="0" fontId="30" fillId="0" borderId="32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center" vertical="center"/>
      <protection locked="0"/>
    </xf>
    <xf numFmtId="0" fontId="30" fillId="0" borderId="31" xfId="0" applyFont="1" applyBorder="1" applyAlignment="1">
      <alignment vertical="center" wrapText="1"/>
      <protection locked="0"/>
    </xf>
    <xf numFmtId="0" fontId="30" fillId="0" borderId="32" xfId="0" applyFont="1" applyBorder="1" applyAlignment="1">
      <alignment vertical="center" wrapText="1"/>
      <protection locked="0"/>
    </xf>
    <xf numFmtId="0" fontId="32" fillId="0" borderId="0" xfId="0" applyFont="1" applyBorder="1" applyAlignment="1">
      <alignment horizontal="left" vertical="center" wrapText="1"/>
      <protection locked="0"/>
    </xf>
    <xf numFmtId="0" fontId="33" fillId="0" borderId="0" xfId="0" applyFont="1" applyBorder="1" applyAlignment="1">
      <alignment horizontal="left" vertical="center" wrapText="1"/>
      <protection locked="0"/>
    </xf>
    <xf numFmtId="0" fontId="33" fillId="0" borderId="31" xfId="0" applyFont="1" applyBorder="1" applyAlignment="1">
      <alignment vertical="center" wrapText="1"/>
      <protection locked="0"/>
    </xf>
    <xf numFmtId="0" fontId="33" fillId="0" borderId="0" xfId="0" applyFont="1" applyBorder="1" applyAlignment="1">
      <alignment vertical="center" wrapText="1"/>
      <protection locked="0"/>
    </xf>
    <xf numFmtId="0" fontId="33" fillId="0" borderId="0" xfId="0" applyFont="1" applyBorder="1" applyAlignment="1">
      <alignment vertical="center"/>
      <protection locked="0"/>
    </xf>
    <xf numFmtId="0" fontId="33" fillId="0" borderId="0" xfId="0" applyFont="1" applyBorder="1" applyAlignment="1">
      <alignment horizontal="left" vertical="center"/>
      <protection locked="0"/>
    </xf>
    <xf numFmtId="49" fontId="33" fillId="0" borderId="0" xfId="0" applyNumberFormat="1" applyFont="1" applyBorder="1" applyAlignment="1">
      <alignment vertical="center" wrapText="1"/>
      <protection locked="0"/>
    </xf>
    <xf numFmtId="0" fontId="30" fillId="0" borderId="34" xfId="0" applyFont="1" applyBorder="1" applyAlignment="1">
      <alignment vertical="center" wrapText="1"/>
      <protection locked="0"/>
    </xf>
    <xf numFmtId="0" fontId="28" fillId="0" borderId="33" xfId="0" applyFont="1" applyBorder="1" applyAlignment="1">
      <alignment vertical="center" wrapText="1"/>
      <protection locked="0"/>
    </xf>
    <xf numFmtId="0" fontId="30" fillId="0" borderId="35" xfId="0" applyFont="1" applyBorder="1" applyAlignment="1">
      <alignment vertical="center" wrapText="1"/>
      <protection locked="0"/>
    </xf>
    <xf numFmtId="0" fontId="30" fillId="0" borderId="0" xfId="0" applyFont="1" applyBorder="1" applyAlignment="1">
      <alignment vertical="top"/>
      <protection locked="0"/>
    </xf>
    <xf numFmtId="0" fontId="30" fillId="0" borderId="28" xfId="0" applyFont="1" applyBorder="1" applyAlignment="1">
      <alignment horizontal="left" vertical="center"/>
      <protection locked="0"/>
    </xf>
    <xf numFmtId="0" fontId="30" fillId="0" borderId="29" xfId="0" applyFont="1" applyBorder="1" applyAlignment="1">
      <alignment horizontal="left" vertical="center"/>
      <protection locked="0"/>
    </xf>
    <xf numFmtId="0" fontId="30" fillId="0" borderId="30" xfId="0" applyFont="1" applyBorder="1" applyAlignment="1">
      <alignment horizontal="left" vertical="center"/>
      <protection locked="0"/>
    </xf>
    <xf numFmtId="0" fontId="30" fillId="0" borderId="31" xfId="0" applyFont="1" applyBorder="1" applyAlignment="1">
      <alignment horizontal="left" vertical="center"/>
      <protection locked="0"/>
    </xf>
    <xf numFmtId="0" fontId="30" fillId="0" borderId="32" xfId="0" applyFont="1" applyBorder="1" applyAlignment="1">
      <alignment horizontal="left" vertical="center"/>
      <protection locked="0"/>
    </xf>
    <xf numFmtId="0" fontId="32" fillId="0" borderId="0" xfId="0" applyFont="1" applyBorder="1" applyAlignment="1">
      <alignment horizontal="left" vertical="center"/>
      <protection locked="0"/>
    </xf>
    <xf numFmtId="0" fontId="36" fillId="0" borderId="0" xfId="0" applyFont="1" applyAlignment="1">
      <alignment horizontal="left" vertical="center"/>
      <protection locked="0"/>
    </xf>
    <xf numFmtId="0" fontId="32" fillId="0" borderId="33" xfId="0" applyFont="1" applyBorder="1" applyAlignment="1">
      <alignment horizontal="left" vertical="center"/>
      <protection locked="0"/>
    </xf>
    <xf numFmtId="0" fontId="32" fillId="0" borderId="33" xfId="0" applyFont="1" applyBorder="1" applyAlignment="1">
      <alignment horizontal="center" vertical="center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5" fillId="0" borderId="0" xfId="0" applyFont="1" applyBorder="1" applyAlignment="1">
      <alignment horizontal="left" vertical="center"/>
      <protection locked="0"/>
    </xf>
    <xf numFmtId="0" fontId="33" fillId="0" borderId="0" xfId="0" applyFont="1" applyAlignment="1">
      <alignment horizontal="left" vertical="center"/>
      <protection locked="0"/>
    </xf>
    <xf numFmtId="0" fontId="33" fillId="0" borderId="0" xfId="0" applyFont="1" applyBorder="1" applyAlignment="1">
      <alignment horizontal="center" vertical="center"/>
      <protection locked="0"/>
    </xf>
    <xf numFmtId="0" fontId="33" fillId="0" borderId="31" xfId="0" applyFont="1" applyBorder="1" applyAlignment="1">
      <alignment horizontal="left" vertical="center"/>
      <protection locked="0"/>
    </xf>
    <xf numFmtId="0" fontId="33" fillId="0" borderId="0" xfId="0" applyFont="1" applyFill="1" applyBorder="1" applyAlignment="1">
      <alignment horizontal="left" vertical="center"/>
      <protection locked="0"/>
    </xf>
    <xf numFmtId="0" fontId="33" fillId="0" borderId="0" xfId="0" applyFont="1" applyFill="1" applyBorder="1" applyAlignment="1">
      <alignment horizontal="center" vertical="center"/>
      <protection locked="0"/>
    </xf>
    <xf numFmtId="0" fontId="30" fillId="0" borderId="34" xfId="0" applyFont="1" applyBorder="1" applyAlignment="1">
      <alignment horizontal="left" vertical="center"/>
      <protection locked="0"/>
    </xf>
    <xf numFmtId="0" fontId="28" fillId="0" borderId="33" xfId="0" applyFont="1" applyBorder="1" applyAlignment="1">
      <alignment horizontal="left" vertical="center"/>
      <protection locked="0"/>
    </xf>
    <xf numFmtId="0" fontId="30" fillId="0" borderId="35" xfId="0" applyFont="1" applyBorder="1" applyAlignment="1">
      <alignment horizontal="left" vertical="center"/>
      <protection locked="0"/>
    </xf>
    <xf numFmtId="0" fontId="30" fillId="0" borderId="0" xfId="0" applyFont="1" applyBorder="1" applyAlignment="1">
      <alignment horizontal="left" vertical="center"/>
      <protection locked="0"/>
    </xf>
    <xf numFmtId="0" fontId="36" fillId="0" borderId="0" xfId="0" applyFont="1" applyBorder="1" applyAlignment="1">
      <alignment horizontal="left" vertical="center"/>
      <protection locked="0"/>
    </xf>
    <xf numFmtId="0" fontId="33" fillId="0" borderId="33" xfId="0" applyFont="1" applyBorder="1" applyAlignment="1">
      <alignment horizontal="left" vertical="center"/>
      <protection locked="0"/>
    </xf>
    <xf numFmtId="0" fontId="30" fillId="0" borderId="28" xfId="0" applyFont="1" applyBorder="1" applyAlignment="1">
      <alignment horizontal="left" vertical="center" wrapText="1"/>
      <protection locked="0"/>
    </xf>
    <xf numFmtId="0" fontId="30" fillId="0" borderId="29" xfId="0" applyFont="1" applyBorder="1" applyAlignment="1">
      <alignment horizontal="left" vertical="center" wrapText="1"/>
      <protection locked="0"/>
    </xf>
    <xf numFmtId="0" fontId="30" fillId="0" borderId="30" xfId="0" applyFont="1" applyBorder="1" applyAlignment="1">
      <alignment horizontal="left" vertical="center" wrapText="1"/>
      <protection locked="0"/>
    </xf>
    <xf numFmtId="0" fontId="30" fillId="0" borderId="31" xfId="0" applyFont="1" applyBorder="1" applyAlignment="1">
      <alignment horizontal="left" vertical="center" wrapText="1"/>
      <protection locked="0"/>
    </xf>
    <xf numFmtId="0" fontId="30" fillId="0" borderId="32" xfId="0" applyFont="1" applyBorder="1" applyAlignment="1">
      <alignment horizontal="left" vertical="center" wrapText="1"/>
      <protection locked="0"/>
    </xf>
    <xf numFmtId="0" fontId="36" fillId="0" borderId="3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3" fillId="0" borderId="31" xfId="0" applyFont="1" applyBorder="1" applyAlignment="1">
      <alignment horizontal="left" vertical="center" wrapText="1"/>
      <protection locked="0"/>
    </xf>
    <xf numFmtId="0" fontId="33" fillId="0" borderId="32" xfId="0" applyFont="1" applyBorder="1" applyAlignment="1">
      <alignment horizontal="left" vertical="center" wrapText="1"/>
      <protection locked="0"/>
    </xf>
    <xf numFmtId="0" fontId="33" fillId="0" borderId="32" xfId="0" applyFont="1" applyBorder="1" applyAlignment="1">
      <alignment horizontal="left" vertical="center"/>
      <protection locked="0"/>
    </xf>
    <xf numFmtId="0" fontId="33" fillId="0" borderId="34" xfId="0" applyFont="1" applyBorder="1" applyAlignment="1">
      <alignment horizontal="left" vertical="center" wrapText="1"/>
      <protection locked="0"/>
    </xf>
    <xf numFmtId="0" fontId="33" fillId="0" borderId="33" xfId="0" applyFont="1" applyBorder="1" applyAlignment="1">
      <alignment horizontal="left" vertical="center" wrapText="1"/>
      <protection locked="0"/>
    </xf>
    <xf numFmtId="0" fontId="33" fillId="0" borderId="35" xfId="0" applyFont="1" applyBorder="1" applyAlignment="1">
      <alignment horizontal="left" vertical="center" wrapText="1"/>
      <protection locked="0"/>
    </xf>
    <xf numFmtId="0" fontId="33" fillId="0" borderId="0" xfId="0" applyFont="1" applyBorder="1" applyAlignment="1">
      <alignment horizontal="left" vertical="top"/>
      <protection locked="0"/>
    </xf>
    <xf numFmtId="0" fontId="33" fillId="0" borderId="0" xfId="0" applyFont="1" applyBorder="1" applyAlignment="1">
      <alignment horizontal="center" vertical="top"/>
      <protection locked="0"/>
    </xf>
    <xf numFmtId="0" fontId="33" fillId="0" borderId="34" xfId="0" applyFont="1" applyBorder="1" applyAlignment="1">
      <alignment horizontal="left" vertical="center"/>
      <protection locked="0"/>
    </xf>
    <xf numFmtId="0" fontId="33" fillId="0" borderId="35" xfId="0" applyFont="1" applyBorder="1" applyAlignment="1">
      <alignment horizontal="left" vertical="center"/>
      <protection locked="0"/>
    </xf>
    <xf numFmtId="0" fontId="36" fillId="0" borderId="0" xfId="0" applyFont="1" applyAlignment="1">
      <alignment vertical="center"/>
      <protection locked="0"/>
    </xf>
    <xf numFmtId="0" fontId="32" fillId="0" borderId="0" xfId="0" applyFont="1" applyBorder="1" applyAlignment="1">
      <alignment vertical="center"/>
      <protection locked="0"/>
    </xf>
    <xf numFmtId="0" fontId="36" fillId="0" borderId="33" xfId="0" applyFont="1" applyBorder="1" applyAlignment="1">
      <alignment vertical="center"/>
      <protection locked="0"/>
    </xf>
    <xf numFmtId="0" fontId="32" fillId="0" borderId="33" xfId="0" applyFont="1" applyBorder="1" applyAlignment="1">
      <alignment vertical="center"/>
      <protection locked="0"/>
    </xf>
    <xf numFmtId="0" fontId="32" fillId="0" borderId="33" xfId="0" applyFont="1" applyBorder="1" applyAlignment="1">
      <alignment horizontal="left"/>
      <protection locked="0"/>
    </xf>
    <xf numFmtId="0" fontId="36" fillId="0" borderId="33" xfId="0" applyFont="1" applyBorder="1" applyAlignment="1">
      <protection locked="0"/>
    </xf>
    <xf numFmtId="0" fontId="30" fillId="0" borderId="31" xfId="0" applyFont="1" applyBorder="1" applyAlignment="1">
      <alignment vertical="top"/>
      <protection locked="0"/>
    </xf>
    <xf numFmtId="0" fontId="30" fillId="0" borderId="32" xfId="0" applyFont="1" applyBorder="1" applyAlignment="1">
      <alignment vertical="top"/>
      <protection locked="0"/>
    </xf>
    <xf numFmtId="0" fontId="30" fillId="0" borderId="0" xfId="0" applyFont="1" applyBorder="1" applyAlignment="1">
      <alignment horizontal="center" vertical="center"/>
      <protection locked="0"/>
    </xf>
    <xf numFmtId="0" fontId="30" fillId="0" borderId="0" xfId="0" applyFont="1" applyBorder="1" applyAlignment="1">
      <alignment horizontal="left" vertical="top"/>
      <protection locked="0"/>
    </xf>
    <xf numFmtId="0" fontId="30" fillId="0" borderId="34" xfId="0" applyFont="1" applyBorder="1" applyAlignment="1">
      <alignment vertical="top"/>
      <protection locked="0"/>
    </xf>
    <xf numFmtId="0" fontId="30" fillId="0" borderId="33" xfId="0" applyFont="1" applyBorder="1" applyAlignment="1">
      <alignment vertical="top"/>
      <protection locked="0"/>
    </xf>
    <xf numFmtId="0" fontId="30" fillId="0" borderId="35" xfId="0" applyFont="1" applyBorder="1" applyAlignment="1">
      <alignment vertical="top"/>
      <protection locked="0"/>
    </xf>
    <xf numFmtId="0" fontId="5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10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top"/>
    </xf>
    <xf numFmtId="0" fontId="33" fillId="0" borderId="0" xfId="0" applyFont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top"/>
    </xf>
    <xf numFmtId="0" fontId="7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164" fontId="11" fillId="0" borderId="21" xfId="0" applyNumberFormat="1" applyFont="1" applyBorder="1" applyAlignment="1" applyProtection="1">
      <alignment horizontal="right" vertical="center"/>
    </xf>
    <xf numFmtId="164" fontId="11" fillId="0" borderId="0" xfId="0" applyNumberFormat="1" applyFont="1" applyAlignment="1" applyProtection="1">
      <alignment horizontal="right" vertical="center"/>
    </xf>
    <xf numFmtId="167" fontId="11" fillId="0" borderId="0" xfId="0" applyNumberFormat="1" applyFont="1" applyAlignment="1" applyProtection="1">
      <alignment horizontal="right" vertical="center"/>
    </xf>
    <xf numFmtId="164" fontId="11" fillId="0" borderId="15" xfId="0" applyNumberFormat="1" applyFont="1" applyBorder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164" fontId="18" fillId="0" borderId="21" xfId="0" applyNumberFormat="1" applyFont="1" applyBorder="1" applyAlignment="1" applyProtection="1">
      <alignment horizontal="right" vertical="center"/>
    </xf>
    <xf numFmtId="164" fontId="18" fillId="0" borderId="0" xfId="0" applyNumberFormat="1" applyFont="1" applyAlignment="1" applyProtection="1">
      <alignment horizontal="right" vertical="center"/>
    </xf>
    <xf numFmtId="167" fontId="18" fillId="0" borderId="0" xfId="0" applyNumberFormat="1" applyFont="1" applyAlignment="1" applyProtection="1">
      <alignment horizontal="right" vertical="center"/>
    </xf>
    <xf numFmtId="164" fontId="18" fillId="0" borderId="15" xfId="0" applyNumberFormat="1" applyFont="1" applyBorder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/>
    </xf>
    <xf numFmtId="164" fontId="18" fillId="0" borderId="22" xfId="0" applyNumberFormat="1" applyFont="1" applyBorder="1" applyAlignment="1" applyProtection="1">
      <alignment horizontal="right" vertical="center"/>
    </xf>
    <xf numFmtId="164" fontId="18" fillId="0" borderId="23" xfId="0" applyNumberFormat="1" applyFont="1" applyBorder="1" applyAlignment="1" applyProtection="1">
      <alignment horizontal="right" vertical="center"/>
    </xf>
    <xf numFmtId="167" fontId="18" fillId="0" borderId="23" xfId="0" applyNumberFormat="1" applyFont="1" applyBorder="1" applyAlignment="1" applyProtection="1">
      <alignment horizontal="right" vertical="center"/>
    </xf>
    <xf numFmtId="164" fontId="18" fillId="0" borderId="24" xfId="0" applyNumberFormat="1" applyFont="1" applyBorder="1" applyAlignment="1" applyProtection="1">
      <alignment horizontal="right" vertical="center"/>
    </xf>
    <xf numFmtId="170" fontId="5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0" fillId="2" borderId="9" xfId="0" applyFill="1" applyBorder="1" applyAlignment="1" applyProtection="1">
      <alignment horizontal="left" vertical="center"/>
    </xf>
    <xf numFmtId="164" fontId="6" fillId="2" borderId="9" xfId="0" applyNumberFormat="1" applyFont="1" applyFill="1" applyBorder="1" applyAlignment="1" applyProtection="1">
      <alignment horizontal="right" vertical="center"/>
    </xf>
    <xf numFmtId="166" fontId="5" fillId="0" borderId="0" xfId="0" applyNumberFormat="1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0" fillId="0" borderId="13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top" wrapText="1"/>
    </xf>
    <xf numFmtId="164" fontId="12" fillId="0" borderId="0" xfId="0" applyNumberFormat="1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38" fillId="3" borderId="0" xfId="1" applyFont="1" applyFill="1" applyAlignment="1" applyProtection="1">
      <alignment horizontal="left" vertical="center"/>
    </xf>
    <xf numFmtId="0" fontId="0" fillId="4" borderId="0" xfId="0" applyFill="1" applyAlignment="1" applyProtection="1">
      <alignment horizontal="left" vertical="top"/>
    </xf>
    <xf numFmtId="0" fontId="44" fillId="3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horizontal="left" vertical="center"/>
    </xf>
    <xf numFmtId="0" fontId="33" fillId="4" borderId="0" xfId="0" applyFont="1" applyFill="1" applyAlignment="1" applyProtection="1">
      <alignment horizontal="left" vertical="center"/>
    </xf>
    <xf numFmtId="0" fontId="39" fillId="4" borderId="0" xfId="0" applyFont="1" applyFill="1" applyAlignment="1" applyProtection="1">
      <alignment horizontal="left" vertical="center"/>
    </xf>
    <xf numFmtId="0" fontId="0" fillId="4" borderId="4" xfId="0" applyFill="1" applyBorder="1" applyAlignment="1" applyProtection="1">
      <alignment horizontal="left" vertical="center"/>
    </xf>
    <xf numFmtId="0" fontId="33" fillId="4" borderId="4" xfId="0" applyFont="1" applyFill="1" applyBorder="1" applyAlignment="1" applyProtection="1">
      <alignment horizontal="left" vertical="center"/>
    </xf>
    <xf numFmtId="0" fontId="39" fillId="4" borderId="4" xfId="0" applyFont="1" applyFill="1" applyBorder="1" applyAlignment="1" applyProtection="1">
      <alignment horizontal="left" vertical="center"/>
    </xf>
    <xf numFmtId="0" fontId="36" fillId="4" borderId="4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 wrapText="1"/>
    </xf>
    <xf numFmtId="0" fontId="38" fillId="3" borderId="0" xfId="1" applyFont="1" applyFill="1" applyAlignment="1" applyProtection="1">
      <alignment horizontal="left" vertical="center"/>
    </xf>
    <xf numFmtId="169" fontId="33" fillId="5" borderId="0" xfId="0" applyNumberFormat="1" applyFont="1" applyFill="1" applyAlignment="1" applyProtection="1">
      <alignment horizontal="left" vertical="center"/>
      <protection locked="0"/>
    </xf>
    <xf numFmtId="49" fontId="33" fillId="5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164" fontId="8" fillId="0" borderId="0" xfId="0" applyNumberFormat="1" applyFont="1" applyAlignment="1" applyProtection="1">
      <alignment horizontal="right" vertical="center"/>
    </xf>
    <xf numFmtId="165" fontId="8" fillId="0" borderId="0" xfId="0" applyNumberFormat="1" applyFont="1" applyAlignment="1" applyProtection="1">
      <alignment horizontal="right" vertical="center"/>
    </xf>
    <xf numFmtId="0" fontId="6" fillId="2" borderId="9" xfId="0" applyFont="1" applyFill="1" applyBorder="1" applyAlignment="1" applyProtection="1">
      <alignment horizontal="right" vertical="center"/>
    </xf>
    <xf numFmtId="0" fontId="0" fillId="2" borderId="26" xfId="0" applyFill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19" fillId="0" borderId="4" xfId="0" applyFont="1" applyBorder="1" applyAlignment="1" applyProtection="1">
      <alignment horizontal="left" vertical="center"/>
    </xf>
    <xf numFmtId="0" fontId="19" fillId="0" borderId="23" xfId="0" applyFont="1" applyBorder="1" applyAlignment="1" applyProtection="1">
      <alignment horizontal="left" vertical="center"/>
    </xf>
    <xf numFmtId="164" fontId="19" fillId="0" borderId="23" xfId="0" applyNumberFormat="1" applyFont="1" applyBorder="1" applyAlignment="1" applyProtection="1">
      <alignment horizontal="right" vertical="center"/>
    </xf>
    <xf numFmtId="0" fontId="19" fillId="0" borderId="5" xfId="0" applyFont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164" fontId="21" fillId="0" borderId="23" xfId="0" applyNumberFormat="1" applyFont="1" applyBorder="1" applyAlignment="1" applyProtection="1">
      <alignment horizontal="right" vertical="center"/>
    </xf>
    <xf numFmtId="0" fontId="21" fillId="0" borderId="5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164" fontId="12" fillId="0" borderId="0" xfId="0" applyNumberFormat="1" applyFont="1" applyAlignment="1" applyProtection="1">
      <alignment horizontal="right"/>
    </xf>
    <xf numFmtId="167" fontId="22" fillId="0" borderId="13" xfId="0" applyNumberFormat="1" applyFont="1" applyBorder="1" applyAlignment="1" applyProtection="1">
      <alignment horizontal="right"/>
    </xf>
    <xf numFmtId="167" fontId="22" fillId="0" borderId="14" xfId="0" applyNumberFormat="1" applyFont="1" applyBorder="1" applyAlignment="1" applyProtection="1">
      <alignment horizontal="right"/>
    </xf>
    <xf numFmtId="164" fontId="23" fillId="0" borderId="0" xfId="0" applyNumberFormat="1" applyFont="1" applyAlignment="1" applyProtection="1">
      <alignment horizontal="right" vertical="center"/>
    </xf>
    <xf numFmtId="0" fontId="24" fillId="0" borderId="4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/>
    </xf>
    <xf numFmtId="164" fontId="19" fillId="0" borderId="0" xfId="0" applyNumberFormat="1" applyFont="1" applyAlignment="1" applyProtection="1">
      <alignment horizontal="right"/>
    </xf>
    <xf numFmtId="0" fontId="24" fillId="0" borderId="21" xfId="0" applyFont="1" applyBorder="1" applyAlignment="1" applyProtection="1">
      <alignment horizontal="left"/>
    </xf>
    <xf numFmtId="167" fontId="24" fillId="0" borderId="0" xfId="0" applyNumberFormat="1" applyFont="1" applyAlignment="1" applyProtection="1">
      <alignment horizontal="right"/>
    </xf>
    <xf numFmtId="167" fontId="24" fillId="0" borderId="15" xfId="0" applyNumberFormat="1" applyFont="1" applyBorder="1" applyAlignment="1" applyProtection="1">
      <alignment horizontal="right"/>
    </xf>
    <xf numFmtId="164" fontId="24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alignment horizontal="left"/>
    </xf>
    <xf numFmtId="164" fontId="21" fillId="0" borderId="0" xfId="0" applyNumberFormat="1" applyFont="1" applyAlignment="1" applyProtection="1">
      <alignment horizontal="right"/>
    </xf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8" fontId="0" fillId="0" borderId="27" xfId="0" applyNumberFormat="1" applyFont="1" applyBorder="1" applyAlignment="1" applyProtection="1">
      <alignment horizontal="right" vertical="center"/>
    </xf>
    <xf numFmtId="164" fontId="0" fillId="0" borderId="27" xfId="0" applyNumberFormat="1" applyFont="1" applyBorder="1" applyAlignment="1" applyProtection="1">
      <alignment horizontal="right" vertical="center"/>
    </xf>
    <xf numFmtId="0" fontId="8" fillId="0" borderId="27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167" fontId="8" fillId="0" borderId="0" xfId="0" applyNumberFormat="1" applyFont="1" applyAlignment="1" applyProtection="1">
      <alignment horizontal="right" vertical="center"/>
    </xf>
    <xf numFmtId="167" fontId="8" fillId="0" borderId="15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 applyProtection="1">
      <alignment horizontal="right" vertical="center"/>
    </xf>
    <xf numFmtId="0" fontId="25" fillId="0" borderId="4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</xf>
    <xf numFmtId="168" fontId="25" fillId="0" borderId="0" xfId="0" applyNumberFormat="1" applyFont="1" applyAlignment="1" applyProtection="1">
      <alignment horizontal="right" vertical="center"/>
    </xf>
    <xf numFmtId="0" fontId="25" fillId="0" borderId="21" xfId="0" applyFont="1" applyBorder="1" applyAlignment="1" applyProtection="1">
      <alignment horizontal="left" vertical="center"/>
    </xf>
    <xf numFmtId="0" fontId="25" fillId="0" borderId="15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8" fillId="0" borderId="23" xfId="0" applyFont="1" applyBorder="1" applyAlignment="1" applyProtection="1">
      <alignment horizontal="center" vertical="center" wrapText="1"/>
    </xf>
    <xf numFmtId="167" fontId="8" fillId="0" borderId="23" xfId="0" applyNumberFormat="1" applyFont="1" applyBorder="1" applyAlignment="1" applyProtection="1">
      <alignment horizontal="right" vertical="center"/>
    </xf>
    <xf numFmtId="167" fontId="8" fillId="0" borderId="24" xfId="0" applyNumberFormat="1" applyFont="1" applyBorder="1" applyAlignment="1" applyProtection="1">
      <alignment horizontal="right" vertical="center"/>
    </xf>
    <xf numFmtId="0" fontId="27" fillId="0" borderId="27" xfId="0" applyFont="1" applyBorder="1" applyAlignment="1" applyProtection="1">
      <alignment horizontal="center" vertical="center" wrapText="1"/>
    </xf>
    <xf numFmtId="49" fontId="27" fillId="0" borderId="27" xfId="0" applyNumberFormat="1" applyFont="1" applyBorder="1" applyAlignment="1" applyProtection="1">
      <alignment horizontal="left" vertical="center" wrapText="1"/>
    </xf>
    <xf numFmtId="0" fontId="27" fillId="0" borderId="27" xfId="0" applyFont="1" applyBorder="1" applyAlignment="1" applyProtection="1">
      <alignment horizontal="left" vertical="center" wrapText="1"/>
    </xf>
    <xf numFmtId="168" fontId="27" fillId="0" borderId="27" xfId="0" applyNumberFormat="1" applyFont="1" applyBorder="1" applyAlignment="1" applyProtection="1">
      <alignment horizontal="right" vertical="center"/>
    </xf>
    <xf numFmtId="164" fontId="27" fillId="0" borderId="27" xfId="0" applyNumberFormat="1" applyFont="1" applyBorder="1" applyAlignment="1" applyProtection="1">
      <alignment horizontal="right" vertical="center"/>
    </xf>
    <xf numFmtId="0" fontId="27" fillId="0" borderId="0" xfId="0" applyFont="1" applyAlignment="1" applyProtection="1">
      <alignment horizontal="center" vertical="center" wrapText="1"/>
    </xf>
    <xf numFmtId="0" fontId="27" fillId="0" borderId="27" xfId="0" applyFont="1" applyBorder="1" applyAlignment="1" applyProtection="1">
      <alignment horizontal="center" vertical="center"/>
    </xf>
    <xf numFmtId="0" fontId="0" fillId="6" borderId="0" xfId="0" applyFill="1" applyAlignment="1" applyProtection="1">
      <alignment horizontal="left" vertical="top"/>
    </xf>
    <xf numFmtId="0" fontId="0" fillId="6" borderId="0" xfId="0" applyFont="1" applyFill="1" applyAlignment="1" applyProtection="1">
      <alignment horizontal="left" vertical="center"/>
    </xf>
    <xf numFmtId="0" fontId="0" fillId="6" borderId="0" xfId="0" applyFont="1" applyFill="1" applyAlignment="1" applyProtection="1">
      <alignment horizontal="left" vertical="center" wrapText="1"/>
    </xf>
    <xf numFmtId="0" fontId="13" fillId="6" borderId="0" xfId="0" applyFont="1" applyFill="1" applyAlignment="1" applyProtection="1">
      <alignment horizontal="left" vertical="center"/>
    </xf>
    <xf numFmtId="0" fontId="20" fillId="6" borderId="0" xfId="0" applyFont="1" applyFill="1" applyAlignment="1" applyProtection="1">
      <alignment horizontal="left" vertical="center"/>
    </xf>
    <xf numFmtId="0" fontId="0" fillId="6" borderId="0" xfId="0" applyFont="1" applyFill="1" applyAlignment="1" applyProtection="1">
      <alignment horizontal="center" vertical="center" wrapText="1"/>
    </xf>
    <xf numFmtId="0" fontId="0" fillId="6" borderId="0" xfId="0" applyFont="1" applyFill="1" applyAlignment="1" applyProtection="1">
      <alignment horizontal="left"/>
    </xf>
    <xf numFmtId="0" fontId="0" fillId="6" borderId="0" xfId="0" applyFont="1" applyFill="1" applyAlignment="1" applyProtection="1">
      <alignment horizontal="left" vertical="top"/>
    </xf>
    <xf numFmtId="0" fontId="0" fillId="6" borderId="4" xfId="0" applyFill="1" applyBorder="1" applyAlignment="1" applyProtection="1">
      <alignment horizontal="left" vertical="center"/>
    </xf>
    <xf numFmtId="0" fontId="0" fillId="6" borderId="4" xfId="0" applyFill="1" applyBorder="1" applyAlignment="1" applyProtection="1">
      <alignment horizontal="center" vertical="center" wrapText="1"/>
    </xf>
    <xf numFmtId="0" fontId="24" fillId="6" borderId="4" xfId="0" applyFont="1" applyFill="1" applyBorder="1" applyAlignment="1" applyProtection="1">
      <alignment horizontal="left"/>
    </xf>
    <xf numFmtId="0" fontId="25" fillId="6" borderId="4" xfId="0" applyFont="1" applyFill="1" applyBorder="1" applyAlignment="1" applyProtection="1">
      <alignment horizontal="left" vertical="center"/>
    </xf>
    <xf numFmtId="0" fontId="27" fillId="6" borderId="4" xfId="0" applyFont="1" applyFill="1" applyBorder="1" applyAlignment="1" applyProtection="1">
      <alignment horizontal="left" vertical="center"/>
    </xf>
    <xf numFmtId="0" fontId="0" fillId="7" borderId="0" xfId="0" applyFill="1" applyAlignment="1" applyProtection="1">
      <alignment horizontal="left" vertical="top"/>
    </xf>
    <xf numFmtId="0" fontId="0" fillId="7" borderId="0" xfId="0" applyFont="1" applyFill="1" applyAlignment="1" applyProtection="1">
      <alignment horizontal="left" vertical="center"/>
    </xf>
    <xf numFmtId="0" fontId="0" fillId="7" borderId="0" xfId="0" applyFont="1" applyFill="1" applyAlignment="1" applyProtection="1">
      <alignment horizontal="left" vertical="center" wrapText="1"/>
    </xf>
    <xf numFmtId="0" fontId="13" fillId="7" borderId="0" xfId="0" applyFont="1" applyFill="1" applyAlignment="1" applyProtection="1">
      <alignment horizontal="left" vertical="center"/>
    </xf>
    <xf numFmtId="0" fontId="20" fillId="7" borderId="0" xfId="0" applyFont="1" applyFill="1" applyAlignment="1" applyProtection="1">
      <alignment horizontal="left" vertical="center"/>
    </xf>
    <xf numFmtId="0" fontId="0" fillId="7" borderId="0" xfId="0" applyFont="1" applyFill="1" applyAlignment="1" applyProtection="1">
      <alignment horizontal="center" vertical="center" wrapText="1"/>
    </xf>
    <xf numFmtId="0" fontId="0" fillId="7" borderId="0" xfId="0" applyFont="1" applyFill="1" applyAlignment="1" applyProtection="1">
      <alignment horizontal="left"/>
    </xf>
    <xf numFmtId="0" fontId="0" fillId="7" borderId="0" xfId="0" applyFont="1" applyFill="1" applyAlignment="1" applyProtection="1">
      <alignment horizontal="left" vertical="top"/>
    </xf>
    <xf numFmtId="0" fontId="0" fillId="7" borderId="4" xfId="0" applyFill="1" applyBorder="1" applyAlignment="1" applyProtection="1">
      <alignment horizontal="left" vertical="center"/>
    </xf>
    <xf numFmtId="0" fontId="0" fillId="7" borderId="4" xfId="0" applyFill="1" applyBorder="1" applyAlignment="1" applyProtection="1">
      <alignment horizontal="center" vertical="center" wrapText="1"/>
    </xf>
    <xf numFmtId="0" fontId="24" fillId="7" borderId="4" xfId="0" applyFont="1" applyFill="1" applyBorder="1" applyAlignment="1" applyProtection="1">
      <alignment horizontal="left"/>
    </xf>
    <xf numFmtId="0" fontId="27" fillId="7" borderId="4" xfId="0" applyFont="1" applyFill="1" applyBorder="1" applyAlignment="1" applyProtection="1">
      <alignment horizontal="left" vertical="center"/>
    </xf>
    <xf numFmtId="168" fontId="0" fillId="5" borderId="27" xfId="0" applyNumberFormat="1" applyFont="1" applyFill="1" applyBorder="1" applyAlignment="1" applyProtection="1">
      <alignment horizontal="right" vertical="center"/>
      <protection locked="0"/>
    </xf>
    <xf numFmtId="164" fontId="0" fillId="5" borderId="27" xfId="0" applyNumberFormat="1" applyFont="1" applyFill="1" applyBorder="1" applyAlignment="1" applyProtection="1">
      <alignment horizontal="right" vertical="center"/>
      <protection locked="0"/>
    </xf>
    <xf numFmtId="164" fontId="27" fillId="5" borderId="27" xfId="0" applyNumberFormat="1" applyFont="1" applyFill="1" applyBorder="1" applyAlignment="1" applyProtection="1">
      <alignment horizontal="right" vertical="center"/>
      <protection locked="0"/>
    </xf>
    <xf numFmtId="0" fontId="0" fillId="5" borderId="0" xfId="0" applyFont="1" applyFill="1" applyAlignment="1" applyProtection="1">
      <alignment horizontal="left" vertical="center"/>
      <protection locked="0"/>
    </xf>
    <xf numFmtId="0" fontId="21" fillId="0" borderId="4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>
      <alignment horizontal="left" vertical="center"/>
    </xf>
    <xf numFmtId="0" fontId="21" fillId="0" borderId="23" xfId="0" applyFont="1" applyFill="1" applyBorder="1" applyAlignment="1" applyProtection="1">
      <alignment horizontal="left" vertical="center"/>
    </xf>
    <xf numFmtId="164" fontId="21" fillId="0" borderId="23" xfId="0" applyNumberFormat="1" applyFont="1" applyFill="1" applyBorder="1" applyAlignment="1" applyProtection="1">
      <alignment horizontal="right" vertical="center"/>
    </xf>
    <xf numFmtId="0" fontId="21" fillId="0" borderId="5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 wrapText="1"/>
    </xf>
    <xf numFmtId="0" fontId="38" fillId="3" borderId="0" xfId="1" applyFont="1" applyFill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left" vertical="center"/>
    </xf>
    <xf numFmtId="0" fontId="38" fillId="3" borderId="0" xfId="1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 wrapText="1"/>
    </xf>
    <xf numFmtId="0" fontId="19" fillId="0" borderId="4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/>
    </xf>
    <xf numFmtId="0" fontId="19" fillId="0" borderId="23" xfId="0" applyFont="1" applyFill="1" applyBorder="1" applyAlignment="1" applyProtection="1">
      <alignment horizontal="left" vertical="center"/>
    </xf>
    <xf numFmtId="164" fontId="19" fillId="0" borderId="23" xfId="0" applyNumberFormat="1" applyFont="1" applyFill="1" applyBorder="1" applyAlignment="1" applyProtection="1">
      <alignment horizontal="right" vertical="center"/>
    </xf>
    <xf numFmtId="0" fontId="19" fillId="0" borderId="5" xfId="0" applyFont="1" applyFill="1" applyBorder="1" applyAlignment="1" applyProtection="1">
      <alignment horizontal="left" vertical="center"/>
    </xf>
    <xf numFmtId="0" fontId="38" fillId="3" borderId="0" xfId="1" applyFont="1" applyFill="1" applyAlignment="1" applyProtection="1">
      <alignment horizontal="left" vertical="center"/>
    </xf>
    <xf numFmtId="0" fontId="46" fillId="5" borderId="0" xfId="1" applyFont="1" applyFill="1" applyAlignment="1" applyProtection="1">
      <alignment horizontal="center" vertical="center"/>
    </xf>
    <xf numFmtId="0" fontId="0" fillId="5" borderId="0" xfId="0" applyFill="1" applyAlignment="1">
      <alignment vertical="top"/>
      <protection locked="0"/>
    </xf>
    <xf numFmtId="0" fontId="0" fillId="5" borderId="0" xfId="0" applyFill="1" applyAlignment="1">
      <alignment horizontal="center" vertical="center"/>
      <protection locked="0"/>
    </xf>
    <xf numFmtId="0" fontId="30" fillId="5" borderId="0" xfId="0" applyFont="1" applyFill="1" applyBorder="1" applyAlignment="1">
      <alignment vertical="top"/>
      <protection locked="0"/>
    </xf>
    <xf numFmtId="0" fontId="30" fillId="5" borderId="0" xfId="0" applyFont="1" applyFill="1" applyAlignment="1">
      <alignment vertical="top"/>
      <protection locked="0"/>
    </xf>
    <xf numFmtId="0" fontId="30" fillId="5" borderId="0" xfId="0" applyFont="1" applyFill="1" applyBorder="1" applyAlignment="1">
      <alignment horizontal="left" vertical="center"/>
      <protection locked="0"/>
    </xf>
    <xf numFmtId="0" fontId="28" fillId="5" borderId="0" xfId="0" applyFont="1" applyFill="1" applyBorder="1" applyAlignment="1">
      <alignment horizontal="left" vertical="center"/>
      <protection locked="0"/>
    </xf>
    <xf numFmtId="0" fontId="30" fillId="5" borderId="0" xfId="0" applyFont="1" applyFill="1" applyBorder="1" applyAlignment="1">
      <alignment horizontal="left" vertical="center" wrapText="1"/>
      <protection locked="0"/>
    </xf>
    <xf numFmtId="0" fontId="33" fillId="5" borderId="0" xfId="0" applyFont="1" applyFill="1" applyBorder="1" applyAlignment="1">
      <alignment horizontal="left" vertical="center" wrapText="1"/>
      <protection locked="0"/>
    </xf>
    <xf numFmtId="0" fontId="33" fillId="5" borderId="0" xfId="0" applyFont="1" applyFill="1" applyBorder="1" applyAlignment="1">
      <alignment horizontal="center" vertical="center" wrapText="1"/>
      <protection locked="0"/>
    </xf>
    <xf numFmtId="0" fontId="33" fillId="5" borderId="0" xfId="0" applyFont="1" applyFill="1" applyBorder="1" applyAlignment="1">
      <alignment horizontal="left" vertical="center"/>
      <protection locked="0"/>
    </xf>
    <xf numFmtId="0" fontId="33" fillId="5" borderId="0" xfId="0" applyFont="1" applyFill="1" applyBorder="1" applyAlignment="1">
      <alignment horizontal="center" vertical="center"/>
      <protection locked="0"/>
    </xf>
    <xf numFmtId="0" fontId="38" fillId="3" borderId="0" xfId="1" applyFont="1" applyFill="1" applyAlignment="1" applyProtection="1">
      <alignment horizontal="left" vertical="center"/>
    </xf>
    <xf numFmtId="0" fontId="43" fillId="2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left" vertical="top"/>
    </xf>
    <xf numFmtId="164" fontId="16" fillId="0" borderId="0" xfId="0" applyNumberFormat="1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/>
    </xf>
    <xf numFmtId="166" fontId="5" fillId="0" borderId="0" xfId="0" applyNumberFormat="1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top" wrapText="1"/>
    </xf>
    <xf numFmtId="0" fontId="11" fillId="0" borderId="20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165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164" fontId="9" fillId="0" borderId="0" xfId="0" applyNumberFormat="1" applyFont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164" fontId="12" fillId="0" borderId="0" xfId="0" applyNumberFormat="1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45" fillId="0" borderId="0" xfId="0" applyFont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right" vertical="center"/>
    </xf>
    <xf numFmtId="0" fontId="41" fillId="0" borderId="0" xfId="0" applyFont="1" applyAlignment="1" applyProtection="1">
      <alignment horizontal="left" vertical="top" wrapText="1"/>
    </xf>
    <xf numFmtId="0" fontId="42" fillId="0" borderId="0" xfId="0" applyFont="1" applyAlignment="1" applyProtection="1">
      <alignment horizontal="left" vertical="center"/>
    </xf>
    <xf numFmtId="49" fontId="33" fillId="5" borderId="0" xfId="0" applyNumberFormat="1" applyFont="1" applyFill="1" applyAlignment="1" applyProtection="1">
      <alignment horizontal="left" vertical="center"/>
      <protection locked="0"/>
    </xf>
    <xf numFmtId="0" fontId="0" fillId="5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top"/>
      <protection locked="0"/>
    </xf>
    <xf numFmtId="164" fontId="7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6" fillId="2" borderId="9" xfId="0" applyFont="1" applyFill="1" applyBorder="1" applyAlignment="1" applyProtection="1">
      <alignment horizontal="left" vertical="center"/>
    </xf>
    <xf numFmtId="164" fontId="6" fillId="2" borderId="9" xfId="0" applyNumberFormat="1" applyFont="1" applyFill="1" applyBorder="1" applyAlignment="1" applyProtection="1">
      <alignment horizontal="right" vertical="center"/>
    </xf>
    <xf numFmtId="0" fontId="0" fillId="2" borderId="16" xfId="0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33" fillId="0" borderId="0" xfId="0" applyFont="1" applyBorder="1" applyAlignment="1">
      <alignment horizontal="left" vertical="top"/>
      <protection locked="0"/>
    </xf>
    <xf numFmtId="0" fontId="31" fillId="0" borderId="0" xfId="0" applyFont="1" applyBorder="1" applyAlignment="1">
      <alignment horizontal="center" vertical="center"/>
      <protection locked="0"/>
    </xf>
    <xf numFmtId="0" fontId="31" fillId="0" borderId="0" xfId="0" applyFont="1" applyBorder="1" applyAlignment="1">
      <alignment horizontal="center" vertical="center" wrapText="1"/>
      <protection locked="0"/>
    </xf>
    <xf numFmtId="0" fontId="32" fillId="0" borderId="33" xfId="0" applyFont="1" applyBorder="1" applyAlignment="1">
      <alignment horizontal="left"/>
      <protection locked="0"/>
    </xf>
    <xf numFmtId="0" fontId="33" fillId="0" borderId="0" xfId="0" applyFont="1" applyBorder="1" applyAlignment="1">
      <alignment horizontal="left" vertical="center"/>
      <protection locked="0"/>
    </xf>
    <xf numFmtId="0" fontId="33" fillId="0" borderId="0" xfId="0" applyFont="1" applyBorder="1" applyAlignment="1">
      <alignment horizontal="left" vertical="center" wrapText="1"/>
      <protection locked="0"/>
    </xf>
    <xf numFmtId="49" fontId="33" fillId="0" borderId="0" xfId="0" applyNumberFormat="1" applyFont="1" applyBorder="1" applyAlignment="1">
      <alignment horizontal="left" vertical="center" wrapText="1"/>
      <protection locked="0"/>
    </xf>
    <xf numFmtId="0" fontId="32" fillId="0" borderId="33" xfId="0" applyFont="1" applyBorder="1" applyAlignment="1">
      <alignment horizontal="left" wrapText="1"/>
      <protection locked="0"/>
    </xf>
    <xf numFmtId="0" fontId="38" fillId="5" borderId="0" xfId="1" applyFont="1" applyFill="1" applyAlignment="1" applyProtection="1">
      <alignment horizontal="right" vertical="center"/>
    </xf>
    <xf numFmtId="0" fontId="47" fillId="8" borderId="0" xfId="1" applyFont="1" applyFill="1" applyAlignment="1" applyProtection="1">
      <alignment horizontal="center" vertical="center"/>
    </xf>
    <xf numFmtId="0" fontId="48" fillId="8" borderId="0" xfId="1" applyFont="1" applyFill="1" applyAlignment="1" applyProtection="1">
      <alignment horizontal="center" vertical="center"/>
    </xf>
    <xf numFmtId="0" fontId="47" fillId="8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2C2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F00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13C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F46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189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A36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E50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4AA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26" name="Obrázek 1" descr="C:\KROSplusData\System\Temp\radA2C26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733425</xdr:colOff>
      <xdr:row>1</xdr:row>
      <xdr:rowOff>0</xdr:rowOff>
    </xdr:to>
    <xdr:pic>
      <xdr:nvPicPr>
        <xdr:cNvPr id="2059" name="Obrázek 1" descr="C:\KROSplusData\System\Temp\radAF008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733425</xdr:colOff>
      <xdr:row>1</xdr:row>
      <xdr:rowOff>0</xdr:rowOff>
    </xdr:to>
    <xdr:pic>
      <xdr:nvPicPr>
        <xdr:cNvPr id="3083" name="Obrázek 1" descr="C:\KROSplusData\System\Temp\radC13CC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733425</xdr:colOff>
      <xdr:row>1</xdr:row>
      <xdr:rowOff>0</xdr:rowOff>
    </xdr:to>
    <xdr:pic>
      <xdr:nvPicPr>
        <xdr:cNvPr id="4107" name="Obrázek 1" descr="C:\KROSplusData\System\Temp\rad4F46E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733425</xdr:colOff>
      <xdr:row>1</xdr:row>
      <xdr:rowOff>0</xdr:rowOff>
    </xdr:to>
    <xdr:pic>
      <xdr:nvPicPr>
        <xdr:cNvPr id="5131" name="Obrázek 1" descr="C:\KROSplusData\System\Temp\rad2189C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733425</xdr:colOff>
      <xdr:row>1</xdr:row>
      <xdr:rowOff>0</xdr:rowOff>
    </xdr:to>
    <xdr:pic>
      <xdr:nvPicPr>
        <xdr:cNvPr id="6155" name="Obrázek 1" descr="C:\KROSplusData\System\Temp\rad3A36E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733425</xdr:colOff>
      <xdr:row>1</xdr:row>
      <xdr:rowOff>0</xdr:rowOff>
    </xdr:to>
    <xdr:pic>
      <xdr:nvPicPr>
        <xdr:cNvPr id="7179" name="Obrázek 1" descr="C:\KROSplusData\System\Temp\radBE50F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733425</xdr:colOff>
      <xdr:row>1</xdr:row>
      <xdr:rowOff>0</xdr:rowOff>
    </xdr:to>
    <xdr:pic>
      <xdr:nvPicPr>
        <xdr:cNvPr id="8203" name="Obrázek 1" descr="C:\KROSplusData\System\Temp\radD4AA7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61"/>
  <sheetViews>
    <sheetView showGridLines="0" showRowColHeaders="0" tabSelected="1" zoomScale="115" zoomScaleNormal="115" workbookViewId="0">
      <pane ySplit="1" topLeftCell="A2" activePane="bottomLeft" state="frozenSplit"/>
      <selection activeCell="A35" sqref="A35"/>
      <selection pane="bottomLeft" activeCell="AN8" sqref="AN8"/>
    </sheetView>
  </sheetViews>
  <sheetFormatPr defaultColWidth="0" defaultRowHeight="14.25" customHeight="1" x14ac:dyDescent="0.3"/>
  <cols>
    <col min="1" max="1" width="8.33203125" style="87" customWidth="1"/>
    <col min="2" max="2" width="1.6640625" style="87" customWidth="1"/>
    <col min="3" max="3" width="4.1640625" style="87" customWidth="1"/>
    <col min="4" max="33" width="2.6640625" style="87" customWidth="1"/>
    <col min="34" max="34" width="3.33203125" style="87" customWidth="1"/>
    <col min="35" max="35" width="31.6640625" style="87" customWidth="1"/>
    <col min="36" max="37" width="2.5" style="87" customWidth="1"/>
    <col min="38" max="38" width="8.33203125" style="87" customWidth="1"/>
    <col min="39" max="39" width="3.33203125" style="87" customWidth="1"/>
    <col min="40" max="40" width="13.33203125" style="87" customWidth="1"/>
    <col min="41" max="41" width="7.5" style="87" customWidth="1"/>
    <col min="42" max="42" width="4.1640625" style="87" customWidth="1"/>
    <col min="43" max="43" width="15.6640625" style="87" customWidth="1"/>
    <col min="44" max="44" width="13.6640625" style="87" customWidth="1"/>
    <col min="45" max="46" width="25.83203125" style="87" hidden="1" customWidth="1"/>
    <col min="47" max="47" width="25" style="87" hidden="1" customWidth="1"/>
    <col min="48" max="52" width="21.6640625" style="87" hidden="1" customWidth="1"/>
    <col min="53" max="53" width="19.1640625" style="87" hidden="1" customWidth="1"/>
    <col min="54" max="54" width="25" style="87" hidden="1" customWidth="1"/>
    <col min="55" max="56" width="19.1640625" style="87" hidden="1" customWidth="1"/>
    <col min="57" max="57" width="30.83203125" style="87" customWidth="1"/>
    <col min="58" max="70" width="10.6640625" style="85" hidden="1" customWidth="1"/>
    <col min="71" max="91" width="10.6640625" style="87" hidden="1" customWidth="1"/>
    <col min="92" max="256" width="0" style="85" hidden="1" customWidth="1"/>
    <col min="257" max="16384" width="10.6640625" style="85" hidden="1"/>
  </cols>
  <sheetData>
    <row r="1" spans="1:256" s="86" customFormat="1" ht="22.5" customHeight="1" x14ac:dyDescent="0.3">
      <c r="A1" s="16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303" t="s">
        <v>1414</v>
      </c>
      <c r="L1" s="303"/>
      <c r="M1" s="303"/>
      <c r="N1" s="303"/>
      <c r="O1" s="303"/>
      <c r="P1" s="303"/>
      <c r="Q1" s="303"/>
      <c r="R1" s="303"/>
      <c r="S1" s="303"/>
      <c r="T1" s="303"/>
      <c r="U1" s="2"/>
      <c r="V1" s="2"/>
      <c r="W1" s="303" t="s">
        <v>1415</v>
      </c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1" t="s">
        <v>2</v>
      </c>
      <c r="BB1" s="1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1" t="s">
        <v>3</v>
      </c>
      <c r="BU1" s="1" t="s">
        <v>3</v>
      </c>
      <c r="BV1" s="1" t="s">
        <v>4</v>
      </c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s="87" customFormat="1" ht="37.5" customHeight="1" x14ac:dyDescent="0.3">
      <c r="A2" s="358" t="s">
        <v>1600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304" t="s">
        <v>5</v>
      </c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S2" s="82" t="s">
        <v>6</v>
      </c>
      <c r="BT2" s="82" t="s">
        <v>7</v>
      </c>
    </row>
    <row r="3" spans="1:256" s="87" customFormat="1" ht="7.5" customHeight="1" x14ac:dyDescent="0.3">
      <c r="A3" s="160"/>
      <c r="B3" s="88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90"/>
      <c r="AR3" s="160"/>
      <c r="BS3" s="82" t="s">
        <v>6</v>
      </c>
      <c r="BT3" s="82" t="s">
        <v>8</v>
      </c>
    </row>
    <row r="4" spans="1:256" s="87" customFormat="1" ht="37.5" customHeight="1" x14ac:dyDescent="0.3">
      <c r="A4" s="160"/>
      <c r="B4" s="91"/>
      <c r="D4" s="92" t="s">
        <v>9</v>
      </c>
      <c r="AQ4" s="93"/>
      <c r="AR4" s="160"/>
      <c r="AS4" s="94" t="s">
        <v>10</v>
      </c>
      <c r="BE4" s="95" t="s">
        <v>1587</v>
      </c>
      <c r="BS4" s="82" t="s">
        <v>11</v>
      </c>
    </row>
    <row r="5" spans="1:256" s="87" customFormat="1" ht="15" customHeight="1" x14ac:dyDescent="0.3">
      <c r="A5" s="160"/>
      <c r="B5" s="91"/>
      <c r="D5" s="83" t="s">
        <v>12</v>
      </c>
      <c r="K5" s="332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Q5" s="93"/>
      <c r="AR5" s="160"/>
      <c r="BE5" s="328" t="s">
        <v>1588</v>
      </c>
      <c r="BS5" s="82" t="s">
        <v>6</v>
      </c>
    </row>
    <row r="6" spans="1:256" s="87" customFormat="1" ht="38.25" customHeight="1" x14ac:dyDescent="0.3">
      <c r="A6" s="160"/>
      <c r="B6" s="91"/>
      <c r="D6" s="97" t="s">
        <v>13</v>
      </c>
      <c r="K6" s="333" t="s">
        <v>1592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Q6" s="93"/>
      <c r="AR6" s="160"/>
      <c r="BE6" s="305"/>
      <c r="BS6" s="82" t="s">
        <v>14</v>
      </c>
    </row>
    <row r="7" spans="1:256" s="87" customFormat="1" ht="15" customHeight="1" x14ac:dyDescent="0.3">
      <c r="A7" s="160"/>
      <c r="B7" s="91"/>
      <c r="D7" s="78" t="s">
        <v>15</v>
      </c>
      <c r="K7" s="96"/>
      <c r="AK7" s="78" t="s">
        <v>16</v>
      </c>
      <c r="AN7" s="96"/>
      <c r="AQ7" s="93"/>
      <c r="AR7" s="160"/>
      <c r="BE7" s="305"/>
      <c r="BS7" s="82" t="s">
        <v>17</v>
      </c>
    </row>
    <row r="8" spans="1:256" s="87" customFormat="1" ht="15" customHeight="1" x14ac:dyDescent="0.3">
      <c r="A8" s="160"/>
      <c r="B8" s="91"/>
      <c r="D8" s="78" t="s">
        <v>18</v>
      </c>
      <c r="K8" s="98" t="s">
        <v>1593</v>
      </c>
      <c r="AK8" s="78" t="s">
        <v>19</v>
      </c>
      <c r="AN8" s="172" t="s">
        <v>1590</v>
      </c>
      <c r="AQ8" s="93"/>
      <c r="AR8" s="160"/>
      <c r="BE8" s="305"/>
      <c r="BS8" s="82" t="s">
        <v>20</v>
      </c>
    </row>
    <row r="9" spans="1:256" s="87" customFormat="1" ht="15" customHeight="1" x14ac:dyDescent="0.3">
      <c r="A9" s="160"/>
      <c r="B9" s="91"/>
      <c r="AQ9" s="93"/>
      <c r="AR9" s="160"/>
      <c r="BE9" s="305"/>
      <c r="BS9" s="82" t="s">
        <v>21</v>
      </c>
    </row>
    <row r="10" spans="1:256" s="87" customFormat="1" ht="15" customHeight="1" x14ac:dyDescent="0.3">
      <c r="A10" s="160"/>
      <c r="B10" s="91"/>
      <c r="D10" s="78" t="s">
        <v>22</v>
      </c>
      <c r="AK10" s="78" t="s">
        <v>23</v>
      </c>
      <c r="AN10" s="99" t="s">
        <v>1589</v>
      </c>
      <c r="AQ10" s="93"/>
      <c r="AR10" s="160"/>
      <c r="BE10" s="305"/>
      <c r="BS10" s="82" t="s">
        <v>14</v>
      </c>
    </row>
    <row r="11" spans="1:256" s="87" customFormat="1" ht="19.5" customHeight="1" x14ac:dyDescent="0.3">
      <c r="A11" s="160"/>
      <c r="B11" s="91"/>
      <c r="E11" s="98" t="s">
        <v>1586</v>
      </c>
      <c r="AK11" s="78" t="s">
        <v>24</v>
      </c>
      <c r="AN11" s="98"/>
      <c r="AQ11" s="93"/>
      <c r="AR11" s="160"/>
      <c r="BE11" s="305"/>
      <c r="BS11" s="82" t="s">
        <v>14</v>
      </c>
    </row>
    <row r="12" spans="1:256" s="87" customFormat="1" ht="7.5" customHeight="1" x14ac:dyDescent="0.3">
      <c r="A12" s="160"/>
      <c r="B12" s="91"/>
      <c r="AQ12" s="93"/>
      <c r="AR12" s="160"/>
      <c r="BE12" s="305"/>
      <c r="BS12" s="82" t="s">
        <v>14</v>
      </c>
    </row>
    <row r="13" spans="1:256" s="87" customFormat="1" ht="15" customHeight="1" x14ac:dyDescent="0.3">
      <c r="A13" s="160"/>
      <c r="B13" s="91"/>
      <c r="D13" s="78" t="s">
        <v>25</v>
      </c>
      <c r="AK13" s="78" t="s">
        <v>23</v>
      </c>
      <c r="AN13" s="173" t="s">
        <v>1590</v>
      </c>
      <c r="AQ13" s="93"/>
      <c r="AR13" s="160"/>
      <c r="BE13" s="305"/>
      <c r="BS13" s="82" t="s">
        <v>14</v>
      </c>
    </row>
    <row r="14" spans="1:256" s="87" customFormat="1" ht="15.75" customHeight="1" x14ac:dyDescent="0.3">
      <c r="A14" s="160"/>
      <c r="B14" s="91"/>
      <c r="E14" s="330" t="s">
        <v>1590</v>
      </c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78" t="s">
        <v>24</v>
      </c>
      <c r="AN14" s="173" t="s">
        <v>1590</v>
      </c>
      <c r="AQ14" s="93"/>
      <c r="AR14" s="160"/>
      <c r="BE14" s="305"/>
      <c r="BS14" s="82" t="s">
        <v>14</v>
      </c>
    </row>
    <row r="15" spans="1:256" s="87" customFormat="1" ht="7.5" customHeight="1" x14ac:dyDescent="0.3">
      <c r="A15" s="160"/>
      <c r="B15" s="91"/>
      <c r="AQ15" s="93"/>
      <c r="AR15" s="160"/>
      <c r="BE15" s="305"/>
      <c r="BS15" s="82" t="s">
        <v>3</v>
      </c>
    </row>
    <row r="16" spans="1:256" s="87" customFormat="1" ht="15" customHeight="1" x14ac:dyDescent="0.3">
      <c r="A16" s="160"/>
      <c r="B16" s="91"/>
      <c r="D16" s="78" t="s">
        <v>26</v>
      </c>
      <c r="AK16" s="78" t="s">
        <v>23</v>
      </c>
      <c r="AN16" s="96"/>
      <c r="AQ16" s="93"/>
      <c r="AR16" s="160"/>
      <c r="BE16" s="305"/>
      <c r="BS16" s="82" t="s">
        <v>3</v>
      </c>
    </row>
    <row r="17" spans="1:71" s="87" customFormat="1" ht="19.5" customHeight="1" x14ac:dyDescent="0.3">
      <c r="A17" s="160"/>
      <c r="B17" s="91"/>
      <c r="E17" s="98" t="s">
        <v>1591</v>
      </c>
      <c r="AK17" s="78" t="s">
        <v>24</v>
      </c>
      <c r="AN17" s="96"/>
      <c r="AQ17" s="93"/>
      <c r="AR17" s="160"/>
      <c r="BE17" s="305"/>
      <c r="BS17" s="82" t="s">
        <v>27</v>
      </c>
    </row>
    <row r="18" spans="1:71" s="87" customFormat="1" ht="7.5" customHeight="1" x14ac:dyDescent="0.3">
      <c r="A18" s="160"/>
      <c r="B18" s="91"/>
      <c r="AQ18" s="93"/>
      <c r="AR18" s="160"/>
      <c r="BE18" s="305"/>
      <c r="BS18" s="82" t="s">
        <v>6</v>
      </c>
    </row>
    <row r="19" spans="1:71" s="87" customFormat="1" ht="15" customHeight="1" x14ac:dyDescent="0.3">
      <c r="A19" s="160"/>
      <c r="B19" s="91"/>
      <c r="D19" s="78" t="s">
        <v>28</v>
      </c>
      <c r="AQ19" s="93"/>
      <c r="AR19" s="160"/>
      <c r="BE19" s="305"/>
      <c r="BS19" s="82" t="s">
        <v>6</v>
      </c>
    </row>
    <row r="20" spans="1:71" s="87" customFormat="1" ht="15.75" customHeight="1" x14ac:dyDescent="0.3">
      <c r="A20" s="160"/>
      <c r="B20" s="91"/>
      <c r="E20" s="334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Q20" s="93"/>
      <c r="AR20" s="160"/>
      <c r="BE20" s="305"/>
      <c r="BS20" s="82" t="s">
        <v>27</v>
      </c>
    </row>
    <row r="21" spans="1:71" s="87" customFormat="1" ht="7.5" customHeight="1" x14ac:dyDescent="0.3">
      <c r="A21" s="160"/>
      <c r="B21" s="91"/>
      <c r="AQ21" s="93"/>
      <c r="AR21" s="160"/>
      <c r="BE21" s="305"/>
    </row>
    <row r="22" spans="1:71" s="87" customFormat="1" ht="7.5" customHeight="1" x14ac:dyDescent="0.3">
      <c r="A22" s="160"/>
      <c r="B22" s="9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Q22" s="93"/>
      <c r="AR22" s="160"/>
      <c r="BE22" s="305"/>
    </row>
    <row r="23" spans="1:71" s="82" customFormat="1" ht="27" customHeight="1" x14ac:dyDescent="0.3">
      <c r="A23" s="162"/>
      <c r="B23" s="81"/>
      <c r="D23" s="101" t="s">
        <v>29</v>
      </c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336">
        <f>ROUND($AG$51,2)</f>
        <v>0</v>
      </c>
      <c r="AL23" s="337"/>
      <c r="AM23" s="337"/>
      <c r="AN23" s="337"/>
      <c r="AO23" s="337"/>
      <c r="AQ23" s="103"/>
      <c r="AR23" s="162"/>
      <c r="BE23" s="310"/>
    </row>
    <row r="24" spans="1:71" s="82" customFormat="1" ht="7.5" customHeight="1" x14ac:dyDescent="0.3">
      <c r="A24" s="162"/>
      <c r="B24" s="81"/>
      <c r="AQ24" s="103"/>
      <c r="AR24" s="162"/>
      <c r="BE24" s="310"/>
    </row>
    <row r="25" spans="1:71" s="82" customFormat="1" ht="14.25" customHeight="1" x14ac:dyDescent="0.3">
      <c r="A25" s="162"/>
      <c r="B25" s="81"/>
      <c r="L25" s="338" t="s">
        <v>30</v>
      </c>
      <c r="M25" s="310"/>
      <c r="N25" s="310"/>
      <c r="O25" s="310"/>
      <c r="W25" s="338" t="s">
        <v>31</v>
      </c>
      <c r="X25" s="310"/>
      <c r="Y25" s="310"/>
      <c r="Z25" s="310"/>
      <c r="AA25" s="310"/>
      <c r="AB25" s="310"/>
      <c r="AC25" s="310"/>
      <c r="AD25" s="310"/>
      <c r="AE25" s="310"/>
      <c r="AK25" s="338" t="s">
        <v>32</v>
      </c>
      <c r="AL25" s="310"/>
      <c r="AM25" s="310"/>
      <c r="AN25" s="310"/>
      <c r="AO25" s="310"/>
      <c r="AQ25" s="103"/>
      <c r="AR25" s="162"/>
      <c r="BE25" s="310"/>
    </row>
    <row r="26" spans="1:71" s="82" customFormat="1" ht="15" customHeight="1" x14ac:dyDescent="0.3">
      <c r="A26" s="162"/>
      <c r="B26" s="104"/>
      <c r="D26" s="105" t="s">
        <v>33</v>
      </c>
      <c r="F26" s="105" t="s">
        <v>34</v>
      </c>
      <c r="L26" s="316">
        <v>0.21</v>
      </c>
      <c r="M26" s="317"/>
      <c r="N26" s="317"/>
      <c r="O26" s="317"/>
      <c r="W26" s="318">
        <f>ROUND($AZ$51,2)</f>
        <v>0</v>
      </c>
      <c r="X26" s="317"/>
      <c r="Y26" s="317"/>
      <c r="Z26" s="317"/>
      <c r="AA26" s="317"/>
      <c r="AB26" s="317"/>
      <c r="AC26" s="317"/>
      <c r="AD26" s="317"/>
      <c r="AE26" s="317"/>
      <c r="AK26" s="318">
        <f>ROUND($AV$51,2)</f>
        <v>0</v>
      </c>
      <c r="AL26" s="317"/>
      <c r="AM26" s="317"/>
      <c r="AN26" s="317"/>
      <c r="AO26" s="317"/>
      <c r="AQ26" s="106"/>
      <c r="AR26" s="162"/>
      <c r="BE26" s="329"/>
    </row>
    <row r="27" spans="1:71" s="82" customFormat="1" ht="15" customHeight="1" x14ac:dyDescent="0.3">
      <c r="A27" s="162"/>
      <c r="B27" s="104"/>
      <c r="F27" s="105" t="s">
        <v>35</v>
      </c>
      <c r="L27" s="316">
        <v>0.15</v>
      </c>
      <c r="M27" s="317"/>
      <c r="N27" s="317"/>
      <c r="O27" s="317"/>
      <c r="W27" s="318">
        <f>ROUND($BA$51,2)</f>
        <v>0</v>
      </c>
      <c r="X27" s="317"/>
      <c r="Y27" s="317"/>
      <c r="Z27" s="317"/>
      <c r="AA27" s="317"/>
      <c r="AB27" s="317"/>
      <c r="AC27" s="317"/>
      <c r="AD27" s="317"/>
      <c r="AE27" s="317"/>
      <c r="AK27" s="318">
        <f>ROUND($AW$51,2)</f>
        <v>0</v>
      </c>
      <c r="AL27" s="317"/>
      <c r="AM27" s="317"/>
      <c r="AN27" s="317"/>
      <c r="AO27" s="317"/>
      <c r="AQ27" s="106"/>
      <c r="AR27" s="162"/>
      <c r="BE27" s="329"/>
    </row>
    <row r="28" spans="1:71" s="82" customFormat="1" ht="15" hidden="1" customHeight="1" x14ac:dyDescent="0.3">
      <c r="A28" s="162"/>
      <c r="B28" s="104"/>
      <c r="F28" s="105" t="s">
        <v>36</v>
      </c>
      <c r="L28" s="316">
        <v>0.21</v>
      </c>
      <c r="M28" s="317"/>
      <c r="N28" s="317"/>
      <c r="O28" s="317"/>
      <c r="W28" s="318">
        <f>ROUND($BB$51,2)</f>
        <v>0</v>
      </c>
      <c r="X28" s="317"/>
      <c r="Y28" s="317"/>
      <c r="Z28" s="317"/>
      <c r="AA28" s="317"/>
      <c r="AB28" s="317"/>
      <c r="AC28" s="317"/>
      <c r="AD28" s="317"/>
      <c r="AE28" s="317"/>
      <c r="AK28" s="318">
        <v>0</v>
      </c>
      <c r="AL28" s="317"/>
      <c r="AM28" s="317"/>
      <c r="AN28" s="317"/>
      <c r="AO28" s="317"/>
      <c r="AQ28" s="106"/>
      <c r="AR28" s="162"/>
      <c r="BE28" s="329"/>
    </row>
    <row r="29" spans="1:71" s="82" customFormat="1" ht="15" hidden="1" customHeight="1" x14ac:dyDescent="0.3">
      <c r="A29" s="162"/>
      <c r="B29" s="104"/>
      <c r="F29" s="105" t="s">
        <v>37</v>
      </c>
      <c r="L29" s="316">
        <v>0.15</v>
      </c>
      <c r="M29" s="317"/>
      <c r="N29" s="317"/>
      <c r="O29" s="317"/>
      <c r="W29" s="318">
        <f>ROUND($BC$51,2)</f>
        <v>0</v>
      </c>
      <c r="X29" s="317"/>
      <c r="Y29" s="317"/>
      <c r="Z29" s="317"/>
      <c r="AA29" s="317"/>
      <c r="AB29" s="317"/>
      <c r="AC29" s="317"/>
      <c r="AD29" s="317"/>
      <c r="AE29" s="317"/>
      <c r="AK29" s="318">
        <v>0</v>
      </c>
      <c r="AL29" s="317"/>
      <c r="AM29" s="317"/>
      <c r="AN29" s="317"/>
      <c r="AO29" s="317"/>
      <c r="AQ29" s="106"/>
      <c r="AR29" s="162"/>
      <c r="BE29" s="329"/>
    </row>
    <row r="30" spans="1:71" s="82" customFormat="1" ht="15" hidden="1" customHeight="1" x14ac:dyDescent="0.3">
      <c r="A30" s="162"/>
      <c r="B30" s="104"/>
      <c r="F30" s="105" t="s">
        <v>38</v>
      </c>
      <c r="L30" s="316">
        <v>0</v>
      </c>
      <c r="M30" s="317"/>
      <c r="N30" s="317"/>
      <c r="O30" s="317"/>
      <c r="W30" s="318">
        <f>ROUND($BD$51,2)</f>
        <v>0</v>
      </c>
      <c r="X30" s="317"/>
      <c r="Y30" s="317"/>
      <c r="Z30" s="317"/>
      <c r="AA30" s="317"/>
      <c r="AB30" s="317"/>
      <c r="AC30" s="317"/>
      <c r="AD30" s="317"/>
      <c r="AE30" s="317"/>
      <c r="AK30" s="318">
        <v>0</v>
      </c>
      <c r="AL30" s="317"/>
      <c r="AM30" s="317"/>
      <c r="AN30" s="317"/>
      <c r="AO30" s="317"/>
      <c r="AQ30" s="106"/>
      <c r="AR30" s="162"/>
      <c r="BE30" s="329"/>
    </row>
    <row r="31" spans="1:71" s="82" customFormat="1" ht="7.5" customHeight="1" x14ac:dyDescent="0.3">
      <c r="A31" s="162"/>
      <c r="B31" s="81"/>
      <c r="AQ31" s="103"/>
      <c r="AR31" s="162"/>
      <c r="BE31" s="310"/>
    </row>
    <row r="32" spans="1:71" s="82" customFormat="1" ht="27" customHeight="1" x14ac:dyDescent="0.3">
      <c r="A32" s="162"/>
      <c r="B32" s="81"/>
      <c r="C32" s="107"/>
      <c r="D32" s="108" t="s">
        <v>39</v>
      </c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09" t="s">
        <v>40</v>
      </c>
      <c r="U32" s="110"/>
      <c r="V32" s="110"/>
      <c r="W32" s="110"/>
      <c r="X32" s="339" t="s">
        <v>41</v>
      </c>
      <c r="Y32" s="325"/>
      <c r="Z32" s="325"/>
      <c r="AA32" s="325"/>
      <c r="AB32" s="325"/>
      <c r="AC32" s="110"/>
      <c r="AD32" s="110"/>
      <c r="AE32" s="110"/>
      <c r="AF32" s="110"/>
      <c r="AG32" s="110"/>
      <c r="AH32" s="110"/>
      <c r="AI32" s="110"/>
      <c r="AJ32" s="110"/>
      <c r="AK32" s="340">
        <f>SUM($AK$23:$AK$30)</f>
        <v>0</v>
      </c>
      <c r="AL32" s="325"/>
      <c r="AM32" s="325"/>
      <c r="AN32" s="325"/>
      <c r="AO32" s="341"/>
      <c r="AP32" s="107"/>
      <c r="AQ32" s="111"/>
      <c r="AR32" s="162"/>
      <c r="BE32" s="310"/>
    </row>
    <row r="33" spans="1:56" s="82" customFormat="1" ht="7.5" customHeight="1" x14ac:dyDescent="0.3">
      <c r="A33" s="162"/>
      <c r="B33" s="81"/>
      <c r="AQ33" s="103"/>
      <c r="AR33" s="162"/>
    </row>
    <row r="34" spans="1:56" s="82" customFormat="1" ht="7.5" customHeight="1" x14ac:dyDescent="0.3">
      <c r="A34" s="162"/>
      <c r="B34" s="112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4"/>
      <c r="AR34" s="162"/>
    </row>
    <row r="35" spans="1:56" ht="14.25" customHeight="1" x14ac:dyDescent="0.3">
      <c r="A35" s="356" t="s">
        <v>1600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</row>
    <row r="36" spans="1:56" ht="14.25" customHeight="1" x14ac:dyDescent="0.3">
      <c r="A36" s="357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</row>
    <row r="37" spans="1:56" ht="14.25" customHeight="1" x14ac:dyDescent="0.3">
      <c r="A37" s="357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</row>
    <row r="38" spans="1:56" s="82" customFormat="1" ht="7.5" customHeight="1" x14ac:dyDescent="0.3">
      <c r="A38" s="162"/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65"/>
    </row>
    <row r="39" spans="1:56" s="82" customFormat="1" ht="37.5" customHeight="1" x14ac:dyDescent="0.3">
      <c r="A39" s="162"/>
      <c r="B39" s="81"/>
      <c r="C39" s="92" t="s">
        <v>42</v>
      </c>
      <c r="AR39" s="165"/>
    </row>
    <row r="40" spans="1:56" s="82" customFormat="1" ht="7.5" customHeight="1" x14ac:dyDescent="0.3">
      <c r="A40" s="162"/>
      <c r="B40" s="81"/>
      <c r="AR40" s="165"/>
    </row>
    <row r="41" spans="1:56" s="96" customFormat="1" ht="15" customHeight="1" x14ac:dyDescent="0.3">
      <c r="A41" s="163"/>
      <c r="B41" s="77"/>
      <c r="C41" s="78" t="s">
        <v>12</v>
      </c>
      <c r="L41" s="145">
        <f>$K$5</f>
        <v>0</v>
      </c>
      <c r="AR41" s="166"/>
    </row>
    <row r="42" spans="1:56" s="80" customFormat="1" ht="37.5" customHeight="1" x14ac:dyDescent="0.3">
      <c r="A42" s="164"/>
      <c r="B42" s="79"/>
      <c r="C42" s="80" t="s">
        <v>13</v>
      </c>
      <c r="L42" s="309" t="str">
        <f>$K$6</f>
        <v>Kynšperk - Oprava centrálních sprch příslušníků - Budova OVS</v>
      </c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R42" s="167"/>
    </row>
    <row r="43" spans="1:56" s="82" customFormat="1" ht="7.5" customHeight="1" x14ac:dyDescent="0.3">
      <c r="A43" s="162"/>
      <c r="B43" s="81"/>
      <c r="AR43" s="165"/>
    </row>
    <row r="44" spans="1:56" s="82" customFormat="1" ht="15.75" customHeight="1" x14ac:dyDescent="0.3">
      <c r="A44" s="162"/>
      <c r="B44" s="81"/>
      <c r="C44" s="83" t="s">
        <v>18</v>
      </c>
      <c r="D44" s="85"/>
      <c r="E44" s="85"/>
      <c r="F44" s="85"/>
      <c r="G44" s="85"/>
      <c r="H44" s="85"/>
      <c r="I44" s="85"/>
      <c r="J44" s="85"/>
      <c r="K44" s="85"/>
      <c r="L44" s="84" t="str">
        <f>IF($K$8="","",$K$8)</f>
        <v>Věznice Kynšperk nad Ohří, objekt č. 053 - Budova OVS</v>
      </c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3" t="s">
        <v>19</v>
      </c>
      <c r="AJ44" s="85"/>
      <c r="AK44" s="85"/>
      <c r="AL44" s="85"/>
      <c r="AM44" s="311" t="str">
        <f>IF($AN$8="","",$AN$8)</f>
        <v>Vyplň údaj</v>
      </c>
      <c r="AN44" s="305"/>
      <c r="AO44" s="85"/>
      <c r="AP44" s="85"/>
      <c r="AQ44" s="85"/>
      <c r="AR44" s="165"/>
    </row>
    <row r="45" spans="1:56" s="82" customFormat="1" ht="7.5" customHeight="1" x14ac:dyDescent="0.3">
      <c r="A45" s="162"/>
      <c r="B45" s="81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165"/>
    </row>
    <row r="46" spans="1:56" s="82" customFormat="1" ht="35.25" customHeight="1" x14ac:dyDescent="0.3">
      <c r="A46" s="162"/>
      <c r="B46" s="81"/>
      <c r="C46" s="83" t="s">
        <v>22</v>
      </c>
      <c r="D46" s="85"/>
      <c r="E46" s="85"/>
      <c r="F46" s="85"/>
      <c r="G46" s="85"/>
      <c r="H46" s="85"/>
      <c r="I46" s="85"/>
      <c r="J46" s="85"/>
      <c r="K46" s="85"/>
      <c r="L46" s="308" t="str">
        <f>IF($E$11="","",$E$11)</f>
        <v>VS ČR, Věznice Kynšperk nad Ohří, Zlatá č. p. 52, P. O. Box 10, 357 51 Kynšperk nad Ohří</v>
      </c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83" t="s">
        <v>26</v>
      </c>
      <c r="AJ46" s="85"/>
      <c r="AK46" s="85"/>
      <c r="AL46" s="85"/>
      <c r="AM46" s="308" t="str">
        <f>IF($E$17="","",$E$17)</f>
        <v>Ing.Jiří Benda, Vrchlického 774/3, 350 02 Cheb</v>
      </c>
      <c r="AN46" s="312"/>
      <c r="AO46" s="312"/>
      <c r="AP46" s="312"/>
      <c r="AQ46" s="85"/>
      <c r="AR46" s="165"/>
      <c r="AS46" s="313" t="s">
        <v>43</v>
      </c>
      <c r="AT46" s="314"/>
      <c r="AU46" s="117"/>
      <c r="AV46" s="117"/>
      <c r="AW46" s="117"/>
      <c r="AX46" s="117"/>
      <c r="AY46" s="117"/>
      <c r="AZ46" s="117"/>
      <c r="BA46" s="117"/>
      <c r="BB46" s="117"/>
      <c r="BC46" s="117"/>
      <c r="BD46" s="118"/>
    </row>
    <row r="47" spans="1:56" s="82" customFormat="1" ht="28.5" customHeight="1" x14ac:dyDescent="0.3">
      <c r="A47" s="162"/>
      <c r="B47" s="81"/>
      <c r="C47" s="83" t="s">
        <v>25</v>
      </c>
      <c r="L47" s="308" t="str">
        <f>IF($E$14="Vyplň údaj","",$E$14)</f>
        <v/>
      </c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  <c r="AH47" s="308"/>
      <c r="AI47" s="146"/>
      <c r="AM47" s="146"/>
      <c r="AR47" s="165"/>
      <c r="AS47" s="315"/>
      <c r="AT47" s="310"/>
      <c r="BD47" s="119"/>
    </row>
    <row r="48" spans="1:56" s="82" customFormat="1" ht="12" customHeight="1" x14ac:dyDescent="0.3">
      <c r="A48" s="162"/>
      <c r="B48" s="81"/>
      <c r="AR48" s="165"/>
      <c r="AS48" s="315"/>
      <c r="AT48" s="310"/>
      <c r="BD48" s="119"/>
    </row>
    <row r="49" spans="1:91" s="82" customFormat="1" ht="30" customHeight="1" x14ac:dyDescent="0.3">
      <c r="A49" s="162"/>
      <c r="B49" s="81"/>
      <c r="C49" s="324" t="s">
        <v>44</v>
      </c>
      <c r="D49" s="325"/>
      <c r="E49" s="325"/>
      <c r="F49" s="325"/>
      <c r="G49" s="325"/>
      <c r="H49" s="110"/>
      <c r="I49" s="326" t="s">
        <v>45</v>
      </c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7" t="s">
        <v>46</v>
      </c>
      <c r="AH49" s="325"/>
      <c r="AI49" s="325"/>
      <c r="AJ49" s="325"/>
      <c r="AK49" s="325"/>
      <c r="AL49" s="325"/>
      <c r="AM49" s="325"/>
      <c r="AN49" s="326" t="s">
        <v>47</v>
      </c>
      <c r="AO49" s="325"/>
      <c r="AP49" s="325"/>
      <c r="AQ49" s="120" t="s">
        <v>48</v>
      </c>
      <c r="AR49" s="165"/>
      <c r="AS49" s="121" t="s">
        <v>49</v>
      </c>
      <c r="AT49" s="122" t="s">
        <v>50</v>
      </c>
      <c r="AU49" s="122" t="s">
        <v>51</v>
      </c>
      <c r="AV49" s="122" t="s">
        <v>52</v>
      </c>
      <c r="AW49" s="122" t="s">
        <v>53</v>
      </c>
      <c r="AX49" s="122" t="s">
        <v>54</v>
      </c>
      <c r="AY49" s="122" t="s">
        <v>55</v>
      </c>
      <c r="AZ49" s="122" t="s">
        <v>56</v>
      </c>
      <c r="BA49" s="122" t="s">
        <v>57</v>
      </c>
      <c r="BB49" s="122" t="s">
        <v>58</v>
      </c>
      <c r="BC49" s="122" t="s">
        <v>59</v>
      </c>
      <c r="BD49" s="123" t="s">
        <v>60</v>
      </c>
      <c r="BE49" s="124"/>
    </row>
    <row r="50" spans="1:91" s="82" customFormat="1" ht="12" customHeight="1" x14ac:dyDescent="0.3">
      <c r="A50" s="162"/>
      <c r="B50" s="81"/>
      <c r="AR50" s="165"/>
      <c r="AS50" s="125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8"/>
    </row>
    <row r="51" spans="1:91" s="80" customFormat="1" ht="33" customHeight="1" x14ac:dyDescent="0.3">
      <c r="A51" s="164"/>
      <c r="B51" s="79"/>
      <c r="C51" s="126" t="s">
        <v>61</v>
      </c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321">
        <f>ROUND(SUM($AG$52:$AG$58),2)</f>
        <v>0</v>
      </c>
      <c r="AH51" s="322"/>
      <c r="AI51" s="322"/>
      <c r="AJ51" s="322"/>
      <c r="AK51" s="322"/>
      <c r="AL51" s="322"/>
      <c r="AM51" s="322"/>
      <c r="AN51" s="321">
        <f>SUM($AG$51,$AT$51)</f>
        <v>0</v>
      </c>
      <c r="AO51" s="322"/>
      <c r="AP51" s="322"/>
      <c r="AQ51" s="127"/>
      <c r="AR51" s="167"/>
      <c r="AS51" s="128">
        <f>ROUND(SUM($AS$52:$AS$58),2)</f>
        <v>0</v>
      </c>
      <c r="AT51" s="129">
        <f>ROUND(SUM($AV$51:$AW$51),2)</f>
        <v>0</v>
      </c>
      <c r="AU51" s="130">
        <f>ROUND(SUM($AU$52:$AU$58),5)</f>
        <v>1222.4655600000001</v>
      </c>
      <c r="AV51" s="129">
        <f>ROUND($AZ$51*$L$26,2)</f>
        <v>0</v>
      </c>
      <c r="AW51" s="129">
        <f>ROUND($BA$51*$L$27,2)</f>
        <v>0</v>
      </c>
      <c r="AX51" s="129">
        <f>ROUND($BB$51*$L$26,2)</f>
        <v>0</v>
      </c>
      <c r="AY51" s="129">
        <f>ROUND($BC$51*$L$27,2)</f>
        <v>0</v>
      </c>
      <c r="AZ51" s="129">
        <f>ROUND(SUM($AZ$52:$AZ$58),2)</f>
        <v>0</v>
      </c>
      <c r="BA51" s="129">
        <f>ROUND(SUM($BA$52:$BA$58),2)</f>
        <v>0</v>
      </c>
      <c r="BB51" s="129">
        <f>ROUND(SUM($BB$52:$BB$58),2)</f>
        <v>0</v>
      </c>
      <c r="BC51" s="129">
        <f>ROUND(SUM($BC$52:$BC$58),2)</f>
        <v>0</v>
      </c>
      <c r="BD51" s="131">
        <f>ROUND(SUM($BD$52:$BD$58),2)</f>
        <v>0</v>
      </c>
      <c r="BS51" s="80" t="s">
        <v>62</v>
      </c>
      <c r="BT51" s="80" t="s">
        <v>63</v>
      </c>
      <c r="BU51" s="132" t="s">
        <v>64</v>
      </c>
      <c r="BV51" s="80" t="s">
        <v>65</v>
      </c>
      <c r="BW51" s="80" t="s">
        <v>4</v>
      </c>
      <c r="BX51" s="80" t="s">
        <v>66</v>
      </c>
    </row>
    <row r="52" spans="1:91" s="140" customFormat="1" ht="28.5" customHeight="1" x14ac:dyDescent="0.3">
      <c r="A52" s="291" t="s">
        <v>1416</v>
      </c>
      <c r="B52" s="133"/>
      <c r="C52" s="134"/>
      <c r="D52" s="319" t="s">
        <v>67</v>
      </c>
      <c r="E52" s="320"/>
      <c r="F52" s="320"/>
      <c r="G52" s="320"/>
      <c r="H52" s="320"/>
      <c r="I52" s="134"/>
      <c r="J52" s="323" t="s">
        <v>1594</v>
      </c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06">
        <f>'D1 - 001-003'!$J$27</f>
        <v>0</v>
      </c>
      <c r="AH52" s="307"/>
      <c r="AI52" s="307"/>
      <c r="AJ52" s="307"/>
      <c r="AK52" s="307"/>
      <c r="AL52" s="307"/>
      <c r="AM52" s="307"/>
      <c r="AN52" s="306">
        <f>SUM($AG$52,$AT$52)</f>
        <v>0</v>
      </c>
      <c r="AO52" s="307"/>
      <c r="AP52" s="307"/>
      <c r="AQ52" s="135" t="s">
        <v>68</v>
      </c>
      <c r="AR52" s="168"/>
      <c r="AS52" s="136">
        <v>0</v>
      </c>
      <c r="AT52" s="137">
        <f>ROUND(SUM($AV$52:$AW$52),2)</f>
        <v>0</v>
      </c>
      <c r="AU52" s="138">
        <f>'D1 - 001-003'!$P$87</f>
        <v>204.219718</v>
      </c>
      <c r="AV52" s="137">
        <f>'D1 - 001-003'!$J$30</f>
        <v>0</v>
      </c>
      <c r="AW52" s="137">
        <f>'D1 - 001-003'!$J$31</f>
        <v>0</v>
      </c>
      <c r="AX52" s="137">
        <f>'D1 - 001-003'!$J$32</f>
        <v>0</v>
      </c>
      <c r="AY52" s="137">
        <f>'D1 - 001-003'!$J$33</f>
        <v>0</v>
      </c>
      <c r="AZ52" s="137">
        <f>'D1 - 001-003'!$F$30</f>
        <v>0</v>
      </c>
      <c r="BA52" s="137">
        <f>'D1 - 001-003'!$F$31</f>
        <v>0</v>
      </c>
      <c r="BB52" s="137">
        <f>'D1 - 001-003'!$F$32</f>
        <v>0</v>
      </c>
      <c r="BC52" s="137">
        <f>'D1 - 001-003'!$F$33</f>
        <v>0</v>
      </c>
      <c r="BD52" s="139">
        <f>'D1 - 001-003'!$F$34</f>
        <v>0</v>
      </c>
      <c r="BT52" s="140" t="s">
        <v>17</v>
      </c>
      <c r="BV52" s="140" t="s">
        <v>65</v>
      </c>
      <c r="BW52" s="140" t="s">
        <v>69</v>
      </c>
      <c r="BX52" s="140" t="s">
        <v>4</v>
      </c>
      <c r="CM52" s="140" t="s">
        <v>70</v>
      </c>
    </row>
    <row r="53" spans="1:91" s="140" customFormat="1" ht="28.5" customHeight="1" x14ac:dyDescent="0.3">
      <c r="A53" s="291" t="s">
        <v>1416</v>
      </c>
      <c r="B53" s="133"/>
      <c r="C53" s="134"/>
      <c r="D53" s="319" t="s">
        <v>71</v>
      </c>
      <c r="E53" s="320"/>
      <c r="F53" s="320"/>
      <c r="G53" s="320"/>
      <c r="H53" s="320"/>
      <c r="I53" s="134"/>
      <c r="J53" s="323" t="s">
        <v>1595</v>
      </c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06">
        <f>'D2 - 105-111'!$J$27</f>
        <v>0</v>
      </c>
      <c r="AH53" s="307"/>
      <c r="AI53" s="307"/>
      <c r="AJ53" s="307"/>
      <c r="AK53" s="307"/>
      <c r="AL53" s="307"/>
      <c r="AM53" s="307"/>
      <c r="AN53" s="306">
        <f>SUM($AG$53,$AT$53)</f>
        <v>0</v>
      </c>
      <c r="AO53" s="307"/>
      <c r="AP53" s="307"/>
      <c r="AQ53" s="135" t="s">
        <v>68</v>
      </c>
      <c r="AR53" s="168"/>
      <c r="AS53" s="136">
        <v>0</v>
      </c>
      <c r="AT53" s="137">
        <f>ROUND(SUM($AV$53:$AW$53),2)</f>
        <v>0</v>
      </c>
      <c r="AU53" s="138">
        <f>'D2 - 105-111'!$P$101</f>
        <v>458.10670700000003</v>
      </c>
      <c r="AV53" s="137">
        <f>'D2 - 105-111'!$J$30</f>
        <v>0</v>
      </c>
      <c r="AW53" s="137">
        <f>'D2 - 105-111'!$J$31</f>
        <v>0</v>
      </c>
      <c r="AX53" s="137">
        <f>'D2 - 105-111'!$J$32</f>
        <v>0</v>
      </c>
      <c r="AY53" s="137">
        <f>'D2 - 105-111'!$J$33</f>
        <v>0</v>
      </c>
      <c r="AZ53" s="137">
        <f>'D2 - 105-111'!$F$30</f>
        <v>0</v>
      </c>
      <c r="BA53" s="137">
        <f>'D2 - 105-111'!$F$31</f>
        <v>0</v>
      </c>
      <c r="BB53" s="137">
        <f>'D2 - 105-111'!$F$32</f>
        <v>0</v>
      </c>
      <c r="BC53" s="137">
        <f>'D2 - 105-111'!$F$33</f>
        <v>0</v>
      </c>
      <c r="BD53" s="139">
        <f>'D2 - 105-111'!$F$34</f>
        <v>0</v>
      </c>
      <c r="BT53" s="140" t="s">
        <v>17</v>
      </c>
      <c r="BV53" s="140" t="s">
        <v>65</v>
      </c>
      <c r="BW53" s="140" t="s">
        <v>72</v>
      </c>
      <c r="BX53" s="140" t="s">
        <v>4</v>
      </c>
      <c r="CM53" s="140" t="s">
        <v>70</v>
      </c>
    </row>
    <row r="54" spans="1:91" s="140" customFormat="1" ht="28.5" customHeight="1" x14ac:dyDescent="0.3">
      <c r="A54" s="291" t="s">
        <v>1416</v>
      </c>
      <c r="B54" s="133"/>
      <c r="C54" s="134"/>
      <c r="D54" s="319" t="s">
        <v>73</v>
      </c>
      <c r="E54" s="320"/>
      <c r="F54" s="320"/>
      <c r="G54" s="320"/>
      <c r="H54" s="320"/>
      <c r="I54" s="134"/>
      <c r="J54" s="323" t="s">
        <v>1596</v>
      </c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06">
        <f>'D3 - 114'!$J$27</f>
        <v>0</v>
      </c>
      <c r="AH54" s="307"/>
      <c r="AI54" s="307"/>
      <c r="AJ54" s="307"/>
      <c r="AK54" s="307"/>
      <c r="AL54" s="307"/>
      <c r="AM54" s="307"/>
      <c r="AN54" s="306">
        <f>SUM($AG$54,$AT$54)</f>
        <v>0</v>
      </c>
      <c r="AO54" s="307"/>
      <c r="AP54" s="307"/>
      <c r="AQ54" s="135" t="s">
        <v>68</v>
      </c>
      <c r="AR54" s="168"/>
      <c r="AS54" s="136">
        <v>0</v>
      </c>
      <c r="AT54" s="137">
        <f>ROUND(SUM($AV$54:$AW$54),2)</f>
        <v>0</v>
      </c>
      <c r="AU54" s="138">
        <f>'D3 - 114'!$P$98</f>
        <v>165.02318100000002</v>
      </c>
      <c r="AV54" s="137">
        <f>'D3 - 114'!$J$30</f>
        <v>0</v>
      </c>
      <c r="AW54" s="137">
        <f>'D3 - 114'!$J$31</f>
        <v>0</v>
      </c>
      <c r="AX54" s="137">
        <f>'D3 - 114'!$J$32</f>
        <v>0</v>
      </c>
      <c r="AY54" s="137">
        <f>'D3 - 114'!$J$33</f>
        <v>0</v>
      </c>
      <c r="AZ54" s="137">
        <f>'D3 - 114'!$F$30</f>
        <v>0</v>
      </c>
      <c r="BA54" s="137">
        <f>'D3 - 114'!$F$31</f>
        <v>0</v>
      </c>
      <c r="BB54" s="137">
        <f>'D3 - 114'!$F$32</f>
        <v>0</v>
      </c>
      <c r="BC54" s="137">
        <f>'D3 - 114'!$F$33</f>
        <v>0</v>
      </c>
      <c r="BD54" s="139">
        <f>'D3 - 114'!$F$34</f>
        <v>0</v>
      </c>
      <c r="BT54" s="140" t="s">
        <v>17</v>
      </c>
      <c r="BV54" s="140" t="s">
        <v>65</v>
      </c>
      <c r="BW54" s="140" t="s">
        <v>75</v>
      </c>
      <c r="BX54" s="140" t="s">
        <v>4</v>
      </c>
      <c r="CM54" s="140" t="s">
        <v>70</v>
      </c>
    </row>
    <row r="55" spans="1:91" s="140" customFormat="1" ht="28.5" customHeight="1" x14ac:dyDescent="0.3">
      <c r="A55" s="291" t="s">
        <v>1416</v>
      </c>
      <c r="B55" s="133"/>
      <c r="C55" s="134"/>
      <c r="D55" s="319" t="s">
        <v>76</v>
      </c>
      <c r="E55" s="320"/>
      <c r="F55" s="320"/>
      <c r="G55" s="320"/>
      <c r="H55" s="320"/>
      <c r="I55" s="134"/>
      <c r="J55" s="323" t="s">
        <v>1597</v>
      </c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06">
        <f>'D4 - 124'!$J$27</f>
        <v>0</v>
      </c>
      <c r="AH55" s="307"/>
      <c r="AI55" s="307"/>
      <c r="AJ55" s="307"/>
      <c r="AK55" s="307"/>
      <c r="AL55" s="307"/>
      <c r="AM55" s="307"/>
      <c r="AN55" s="306">
        <f>SUM($AG$55,$AT$55)</f>
        <v>0</v>
      </c>
      <c r="AO55" s="307"/>
      <c r="AP55" s="307"/>
      <c r="AQ55" s="135" t="s">
        <v>68</v>
      </c>
      <c r="AR55" s="168"/>
      <c r="AS55" s="136">
        <v>0</v>
      </c>
      <c r="AT55" s="137">
        <f>ROUND(SUM($AV$55:$AW$55),2)</f>
        <v>0</v>
      </c>
      <c r="AU55" s="138">
        <f>'D4 - 124'!$P$92</f>
        <v>41.975037999999998</v>
      </c>
      <c r="AV55" s="137">
        <f>'D4 - 124'!$J$30</f>
        <v>0</v>
      </c>
      <c r="AW55" s="137">
        <f>'D4 - 124'!$J$31</f>
        <v>0</v>
      </c>
      <c r="AX55" s="137">
        <f>'D4 - 124'!$J$32</f>
        <v>0</v>
      </c>
      <c r="AY55" s="137">
        <f>'D4 - 124'!$J$33</f>
        <v>0</v>
      </c>
      <c r="AZ55" s="137">
        <f>'D4 - 124'!$F$30</f>
        <v>0</v>
      </c>
      <c r="BA55" s="137">
        <f>'D4 - 124'!$F$31</f>
        <v>0</v>
      </c>
      <c r="BB55" s="137">
        <f>'D4 - 124'!$F$32</f>
        <v>0</v>
      </c>
      <c r="BC55" s="137">
        <f>'D4 - 124'!$F$33</f>
        <v>0</v>
      </c>
      <c r="BD55" s="139">
        <f>'D4 - 124'!$F$34</f>
        <v>0</v>
      </c>
      <c r="BT55" s="140" t="s">
        <v>17</v>
      </c>
      <c r="BV55" s="140" t="s">
        <v>65</v>
      </c>
      <c r="BW55" s="140" t="s">
        <v>78</v>
      </c>
      <c r="BX55" s="140" t="s">
        <v>4</v>
      </c>
      <c r="CM55" s="140" t="s">
        <v>70</v>
      </c>
    </row>
    <row r="56" spans="1:91" s="140" customFormat="1" ht="28.5" customHeight="1" x14ac:dyDescent="0.3">
      <c r="A56" s="291" t="s">
        <v>1416</v>
      </c>
      <c r="B56" s="133"/>
      <c r="C56" s="134"/>
      <c r="D56" s="319" t="s">
        <v>79</v>
      </c>
      <c r="E56" s="320"/>
      <c r="F56" s="320"/>
      <c r="G56" s="320"/>
      <c r="H56" s="320"/>
      <c r="I56" s="134"/>
      <c r="J56" s="323" t="s">
        <v>1598</v>
      </c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06">
        <f>'D5 - 127-133'!$J$27</f>
        <v>0</v>
      </c>
      <c r="AH56" s="307"/>
      <c r="AI56" s="307"/>
      <c r="AJ56" s="307"/>
      <c r="AK56" s="307"/>
      <c r="AL56" s="307"/>
      <c r="AM56" s="307"/>
      <c r="AN56" s="306">
        <f>SUM($AG$56,$AT$56)</f>
        <v>0</v>
      </c>
      <c r="AO56" s="307"/>
      <c r="AP56" s="307"/>
      <c r="AQ56" s="135" t="s">
        <v>68</v>
      </c>
      <c r="AR56" s="168"/>
      <c r="AS56" s="136">
        <v>0</v>
      </c>
      <c r="AT56" s="137">
        <f>ROUND(SUM($AV$56:$AW$56),2)</f>
        <v>0</v>
      </c>
      <c r="AU56" s="138">
        <f>'D5 - 127-133'!$P$101</f>
        <v>256.945472</v>
      </c>
      <c r="AV56" s="137">
        <f>'D5 - 127-133'!$J$30</f>
        <v>0</v>
      </c>
      <c r="AW56" s="137">
        <f>'D5 - 127-133'!$J$31</f>
        <v>0</v>
      </c>
      <c r="AX56" s="137">
        <f>'D5 - 127-133'!$J$32</f>
        <v>0</v>
      </c>
      <c r="AY56" s="137">
        <f>'D5 - 127-133'!$J$33</f>
        <v>0</v>
      </c>
      <c r="AZ56" s="137">
        <f>'D5 - 127-133'!$F$30</f>
        <v>0</v>
      </c>
      <c r="BA56" s="137">
        <f>'D5 - 127-133'!$F$31</f>
        <v>0</v>
      </c>
      <c r="BB56" s="137">
        <f>'D5 - 127-133'!$F$32</f>
        <v>0</v>
      </c>
      <c r="BC56" s="137">
        <f>'D5 - 127-133'!$F$33</f>
        <v>0</v>
      </c>
      <c r="BD56" s="139">
        <f>'D5 - 127-133'!$F$34</f>
        <v>0</v>
      </c>
      <c r="BT56" s="140" t="s">
        <v>17</v>
      </c>
      <c r="BV56" s="140" t="s">
        <v>65</v>
      </c>
      <c r="BW56" s="140" t="s">
        <v>80</v>
      </c>
      <c r="BX56" s="140" t="s">
        <v>4</v>
      </c>
      <c r="CM56" s="140" t="s">
        <v>70</v>
      </c>
    </row>
    <row r="57" spans="1:91" s="140" customFormat="1" ht="28.5" customHeight="1" x14ac:dyDescent="0.3">
      <c r="A57" s="291" t="s">
        <v>1416</v>
      </c>
      <c r="B57" s="133"/>
      <c r="C57" s="134"/>
      <c r="D57" s="319" t="s">
        <v>81</v>
      </c>
      <c r="E57" s="320"/>
      <c r="F57" s="320"/>
      <c r="G57" s="320"/>
      <c r="H57" s="320"/>
      <c r="I57" s="134"/>
      <c r="J57" s="323" t="s">
        <v>1599</v>
      </c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06">
        <f>'D6 - 137,138'!$J$27</f>
        <v>0</v>
      </c>
      <c r="AH57" s="307"/>
      <c r="AI57" s="307"/>
      <c r="AJ57" s="307"/>
      <c r="AK57" s="307"/>
      <c r="AL57" s="307"/>
      <c r="AM57" s="307"/>
      <c r="AN57" s="306">
        <f>SUM($AG$57,$AT$57)</f>
        <v>0</v>
      </c>
      <c r="AO57" s="307"/>
      <c r="AP57" s="307"/>
      <c r="AQ57" s="135" t="s">
        <v>68</v>
      </c>
      <c r="AR57" s="168"/>
      <c r="AS57" s="136">
        <v>0</v>
      </c>
      <c r="AT57" s="137">
        <f>ROUND(SUM($AV$57:$AW$57),2)</f>
        <v>0</v>
      </c>
      <c r="AU57" s="138">
        <f>'D6 - 137,138'!$P$98</f>
        <v>96.195446000000004</v>
      </c>
      <c r="AV57" s="137">
        <f>'D6 - 137,138'!$J$30</f>
        <v>0</v>
      </c>
      <c r="AW57" s="137">
        <f>'D6 - 137,138'!$J$31</f>
        <v>0</v>
      </c>
      <c r="AX57" s="137">
        <f>'D6 - 137,138'!$J$32</f>
        <v>0</v>
      </c>
      <c r="AY57" s="137">
        <f>'D6 - 137,138'!$J$33</f>
        <v>0</v>
      </c>
      <c r="AZ57" s="137">
        <f>'D6 - 137,138'!$F$30</f>
        <v>0</v>
      </c>
      <c r="BA57" s="137">
        <f>'D6 - 137,138'!$F$31</f>
        <v>0</v>
      </c>
      <c r="BB57" s="137">
        <f>'D6 - 137,138'!$F$32</f>
        <v>0</v>
      </c>
      <c r="BC57" s="137">
        <f>'D6 - 137,138'!$F$33</f>
        <v>0</v>
      </c>
      <c r="BD57" s="139">
        <f>'D6 - 137,138'!$F$34</f>
        <v>0</v>
      </c>
      <c r="BT57" s="140" t="s">
        <v>17</v>
      </c>
      <c r="BV57" s="140" t="s">
        <v>65</v>
      </c>
      <c r="BW57" s="140" t="s">
        <v>82</v>
      </c>
      <c r="BX57" s="140" t="s">
        <v>4</v>
      </c>
      <c r="CM57" s="140" t="s">
        <v>70</v>
      </c>
    </row>
    <row r="58" spans="1:91" s="140" customFormat="1" ht="28.5" customHeight="1" x14ac:dyDescent="0.3">
      <c r="A58" s="291" t="s">
        <v>1416</v>
      </c>
      <c r="B58" s="133"/>
      <c r="C58" s="134"/>
      <c r="D58" s="319" t="s">
        <v>83</v>
      </c>
      <c r="E58" s="320"/>
      <c r="F58" s="320"/>
      <c r="G58" s="320"/>
      <c r="H58" s="320"/>
      <c r="I58" s="134"/>
      <c r="J58" s="319" t="s">
        <v>84</v>
      </c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06">
        <f>'D-E - Elektroinstalace'!$J$27</f>
        <v>0</v>
      </c>
      <c r="AH58" s="307"/>
      <c r="AI58" s="307"/>
      <c r="AJ58" s="307"/>
      <c r="AK58" s="307"/>
      <c r="AL58" s="307"/>
      <c r="AM58" s="307"/>
      <c r="AN58" s="306">
        <f>SUM($AG$58,$AT$58)</f>
        <v>0</v>
      </c>
      <c r="AO58" s="307"/>
      <c r="AP58" s="307"/>
      <c r="AQ58" s="135" t="s">
        <v>68</v>
      </c>
      <c r="AR58" s="168"/>
      <c r="AS58" s="141">
        <v>0</v>
      </c>
      <c r="AT58" s="142">
        <f>ROUND(SUM($AV$58:$AW$58),2)</f>
        <v>0</v>
      </c>
      <c r="AU58" s="143">
        <f>'D-E - Elektroinstalace'!$P$79</f>
        <v>0</v>
      </c>
      <c r="AV58" s="142">
        <f>'D-E - Elektroinstalace'!$J$30</f>
        <v>0</v>
      </c>
      <c r="AW58" s="142">
        <f>'D-E - Elektroinstalace'!$J$31</f>
        <v>0</v>
      </c>
      <c r="AX58" s="142">
        <f>'D-E - Elektroinstalace'!$J$32</f>
        <v>0</v>
      </c>
      <c r="AY58" s="142">
        <f>'D-E - Elektroinstalace'!$J$33</f>
        <v>0</v>
      </c>
      <c r="AZ58" s="142">
        <f>'D-E - Elektroinstalace'!$F$30</f>
        <v>0</v>
      </c>
      <c r="BA58" s="142">
        <f>'D-E - Elektroinstalace'!$F$31</f>
        <v>0</v>
      </c>
      <c r="BB58" s="142">
        <f>'D-E - Elektroinstalace'!$F$32</f>
        <v>0</v>
      </c>
      <c r="BC58" s="142">
        <f>'D-E - Elektroinstalace'!$F$33</f>
        <v>0</v>
      </c>
      <c r="BD58" s="144">
        <f>'D-E - Elektroinstalace'!$F$34</f>
        <v>0</v>
      </c>
      <c r="BT58" s="140" t="s">
        <v>17</v>
      </c>
      <c r="BV58" s="140" t="s">
        <v>65</v>
      </c>
      <c r="BW58" s="140" t="s">
        <v>85</v>
      </c>
      <c r="BX58" s="140" t="s">
        <v>4</v>
      </c>
      <c r="CM58" s="140" t="s">
        <v>70</v>
      </c>
    </row>
    <row r="59" spans="1:91" s="82" customFormat="1" ht="30.75" customHeight="1" x14ac:dyDescent="0.3">
      <c r="A59" s="162"/>
      <c r="B59" s="81"/>
      <c r="AR59" s="165"/>
    </row>
    <row r="60" spans="1:91" s="82" customFormat="1" ht="7.5" customHeight="1" x14ac:dyDescent="0.3">
      <c r="A60" s="162"/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65"/>
    </row>
    <row r="61" spans="1:91" ht="14.25" customHeight="1" x14ac:dyDescent="0.3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</row>
  </sheetData>
  <sheetProtection password="836A" sheet="1" objects="1" scenarios="1"/>
  <mergeCells count="70">
    <mergeCell ref="A35:A37"/>
    <mergeCell ref="W27:AE27"/>
    <mergeCell ref="AK27:AO27"/>
    <mergeCell ref="L28:O28"/>
    <mergeCell ref="L29:O29"/>
    <mergeCell ref="W29:AE29"/>
    <mergeCell ref="AK29:AO29"/>
    <mergeCell ref="W28:AE28"/>
    <mergeCell ref="AK28:AO28"/>
    <mergeCell ref="BE5:BE32"/>
    <mergeCell ref="E14:AJ14"/>
    <mergeCell ref="K5:AO5"/>
    <mergeCell ref="K6:AO6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AK30:AO30"/>
    <mergeCell ref="X32:AB32"/>
    <mergeCell ref="AK32:AO32"/>
    <mergeCell ref="D54:H54"/>
    <mergeCell ref="J54:AF54"/>
    <mergeCell ref="AN55:AP55"/>
    <mergeCell ref="C49:G49"/>
    <mergeCell ref="I49:AF49"/>
    <mergeCell ref="AG49:AM49"/>
    <mergeCell ref="AN49:AP49"/>
    <mergeCell ref="J53:AF53"/>
    <mergeCell ref="D52:H52"/>
    <mergeCell ref="J52:AF52"/>
    <mergeCell ref="AN53:AP53"/>
    <mergeCell ref="AG53:AM53"/>
    <mergeCell ref="D53:H53"/>
    <mergeCell ref="D58:H58"/>
    <mergeCell ref="J58:AF58"/>
    <mergeCell ref="AG51:AM51"/>
    <mergeCell ref="AN51:AP51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5:AM55"/>
    <mergeCell ref="D55:H55"/>
    <mergeCell ref="J55:AF55"/>
    <mergeCell ref="AN52:AP52"/>
    <mergeCell ref="K1:T1"/>
    <mergeCell ref="W1:AI1"/>
    <mergeCell ref="AR2:BE2"/>
    <mergeCell ref="AN58:AP58"/>
    <mergeCell ref="AG58:AM58"/>
    <mergeCell ref="AG52:AM52"/>
    <mergeCell ref="AN54:AP54"/>
    <mergeCell ref="AG54:AM54"/>
    <mergeCell ref="L46:AH46"/>
    <mergeCell ref="L42:AO42"/>
    <mergeCell ref="AM44:AN44"/>
    <mergeCell ref="AM46:AP46"/>
    <mergeCell ref="AS46:AT48"/>
    <mergeCell ref="L47:AH47"/>
    <mergeCell ref="L30:O30"/>
    <mergeCell ref="W30:AE30"/>
  </mergeCells>
  <hyperlinks>
    <hyperlink ref="K1:S1" location="C2" tooltip="Rekapitulace stavby" display="1) Rekapitulace stavby"/>
    <hyperlink ref="A52" location="'D1 - 001-003'!I90" tooltip="D1 - 001-003" display="/"/>
    <hyperlink ref="A53" location="'D2 - 105-111'!I104" tooltip="D2 - 105-111" display="/"/>
    <hyperlink ref="A54" location="'D3 - 114'!I101" tooltip="D3 - 114" display="/"/>
    <hyperlink ref="A55" location="'D4 - 124'!I95" tooltip="D4 - 124" display="/"/>
    <hyperlink ref="A56" location="'D5 - 127-133'!I104" tooltip="D5 - 127-133" display="/"/>
    <hyperlink ref="A57" location="'D6 - 137,138'!I101" tooltip="D6 - 137,138" display="/"/>
    <hyperlink ref="A58" location="'D-E - Elektroinstalace'!I82" tooltip="D-E - Elektroinstalace" display="/"/>
    <hyperlink ref="W1:AI1" location="'Rekapitulace stavby'!A61" display="2) Rekapitulace objektů stavby a soupisů prací"/>
    <hyperlink ref="K1:T1" location="'Rekapitulace stavby'!A2" tooltip="Rekapitulace stavby" display="1) Rekapitulace stavby"/>
    <hyperlink ref="A35:A37" location="'Rekapitulace stavby'!A61" display="Ü"/>
    <hyperlink ref="A2:A4" location="'Rekapitulace stavby'!A61" display="Ü"/>
  </hyperlinks>
  <printOptions horizontalCentered="1"/>
  <pageMargins left="0.59055118110236227" right="0.39370078740157483" top="0.59055118110236227" bottom="0.59055118110236227" header="0" footer="0"/>
  <pageSetup paperSize="9" scale="70" fitToHeight="100" orientation="portrait" blackAndWhite="1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39997558519241921"/>
    <pageSetUpPr fitToPage="1"/>
  </sheetPr>
  <dimension ref="A1:IV143"/>
  <sheetViews>
    <sheetView showGridLines="0" showRowColHeaders="0" workbookViewId="0">
      <pane ySplit="1" topLeftCell="A72" activePane="bottomLeft" state="frozenSplit"/>
      <selection activeCell="E14" sqref="E14:AJ14"/>
      <selection pane="bottomLeft" activeCell="I90" sqref="I90"/>
    </sheetView>
  </sheetViews>
  <sheetFormatPr defaultColWidth="0" defaultRowHeight="14.25" customHeight="1" x14ac:dyDescent="0.3"/>
  <cols>
    <col min="1" max="1" width="20.83203125" style="87" customWidth="1"/>
    <col min="2" max="2" width="1.6640625" style="87" customWidth="1"/>
    <col min="3" max="3" width="4.1640625" style="87" customWidth="1"/>
    <col min="4" max="4" width="4.33203125" style="87" customWidth="1"/>
    <col min="5" max="5" width="17.1640625" style="87" customWidth="1"/>
    <col min="6" max="6" width="90.83203125" style="87" customWidth="1"/>
    <col min="7" max="7" width="8.6640625" style="87" customWidth="1"/>
    <col min="8" max="8" width="11.1640625" style="87" customWidth="1"/>
    <col min="9" max="9" width="12.6640625" style="87" customWidth="1"/>
    <col min="10" max="10" width="23.5" style="87" customWidth="1"/>
    <col min="11" max="11" width="15.5" style="87" customWidth="1"/>
    <col min="12" max="12" width="20.83203125" style="146" customWidth="1"/>
    <col min="13" max="18" width="10.5" style="87" hidden="1" customWidth="1"/>
    <col min="19" max="19" width="8.1640625" style="87" hidden="1" customWidth="1"/>
    <col min="20" max="20" width="29.6640625" style="87" hidden="1" customWidth="1"/>
    <col min="21" max="21" width="16.33203125" style="87" hidden="1" customWidth="1"/>
    <col min="22" max="22" width="12.33203125" style="87" hidden="1" customWidth="1"/>
    <col min="23" max="23" width="16.33203125" style="87" hidden="1" customWidth="1"/>
    <col min="24" max="24" width="12.1640625" style="87" hidden="1" customWidth="1"/>
    <col min="25" max="25" width="15" style="87" hidden="1" customWidth="1"/>
    <col min="26" max="26" width="11" style="87" hidden="1" customWidth="1"/>
    <col min="27" max="27" width="15" style="87" hidden="1" customWidth="1"/>
    <col min="28" max="28" width="16.33203125" style="87" hidden="1" customWidth="1"/>
    <col min="29" max="29" width="11" style="87" hidden="1" customWidth="1"/>
    <col min="30" max="30" width="15" style="87" hidden="1" customWidth="1"/>
    <col min="31" max="31" width="16.33203125" style="87" hidden="1" customWidth="1"/>
    <col min="32" max="43" width="10.5" style="146" hidden="1" customWidth="1"/>
    <col min="44" max="65" width="10.5" style="87" hidden="1" customWidth="1"/>
    <col min="66" max="256" width="0" style="146" hidden="1" customWidth="1"/>
    <col min="257" max="16384" width="10.5" style="146" hidden="1"/>
  </cols>
  <sheetData>
    <row r="1" spans="1:256" s="86" customFormat="1" ht="22.5" customHeight="1" x14ac:dyDescent="0.3">
      <c r="A1" s="4"/>
      <c r="B1" s="2"/>
      <c r="C1" s="2"/>
      <c r="D1" s="3" t="s">
        <v>1</v>
      </c>
      <c r="E1" s="2"/>
      <c r="F1" s="171" t="s">
        <v>1417</v>
      </c>
      <c r="G1" s="303" t="s">
        <v>1418</v>
      </c>
      <c r="H1" s="303"/>
      <c r="I1" s="2"/>
      <c r="J1" s="171" t="s">
        <v>1419</v>
      </c>
      <c r="K1" s="3" t="s">
        <v>86</v>
      </c>
      <c r="L1" s="171" t="s">
        <v>1420</v>
      </c>
      <c r="M1" s="159"/>
      <c r="N1" s="159"/>
      <c r="O1" s="159"/>
      <c r="P1" s="159"/>
      <c r="Q1" s="159"/>
      <c r="R1" s="159"/>
      <c r="S1" s="159"/>
      <c r="T1" s="159"/>
      <c r="U1" s="5"/>
      <c r="V1" s="5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s="87" customFormat="1" ht="37.5" customHeight="1" x14ac:dyDescent="0.3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342" t="s">
        <v>5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87" t="s">
        <v>69</v>
      </c>
    </row>
    <row r="3" spans="1:256" s="87" customFormat="1" ht="7.5" customHeight="1" x14ac:dyDescent="0.3">
      <c r="A3" s="244"/>
      <c r="B3" s="88"/>
      <c r="C3" s="89"/>
      <c r="D3" s="89"/>
      <c r="E3" s="89"/>
      <c r="F3" s="89"/>
      <c r="G3" s="89"/>
      <c r="H3" s="89"/>
      <c r="I3" s="89"/>
      <c r="J3" s="89"/>
      <c r="K3" s="90"/>
      <c r="L3" s="244"/>
      <c r="AT3" s="87" t="s">
        <v>70</v>
      </c>
    </row>
    <row r="4" spans="1:256" s="87" customFormat="1" ht="37.5" customHeight="1" x14ac:dyDescent="0.3">
      <c r="A4" s="244"/>
      <c r="B4" s="91"/>
      <c r="D4" s="92" t="s">
        <v>87</v>
      </c>
      <c r="K4" s="93"/>
      <c r="L4" s="244"/>
      <c r="M4" s="94" t="s">
        <v>10</v>
      </c>
      <c r="AT4" s="87" t="s">
        <v>3</v>
      </c>
    </row>
    <row r="5" spans="1:256" s="87" customFormat="1" ht="7.5" customHeight="1" x14ac:dyDescent="0.3">
      <c r="A5" s="244"/>
      <c r="B5" s="91"/>
      <c r="K5" s="93"/>
      <c r="L5" s="244"/>
    </row>
    <row r="6" spans="1:256" s="87" customFormat="1" ht="15.75" customHeight="1" x14ac:dyDescent="0.3">
      <c r="A6" s="244"/>
      <c r="B6" s="91"/>
      <c r="D6" s="78" t="s">
        <v>13</v>
      </c>
      <c r="K6" s="93"/>
      <c r="L6" s="244"/>
    </row>
    <row r="7" spans="1:256" s="87" customFormat="1" ht="15.75" customHeight="1" x14ac:dyDescent="0.3">
      <c r="A7" s="244"/>
      <c r="B7" s="91"/>
      <c r="E7" s="343" t="str">
        <f>'Rekapitulace stavby'!$K$6</f>
        <v>Kynšperk - Oprava centrálních sprch příslušníků - Budova OVS</v>
      </c>
      <c r="F7" s="305"/>
      <c r="G7" s="305"/>
      <c r="H7" s="305"/>
      <c r="K7" s="93"/>
      <c r="L7" s="244"/>
    </row>
    <row r="8" spans="1:256" s="147" customFormat="1" ht="15.75" customHeight="1" x14ac:dyDescent="0.3">
      <c r="A8" s="245"/>
      <c r="B8" s="81"/>
      <c r="D8" s="78" t="s">
        <v>88</v>
      </c>
      <c r="K8" s="103"/>
      <c r="L8" s="245"/>
    </row>
    <row r="9" spans="1:256" s="147" customFormat="1" ht="15.75" customHeight="1" x14ac:dyDescent="0.3">
      <c r="A9" s="245"/>
      <c r="B9" s="81"/>
      <c r="E9" s="309" t="str">
        <f>'Rekapitulace stavby'!D52&amp;" - "&amp;'Rekapitulace stavby'!J52</f>
        <v>D1 - m. č. 001 - m. č. 003</v>
      </c>
      <c r="F9" s="310"/>
      <c r="G9" s="310"/>
      <c r="H9" s="310"/>
      <c r="K9" s="103"/>
      <c r="L9" s="245"/>
    </row>
    <row r="10" spans="1:256" s="147" customFormat="1" ht="14.25" customHeight="1" x14ac:dyDescent="0.3">
      <c r="A10" s="245"/>
      <c r="B10" s="81"/>
      <c r="K10" s="103"/>
      <c r="L10" s="245"/>
    </row>
    <row r="11" spans="1:256" s="147" customFormat="1" ht="15" customHeight="1" x14ac:dyDescent="0.3">
      <c r="A11" s="245"/>
      <c r="B11" s="81"/>
      <c r="D11" s="78" t="s">
        <v>15</v>
      </c>
      <c r="F11" s="148"/>
      <c r="I11" s="78" t="s">
        <v>16</v>
      </c>
      <c r="J11" s="148"/>
      <c r="K11" s="103"/>
      <c r="L11" s="245"/>
    </row>
    <row r="12" spans="1:256" s="147" customFormat="1" ht="15" customHeight="1" x14ac:dyDescent="0.3">
      <c r="A12" s="245"/>
      <c r="B12" s="81"/>
      <c r="D12" s="78" t="s">
        <v>18</v>
      </c>
      <c r="F12" s="148" t="str">
        <f>'Rekapitulace stavby'!K8</f>
        <v>Věznice Kynšperk nad Ohří, objekt č. 053 - Budova OVS</v>
      </c>
      <c r="I12" s="78" t="s">
        <v>19</v>
      </c>
      <c r="J12" s="153" t="str">
        <f>IF('Rekapitulace stavby'!$AN$8="Vyplň údaj","",IF('Rekapitulace stavby'!$AN$8="","",'Rekapitulace stavby'!$AN$8))</f>
        <v/>
      </c>
      <c r="K12" s="103"/>
      <c r="L12" s="245"/>
    </row>
    <row r="13" spans="1:256" s="147" customFormat="1" ht="12" customHeight="1" x14ac:dyDescent="0.3">
      <c r="A13" s="245"/>
      <c r="B13" s="81"/>
      <c r="K13" s="103"/>
      <c r="L13" s="245"/>
    </row>
    <row r="14" spans="1:256" s="147" customFormat="1" ht="15" customHeight="1" x14ac:dyDescent="0.3">
      <c r="A14" s="245"/>
      <c r="B14" s="81"/>
      <c r="D14" s="78" t="s">
        <v>22</v>
      </c>
      <c r="I14" s="78" t="s">
        <v>23</v>
      </c>
      <c r="J14" s="281" t="str">
        <f>'Rekapitulace stavby'!AN10</f>
        <v>00212423</v>
      </c>
      <c r="K14" s="103"/>
      <c r="L14" s="245"/>
    </row>
    <row r="15" spans="1:256" s="147" customFormat="1" ht="18.75" customHeight="1" x14ac:dyDescent="0.3">
      <c r="A15" s="245"/>
      <c r="B15" s="81"/>
      <c r="E15" s="148" t="str">
        <f>'Rekapitulace stavby'!E11</f>
        <v>VS ČR, Věznice Kynšperk nad Ohří, Zlatá č. p. 52, P. O. Box 10, 357 51 Kynšperk nad Ohří</v>
      </c>
      <c r="I15" s="78" t="s">
        <v>24</v>
      </c>
      <c r="J15" s="148"/>
      <c r="K15" s="103"/>
      <c r="L15" s="245"/>
    </row>
    <row r="16" spans="1:256" s="147" customFormat="1" ht="7.5" customHeight="1" x14ac:dyDescent="0.3">
      <c r="A16" s="245"/>
      <c r="B16" s="81"/>
      <c r="K16" s="103"/>
      <c r="L16" s="245"/>
    </row>
    <row r="17" spans="1:12" s="147" customFormat="1" ht="15" customHeight="1" x14ac:dyDescent="0.3">
      <c r="A17" s="245"/>
      <c r="B17" s="81"/>
      <c r="D17" s="78" t="s">
        <v>25</v>
      </c>
      <c r="I17" s="78" t="s">
        <v>23</v>
      </c>
      <c r="J17" s="148" t="str">
        <f>IF('Rekapitulace stavby'!$AN$13="Vyplň údaj","",IF('Rekapitulace stavby'!$AN$13="","",'Rekapitulace stavby'!$AN$13))</f>
        <v/>
      </c>
      <c r="K17" s="103"/>
      <c r="L17" s="245"/>
    </row>
    <row r="18" spans="1:12" s="147" customFormat="1" ht="18.75" customHeight="1" x14ac:dyDescent="0.3">
      <c r="A18" s="245"/>
      <c r="B18" s="81"/>
      <c r="E18" s="148" t="str">
        <f>IF('Rekapitulace stavby'!$E$14="Vyplň údaj","",IF('Rekapitulace stavby'!$E$14="","",'Rekapitulace stavby'!$E$14))</f>
        <v/>
      </c>
      <c r="I18" s="78" t="s">
        <v>24</v>
      </c>
      <c r="J18" s="148" t="str">
        <f>IF('Rekapitulace stavby'!$AN$14="Vyplň údaj","",IF('Rekapitulace stavby'!$AN$14="","",'Rekapitulace stavby'!$AN$14))</f>
        <v/>
      </c>
      <c r="K18" s="103"/>
      <c r="L18" s="245"/>
    </row>
    <row r="19" spans="1:12" s="147" customFormat="1" ht="7.5" customHeight="1" x14ac:dyDescent="0.3">
      <c r="A19" s="245"/>
      <c r="B19" s="81"/>
      <c r="K19" s="103"/>
      <c r="L19" s="245"/>
    </row>
    <row r="20" spans="1:12" s="147" customFormat="1" ht="15" customHeight="1" x14ac:dyDescent="0.3">
      <c r="A20" s="245"/>
      <c r="B20" s="81"/>
      <c r="D20" s="78" t="s">
        <v>26</v>
      </c>
      <c r="I20" s="78" t="s">
        <v>23</v>
      </c>
      <c r="J20" s="148"/>
      <c r="K20" s="103"/>
      <c r="L20" s="245"/>
    </row>
    <row r="21" spans="1:12" s="147" customFormat="1" ht="18.75" customHeight="1" x14ac:dyDescent="0.3">
      <c r="A21" s="245"/>
      <c r="B21" s="81"/>
      <c r="E21" s="148" t="str">
        <f>'Rekapitulace stavby'!E17</f>
        <v>Ing.Jiří Benda, Vrchlického 774/3, 350 02 Cheb</v>
      </c>
      <c r="I21" s="78" t="s">
        <v>24</v>
      </c>
      <c r="J21" s="148"/>
      <c r="K21" s="103"/>
      <c r="L21" s="245"/>
    </row>
    <row r="22" spans="1:12" s="147" customFormat="1" ht="7.5" customHeight="1" x14ac:dyDescent="0.3">
      <c r="A22" s="245"/>
      <c r="B22" s="81"/>
      <c r="K22" s="103"/>
      <c r="L22" s="245"/>
    </row>
    <row r="23" spans="1:12" s="147" customFormat="1" ht="15" customHeight="1" x14ac:dyDescent="0.3">
      <c r="A23" s="245"/>
      <c r="B23" s="81"/>
      <c r="D23" s="78" t="s">
        <v>28</v>
      </c>
      <c r="K23" s="103"/>
      <c r="L23" s="245"/>
    </row>
    <row r="24" spans="1:12" s="175" customFormat="1" ht="15.75" customHeight="1" x14ac:dyDescent="0.3">
      <c r="A24" s="246"/>
      <c r="B24" s="174"/>
      <c r="E24" s="344"/>
      <c r="F24" s="345"/>
      <c r="G24" s="345"/>
      <c r="H24" s="345"/>
      <c r="K24" s="176"/>
      <c r="L24" s="246"/>
    </row>
    <row r="25" spans="1:12" s="147" customFormat="1" ht="7.5" customHeight="1" x14ac:dyDescent="0.3">
      <c r="A25" s="245"/>
      <c r="B25" s="81"/>
      <c r="K25" s="103"/>
      <c r="L25" s="245"/>
    </row>
    <row r="26" spans="1:12" s="147" customFormat="1" ht="7.5" customHeight="1" x14ac:dyDescent="0.3">
      <c r="A26" s="245"/>
      <c r="B26" s="81"/>
      <c r="D26" s="155"/>
      <c r="E26" s="155"/>
      <c r="F26" s="155"/>
      <c r="G26" s="155"/>
      <c r="H26" s="155"/>
      <c r="I26" s="155"/>
      <c r="J26" s="155"/>
      <c r="K26" s="177"/>
      <c r="L26" s="245"/>
    </row>
    <row r="27" spans="1:12" s="147" customFormat="1" ht="26.25" customHeight="1" x14ac:dyDescent="0.3">
      <c r="A27" s="245"/>
      <c r="B27" s="81"/>
      <c r="D27" s="178" t="s">
        <v>29</v>
      </c>
      <c r="J27" s="157">
        <f>ROUND($J$87,2)</f>
        <v>0</v>
      </c>
      <c r="K27" s="103"/>
      <c r="L27" s="245"/>
    </row>
    <row r="28" spans="1:12" s="147" customFormat="1" ht="7.5" customHeight="1" x14ac:dyDescent="0.3">
      <c r="A28" s="245"/>
      <c r="B28" s="81"/>
      <c r="D28" s="155"/>
      <c r="E28" s="155"/>
      <c r="F28" s="155"/>
      <c r="G28" s="155"/>
      <c r="H28" s="155"/>
      <c r="I28" s="155"/>
      <c r="J28" s="155"/>
      <c r="K28" s="177"/>
      <c r="L28" s="245"/>
    </row>
    <row r="29" spans="1:12" s="147" customFormat="1" ht="15" customHeight="1" x14ac:dyDescent="0.3">
      <c r="A29" s="245"/>
      <c r="B29" s="81"/>
      <c r="F29" s="149" t="s">
        <v>31</v>
      </c>
      <c r="I29" s="149" t="s">
        <v>30</v>
      </c>
      <c r="J29" s="149" t="s">
        <v>32</v>
      </c>
      <c r="K29" s="103"/>
      <c r="L29" s="245"/>
    </row>
    <row r="30" spans="1:12" s="147" customFormat="1" ht="15" customHeight="1" x14ac:dyDescent="0.3">
      <c r="A30" s="245"/>
      <c r="B30" s="81"/>
      <c r="D30" s="150" t="s">
        <v>33</v>
      </c>
      <c r="E30" s="150" t="s">
        <v>34</v>
      </c>
      <c r="F30" s="179">
        <f>ROUND(SUM($BE$87:$BE$141),2)</f>
        <v>0</v>
      </c>
      <c r="I30" s="180">
        <v>0.21</v>
      </c>
      <c r="J30" s="179">
        <f>ROUND(ROUND((SUM($BE$87:$BE$141)),2)*$I$30,2)</f>
        <v>0</v>
      </c>
      <c r="K30" s="103"/>
      <c r="L30" s="245"/>
    </row>
    <row r="31" spans="1:12" s="147" customFormat="1" ht="15" customHeight="1" x14ac:dyDescent="0.3">
      <c r="A31" s="245"/>
      <c r="B31" s="81"/>
      <c r="E31" s="150" t="s">
        <v>35</v>
      </c>
      <c r="F31" s="179">
        <f>ROUND(SUM($BF$87:$BF$141),2)</f>
        <v>0</v>
      </c>
      <c r="I31" s="180">
        <v>0.15</v>
      </c>
      <c r="J31" s="179">
        <f>ROUND(ROUND((SUM($BF$87:$BF$141)),2)*$I$31,2)</f>
        <v>0</v>
      </c>
      <c r="K31" s="103"/>
      <c r="L31" s="245"/>
    </row>
    <row r="32" spans="1:12" s="147" customFormat="1" ht="15" hidden="1" customHeight="1" x14ac:dyDescent="0.3">
      <c r="A32" s="245"/>
      <c r="B32" s="81"/>
      <c r="E32" s="150" t="s">
        <v>36</v>
      </c>
      <c r="F32" s="179">
        <f>ROUND(SUM($BG$87:$BG$141),2)</f>
        <v>0</v>
      </c>
      <c r="I32" s="180">
        <v>0.21</v>
      </c>
      <c r="J32" s="179">
        <v>0</v>
      </c>
      <c r="K32" s="103"/>
      <c r="L32" s="245"/>
    </row>
    <row r="33" spans="1:12" s="147" customFormat="1" ht="15" hidden="1" customHeight="1" x14ac:dyDescent="0.3">
      <c r="A33" s="245"/>
      <c r="B33" s="81"/>
      <c r="E33" s="150" t="s">
        <v>37</v>
      </c>
      <c r="F33" s="179">
        <f>ROUND(SUM($BH$87:$BH$141),2)</f>
        <v>0</v>
      </c>
      <c r="I33" s="180">
        <v>0.15</v>
      </c>
      <c r="J33" s="179">
        <v>0</v>
      </c>
      <c r="K33" s="103"/>
      <c r="L33" s="245"/>
    </row>
    <row r="34" spans="1:12" s="147" customFormat="1" ht="15" hidden="1" customHeight="1" x14ac:dyDescent="0.3">
      <c r="A34" s="245"/>
      <c r="B34" s="81"/>
      <c r="E34" s="150" t="s">
        <v>38</v>
      </c>
      <c r="F34" s="179">
        <f>ROUND(SUM($BI$87:$BI$141),2)</f>
        <v>0</v>
      </c>
      <c r="I34" s="180">
        <v>0</v>
      </c>
      <c r="J34" s="179">
        <v>0</v>
      </c>
      <c r="K34" s="103"/>
      <c r="L34" s="245"/>
    </row>
    <row r="35" spans="1:12" s="147" customFormat="1" ht="7.5" customHeight="1" x14ac:dyDescent="0.3">
      <c r="A35" s="245"/>
      <c r="B35" s="81"/>
      <c r="K35" s="103"/>
      <c r="L35" s="245"/>
    </row>
    <row r="36" spans="1:12" s="147" customFormat="1" ht="26.25" customHeight="1" x14ac:dyDescent="0.3">
      <c r="A36" s="245"/>
      <c r="B36" s="81"/>
      <c r="C36" s="107"/>
      <c r="D36" s="108" t="s">
        <v>39</v>
      </c>
      <c r="E36" s="151"/>
      <c r="F36" s="151"/>
      <c r="G36" s="181" t="s">
        <v>40</v>
      </c>
      <c r="H36" s="109" t="s">
        <v>41</v>
      </c>
      <c r="I36" s="151"/>
      <c r="J36" s="152">
        <f>SUM($J$27:$J$34)</f>
        <v>0</v>
      </c>
      <c r="K36" s="182"/>
      <c r="L36" s="245"/>
    </row>
    <row r="37" spans="1:12" s="147" customFormat="1" ht="15" customHeight="1" x14ac:dyDescent="0.3">
      <c r="A37" s="245"/>
      <c r="B37" s="112"/>
      <c r="C37" s="113"/>
      <c r="D37" s="113"/>
      <c r="E37" s="113"/>
      <c r="F37" s="113"/>
      <c r="G37" s="113"/>
      <c r="H37" s="113"/>
      <c r="I37" s="113"/>
      <c r="J37" s="113"/>
      <c r="K37" s="114"/>
      <c r="L37" s="245"/>
    </row>
    <row r="38" spans="1:12" ht="14.25" customHeight="1" x14ac:dyDescent="0.3">
      <c r="A38" s="244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51"/>
    </row>
    <row r="39" spans="1:12" ht="14.25" customHeight="1" x14ac:dyDescent="0.3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51"/>
    </row>
    <row r="40" spans="1:12" ht="14.25" customHeight="1" x14ac:dyDescent="0.3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51"/>
    </row>
    <row r="41" spans="1:12" s="147" customFormat="1" ht="7.5" customHeight="1" x14ac:dyDescent="0.3">
      <c r="A41" s="245"/>
      <c r="B41" s="115"/>
      <c r="C41" s="116"/>
      <c r="D41" s="116"/>
      <c r="E41" s="116"/>
      <c r="F41" s="116"/>
      <c r="G41" s="116"/>
      <c r="H41" s="116"/>
      <c r="I41" s="116"/>
      <c r="J41" s="116"/>
      <c r="K41" s="183"/>
      <c r="L41" s="245"/>
    </row>
    <row r="42" spans="1:12" s="147" customFormat="1" ht="37.5" customHeight="1" x14ac:dyDescent="0.3">
      <c r="A42" s="245"/>
      <c r="B42" s="81"/>
      <c r="C42" s="92" t="s">
        <v>89</v>
      </c>
      <c r="K42" s="103"/>
      <c r="L42" s="245"/>
    </row>
    <row r="43" spans="1:12" s="147" customFormat="1" ht="7.5" customHeight="1" x14ac:dyDescent="0.3">
      <c r="A43" s="245"/>
      <c r="B43" s="81"/>
      <c r="K43" s="103"/>
      <c r="L43" s="245"/>
    </row>
    <row r="44" spans="1:12" s="147" customFormat="1" ht="15" customHeight="1" x14ac:dyDescent="0.3">
      <c r="A44" s="245"/>
      <c r="B44" s="81"/>
      <c r="C44" s="78" t="s">
        <v>13</v>
      </c>
      <c r="K44" s="103"/>
      <c r="L44" s="245"/>
    </row>
    <row r="45" spans="1:12" s="147" customFormat="1" ht="16.5" customHeight="1" x14ac:dyDescent="0.3">
      <c r="A45" s="245"/>
      <c r="B45" s="81"/>
      <c r="E45" s="343" t="str">
        <f>$E$7</f>
        <v>Kynšperk - Oprava centrálních sprch příslušníků - Budova OVS</v>
      </c>
      <c r="F45" s="310"/>
      <c r="G45" s="310"/>
      <c r="H45" s="310"/>
      <c r="K45" s="103"/>
      <c r="L45" s="245"/>
    </row>
    <row r="46" spans="1:12" s="147" customFormat="1" ht="15" customHeight="1" x14ac:dyDescent="0.3">
      <c r="A46" s="245"/>
      <c r="B46" s="81"/>
      <c r="C46" s="78" t="s">
        <v>88</v>
      </c>
      <c r="K46" s="103"/>
      <c r="L46" s="245"/>
    </row>
    <row r="47" spans="1:12" s="147" customFormat="1" ht="19.5" customHeight="1" x14ac:dyDescent="0.3">
      <c r="A47" s="245"/>
      <c r="B47" s="81"/>
      <c r="E47" s="309" t="str">
        <f>$E$9</f>
        <v>D1 - m. č. 001 - m. č. 003</v>
      </c>
      <c r="F47" s="310"/>
      <c r="G47" s="310"/>
      <c r="H47" s="310"/>
      <c r="K47" s="103"/>
      <c r="L47" s="245"/>
    </row>
    <row r="48" spans="1:12" s="147" customFormat="1" ht="7.5" customHeight="1" x14ac:dyDescent="0.3">
      <c r="A48" s="245"/>
      <c r="B48" s="81"/>
      <c r="K48" s="103"/>
      <c r="L48" s="245"/>
    </row>
    <row r="49" spans="1:47" s="147" customFormat="1" ht="18.75" customHeight="1" x14ac:dyDescent="0.3">
      <c r="A49" s="245"/>
      <c r="B49" s="81"/>
      <c r="C49" s="78" t="s">
        <v>18</v>
      </c>
      <c r="F49" s="148" t="str">
        <f>$F$12</f>
        <v>Věznice Kynšperk nad Ohří, objekt č. 053 - Budova OVS</v>
      </c>
      <c r="I49" s="78" t="s">
        <v>19</v>
      </c>
      <c r="J49" s="153" t="str">
        <f>IF($J$12="","",$J$12)</f>
        <v/>
      </c>
      <c r="K49" s="103"/>
      <c r="L49" s="245"/>
    </row>
    <row r="50" spans="1:47" s="147" customFormat="1" ht="7.5" customHeight="1" x14ac:dyDescent="0.3">
      <c r="A50" s="245"/>
      <c r="B50" s="81"/>
      <c r="K50" s="103"/>
      <c r="L50" s="245"/>
    </row>
    <row r="51" spans="1:47" s="147" customFormat="1" ht="27.75" customHeight="1" x14ac:dyDescent="0.3">
      <c r="A51" s="245"/>
      <c r="B51" s="81"/>
      <c r="C51" s="83" t="s">
        <v>22</v>
      </c>
      <c r="F51" s="156" t="str">
        <f>$E$15</f>
        <v>VS ČR, Věznice Kynšperk nad Ohří, Zlatá č. p. 52, P. O. Box 10, 357 51 Kynšperk nad Ohří</v>
      </c>
      <c r="I51" s="83" t="s">
        <v>26</v>
      </c>
      <c r="J51" s="156" t="str">
        <f>$E$21</f>
        <v>Ing.Jiří Benda, Vrchlického 774/3, 350 02 Cheb</v>
      </c>
      <c r="K51" s="103"/>
      <c r="L51" s="245"/>
    </row>
    <row r="52" spans="1:47" s="147" customFormat="1" ht="15" customHeight="1" x14ac:dyDescent="0.3">
      <c r="A52" s="245"/>
      <c r="B52" s="81"/>
      <c r="C52" s="83" t="s">
        <v>25</v>
      </c>
      <c r="F52" s="156" t="str">
        <f>IF($E$18="","",$E$18)</f>
        <v/>
      </c>
      <c r="I52" s="146"/>
      <c r="J52" s="146"/>
      <c r="K52" s="103"/>
      <c r="L52" s="245"/>
    </row>
    <row r="53" spans="1:47" s="147" customFormat="1" ht="11.25" customHeight="1" x14ac:dyDescent="0.3">
      <c r="A53" s="245"/>
      <c r="B53" s="81"/>
      <c r="K53" s="103"/>
      <c r="L53" s="245"/>
    </row>
    <row r="54" spans="1:47" s="147" customFormat="1" ht="30" customHeight="1" x14ac:dyDescent="0.3">
      <c r="A54" s="245"/>
      <c r="B54" s="81"/>
      <c r="C54" s="184" t="s">
        <v>90</v>
      </c>
      <c r="D54" s="107"/>
      <c r="E54" s="107"/>
      <c r="F54" s="107"/>
      <c r="G54" s="107"/>
      <c r="H54" s="107"/>
      <c r="I54" s="107"/>
      <c r="J54" s="185" t="s">
        <v>91</v>
      </c>
      <c r="K54" s="111"/>
      <c r="L54" s="245"/>
    </row>
    <row r="55" spans="1:47" s="147" customFormat="1" ht="11.25" customHeight="1" x14ac:dyDescent="0.3">
      <c r="A55" s="245"/>
      <c r="B55" s="81"/>
      <c r="K55" s="103"/>
      <c r="L55" s="245"/>
    </row>
    <row r="56" spans="1:47" s="147" customFormat="1" ht="30" customHeight="1" x14ac:dyDescent="0.3">
      <c r="A56" s="245"/>
      <c r="B56" s="81"/>
      <c r="C56" s="158" t="s">
        <v>92</v>
      </c>
      <c r="J56" s="157">
        <f>$J$87</f>
        <v>0</v>
      </c>
      <c r="K56" s="103"/>
      <c r="L56" s="245"/>
      <c r="AU56" s="147" t="s">
        <v>93</v>
      </c>
    </row>
    <row r="57" spans="1:47" s="132" customFormat="1" ht="25.5" customHeight="1" x14ac:dyDescent="0.3">
      <c r="A57" s="247"/>
      <c r="B57" s="186"/>
      <c r="D57" s="187" t="s">
        <v>94</v>
      </c>
      <c r="E57" s="187"/>
      <c r="F57" s="187"/>
      <c r="G57" s="187"/>
      <c r="H57" s="187"/>
      <c r="I57" s="187"/>
      <c r="J57" s="188">
        <f>$J$88</f>
        <v>0</v>
      </c>
      <c r="K57" s="189"/>
      <c r="L57" s="247"/>
    </row>
    <row r="58" spans="1:47" s="191" customFormat="1" ht="21" customHeight="1" x14ac:dyDescent="0.3">
      <c r="A58" s="248"/>
      <c r="B58" s="190"/>
      <c r="D58" s="192" t="s">
        <v>95</v>
      </c>
      <c r="E58" s="192"/>
      <c r="F58" s="192"/>
      <c r="G58" s="192"/>
      <c r="H58" s="192"/>
      <c r="I58" s="192"/>
      <c r="J58" s="193">
        <f>$J$89</f>
        <v>0</v>
      </c>
      <c r="K58" s="194"/>
      <c r="L58" s="248"/>
    </row>
    <row r="59" spans="1:47" s="191" customFormat="1" ht="21" customHeight="1" x14ac:dyDescent="0.3">
      <c r="A59" s="248"/>
      <c r="B59" s="190"/>
      <c r="D59" s="192" t="s">
        <v>96</v>
      </c>
      <c r="E59" s="192"/>
      <c r="F59" s="192"/>
      <c r="G59" s="192"/>
      <c r="H59" s="192"/>
      <c r="I59" s="192"/>
      <c r="J59" s="193">
        <f>$J$94</f>
        <v>0</v>
      </c>
      <c r="K59" s="194"/>
      <c r="L59" s="248"/>
    </row>
    <row r="60" spans="1:47" s="191" customFormat="1" ht="21" customHeight="1" x14ac:dyDescent="0.3">
      <c r="A60" s="248"/>
      <c r="B60" s="190"/>
      <c r="D60" s="192" t="s">
        <v>97</v>
      </c>
      <c r="E60" s="192"/>
      <c r="F60" s="192"/>
      <c r="G60" s="192"/>
      <c r="H60" s="192"/>
      <c r="I60" s="192"/>
      <c r="J60" s="193">
        <f>$J$102</f>
        <v>0</v>
      </c>
      <c r="K60" s="194"/>
      <c r="L60" s="248"/>
    </row>
    <row r="61" spans="1:47" s="191" customFormat="1" ht="21" customHeight="1" x14ac:dyDescent="0.3">
      <c r="A61" s="248"/>
      <c r="B61" s="190"/>
      <c r="D61" s="192" t="s">
        <v>98</v>
      </c>
      <c r="E61" s="192"/>
      <c r="F61" s="192"/>
      <c r="G61" s="192"/>
      <c r="H61" s="192"/>
      <c r="I61" s="192"/>
      <c r="J61" s="193">
        <f>$J$108</f>
        <v>0</v>
      </c>
      <c r="K61" s="194"/>
      <c r="L61" s="248"/>
    </row>
    <row r="62" spans="1:47" s="132" customFormat="1" ht="25.5" customHeight="1" x14ac:dyDescent="0.3">
      <c r="A62" s="247"/>
      <c r="B62" s="186"/>
      <c r="D62" s="187" t="s">
        <v>99</v>
      </c>
      <c r="E62" s="187"/>
      <c r="F62" s="187"/>
      <c r="G62" s="187"/>
      <c r="H62" s="187"/>
      <c r="I62" s="187"/>
      <c r="J62" s="188">
        <f>$J$110</f>
        <v>0</v>
      </c>
      <c r="K62" s="189"/>
      <c r="L62" s="247"/>
    </row>
    <row r="63" spans="1:47" s="191" customFormat="1" ht="21" customHeight="1" x14ac:dyDescent="0.3">
      <c r="A63" s="248"/>
      <c r="B63" s="190"/>
      <c r="D63" s="192" t="s">
        <v>100</v>
      </c>
      <c r="E63" s="192"/>
      <c r="F63" s="192"/>
      <c r="G63" s="192"/>
      <c r="H63" s="192"/>
      <c r="I63" s="192"/>
      <c r="J63" s="193">
        <f>$J$111</f>
        <v>0</v>
      </c>
      <c r="K63" s="194"/>
      <c r="L63" s="248"/>
    </row>
    <row r="64" spans="1:47" s="191" customFormat="1" ht="21" customHeight="1" x14ac:dyDescent="0.3">
      <c r="A64" s="248"/>
      <c r="B64" s="190"/>
      <c r="D64" s="192" t="s">
        <v>101</v>
      </c>
      <c r="E64" s="192"/>
      <c r="F64" s="192"/>
      <c r="G64" s="192"/>
      <c r="H64" s="192"/>
      <c r="I64" s="192"/>
      <c r="J64" s="193">
        <f>$J$118</f>
        <v>0</v>
      </c>
      <c r="K64" s="194"/>
      <c r="L64" s="248"/>
    </row>
    <row r="65" spans="1:12" s="191" customFormat="1" ht="21" customHeight="1" x14ac:dyDescent="0.3">
      <c r="A65" s="248"/>
      <c r="B65" s="190"/>
      <c r="D65" s="192" t="s">
        <v>102</v>
      </c>
      <c r="E65" s="192"/>
      <c r="F65" s="192"/>
      <c r="G65" s="192"/>
      <c r="H65" s="192"/>
      <c r="I65" s="192"/>
      <c r="J65" s="193">
        <f>$J$131</f>
        <v>0</v>
      </c>
      <c r="K65" s="194"/>
      <c r="L65" s="248"/>
    </row>
    <row r="66" spans="1:12" s="191" customFormat="1" ht="21" customHeight="1" x14ac:dyDescent="0.3">
      <c r="A66" s="248"/>
      <c r="B66" s="190"/>
      <c r="D66" s="192" t="s">
        <v>103</v>
      </c>
      <c r="E66" s="192"/>
      <c r="F66" s="192"/>
      <c r="G66" s="192"/>
      <c r="H66" s="192"/>
      <c r="I66" s="192"/>
      <c r="J66" s="193">
        <f>$J$134</f>
        <v>0</v>
      </c>
      <c r="K66" s="194"/>
      <c r="L66" s="248"/>
    </row>
    <row r="67" spans="1:12" s="132" customFormat="1" ht="25.5" customHeight="1" x14ac:dyDescent="0.3">
      <c r="A67" s="247"/>
      <c r="B67" s="186"/>
      <c r="D67" s="187" t="s">
        <v>104</v>
      </c>
      <c r="E67" s="187"/>
      <c r="F67" s="187"/>
      <c r="G67" s="187"/>
      <c r="H67" s="187"/>
      <c r="I67" s="187"/>
      <c r="J67" s="188">
        <f>$J$140</f>
        <v>0</v>
      </c>
      <c r="K67" s="189"/>
      <c r="L67" s="247"/>
    </row>
    <row r="68" spans="1:12" s="147" customFormat="1" ht="22.5" customHeight="1" x14ac:dyDescent="0.3">
      <c r="A68" s="245"/>
      <c r="B68" s="81"/>
      <c r="K68" s="103"/>
      <c r="L68" s="245"/>
    </row>
    <row r="69" spans="1:12" s="147" customFormat="1" ht="7.5" customHeight="1" x14ac:dyDescent="0.3">
      <c r="A69" s="245"/>
      <c r="B69" s="112"/>
      <c r="C69" s="113"/>
      <c r="D69" s="113"/>
      <c r="E69" s="113"/>
      <c r="F69" s="113"/>
      <c r="G69" s="113"/>
      <c r="H69" s="113"/>
      <c r="I69" s="113"/>
      <c r="J69" s="113"/>
      <c r="K69" s="114"/>
      <c r="L69" s="245"/>
    </row>
    <row r="70" spans="1:12" ht="14.25" customHeight="1" x14ac:dyDescent="0.3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51"/>
    </row>
    <row r="71" spans="1:12" ht="14.25" customHeight="1" x14ac:dyDescent="0.3">
      <c r="A71" s="244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51"/>
    </row>
    <row r="72" spans="1:12" ht="14.25" customHeight="1" x14ac:dyDescent="0.3">
      <c r="A72" s="244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51"/>
    </row>
    <row r="73" spans="1:12" s="147" customFormat="1" ht="7.5" customHeight="1" x14ac:dyDescent="0.3">
      <c r="A73" s="245"/>
      <c r="B73" s="115"/>
      <c r="C73" s="116"/>
      <c r="D73" s="116"/>
      <c r="E73" s="116"/>
      <c r="F73" s="116"/>
      <c r="G73" s="116"/>
      <c r="H73" s="116"/>
      <c r="I73" s="116"/>
      <c r="J73" s="116"/>
      <c r="K73" s="116"/>
      <c r="L73" s="252"/>
    </row>
    <row r="74" spans="1:12" s="147" customFormat="1" ht="37.5" customHeight="1" x14ac:dyDescent="0.3">
      <c r="A74" s="245"/>
      <c r="B74" s="81"/>
      <c r="C74" s="92" t="s">
        <v>105</v>
      </c>
      <c r="L74" s="252"/>
    </row>
    <row r="75" spans="1:12" s="147" customFormat="1" ht="7.5" customHeight="1" x14ac:dyDescent="0.3">
      <c r="A75" s="245"/>
      <c r="B75" s="81"/>
      <c r="L75" s="252"/>
    </row>
    <row r="76" spans="1:12" s="147" customFormat="1" ht="15" customHeight="1" x14ac:dyDescent="0.3">
      <c r="A76" s="245"/>
      <c r="B76" s="81"/>
      <c r="C76" s="78" t="s">
        <v>13</v>
      </c>
      <c r="L76" s="252"/>
    </row>
    <row r="77" spans="1:12" s="147" customFormat="1" ht="16.5" customHeight="1" x14ac:dyDescent="0.3">
      <c r="A77" s="245"/>
      <c r="B77" s="81"/>
      <c r="E77" s="343" t="str">
        <f>$E$7</f>
        <v>Kynšperk - Oprava centrálních sprch příslušníků - Budova OVS</v>
      </c>
      <c r="F77" s="310"/>
      <c r="G77" s="310"/>
      <c r="H77" s="310"/>
      <c r="L77" s="252"/>
    </row>
    <row r="78" spans="1:12" s="147" customFormat="1" ht="15" customHeight="1" x14ac:dyDescent="0.3">
      <c r="A78" s="245"/>
      <c r="B78" s="81"/>
      <c r="C78" s="78" t="s">
        <v>88</v>
      </c>
      <c r="L78" s="252"/>
    </row>
    <row r="79" spans="1:12" s="147" customFormat="1" ht="19.5" customHeight="1" x14ac:dyDescent="0.3">
      <c r="A79" s="245"/>
      <c r="B79" s="81"/>
      <c r="E79" s="309" t="str">
        <f>$E$9</f>
        <v>D1 - m. č. 001 - m. č. 003</v>
      </c>
      <c r="F79" s="310"/>
      <c r="G79" s="310"/>
      <c r="H79" s="310"/>
      <c r="L79" s="252"/>
    </row>
    <row r="80" spans="1:12" s="147" customFormat="1" ht="7.5" customHeight="1" x14ac:dyDescent="0.3">
      <c r="A80" s="245"/>
      <c r="B80" s="81"/>
      <c r="L80" s="252"/>
    </row>
    <row r="81" spans="1:65" s="147" customFormat="1" ht="18.75" customHeight="1" x14ac:dyDescent="0.3">
      <c r="A81" s="245"/>
      <c r="B81" s="81"/>
      <c r="C81" s="78" t="s">
        <v>18</v>
      </c>
      <c r="F81" s="148" t="str">
        <f>$F$12</f>
        <v>Věznice Kynšperk nad Ohří, objekt č. 053 - Budova OVS</v>
      </c>
      <c r="I81" s="78" t="s">
        <v>19</v>
      </c>
      <c r="J81" s="153" t="str">
        <f>IF($J$12="","",$J$12)</f>
        <v/>
      </c>
      <c r="L81" s="252"/>
    </row>
    <row r="82" spans="1:65" s="147" customFormat="1" ht="7.5" customHeight="1" x14ac:dyDescent="0.3">
      <c r="A82" s="245"/>
      <c r="B82" s="81"/>
      <c r="L82" s="252"/>
    </row>
    <row r="83" spans="1:65" s="147" customFormat="1" ht="27.75" customHeight="1" x14ac:dyDescent="0.3">
      <c r="A83" s="245"/>
      <c r="B83" s="81"/>
      <c r="C83" s="83" t="s">
        <v>22</v>
      </c>
      <c r="D83" s="146"/>
      <c r="E83" s="146"/>
      <c r="F83" s="154" t="str">
        <f>$E$15</f>
        <v>VS ČR, Věznice Kynšperk nad Ohří, Zlatá č. p. 52, P. O. Box 10, 357 51 Kynšperk nad Ohří</v>
      </c>
      <c r="G83" s="146"/>
      <c r="H83" s="146"/>
      <c r="I83" s="83" t="s">
        <v>26</v>
      </c>
      <c r="J83" s="156" t="str">
        <f>$E$21</f>
        <v>Ing.Jiří Benda, Vrchlického 774/3, 350 02 Cheb</v>
      </c>
      <c r="L83" s="252"/>
    </row>
    <row r="84" spans="1:65" s="147" customFormat="1" ht="15" customHeight="1" x14ac:dyDescent="0.3">
      <c r="A84" s="245"/>
      <c r="B84" s="81"/>
      <c r="C84" s="78" t="s">
        <v>25</v>
      </c>
      <c r="F84" s="148" t="str">
        <f>IF($E$18="","",$E$18)</f>
        <v/>
      </c>
      <c r="L84" s="252"/>
    </row>
    <row r="85" spans="1:65" s="147" customFormat="1" ht="11.25" customHeight="1" x14ac:dyDescent="0.3">
      <c r="A85" s="245"/>
      <c r="B85" s="81"/>
      <c r="L85" s="252"/>
    </row>
    <row r="86" spans="1:65" s="199" customFormat="1" ht="30" customHeight="1" x14ac:dyDescent="0.3">
      <c r="A86" s="249"/>
      <c r="B86" s="195"/>
      <c r="C86" s="196" t="s">
        <v>106</v>
      </c>
      <c r="D86" s="197" t="s">
        <v>48</v>
      </c>
      <c r="E86" s="197" t="s">
        <v>44</v>
      </c>
      <c r="F86" s="197" t="s">
        <v>107</v>
      </c>
      <c r="G86" s="197" t="s">
        <v>108</v>
      </c>
      <c r="H86" s="197" t="s">
        <v>109</v>
      </c>
      <c r="I86" s="197" t="s">
        <v>110</v>
      </c>
      <c r="J86" s="197" t="s">
        <v>111</v>
      </c>
      <c r="K86" s="198" t="s">
        <v>112</v>
      </c>
      <c r="L86" s="253"/>
      <c r="M86" s="121" t="s">
        <v>113</v>
      </c>
      <c r="N86" s="122" t="s">
        <v>33</v>
      </c>
      <c r="O86" s="122" t="s">
        <v>114</v>
      </c>
      <c r="P86" s="122" t="s">
        <v>115</v>
      </c>
      <c r="Q86" s="122" t="s">
        <v>116</v>
      </c>
      <c r="R86" s="122" t="s">
        <v>117</v>
      </c>
      <c r="S86" s="122" t="s">
        <v>118</v>
      </c>
      <c r="T86" s="123" t="s">
        <v>119</v>
      </c>
    </row>
    <row r="87" spans="1:65" s="147" customFormat="1" ht="30" customHeight="1" x14ac:dyDescent="0.35">
      <c r="A87" s="245"/>
      <c r="B87" s="81"/>
      <c r="C87" s="158" t="s">
        <v>92</v>
      </c>
      <c r="J87" s="200">
        <f>$BK$87</f>
        <v>0</v>
      </c>
      <c r="L87" s="252"/>
      <c r="M87" s="125"/>
      <c r="N87" s="155"/>
      <c r="O87" s="155"/>
      <c r="P87" s="201">
        <f>$P$88+$P$110+$P$140</f>
        <v>204.219718</v>
      </c>
      <c r="Q87" s="155"/>
      <c r="R87" s="201">
        <f>$R$88+$R$110+$R$140</f>
        <v>1.9334992000000002</v>
      </c>
      <c r="S87" s="155"/>
      <c r="T87" s="202">
        <f>$T$88+$T$110+$T$140</f>
        <v>1.0624214000000001</v>
      </c>
      <c r="AT87" s="147" t="s">
        <v>62</v>
      </c>
      <c r="AU87" s="147" t="s">
        <v>93</v>
      </c>
      <c r="BK87" s="203">
        <f>$BK$88+$BK$110+$BK$140</f>
        <v>0</v>
      </c>
    </row>
    <row r="88" spans="1:65" s="205" customFormat="1" ht="37.5" customHeight="1" x14ac:dyDescent="0.35">
      <c r="A88" s="250"/>
      <c r="B88" s="204"/>
      <c r="D88" s="206" t="s">
        <v>62</v>
      </c>
      <c r="E88" s="207" t="s">
        <v>120</v>
      </c>
      <c r="F88" s="207" t="s">
        <v>121</v>
      </c>
      <c r="J88" s="208">
        <f>$BK$88</f>
        <v>0</v>
      </c>
      <c r="L88" s="254"/>
      <c r="M88" s="209"/>
      <c r="P88" s="210">
        <f>$P$89+$P$94+$P$102+$P$108</f>
        <v>92.769818000000001</v>
      </c>
      <c r="R88" s="210">
        <f>$R$89+$R$94+$R$102+$R$108</f>
        <v>1.4493260000000001</v>
      </c>
      <c r="T88" s="211">
        <f>$T$89+$T$94+$T$102+$T$108</f>
        <v>0.99175999999999997</v>
      </c>
      <c r="AR88" s="206" t="s">
        <v>17</v>
      </c>
      <c r="AT88" s="206" t="s">
        <v>62</v>
      </c>
      <c r="AU88" s="206" t="s">
        <v>63</v>
      </c>
      <c r="AY88" s="206" t="s">
        <v>122</v>
      </c>
      <c r="BK88" s="212">
        <f>$BK$89+$BK$94+$BK$102+$BK$108</f>
        <v>0</v>
      </c>
    </row>
    <row r="89" spans="1:65" s="205" customFormat="1" ht="21" customHeight="1" x14ac:dyDescent="0.3">
      <c r="A89" s="250"/>
      <c r="B89" s="204"/>
      <c r="D89" s="206" t="s">
        <v>62</v>
      </c>
      <c r="E89" s="213" t="s">
        <v>123</v>
      </c>
      <c r="F89" s="213" t="s">
        <v>124</v>
      </c>
      <c r="J89" s="214">
        <f>$BK$89</f>
        <v>0</v>
      </c>
      <c r="L89" s="254"/>
      <c r="M89" s="209"/>
      <c r="P89" s="210">
        <f>SUM($P$90:$P$93)</f>
        <v>56.077399999999997</v>
      </c>
      <c r="R89" s="210">
        <f>SUM($R$90:$R$93)</f>
        <v>1.441778</v>
      </c>
      <c r="T89" s="211">
        <f>SUM($T$90:$T$93)</f>
        <v>0</v>
      </c>
      <c r="AR89" s="206" t="s">
        <v>17</v>
      </c>
      <c r="AT89" s="206" t="s">
        <v>62</v>
      </c>
      <c r="AU89" s="206" t="s">
        <v>17</v>
      </c>
      <c r="AY89" s="206" t="s">
        <v>122</v>
      </c>
      <c r="BK89" s="212">
        <f>SUM($BK$90:$BK$93)</f>
        <v>0</v>
      </c>
    </row>
    <row r="90" spans="1:65" s="147" customFormat="1" ht="15.75" customHeight="1" x14ac:dyDescent="0.3">
      <c r="A90" s="245"/>
      <c r="B90" s="81"/>
      <c r="C90" s="215" t="s">
        <v>17</v>
      </c>
      <c r="D90" s="215" t="s">
        <v>125</v>
      </c>
      <c r="E90" s="216" t="s">
        <v>126</v>
      </c>
      <c r="F90" s="217" t="s">
        <v>127</v>
      </c>
      <c r="G90" s="218" t="s">
        <v>128</v>
      </c>
      <c r="H90" s="219">
        <v>6</v>
      </c>
      <c r="I90" s="270"/>
      <c r="J90" s="220">
        <f>ROUND($I$90*$H$90,2)</f>
        <v>0</v>
      </c>
      <c r="K90" s="217" t="s">
        <v>129</v>
      </c>
      <c r="L90" s="252"/>
      <c r="M90" s="221"/>
      <c r="N90" s="222" t="s">
        <v>34</v>
      </c>
      <c r="O90" s="223">
        <v>0.32</v>
      </c>
      <c r="P90" s="223">
        <f>$O$90*$H$90</f>
        <v>1.92</v>
      </c>
      <c r="Q90" s="223">
        <v>3.7000000000000002E-3</v>
      </c>
      <c r="R90" s="223">
        <f>$Q$90*$H$90</f>
        <v>2.2200000000000001E-2</v>
      </c>
      <c r="S90" s="223">
        <v>0</v>
      </c>
      <c r="T90" s="224">
        <f>$S$90*$H$90</f>
        <v>0</v>
      </c>
      <c r="AR90" s="175" t="s">
        <v>130</v>
      </c>
      <c r="AT90" s="175" t="s">
        <v>125</v>
      </c>
      <c r="AU90" s="175" t="s">
        <v>70</v>
      </c>
      <c r="AY90" s="147" t="s">
        <v>122</v>
      </c>
      <c r="BE90" s="225">
        <f>IF($N$90="základní",$J$90,0)</f>
        <v>0</v>
      </c>
      <c r="BF90" s="225">
        <f>IF($N$90="snížená",$J$90,0)</f>
        <v>0</v>
      </c>
      <c r="BG90" s="225">
        <f>IF($N$90="zákl. přenesená",$J$90,0)</f>
        <v>0</v>
      </c>
      <c r="BH90" s="225">
        <f>IF($N$90="sníž. přenesená",$J$90,0)</f>
        <v>0</v>
      </c>
      <c r="BI90" s="225">
        <f>IF($N$90="nulová",$J$90,0)</f>
        <v>0</v>
      </c>
      <c r="BJ90" s="175" t="s">
        <v>17</v>
      </c>
      <c r="BK90" s="225">
        <f>ROUND($I$90*$H$90,2)</f>
        <v>0</v>
      </c>
      <c r="BL90" s="175" t="s">
        <v>130</v>
      </c>
      <c r="BM90" s="175" t="s">
        <v>131</v>
      </c>
    </row>
    <row r="91" spans="1:65" s="147" customFormat="1" ht="15.75" customHeight="1" x14ac:dyDescent="0.3">
      <c r="A91" s="245"/>
      <c r="B91" s="81"/>
      <c r="C91" s="218" t="s">
        <v>70</v>
      </c>
      <c r="D91" s="218" t="s">
        <v>125</v>
      </c>
      <c r="E91" s="216" t="s">
        <v>132</v>
      </c>
      <c r="F91" s="217" t="s">
        <v>133</v>
      </c>
      <c r="G91" s="218" t="s">
        <v>134</v>
      </c>
      <c r="H91" s="219">
        <v>44.4</v>
      </c>
      <c r="I91" s="270"/>
      <c r="J91" s="220">
        <f>ROUND($I$91*$H$91,2)</f>
        <v>0</v>
      </c>
      <c r="K91" s="217" t="s">
        <v>129</v>
      </c>
      <c r="L91" s="252"/>
      <c r="M91" s="221"/>
      <c r="N91" s="222" t="s">
        <v>34</v>
      </c>
      <c r="O91" s="223">
        <v>0.252</v>
      </c>
      <c r="P91" s="223">
        <f>$O$91*$H$91</f>
        <v>11.188800000000001</v>
      </c>
      <c r="Q91" s="223">
        <v>5.7000000000000002E-3</v>
      </c>
      <c r="R91" s="223">
        <f>$Q$91*$H$91</f>
        <v>0.25308000000000003</v>
      </c>
      <c r="S91" s="223">
        <v>0</v>
      </c>
      <c r="T91" s="224">
        <f>$S$91*$H$91</f>
        <v>0</v>
      </c>
      <c r="AR91" s="175" t="s">
        <v>130</v>
      </c>
      <c r="AT91" s="175" t="s">
        <v>125</v>
      </c>
      <c r="AU91" s="175" t="s">
        <v>70</v>
      </c>
      <c r="AY91" s="175" t="s">
        <v>122</v>
      </c>
      <c r="BE91" s="225">
        <f>IF($N$91="základní",$J$91,0)</f>
        <v>0</v>
      </c>
      <c r="BF91" s="225">
        <f>IF($N$91="snížená",$J$91,0)</f>
        <v>0</v>
      </c>
      <c r="BG91" s="225">
        <f>IF($N$91="zákl. přenesená",$J$91,0)</f>
        <v>0</v>
      </c>
      <c r="BH91" s="225">
        <f>IF($N$91="sníž. přenesená",$J$91,0)</f>
        <v>0</v>
      </c>
      <c r="BI91" s="225">
        <f>IF($N$91="nulová",$J$91,0)</f>
        <v>0</v>
      </c>
      <c r="BJ91" s="175" t="s">
        <v>17</v>
      </c>
      <c r="BK91" s="225">
        <f>ROUND($I$91*$H$91,2)</f>
        <v>0</v>
      </c>
      <c r="BL91" s="175" t="s">
        <v>130</v>
      </c>
      <c r="BM91" s="175" t="s">
        <v>135</v>
      </c>
    </row>
    <row r="92" spans="1:65" s="147" customFormat="1" ht="15.75" customHeight="1" x14ac:dyDescent="0.3">
      <c r="A92" s="245"/>
      <c r="B92" s="81"/>
      <c r="C92" s="218" t="s">
        <v>136</v>
      </c>
      <c r="D92" s="218" t="s">
        <v>125</v>
      </c>
      <c r="E92" s="216" t="s">
        <v>137</v>
      </c>
      <c r="F92" s="217" t="s">
        <v>138</v>
      </c>
      <c r="G92" s="218" t="s">
        <v>128</v>
      </c>
      <c r="H92" s="219">
        <v>32</v>
      </c>
      <c r="I92" s="270"/>
      <c r="J92" s="220">
        <f>ROUND($I$92*$H$92,2)</f>
        <v>0</v>
      </c>
      <c r="K92" s="217" t="s">
        <v>129</v>
      </c>
      <c r="L92" s="252"/>
      <c r="M92" s="221"/>
      <c r="N92" s="222" t="s">
        <v>34</v>
      </c>
      <c r="O92" s="223">
        <v>0.253</v>
      </c>
      <c r="P92" s="223">
        <f>$O$92*$H$92</f>
        <v>8.0960000000000001</v>
      </c>
      <c r="Q92" s="223">
        <v>3.7599999999999999E-3</v>
      </c>
      <c r="R92" s="223">
        <f>$Q$92*$H$92</f>
        <v>0.12032</v>
      </c>
      <c r="S92" s="223">
        <v>0</v>
      </c>
      <c r="T92" s="224">
        <f>$S$92*$H$92</f>
        <v>0</v>
      </c>
      <c r="AR92" s="175" t="s">
        <v>130</v>
      </c>
      <c r="AT92" s="175" t="s">
        <v>125</v>
      </c>
      <c r="AU92" s="175" t="s">
        <v>70</v>
      </c>
      <c r="AY92" s="175" t="s">
        <v>122</v>
      </c>
      <c r="BE92" s="225">
        <f>IF($N$92="základní",$J$92,0)</f>
        <v>0</v>
      </c>
      <c r="BF92" s="225">
        <f>IF($N$92="snížená",$J$92,0)</f>
        <v>0</v>
      </c>
      <c r="BG92" s="225">
        <f>IF($N$92="zákl. přenesená",$J$92,0)</f>
        <v>0</v>
      </c>
      <c r="BH92" s="225">
        <f>IF($N$92="sníž. přenesená",$J$92,0)</f>
        <v>0</v>
      </c>
      <c r="BI92" s="225">
        <f>IF($N$92="nulová",$J$92,0)</f>
        <v>0</v>
      </c>
      <c r="BJ92" s="175" t="s">
        <v>17</v>
      </c>
      <c r="BK92" s="225">
        <f>ROUND($I$92*$H$92,2)</f>
        <v>0</v>
      </c>
      <c r="BL92" s="175" t="s">
        <v>130</v>
      </c>
      <c r="BM92" s="175" t="s">
        <v>139</v>
      </c>
    </row>
    <row r="93" spans="1:65" s="147" customFormat="1" ht="15.75" customHeight="1" x14ac:dyDescent="0.3">
      <c r="A93" s="245"/>
      <c r="B93" s="81"/>
      <c r="C93" s="218" t="s">
        <v>130</v>
      </c>
      <c r="D93" s="218" t="s">
        <v>125</v>
      </c>
      <c r="E93" s="216" t="s">
        <v>140</v>
      </c>
      <c r="F93" s="217" t="s">
        <v>141</v>
      </c>
      <c r="G93" s="218" t="s">
        <v>134</v>
      </c>
      <c r="H93" s="219">
        <v>183.54</v>
      </c>
      <c r="I93" s="270"/>
      <c r="J93" s="220">
        <f>ROUND($I$93*$H$93,2)</f>
        <v>0</v>
      </c>
      <c r="K93" s="217" t="s">
        <v>129</v>
      </c>
      <c r="L93" s="252"/>
      <c r="M93" s="221"/>
      <c r="N93" s="222" t="s">
        <v>34</v>
      </c>
      <c r="O93" s="223">
        <v>0.19</v>
      </c>
      <c r="P93" s="223">
        <f>$O$93*$H$93</f>
        <v>34.872599999999998</v>
      </c>
      <c r="Q93" s="223">
        <v>5.7000000000000002E-3</v>
      </c>
      <c r="R93" s="223">
        <f>$Q$93*$H$93</f>
        <v>1.0461780000000001</v>
      </c>
      <c r="S93" s="223">
        <v>0</v>
      </c>
      <c r="T93" s="224">
        <f>$S$93*$H$93</f>
        <v>0</v>
      </c>
      <c r="AR93" s="175" t="s">
        <v>130</v>
      </c>
      <c r="AT93" s="175" t="s">
        <v>125</v>
      </c>
      <c r="AU93" s="175" t="s">
        <v>70</v>
      </c>
      <c r="AY93" s="175" t="s">
        <v>122</v>
      </c>
      <c r="BE93" s="225">
        <f>IF($N$93="základní",$J$93,0)</f>
        <v>0</v>
      </c>
      <c r="BF93" s="225">
        <f>IF($N$93="snížená",$J$93,0)</f>
        <v>0</v>
      </c>
      <c r="BG93" s="225">
        <f>IF($N$93="zákl. přenesená",$J$93,0)</f>
        <v>0</v>
      </c>
      <c r="BH93" s="225">
        <f>IF($N$93="sníž. přenesená",$J$93,0)</f>
        <v>0</v>
      </c>
      <c r="BI93" s="225">
        <f>IF($N$93="nulová",$J$93,0)</f>
        <v>0</v>
      </c>
      <c r="BJ93" s="175" t="s">
        <v>17</v>
      </c>
      <c r="BK93" s="225">
        <f>ROUND($I$93*$H$93,2)</f>
        <v>0</v>
      </c>
      <c r="BL93" s="175" t="s">
        <v>130</v>
      </c>
      <c r="BM93" s="175" t="s">
        <v>142</v>
      </c>
    </row>
    <row r="94" spans="1:65" s="205" customFormat="1" ht="30.75" customHeight="1" x14ac:dyDescent="0.3">
      <c r="A94" s="250"/>
      <c r="B94" s="204"/>
      <c r="D94" s="206" t="s">
        <v>62</v>
      </c>
      <c r="E94" s="213" t="s">
        <v>143</v>
      </c>
      <c r="F94" s="213" t="s">
        <v>144</v>
      </c>
      <c r="J94" s="214">
        <f>$BK$94</f>
        <v>0</v>
      </c>
      <c r="L94" s="254"/>
      <c r="M94" s="209"/>
      <c r="P94" s="210">
        <f>SUM($P$95:$P$101)</f>
        <v>34.343400000000003</v>
      </c>
      <c r="R94" s="210">
        <f>SUM($R$95:$R$101)</f>
        <v>7.5479999999999992E-3</v>
      </c>
      <c r="T94" s="211">
        <f>SUM($T$95:$T$101)</f>
        <v>0.99175999999999997</v>
      </c>
      <c r="AR94" s="206" t="s">
        <v>17</v>
      </c>
      <c r="AT94" s="206" t="s">
        <v>62</v>
      </c>
      <c r="AU94" s="206" t="s">
        <v>17</v>
      </c>
      <c r="AY94" s="206" t="s">
        <v>122</v>
      </c>
      <c r="BK94" s="212">
        <f>SUM($BK$95:$BK$101)</f>
        <v>0</v>
      </c>
    </row>
    <row r="95" spans="1:65" s="147" customFormat="1" ht="15.75" customHeight="1" x14ac:dyDescent="0.3">
      <c r="A95" s="245"/>
      <c r="B95" s="81"/>
      <c r="C95" s="218" t="s">
        <v>145</v>
      </c>
      <c r="D95" s="218" t="s">
        <v>125</v>
      </c>
      <c r="E95" s="216" t="s">
        <v>146</v>
      </c>
      <c r="F95" s="217" t="s">
        <v>147</v>
      </c>
      <c r="G95" s="218" t="s">
        <v>134</v>
      </c>
      <c r="H95" s="219">
        <v>44.4</v>
      </c>
      <c r="I95" s="270"/>
      <c r="J95" s="220">
        <f>ROUND($I$95*$H$95,2)</f>
        <v>0</v>
      </c>
      <c r="K95" s="217" t="s">
        <v>129</v>
      </c>
      <c r="L95" s="252"/>
      <c r="M95" s="221"/>
      <c r="N95" s="222" t="s">
        <v>34</v>
      </c>
      <c r="O95" s="223">
        <v>0.105</v>
      </c>
      <c r="P95" s="223">
        <f>$O$95*$H$95</f>
        <v>4.6619999999999999</v>
      </c>
      <c r="Q95" s="223">
        <v>1.2999999999999999E-4</v>
      </c>
      <c r="R95" s="223">
        <f>$Q$95*$H$95</f>
        <v>5.7719999999999994E-3</v>
      </c>
      <c r="S95" s="223">
        <v>0</v>
      </c>
      <c r="T95" s="224">
        <f>$S$95*$H$95</f>
        <v>0</v>
      </c>
      <c r="AR95" s="175" t="s">
        <v>130</v>
      </c>
      <c r="AT95" s="175" t="s">
        <v>125</v>
      </c>
      <c r="AU95" s="175" t="s">
        <v>70</v>
      </c>
      <c r="AY95" s="175" t="s">
        <v>122</v>
      </c>
      <c r="BE95" s="225">
        <f>IF($N$95="základní",$J$95,0)</f>
        <v>0</v>
      </c>
      <c r="BF95" s="225">
        <f>IF($N$95="snížená",$J$95,0)</f>
        <v>0</v>
      </c>
      <c r="BG95" s="225">
        <f>IF($N$95="zákl. přenesená",$J$95,0)</f>
        <v>0</v>
      </c>
      <c r="BH95" s="225">
        <f>IF($N$95="sníž. přenesená",$J$95,0)</f>
        <v>0</v>
      </c>
      <c r="BI95" s="225">
        <f>IF($N$95="nulová",$J$95,0)</f>
        <v>0</v>
      </c>
      <c r="BJ95" s="175" t="s">
        <v>17</v>
      </c>
      <c r="BK95" s="225">
        <f>ROUND($I$95*$H$95,2)</f>
        <v>0</v>
      </c>
      <c r="BL95" s="175" t="s">
        <v>130</v>
      </c>
      <c r="BM95" s="175" t="s">
        <v>148</v>
      </c>
    </row>
    <row r="96" spans="1:65" s="147" customFormat="1" ht="15.75" customHeight="1" x14ac:dyDescent="0.3">
      <c r="A96" s="245"/>
      <c r="B96" s="81"/>
      <c r="C96" s="218" t="s">
        <v>123</v>
      </c>
      <c r="D96" s="218" t="s">
        <v>125</v>
      </c>
      <c r="E96" s="216" t="s">
        <v>149</v>
      </c>
      <c r="F96" s="217" t="s">
        <v>150</v>
      </c>
      <c r="G96" s="218" t="s">
        <v>134</v>
      </c>
      <c r="H96" s="219">
        <v>44.4</v>
      </c>
      <c r="I96" s="270"/>
      <c r="J96" s="220">
        <f>ROUND($I$96*$H$96,2)</f>
        <v>0</v>
      </c>
      <c r="K96" s="217" t="s">
        <v>129</v>
      </c>
      <c r="L96" s="252"/>
      <c r="M96" s="221"/>
      <c r="N96" s="222" t="s">
        <v>34</v>
      </c>
      <c r="O96" s="223">
        <v>0.308</v>
      </c>
      <c r="P96" s="223">
        <f>$O$96*$H$96</f>
        <v>13.6752</v>
      </c>
      <c r="Q96" s="223">
        <v>4.0000000000000003E-5</v>
      </c>
      <c r="R96" s="223">
        <f>$Q$96*$H$96</f>
        <v>1.776E-3</v>
      </c>
      <c r="S96" s="223">
        <v>0</v>
      </c>
      <c r="T96" s="224">
        <f>$S$96*$H$96</f>
        <v>0</v>
      </c>
      <c r="AR96" s="175" t="s">
        <v>130</v>
      </c>
      <c r="AT96" s="175" t="s">
        <v>125</v>
      </c>
      <c r="AU96" s="175" t="s">
        <v>70</v>
      </c>
      <c r="AY96" s="175" t="s">
        <v>122</v>
      </c>
      <c r="BE96" s="225">
        <f>IF($N$96="základní",$J$96,0)</f>
        <v>0</v>
      </c>
      <c r="BF96" s="225">
        <f>IF($N$96="snížená",$J$96,0)</f>
        <v>0</v>
      </c>
      <c r="BG96" s="225">
        <f>IF($N$96="zákl. přenesená",$J$96,0)</f>
        <v>0</v>
      </c>
      <c r="BH96" s="225">
        <f>IF($N$96="sníž. přenesená",$J$96,0)</f>
        <v>0</v>
      </c>
      <c r="BI96" s="225">
        <f>IF($N$96="nulová",$J$96,0)</f>
        <v>0</v>
      </c>
      <c r="BJ96" s="175" t="s">
        <v>17</v>
      </c>
      <c r="BK96" s="225">
        <f>ROUND($I$96*$H$96,2)</f>
        <v>0</v>
      </c>
      <c r="BL96" s="175" t="s">
        <v>130</v>
      </c>
      <c r="BM96" s="175" t="s">
        <v>151</v>
      </c>
    </row>
    <row r="97" spans="1:65" s="147" customFormat="1" ht="15.75" customHeight="1" x14ac:dyDescent="0.3">
      <c r="A97" s="245"/>
      <c r="B97" s="81"/>
      <c r="C97" s="218" t="s">
        <v>152</v>
      </c>
      <c r="D97" s="218" t="s">
        <v>125</v>
      </c>
      <c r="E97" s="216" t="s">
        <v>153</v>
      </c>
      <c r="F97" s="217" t="s">
        <v>154</v>
      </c>
      <c r="G97" s="218" t="s">
        <v>128</v>
      </c>
      <c r="H97" s="219">
        <v>16</v>
      </c>
      <c r="I97" s="270"/>
      <c r="J97" s="220">
        <f>ROUND($I$97*$H$97,2)</f>
        <v>0</v>
      </c>
      <c r="K97" s="217" t="s">
        <v>129</v>
      </c>
      <c r="L97" s="252"/>
      <c r="M97" s="221"/>
      <c r="N97" s="222" t="s">
        <v>34</v>
      </c>
      <c r="O97" s="223">
        <v>0.38100000000000001</v>
      </c>
      <c r="P97" s="223">
        <f>$O$97*$H$97</f>
        <v>6.0960000000000001</v>
      </c>
      <c r="Q97" s="223">
        <v>0</v>
      </c>
      <c r="R97" s="223">
        <f>$Q$97*$H$97</f>
        <v>0</v>
      </c>
      <c r="S97" s="223">
        <v>2E-3</v>
      </c>
      <c r="T97" s="224">
        <f>$S$97*$H$97</f>
        <v>3.2000000000000001E-2</v>
      </c>
      <c r="AR97" s="175" t="s">
        <v>130</v>
      </c>
      <c r="AT97" s="175" t="s">
        <v>125</v>
      </c>
      <c r="AU97" s="175" t="s">
        <v>70</v>
      </c>
      <c r="AY97" s="175" t="s">
        <v>122</v>
      </c>
      <c r="BE97" s="225">
        <f>IF($N$97="základní",$J$97,0)</f>
        <v>0</v>
      </c>
      <c r="BF97" s="225">
        <f>IF($N$97="snížená",$J$97,0)</f>
        <v>0</v>
      </c>
      <c r="BG97" s="225">
        <f>IF($N$97="zákl. přenesená",$J$97,0)</f>
        <v>0</v>
      </c>
      <c r="BH97" s="225">
        <f>IF($N$97="sníž. přenesená",$J$97,0)</f>
        <v>0</v>
      </c>
      <c r="BI97" s="225">
        <f>IF($N$97="nulová",$J$97,0)</f>
        <v>0</v>
      </c>
      <c r="BJ97" s="175" t="s">
        <v>17</v>
      </c>
      <c r="BK97" s="225">
        <f>ROUND($I$97*$H$97,2)</f>
        <v>0</v>
      </c>
      <c r="BL97" s="175" t="s">
        <v>130</v>
      </c>
      <c r="BM97" s="175" t="s">
        <v>155</v>
      </c>
    </row>
    <row r="98" spans="1:65" s="147" customFormat="1" ht="15.75" customHeight="1" x14ac:dyDescent="0.3">
      <c r="A98" s="245"/>
      <c r="B98" s="81"/>
      <c r="C98" s="218" t="s">
        <v>156</v>
      </c>
      <c r="D98" s="218" t="s">
        <v>125</v>
      </c>
      <c r="E98" s="216" t="s">
        <v>157</v>
      </c>
      <c r="F98" s="217" t="s">
        <v>158</v>
      </c>
      <c r="G98" s="218" t="s">
        <v>128</v>
      </c>
      <c r="H98" s="219">
        <v>6</v>
      </c>
      <c r="I98" s="270"/>
      <c r="J98" s="220">
        <f>ROUND($I$98*$H$98,2)</f>
        <v>0</v>
      </c>
      <c r="K98" s="217" t="s">
        <v>129</v>
      </c>
      <c r="L98" s="252"/>
      <c r="M98" s="221"/>
      <c r="N98" s="222" t="s">
        <v>34</v>
      </c>
      <c r="O98" s="223">
        <v>0.51200000000000001</v>
      </c>
      <c r="P98" s="223">
        <f>$O$98*$H$98</f>
        <v>3.0720000000000001</v>
      </c>
      <c r="Q98" s="223">
        <v>0</v>
      </c>
      <c r="R98" s="223">
        <f>$Q$98*$H$98</f>
        <v>0</v>
      </c>
      <c r="S98" s="223">
        <v>8.0000000000000002E-3</v>
      </c>
      <c r="T98" s="224">
        <f>$S$98*$H$98</f>
        <v>4.8000000000000001E-2</v>
      </c>
      <c r="AR98" s="175" t="s">
        <v>130</v>
      </c>
      <c r="AT98" s="175" t="s">
        <v>125</v>
      </c>
      <c r="AU98" s="175" t="s">
        <v>70</v>
      </c>
      <c r="AY98" s="175" t="s">
        <v>122</v>
      </c>
      <c r="BE98" s="225">
        <f>IF($N$98="základní",$J$98,0)</f>
        <v>0</v>
      </c>
      <c r="BF98" s="225">
        <f>IF($N$98="snížená",$J$98,0)</f>
        <v>0</v>
      </c>
      <c r="BG98" s="225">
        <f>IF($N$98="zákl. přenesená",$J$98,0)</f>
        <v>0</v>
      </c>
      <c r="BH98" s="225">
        <f>IF($N$98="sníž. přenesená",$J$98,0)</f>
        <v>0</v>
      </c>
      <c r="BI98" s="225">
        <f>IF($N$98="nulová",$J$98,0)</f>
        <v>0</v>
      </c>
      <c r="BJ98" s="175" t="s">
        <v>17</v>
      </c>
      <c r="BK98" s="225">
        <f>ROUND($I$98*$H$98,2)</f>
        <v>0</v>
      </c>
      <c r="BL98" s="175" t="s">
        <v>130</v>
      </c>
      <c r="BM98" s="175" t="s">
        <v>159</v>
      </c>
    </row>
    <row r="99" spans="1:65" s="147" customFormat="1" ht="15.75" customHeight="1" x14ac:dyDescent="0.3">
      <c r="A99" s="245"/>
      <c r="B99" s="81"/>
      <c r="C99" s="218" t="s">
        <v>143</v>
      </c>
      <c r="D99" s="218" t="s">
        <v>125</v>
      </c>
      <c r="E99" s="216" t="s">
        <v>160</v>
      </c>
      <c r="F99" s="217" t="s">
        <v>161</v>
      </c>
      <c r="G99" s="218" t="s">
        <v>134</v>
      </c>
      <c r="H99" s="219">
        <v>44.4</v>
      </c>
      <c r="I99" s="270"/>
      <c r="J99" s="220">
        <f>ROUND($I$99*$H$99,2)</f>
        <v>0</v>
      </c>
      <c r="K99" s="217" t="s">
        <v>129</v>
      </c>
      <c r="L99" s="252"/>
      <c r="M99" s="221"/>
      <c r="N99" s="222" t="s">
        <v>34</v>
      </c>
      <c r="O99" s="223">
        <v>0.03</v>
      </c>
      <c r="P99" s="223">
        <f>$O$99*$H$99</f>
        <v>1.3319999999999999</v>
      </c>
      <c r="Q99" s="223">
        <v>0</v>
      </c>
      <c r="R99" s="223">
        <f>$Q$99*$H$99</f>
        <v>0</v>
      </c>
      <c r="S99" s="223">
        <v>4.0000000000000001E-3</v>
      </c>
      <c r="T99" s="224">
        <f>$S$99*$H$99</f>
        <v>0.17760000000000001</v>
      </c>
      <c r="AR99" s="175" t="s">
        <v>130</v>
      </c>
      <c r="AT99" s="175" t="s">
        <v>125</v>
      </c>
      <c r="AU99" s="175" t="s">
        <v>70</v>
      </c>
      <c r="AY99" s="175" t="s">
        <v>122</v>
      </c>
      <c r="BE99" s="225">
        <f>IF($N$99="základní",$J$99,0)</f>
        <v>0</v>
      </c>
      <c r="BF99" s="225">
        <f>IF($N$99="snížená",$J$99,0)</f>
        <v>0</v>
      </c>
      <c r="BG99" s="225">
        <f>IF($N$99="zákl. přenesená",$J$99,0)</f>
        <v>0</v>
      </c>
      <c r="BH99" s="225">
        <f>IF($N$99="sníž. přenesená",$J$99,0)</f>
        <v>0</v>
      </c>
      <c r="BI99" s="225">
        <f>IF($N$99="nulová",$J$99,0)</f>
        <v>0</v>
      </c>
      <c r="BJ99" s="175" t="s">
        <v>17</v>
      </c>
      <c r="BK99" s="225">
        <f>ROUND($I$99*$H$99,2)</f>
        <v>0</v>
      </c>
      <c r="BL99" s="175" t="s">
        <v>130</v>
      </c>
      <c r="BM99" s="175" t="s">
        <v>162</v>
      </c>
    </row>
    <row r="100" spans="1:65" s="147" customFormat="1" ht="15.75" customHeight="1" x14ac:dyDescent="0.3">
      <c r="A100" s="245"/>
      <c r="B100" s="81"/>
      <c r="C100" s="218" t="s">
        <v>20</v>
      </c>
      <c r="D100" s="218" t="s">
        <v>125</v>
      </c>
      <c r="E100" s="216" t="s">
        <v>163</v>
      </c>
      <c r="F100" s="217" t="s">
        <v>164</v>
      </c>
      <c r="G100" s="218" t="s">
        <v>134</v>
      </c>
      <c r="H100" s="219">
        <v>183.54</v>
      </c>
      <c r="I100" s="270"/>
      <c r="J100" s="220">
        <f>ROUND($I$100*$H$100,2)</f>
        <v>0</v>
      </c>
      <c r="K100" s="217" t="s">
        <v>129</v>
      </c>
      <c r="L100" s="252"/>
      <c r="M100" s="221"/>
      <c r="N100" s="222" t="s">
        <v>34</v>
      </c>
      <c r="O100" s="223">
        <v>0.03</v>
      </c>
      <c r="P100" s="223">
        <f>$O$100*$H$100</f>
        <v>5.5061999999999998</v>
      </c>
      <c r="Q100" s="223">
        <v>0</v>
      </c>
      <c r="R100" s="223">
        <f>$Q$100*$H$100</f>
        <v>0</v>
      </c>
      <c r="S100" s="223">
        <v>4.0000000000000001E-3</v>
      </c>
      <c r="T100" s="224">
        <f>$S$100*$H$100</f>
        <v>0.73416000000000003</v>
      </c>
      <c r="AR100" s="175" t="s">
        <v>130</v>
      </c>
      <c r="AT100" s="175" t="s">
        <v>125</v>
      </c>
      <c r="AU100" s="175" t="s">
        <v>70</v>
      </c>
      <c r="AY100" s="175" t="s">
        <v>122</v>
      </c>
      <c r="BE100" s="225">
        <f>IF($N$100="základní",$J$100,0)</f>
        <v>0</v>
      </c>
      <c r="BF100" s="225">
        <f>IF($N$100="snížená",$J$100,0)</f>
        <v>0</v>
      </c>
      <c r="BG100" s="225">
        <f>IF($N$100="zákl. přenesená",$J$100,0)</f>
        <v>0</v>
      </c>
      <c r="BH100" s="225">
        <f>IF($N$100="sníž. přenesená",$J$100,0)</f>
        <v>0</v>
      </c>
      <c r="BI100" s="225">
        <f>IF($N$100="nulová",$J$100,0)</f>
        <v>0</v>
      </c>
      <c r="BJ100" s="175" t="s">
        <v>17</v>
      </c>
      <c r="BK100" s="225">
        <f>ROUND($I$100*$H$100,2)</f>
        <v>0</v>
      </c>
      <c r="BL100" s="175" t="s">
        <v>130</v>
      </c>
      <c r="BM100" s="175" t="s">
        <v>165</v>
      </c>
    </row>
    <row r="101" spans="1:65" s="147" customFormat="1" ht="15.75" hidden="1" customHeight="1" x14ac:dyDescent="0.3">
      <c r="A101" s="245"/>
      <c r="B101" s="226"/>
      <c r="D101" s="227" t="s">
        <v>166</v>
      </c>
      <c r="E101" s="228"/>
      <c r="F101" s="228" t="s">
        <v>167</v>
      </c>
      <c r="H101" s="229">
        <v>183.54</v>
      </c>
      <c r="I101" s="205"/>
      <c r="L101" s="255"/>
      <c r="M101" s="230"/>
      <c r="T101" s="231"/>
      <c r="AT101" s="232" t="s">
        <v>166</v>
      </c>
      <c r="AU101" s="232" t="s">
        <v>70</v>
      </c>
      <c r="AV101" s="232" t="s">
        <v>70</v>
      </c>
      <c r="AW101" s="232" t="s">
        <v>93</v>
      </c>
      <c r="AX101" s="232" t="s">
        <v>17</v>
      </c>
      <c r="AY101" s="232" t="s">
        <v>122</v>
      </c>
    </row>
    <row r="102" spans="1:65" s="205" customFormat="1" ht="30.75" customHeight="1" x14ac:dyDescent="0.3">
      <c r="A102" s="250"/>
      <c r="B102" s="204"/>
      <c r="D102" s="206" t="s">
        <v>62</v>
      </c>
      <c r="E102" s="213" t="s">
        <v>168</v>
      </c>
      <c r="F102" s="213" t="s">
        <v>169</v>
      </c>
      <c r="J102" s="214">
        <f>$BK$102</f>
        <v>0</v>
      </c>
      <c r="L102" s="254"/>
      <c r="M102" s="209"/>
      <c r="P102" s="210">
        <f>SUM($P$103:$P$107)</f>
        <v>1.8882359999999998</v>
      </c>
      <c r="R102" s="210">
        <f>SUM($R$103:$R$107)</f>
        <v>0</v>
      </c>
      <c r="T102" s="211">
        <f>SUM($T$103:$T$107)</f>
        <v>0</v>
      </c>
      <c r="AR102" s="206" t="s">
        <v>17</v>
      </c>
      <c r="AT102" s="206" t="s">
        <v>62</v>
      </c>
      <c r="AU102" s="206" t="s">
        <v>17</v>
      </c>
      <c r="AY102" s="206" t="s">
        <v>122</v>
      </c>
      <c r="BK102" s="212">
        <f>SUM($BK$103:$BK$107)</f>
        <v>0</v>
      </c>
    </row>
    <row r="103" spans="1:65" s="147" customFormat="1" ht="15.75" customHeight="1" x14ac:dyDescent="0.3">
      <c r="A103" s="245"/>
      <c r="B103" s="81"/>
      <c r="C103" s="215" t="s">
        <v>170</v>
      </c>
      <c r="D103" s="215" t="s">
        <v>125</v>
      </c>
      <c r="E103" s="216" t="s">
        <v>171</v>
      </c>
      <c r="F103" s="217" t="s">
        <v>172</v>
      </c>
      <c r="G103" s="218" t="s">
        <v>173</v>
      </c>
      <c r="H103" s="219">
        <v>1.0620000000000001</v>
      </c>
      <c r="I103" s="270"/>
      <c r="J103" s="220">
        <f>ROUND($I$103*$H$103,2)</f>
        <v>0</v>
      </c>
      <c r="K103" s="217" t="s">
        <v>129</v>
      </c>
      <c r="L103" s="252"/>
      <c r="M103" s="221"/>
      <c r="N103" s="222" t="s">
        <v>34</v>
      </c>
      <c r="O103" s="223">
        <v>1.569</v>
      </c>
      <c r="P103" s="223">
        <f>$O$103*$H$103</f>
        <v>1.6662779999999999</v>
      </c>
      <c r="Q103" s="223">
        <v>0</v>
      </c>
      <c r="R103" s="223">
        <f>$Q$103*$H$103</f>
        <v>0</v>
      </c>
      <c r="S103" s="223">
        <v>0</v>
      </c>
      <c r="T103" s="224">
        <f>$S$103*$H$103</f>
        <v>0</v>
      </c>
      <c r="AR103" s="175" t="s">
        <v>130</v>
      </c>
      <c r="AT103" s="175" t="s">
        <v>125</v>
      </c>
      <c r="AU103" s="175" t="s">
        <v>70</v>
      </c>
      <c r="AY103" s="147" t="s">
        <v>122</v>
      </c>
      <c r="BE103" s="225">
        <f>IF($N$103="základní",$J$103,0)</f>
        <v>0</v>
      </c>
      <c r="BF103" s="225">
        <f>IF($N$103="snížená",$J$103,0)</f>
        <v>0</v>
      </c>
      <c r="BG103" s="225">
        <f>IF($N$103="zákl. přenesená",$J$103,0)</f>
        <v>0</v>
      </c>
      <c r="BH103" s="225">
        <f>IF($N$103="sníž. přenesená",$J$103,0)</f>
        <v>0</v>
      </c>
      <c r="BI103" s="225">
        <f>IF($N$103="nulová",$J$103,0)</f>
        <v>0</v>
      </c>
      <c r="BJ103" s="175" t="s">
        <v>17</v>
      </c>
      <c r="BK103" s="225">
        <f>ROUND($I$103*$H$103,2)</f>
        <v>0</v>
      </c>
      <c r="BL103" s="175" t="s">
        <v>130</v>
      </c>
      <c r="BM103" s="175" t="s">
        <v>174</v>
      </c>
    </row>
    <row r="104" spans="1:65" s="147" customFormat="1" ht="15.75" customHeight="1" x14ac:dyDescent="0.3">
      <c r="A104" s="245"/>
      <c r="B104" s="81"/>
      <c r="C104" s="218" t="s">
        <v>175</v>
      </c>
      <c r="D104" s="218" t="s">
        <v>125</v>
      </c>
      <c r="E104" s="216" t="s">
        <v>176</v>
      </c>
      <c r="F104" s="217" t="s">
        <v>177</v>
      </c>
      <c r="G104" s="218" t="s">
        <v>173</v>
      </c>
      <c r="H104" s="219">
        <v>1.0620000000000001</v>
      </c>
      <c r="I104" s="270"/>
      <c r="J104" s="220">
        <f>ROUND($I$104*$H$104,2)</f>
        <v>0</v>
      </c>
      <c r="K104" s="217" t="s">
        <v>129</v>
      </c>
      <c r="L104" s="252"/>
      <c r="M104" s="221"/>
      <c r="N104" s="222" t="s">
        <v>34</v>
      </c>
      <c r="O104" s="223">
        <v>0.125</v>
      </c>
      <c r="P104" s="223">
        <f>$O$104*$H$104</f>
        <v>0.13275000000000001</v>
      </c>
      <c r="Q104" s="223">
        <v>0</v>
      </c>
      <c r="R104" s="223">
        <f>$Q$104*$H$104</f>
        <v>0</v>
      </c>
      <c r="S104" s="223">
        <v>0</v>
      </c>
      <c r="T104" s="224">
        <f>$S$104*$H$104</f>
        <v>0</v>
      </c>
      <c r="AR104" s="175" t="s">
        <v>130</v>
      </c>
      <c r="AT104" s="175" t="s">
        <v>125</v>
      </c>
      <c r="AU104" s="175" t="s">
        <v>70</v>
      </c>
      <c r="AY104" s="175" t="s">
        <v>122</v>
      </c>
      <c r="BE104" s="225">
        <f>IF($N$104="základní",$J$104,0)</f>
        <v>0</v>
      </c>
      <c r="BF104" s="225">
        <f>IF($N$104="snížená",$J$104,0)</f>
        <v>0</v>
      </c>
      <c r="BG104" s="225">
        <f>IF($N$104="zákl. přenesená",$J$104,0)</f>
        <v>0</v>
      </c>
      <c r="BH104" s="225">
        <f>IF($N$104="sníž. přenesená",$J$104,0)</f>
        <v>0</v>
      </c>
      <c r="BI104" s="225">
        <f>IF($N$104="nulová",$J$104,0)</f>
        <v>0</v>
      </c>
      <c r="BJ104" s="175" t="s">
        <v>17</v>
      </c>
      <c r="BK104" s="225">
        <f>ROUND($I$104*$H$104,2)</f>
        <v>0</v>
      </c>
      <c r="BL104" s="175" t="s">
        <v>130</v>
      </c>
      <c r="BM104" s="175" t="s">
        <v>178</v>
      </c>
    </row>
    <row r="105" spans="1:65" s="147" customFormat="1" ht="15.75" customHeight="1" x14ac:dyDescent="0.3">
      <c r="A105" s="245"/>
      <c r="B105" s="81"/>
      <c r="C105" s="218" t="s">
        <v>179</v>
      </c>
      <c r="D105" s="218" t="s">
        <v>125</v>
      </c>
      <c r="E105" s="216" t="s">
        <v>180</v>
      </c>
      <c r="F105" s="217" t="s">
        <v>181</v>
      </c>
      <c r="G105" s="218" t="s">
        <v>173</v>
      </c>
      <c r="H105" s="219">
        <v>14.868</v>
      </c>
      <c r="I105" s="270"/>
      <c r="J105" s="220">
        <f>ROUND($I$105*$H$105,2)</f>
        <v>0</v>
      </c>
      <c r="K105" s="217" t="s">
        <v>129</v>
      </c>
      <c r="L105" s="252"/>
      <c r="M105" s="221"/>
      <c r="N105" s="222" t="s">
        <v>34</v>
      </c>
      <c r="O105" s="223">
        <v>6.0000000000000001E-3</v>
      </c>
      <c r="P105" s="223">
        <f>$O$105*$H$105</f>
        <v>8.920800000000001E-2</v>
      </c>
      <c r="Q105" s="223">
        <v>0</v>
      </c>
      <c r="R105" s="223">
        <f>$Q$105*$H$105</f>
        <v>0</v>
      </c>
      <c r="S105" s="223">
        <v>0</v>
      </c>
      <c r="T105" s="224">
        <f>$S$105*$H$105</f>
        <v>0</v>
      </c>
      <c r="AR105" s="175" t="s">
        <v>130</v>
      </c>
      <c r="AT105" s="175" t="s">
        <v>125</v>
      </c>
      <c r="AU105" s="175" t="s">
        <v>70</v>
      </c>
      <c r="AY105" s="175" t="s">
        <v>122</v>
      </c>
      <c r="BE105" s="225">
        <f>IF($N$105="základní",$J$105,0)</f>
        <v>0</v>
      </c>
      <c r="BF105" s="225">
        <f>IF($N$105="snížená",$J$105,0)</f>
        <v>0</v>
      </c>
      <c r="BG105" s="225">
        <f>IF($N$105="zákl. přenesená",$J$105,0)</f>
        <v>0</v>
      </c>
      <c r="BH105" s="225">
        <f>IF($N$105="sníž. přenesená",$J$105,0)</f>
        <v>0</v>
      </c>
      <c r="BI105" s="225">
        <f>IF($N$105="nulová",$J$105,0)</f>
        <v>0</v>
      </c>
      <c r="BJ105" s="175" t="s">
        <v>17</v>
      </c>
      <c r="BK105" s="225">
        <f>ROUND($I$105*$H$105,2)</f>
        <v>0</v>
      </c>
      <c r="BL105" s="175" t="s">
        <v>130</v>
      </c>
      <c r="BM105" s="175" t="s">
        <v>182</v>
      </c>
    </row>
    <row r="106" spans="1:65" s="147" customFormat="1" ht="15.75" hidden="1" customHeight="1" x14ac:dyDescent="0.3">
      <c r="A106" s="245"/>
      <c r="B106" s="226"/>
      <c r="D106" s="233" t="s">
        <v>166</v>
      </c>
      <c r="F106" s="228" t="s">
        <v>183</v>
      </c>
      <c r="H106" s="229">
        <v>14.868</v>
      </c>
      <c r="I106" s="272"/>
      <c r="L106" s="255"/>
      <c r="M106" s="230"/>
      <c r="T106" s="231"/>
      <c r="AT106" s="232" t="s">
        <v>166</v>
      </c>
      <c r="AU106" s="232" t="s">
        <v>70</v>
      </c>
      <c r="AV106" s="232" t="s">
        <v>70</v>
      </c>
      <c r="AW106" s="232" t="s">
        <v>63</v>
      </c>
      <c r="AX106" s="232" t="s">
        <v>17</v>
      </c>
      <c r="AY106" s="232" t="s">
        <v>122</v>
      </c>
    </row>
    <row r="107" spans="1:65" s="147" customFormat="1" ht="15.75" customHeight="1" x14ac:dyDescent="0.3">
      <c r="A107" s="245"/>
      <c r="B107" s="81"/>
      <c r="C107" s="215" t="s">
        <v>184</v>
      </c>
      <c r="D107" s="215" t="s">
        <v>125</v>
      </c>
      <c r="E107" s="216" t="s">
        <v>185</v>
      </c>
      <c r="F107" s="217" t="s">
        <v>186</v>
      </c>
      <c r="G107" s="218" t="s">
        <v>173</v>
      </c>
      <c r="H107" s="219">
        <v>1.0620000000000001</v>
      </c>
      <c r="I107" s="270"/>
      <c r="J107" s="220">
        <f>ROUND($I$107*$H$107,2)</f>
        <v>0</v>
      </c>
      <c r="K107" s="217" t="s">
        <v>129</v>
      </c>
      <c r="L107" s="252"/>
      <c r="M107" s="221"/>
      <c r="N107" s="222" t="s">
        <v>34</v>
      </c>
      <c r="O107" s="223">
        <v>0</v>
      </c>
      <c r="P107" s="223">
        <f>$O$107*$H$107</f>
        <v>0</v>
      </c>
      <c r="Q107" s="223">
        <v>0</v>
      </c>
      <c r="R107" s="223">
        <f>$Q$107*$H$107</f>
        <v>0</v>
      </c>
      <c r="S107" s="223">
        <v>0</v>
      </c>
      <c r="T107" s="224">
        <f>$S$107*$H$107</f>
        <v>0</v>
      </c>
      <c r="AR107" s="175" t="s">
        <v>130</v>
      </c>
      <c r="AT107" s="175" t="s">
        <v>125</v>
      </c>
      <c r="AU107" s="175" t="s">
        <v>70</v>
      </c>
      <c r="AY107" s="147" t="s">
        <v>122</v>
      </c>
      <c r="BE107" s="225">
        <f>IF($N$107="základní",$J$107,0)</f>
        <v>0</v>
      </c>
      <c r="BF107" s="225">
        <f>IF($N$107="snížená",$J$107,0)</f>
        <v>0</v>
      </c>
      <c r="BG107" s="225">
        <f>IF($N$107="zákl. přenesená",$J$107,0)</f>
        <v>0</v>
      </c>
      <c r="BH107" s="225">
        <f>IF($N$107="sníž. přenesená",$J$107,0)</f>
        <v>0</v>
      </c>
      <c r="BI107" s="225">
        <f>IF($N$107="nulová",$J$107,0)</f>
        <v>0</v>
      </c>
      <c r="BJ107" s="175" t="s">
        <v>17</v>
      </c>
      <c r="BK107" s="225">
        <f>ROUND($I$107*$H$107,2)</f>
        <v>0</v>
      </c>
      <c r="BL107" s="175" t="s">
        <v>130</v>
      </c>
      <c r="BM107" s="175" t="s">
        <v>187</v>
      </c>
    </row>
    <row r="108" spans="1:65" s="205" customFormat="1" ht="30.75" customHeight="1" x14ac:dyDescent="0.3">
      <c r="A108" s="250"/>
      <c r="B108" s="204"/>
      <c r="D108" s="206" t="s">
        <v>62</v>
      </c>
      <c r="E108" s="213" t="s">
        <v>188</v>
      </c>
      <c r="F108" s="213" t="s">
        <v>189</v>
      </c>
      <c r="J108" s="214">
        <f>$BK$108</f>
        <v>0</v>
      </c>
      <c r="L108" s="254"/>
      <c r="M108" s="209"/>
      <c r="P108" s="210">
        <f>$P$109</f>
        <v>0.46078200000000002</v>
      </c>
      <c r="R108" s="210">
        <f>$R$109</f>
        <v>0</v>
      </c>
      <c r="T108" s="211">
        <f>$T$109</f>
        <v>0</v>
      </c>
      <c r="AR108" s="206" t="s">
        <v>17</v>
      </c>
      <c r="AT108" s="206" t="s">
        <v>62</v>
      </c>
      <c r="AU108" s="206" t="s">
        <v>17</v>
      </c>
      <c r="AY108" s="206" t="s">
        <v>122</v>
      </c>
      <c r="BK108" s="212">
        <f>$BK$109</f>
        <v>0</v>
      </c>
    </row>
    <row r="109" spans="1:65" s="147" customFormat="1" ht="15.75" customHeight="1" x14ac:dyDescent="0.3">
      <c r="A109" s="245"/>
      <c r="B109" s="81"/>
      <c r="C109" s="218" t="s">
        <v>8</v>
      </c>
      <c r="D109" s="218" t="s">
        <v>125</v>
      </c>
      <c r="E109" s="216" t="s">
        <v>190</v>
      </c>
      <c r="F109" s="217" t="s">
        <v>191</v>
      </c>
      <c r="G109" s="218" t="s">
        <v>173</v>
      </c>
      <c r="H109" s="219">
        <v>1.4490000000000001</v>
      </c>
      <c r="I109" s="270"/>
      <c r="J109" s="220">
        <f>ROUND($I$109*$H$109,2)</f>
        <v>0</v>
      </c>
      <c r="K109" s="217" t="s">
        <v>129</v>
      </c>
      <c r="L109" s="252"/>
      <c r="M109" s="221"/>
      <c r="N109" s="222" t="s">
        <v>34</v>
      </c>
      <c r="O109" s="223">
        <v>0.318</v>
      </c>
      <c r="P109" s="223">
        <f>$O$109*$H$109</f>
        <v>0.46078200000000002</v>
      </c>
      <c r="Q109" s="223">
        <v>0</v>
      </c>
      <c r="R109" s="223">
        <f>$Q$109*$H$109</f>
        <v>0</v>
      </c>
      <c r="S109" s="223">
        <v>0</v>
      </c>
      <c r="T109" s="224">
        <f>$S$109*$H$109</f>
        <v>0</v>
      </c>
      <c r="AR109" s="175" t="s">
        <v>130</v>
      </c>
      <c r="AT109" s="175" t="s">
        <v>125</v>
      </c>
      <c r="AU109" s="175" t="s">
        <v>70</v>
      </c>
      <c r="AY109" s="175" t="s">
        <v>122</v>
      </c>
      <c r="BE109" s="225">
        <f>IF($N$109="základní",$J$109,0)</f>
        <v>0</v>
      </c>
      <c r="BF109" s="225">
        <f>IF($N$109="snížená",$J$109,0)</f>
        <v>0</v>
      </c>
      <c r="BG109" s="225">
        <f>IF($N$109="zákl. přenesená",$J$109,0)</f>
        <v>0</v>
      </c>
      <c r="BH109" s="225">
        <f>IF($N$109="sníž. přenesená",$J$109,0)</f>
        <v>0</v>
      </c>
      <c r="BI109" s="225">
        <f>IF($N$109="nulová",$J$109,0)</f>
        <v>0</v>
      </c>
      <c r="BJ109" s="175" t="s">
        <v>17</v>
      </c>
      <c r="BK109" s="225">
        <f>ROUND($I$109*$H$109,2)</f>
        <v>0</v>
      </c>
      <c r="BL109" s="175" t="s">
        <v>130</v>
      </c>
      <c r="BM109" s="175" t="s">
        <v>192</v>
      </c>
    </row>
    <row r="110" spans="1:65" s="205" customFormat="1" ht="37.5" customHeight="1" x14ac:dyDescent="0.35">
      <c r="A110" s="250"/>
      <c r="B110" s="204"/>
      <c r="D110" s="206" t="s">
        <v>62</v>
      </c>
      <c r="E110" s="207" t="s">
        <v>193</v>
      </c>
      <c r="F110" s="207" t="s">
        <v>194</v>
      </c>
      <c r="J110" s="208">
        <f>$BK$110</f>
        <v>0</v>
      </c>
      <c r="L110" s="254"/>
      <c r="M110" s="209"/>
      <c r="P110" s="210">
        <f>$P$111+$P$118+$P$131+$P$134</f>
        <v>111.44989999999999</v>
      </c>
      <c r="R110" s="210">
        <f>$R$111+$R$118+$R$131+$R$134</f>
        <v>0.48417320000000003</v>
      </c>
      <c r="T110" s="211">
        <f>$T$111+$T$118+$T$131+$T$134</f>
        <v>7.0661399999999999E-2</v>
      </c>
      <c r="AR110" s="206" t="s">
        <v>70</v>
      </c>
      <c r="AT110" s="206" t="s">
        <v>62</v>
      </c>
      <c r="AU110" s="206" t="s">
        <v>63</v>
      </c>
      <c r="AY110" s="206" t="s">
        <v>122</v>
      </c>
      <c r="BK110" s="212">
        <f>$BK$111+$BK$118+$BK$131+$BK$134</f>
        <v>0</v>
      </c>
    </row>
    <row r="111" spans="1:65" s="205" customFormat="1" ht="21" customHeight="1" x14ac:dyDescent="0.3">
      <c r="A111" s="250"/>
      <c r="B111" s="204"/>
      <c r="D111" s="206" t="s">
        <v>62</v>
      </c>
      <c r="E111" s="213" t="s">
        <v>195</v>
      </c>
      <c r="F111" s="213" t="s">
        <v>196</v>
      </c>
      <c r="J111" s="214">
        <f>$BK$111</f>
        <v>0</v>
      </c>
      <c r="L111" s="254"/>
      <c r="M111" s="209"/>
      <c r="P111" s="210">
        <f>SUM($P$112:$P$117)</f>
        <v>4.016</v>
      </c>
      <c r="R111" s="210">
        <f>SUM($R$112:$R$117)</f>
        <v>8.3099999999999997E-3</v>
      </c>
      <c r="T111" s="211">
        <f>SUM($T$112:$T$117)</f>
        <v>0</v>
      </c>
      <c r="AR111" s="206" t="s">
        <v>70</v>
      </c>
      <c r="AT111" s="206" t="s">
        <v>62</v>
      </c>
      <c r="AU111" s="206" t="s">
        <v>17</v>
      </c>
      <c r="AY111" s="206" t="s">
        <v>122</v>
      </c>
      <c r="BK111" s="212">
        <f>SUM($BK$112:$BK$117)</f>
        <v>0</v>
      </c>
    </row>
    <row r="112" spans="1:65" s="147" customFormat="1" ht="15.75" customHeight="1" x14ac:dyDescent="0.3">
      <c r="A112" s="245"/>
      <c r="B112" s="81"/>
      <c r="C112" s="218" t="s">
        <v>197</v>
      </c>
      <c r="D112" s="218" t="s">
        <v>125</v>
      </c>
      <c r="E112" s="216" t="s">
        <v>198</v>
      </c>
      <c r="F112" s="217" t="s">
        <v>199</v>
      </c>
      <c r="G112" s="218" t="s">
        <v>128</v>
      </c>
      <c r="H112" s="219">
        <v>1</v>
      </c>
      <c r="I112" s="270"/>
      <c r="J112" s="220">
        <f>ROUND($I$112*$H$112,2)</f>
        <v>0</v>
      </c>
      <c r="K112" s="217" t="s">
        <v>129</v>
      </c>
      <c r="L112" s="252"/>
      <c r="M112" s="221"/>
      <c r="N112" s="222" t="s">
        <v>34</v>
      </c>
      <c r="O112" s="223">
        <v>0.34200000000000003</v>
      </c>
      <c r="P112" s="223">
        <f>$O$112*$H$112</f>
        <v>0.34200000000000003</v>
      </c>
      <c r="Q112" s="223">
        <v>2.47E-3</v>
      </c>
      <c r="R112" s="223">
        <f>$Q$112*$H$112</f>
        <v>2.47E-3</v>
      </c>
      <c r="S112" s="223">
        <v>0</v>
      </c>
      <c r="T112" s="224">
        <f>$S$112*$H$112</f>
        <v>0</v>
      </c>
      <c r="AR112" s="175" t="s">
        <v>197</v>
      </c>
      <c r="AT112" s="175" t="s">
        <v>125</v>
      </c>
      <c r="AU112" s="175" t="s">
        <v>70</v>
      </c>
      <c r="AY112" s="175" t="s">
        <v>122</v>
      </c>
      <c r="BE112" s="225">
        <f>IF($N$112="základní",$J$112,0)</f>
        <v>0</v>
      </c>
      <c r="BF112" s="225">
        <f>IF($N$112="snížená",$J$112,0)</f>
        <v>0</v>
      </c>
      <c r="BG112" s="225">
        <f>IF($N$112="zákl. přenesená",$J$112,0)</f>
        <v>0</v>
      </c>
      <c r="BH112" s="225">
        <f>IF($N$112="sníž. přenesená",$J$112,0)</f>
        <v>0</v>
      </c>
      <c r="BI112" s="225">
        <f>IF($N$112="nulová",$J$112,0)</f>
        <v>0</v>
      </c>
      <c r="BJ112" s="175" t="s">
        <v>17</v>
      </c>
      <c r="BK112" s="225">
        <f>ROUND($I$112*$H$112,2)</f>
        <v>0</v>
      </c>
      <c r="BL112" s="175" t="s">
        <v>197</v>
      </c>
      <c r="BM112" s="175" t="s">
        <v>200</v>
      </c>
    </row>
    <row r="113" spans="1:65" s="147" customFormat="1" ht="15.75" customHeight="1" x14ac:dyDescent="0.3">
      <c r="A113" s="245"/>
      <c r="B113" s="81"/>
      <c r="C113" s="218" t="s">
        <v>201</v>
      </c>
      <c r="D113" s="218" t="s">
        <v>125</v>
      </c>
      <c r="E113" s="216" t="s">
        <v>202</v>
      </c>
      <c r="F113" s="217" t="s">
        <v>203</v>
      </c>
      <c r="G113" s="218" t="s">
        <v>128</v>
      </c>
      <c r="H113" s="219">
        <v>1</v>
      </c>
      <c r="I113" s="270"/>
      <c r="J113" s="220">
        <f>ROUND($I$113*$H$113,2)</f>
        <v>0</v>
      </c>
      <c r="K113" s="217" t="s">
        <v>129</v>
      </c>
      <c r="L113" s="252"/>
      <c r="M113" s="221"/>
      <c r="N113" s="222" t="s">
        <v>34</v>
      </c>
      <c r="O113" s="223">
        <v>0.36199999999999999</v>
      </c>
      <c r="P113" s="223">
        <f>$O$113*$H$113</f>
        <v>0.36199999999999999</v>
      </c>
      <c r="Q113" s="223">
        <v>1.34E-3</v>
      </c>
      <c r="R113" s="223">
        <f>$Q$113*$H$113</f>
        <v>1.34E-3</v>
      </c>
      <c r="S113" s="223">
        <v>0</v>
      </c>
      <c r="T113" s="224">
        <f>$S$113*$H$113</f>
        <v>0</v>
      </c>
      <c r="AR113" s="175" t="s">
        <v>197</v>
      </c>
      <c r="AT113" s="175" t="s">
        <v>125</v>
      </c>
      <c r="AU113" s="175" t="s">
        <v>70</v>
      </c>
      <c r="AY113" s="175" t="s">
        <v>122</v>
      </c>
      <c r="BE113" s="225">
        <f>IF($N$113="základní",$J$113,0)</f>
        <v>0</v>
      </c>
      <c r="BF113" s="225">
        <f>IF($N$113="snížená",$J$113,0)</f>
        <v>0</v>
      </c>
      <c r="BG113" s="225">
        <f>IF($N$113="zákl. přenesená",$J$113,0)</f>
        <v>0</v>
      </c>
      <c r="BH113" s="225">
        <f>IF($N$113="sníž. přenesená",$J$113,0)</f>
        <v>0</v>
      </c>
      <c r="BI113" s="225">
        <f>IF($N$113="nulová",$J$113,0)</f>
        <v>0</v>
      </c>
      <c r="BJ113" s="175" t="s">
        <v>17</v>
      </c>
      <c r="BK113" s="225">
        <f>ROUND($I$113*$H$113,2)</f>
        <v>0</v>
      </c>
      <c r="BL113" s="175" t="s">
        <v>197</v>
      </c>
      <c r="BM113" s="175" t="s">
        <v>204</v>
      </c>
    </row>
    <row r="114" spans="1:65" s="147" customFormat="1" ht="15.75" customHeight="1" x14ac:dyDescent="0.3">
      <c r="A114" s="245"/>
      <c r="B114" s="81"/>
      <c r="C114" s="218" t="s">
        <v>205</v>
      </c>
      <c r="D114" s="218" t="s">
        <v>125</v>
      </c>
      <c r="E114" s="216" t="s">
        <v>206</v>
      </c>
      <c r="F114" s="217" t="s">
        <v>207</v>
      </c>
      <c r="G114" s="218" t="s">
        <v>208</v>
      </c>
      <c r="H114" s="219">
        <v>3</v>
      </c>
      <c r="I114" s="270"/>
      <c r="J114" s="220">
        <f>ROUND($I$114*$H$114,2)</f>
        <v>0</v>
      </c>
      <c r="K114" s="217" t="s">
        <v>129</v>
      </c>
      <c r="L114" s="252"/>
      <c r="M114" s="221"/>
      <c r="N114" s="222" t="s">
        <v>34</v>
      </c>
      <c r="O114" s="223">
        <v>0.82699999999999996</v>
      </c>
      <c r="P114" s="223">
        <f>$O$114*$H$114</f>
        <v>2.4809999999999999</v>
      </c>
      <c r="Q114" s="223">
        <v>1.1999999999999999E-3</v>
      </c>
      <c r="R114" s="223">
        <f>$Q$114*$H$114</f>
        <v>3.5999999999999999E-3</v>
      </c>
      <c r="S114" s="223">
        <v>0</v>
      </c>
      <c r="T114" s="224">
        <f>$S$114*$H$114</f>
        <v>0</v>
      </c>
      <c r="AR114" s="175" t="s">
        <v>197</v>
      </c>
      <c r="AT114" s="175" t="s">
        <v>125</v>
      </c>
      <c r="AU114" s="175" t="s">
        <v>70</v>
      </c>
      <c r="AY114" s="175" t="s">
        <v>122</v>
      </c>
      <c r="BE114" s="225">
        <f>IF($N$114="základní",$J$114,0)</f>
        <v>0</v>
      </c>
      <c r="BF114" s="225">
        <f>IF($N$114="snížená",$J$114,0)</f>
        <v>0</v>
      </c>
      <c r="BG114" s="225">
        <f>IF($N$114="zákl. přenesená",$J$114,0)</f>
        <v>0</v>
      </c>
      <c r="BH114" s="225">
        <f>IF($N$114="sníž. přenesená",$J$114,0)</f>
        <v>0</v>
      </c>
      <c r="BI114" s="225">
        <f>IF($N$114="nulová",$J$114,0)</f>
        <v>0</v>
      </c>
      <c r="BJ114" s="175" t="s">
        <v>17</v>
      </c>
      <c r="BK114" s="225">
        <f>ROUND($I$114*$H$114,2)</f>
        <v>0</v>
      </c>
      <c r="BL114" s="175" t="s">
        <v>197</v>
      </c>
      <c r="BM114" s="175" t="s">
        <v>209</v>
      </c>
    </row>
    <row r="115" spans="1:65" s="147" customFormat="1" ht="15.75" customHeight="1" x14ac:dyDescent="0.3">
      <c r="A115" s="245"/>
      <c r="B115" s="81"/>
      <c r="C115" s="218" t="s">
        <v>210</v>
      </c>
      <c r="D115" s="218" t="s">
        <v>125</v>
      </c>
      <c r="E115" s="216" t="s">
        <v>211</v>
      </c>
      <c r="F115" s="217" t="s">
        <v>212</v>
      </c>
      <c r="G115" s="218" t="s">
        <v>208</v>
      </c>
      <c r="H115" s="219">
        <v>1</v>
      </c>
      <c r="I115" s="270"/>
      <c r="J115" s="220">
        <f>ROUND($I$115*$H$115,2)</f>
        <v>0</v>
      </c>
      <c r="K115" s="217" t="s">
        <v>129</v>
      </c>
      <c r="L115" s="252"/>
      <c r="M115" s="221"/>
      <c r="N115" s="222" t="s">
        <v>34</v>
      </c>
      <c r="O115" s="223">
        <v>0.83099999999999996</v>
      </c>
      <c r="P115" s="223">
        <f>$O$115*$H$115</f>
        <v>0.83099999999999996</v>
      </c>
      <c r="Q115" s="223">
        <v>8.9999999999999998E-4</v>
      </c>
      <c r="R115" s="223">
        <f>$Q$115*$H$115</f>
        <v>8.9999999999999998E-4</v>
      </c>
      <c r="S115" s="223">
        <v>0</v>
      </c>
      <c r="T115" s="224">
        <f>$S$115*$H$115</f>
        <v>0</v>
      </c>
      <c r="AR115" s="175" t="s">
        <v>197</v>
      </c>
      <c r="AT115" s="175" t="s">
        <v>125</v>
      </c>
      <c r="AU115" s="175" t="s">
        <v>70</v>
      </c>
      <c r="AY115" s="175" t="s">
        <v>122</v>
      </c>
      <c r="BE115" s="225">
        <f>IF($N$115="základní",$J$115,0)</f>
        <v>0</v>
      </c>
      <c r="BF115" s="225">
        <f>IF($N$115="snížená",$J$115,0)</f>
        <v>0</v>
      </c>
      <c r="BG115" s="225">
        <f>IF($N$115="zákl. přenesená",$J$115,0)</f>
        <v>0</v>
      </c>
      <c r="BH115" s="225">
        <f>IF($N$115="sníž. přenesená",$J$115,0)</f>
        <v>0</v>
      </c>
      <c r="BI115" s="225">
        <f>IF($N$115="nulová",$J$115,0)</f>
        <v>0</v>
      </c>
      <c r="BJ115" s="175" t="s">
        <v>17</v>
      </c>
      <c r="BK115" s="225">
        <f>ROUND($I$115*$H$115,2)</f>
        <v>0</v>
      </c>
      <c r="BL115" s="175" t="s">
        <v>197</v>
      </c>
      <c r="BM115" s="175" t="s">
        <v>213</v>
      </c>
    </row>
    <row r="116" spans="1:65" s="147" customFormat="1" ht="15.75" customHeight="1" x14ac:dyDescent="0.3">
      <c r="A116" s="245"/>
      <c r="B116" s="81"/>
      <c r="C116" s="218" t="s">
        <v>214</v>
      </c>
      <c r="D116" s="218" t="s">
        <v>125</v>
      </c>
      <c r="E116" s="216" t="s">
        <v>215</v>
      </c>
      <c r="F116" s="217" t="s">
        <v>216</v>
      </c>
      <c r="G116" s="218" t="s">
        <v>128</v>
      </c>
      <c r="H116" s="219">
        <v>7</v>
      </c>
      <c r="I116" s="270"/>
      <c r="J116" s="220">
        <f>ROUND($I$116*$H$116,2)</f>
        <v>0</v>
      </c>
      <c r="K116" s="217" t="s">
        <v>217</v>
      </c>
      <c r="L116" s="252"/>
      <c r="M116" s="221"/>
      <c r="N116" s="222" t="s">
        <v>34</v>
      </c>
      <c r="O116" s="223">
        <v>0</v>
      </c>
      <c r="P116" s="223">
        <f>$O$116*$H$116</f>
        <v>0</v>
      </c>
      <c r="Q116" s="223">
        <v>0</v>
      </c>
      <c r="R116" s="223">
        <f>$Q$116*$H$116</f>
        <v>0</v>
      </c>
      <c r="S116" s="223">
        <v>0</v>
      </c>
      <c r="T116" s="224">
        <f>$S$116*$H$116</f>
        <v>0</v>
      </c>
      <c r="AR116" s="175" t="s">
        <v>197</v>
      </c>
      <c r="AT116" s="175" t="s">
        <v>125</v>
      </c>
      <c r="AU116" s="175" t="s">
        <v>70</v>
      </c>
      <c r="AY116" s="175" t="s">
        <v>122</v>
      </c>
      <c r="BE116" s="225">
        <f>IF($N$116="základní",$J$116,0)</f>
        <v>0</v>
      </c>
      <c r="BF116" s="225">
        <f>IF($N$116="snížená",$J$116,0)</f>
        <v>0</v>
      </c>
      <c r="BG116" s="225">
        <f>IF($N$116="zákl. přenesená",$J$116,0)</f>
        <v>0</v>
      </c>
      <c r="BH116" s="225">
        <f>IF($N$116="sníž. přenesená",$J$116,0)</f>
        <v>0</v>
      </c>
      <c r="BI116" s="225">
        <f>IF($N$116="nulová",$J$116,0)</f>
        <v>0</v>
      </c>
      <c r="BJ116" s="175" t="s">
        <v>17</v>
      </c>
      <c r="BK116" s="225">
        <f>ROUND($I$116*$H$116,2)</f>
        <v>0</v>
      </c>
      <c r="BL116" s="175" t="s">
        <v>197</v>
      </c>
      <c r="BM116" s="175" t="s">
        <v>218</v>
      </c>
    </row>
    <row r="117" spans="1:65" s="147" customFormat="1" ht="15.75" customHeight="1" x14ac:dyDescent="0.3">
      <c r="A117" s="245"/>
      <c r="B117" s="81"/>
      <c r="C117" s="218" t="s">
        <v>7</v>
      </c>
      <c r="D117" s="218" t="s">
        <v>125</v>
      </c>
      <c r="E117" s="216" t="s">
        <v>219</v>
      </c>
      <c r="F117" s="217" t="s">
        <v>220</v>
      </c>
      <c r="G117" s="218" t="s">
        <v>221</v>
      </c>
      <c r="H117" s="269"/>
      <c r="I117" s="270"/>
      <c r="J117" s="220">
        <f>ROUND($I$117*$H$117,2)</f>
        <v>0</v>
      </c>
      <c r="K117" s="217" t="s">
        <v>129</v>
      </c>
      <c r="L117" s="252"/>
      <c r="M117" s="221"/>
      <c r="N117" s="222" t="s">
        <v>34</v>
      </c>
      <c r="O117" s="223">
        <v>0</v>
      </c>
      <c r="P117" s="223">
        <f>$O$117*$H$117</f>
        <v>0</v>
      </c>
      <c r="Q117" s="223">
        <v>0</v>
      </c>
      <c r="R117" s="223">
        <f>$Q$117*$H$117</f>
        <v>0</v>
      </c>
      <c r="S117" s="223">
        <v>0</v>
      </c>
      <c r="T117" s="224">
        <f>$S$117*$H$117</f>
        <v>0</v>
      </c>
      <c r="AR117" s="175" t="s">
        <v>197</v>
      </c>
      <c r="AT117" s="175" t="s">
        <v>125</v>
      </c>
      <c r="AU117" s="175" t="s">
        <v>70</v>
      </c>
      <c r="AY117" s="175" t="s">
        <v>122</v>
      </c>
      <c r="BE117" s="225">
        <f>IF($N$117="základní",$J$117,0)</f>
        <v>0</v>
      </c>
      <c r="BF117" s="225">
        <f>IF($N$117="snížená",$J$117,0)</f>
        <v>0</v>
      </c>
      <c r="BG117" s="225">
        <f>IF($N$117="zákl. přenesená",$J$117,0)</f>
        <v>0</v>
      </c>
      <c r="BH117" s="225">
        <f>IF($N$117="sníž. přenesená",$J$117,0)</f>
        <v>0</v>
      </c>
      <c r="BI117" s="225">
        <f>IF($N$117="nulová",$J$117,0)</f>
        <v>0</v>
      </c>
      <c r="BJ117" s="175" t="s">
        <v>17</v>
      </c>
      <c r="BK117" s="225">
        <f>ROUND($I$117*$H$117,2)</f>
        <v>0</v>
      </c>
      <c r="BL117" s="175" t="s">
        <v>197</v>
      </c>
      <c r="BM117" s="175" t="s">
        <v>222</v>
      </c>
    </row>
    <row r="118" spans="1:65" s="205" customFormat="1" ht="30.75" customHeight="1" x14ac:dyDescent="0.3">
      <c r="A118" s="250"/>
      <c r="B118" s="204"/>
      <c r="D118" s="206" t="s">
        <v>62</v>
      </c>
      <c r="E118" s="213" t="s">
        <v>223</v>
      </c>
      <c r="F118" s="213" t="s">
        <v>224</v>
      </c>
      <c r="J118" s="214">
        <f>$BK$118</f>
        <v>0</v>
      </c>
      <c r="L118" s="254"/>
      <c r="M118" s="209"/>
      <c r="P118" s="210">
        <f>SUM($P$119:$P$130)</f>
        <v>53.867999999999995</v>
      </c>
      <c r="R118" s="210">
        <f>SUM($R$119:$R$130)</f>
        <v>7.0130000000000012E-2</v>
      </c>
      <c r="T118" s="211">
        <f>SUM($T$119:$T$130)</f>
        <v>0</v>
      </c>
      <c r="AR118" s="206" t="s">
        <v>70</v>
      </c>
      <c r="AT118" s="206" t="s">
        <v>62</v>
      </c>
      <c r="AU118" s="206" t="s">
        <v>17</v>
      </c>
      <c r="AY118" s="206" t="s">
        <v>122</v>
      </c>
      <c r="BK118" s="212">
        <f>SUM($BK$119:$BK$130)</f>
        <v>0</v>
      </c>
    </row>
    <row r="119" spans="1:65" s="147" customFormat="1" ht="39" customHeight="1" x14ac:dyDescent="0.3">
      <c r="A119" s="245"/>
      <c r="B119" s="81"/>
      <c r="C119" s="218" t="s">
        <v>225</v>
      </c>
      <c r="D119" s="218" t="s">
        <v>125</v>
      </c>
      <c r="E119" s="216" t="s">
        <v>226</v>
      </c>
      <c r="F119" s="217" t="s">
        <v>227</v>
      </c>
      <c r="G119" s="218" t="s">
        <v>228</v>
      </c>
      <c r="H119" s="219">
        <v>16</v>
      </c>
      <c r="I119" s="270"/>
      <c r="J119" s="220">
        <f>ROUND($I$119*$H$119,2)</f>
        <v>0</v>
      </c>
      <c r="K119" s="217" t="s">
        <v>217</v>
      </c>
      <c r="L119" s="252"/>
      <c r="M119" s="221"/>
      <c r="N119" s="222" t="s">
        <v>34</v>
      </c>
      <c r="O119" s="223">
        <v>0</v>
      </c>
      <c r="P119" s="223">
        <f>$O$119*$H$119</f>
        <v>0</v>
      </c>
      <c r="Q119" s="223">
        <v>0</v>
      </c>
      <c r="R119" s="223">
        <f>$Q$119*$H$119</f>
        <v>0</v>
      </c>
      <c r="S119" s="223">
        <v>0</v>
      </c>
      <c r="T119" s="224">
        <f>$S$119*$H$119</f>
        <v>0</v>
      </c>
      <c r="AR119" s="175" t="s">
        <v>197</v>
      </c>
      <c r="AT119" s="175" t="s">
        <v>125</v>
      </c>
      <c r="AU119" s="175" t="s">
        <v>70</v>
      </c>
      <c r="AY119" s="175" t="s">
        <v>122</v>
      </c>
      <c r="BE119" s="225">
        <f>IF($N$119="základní",$J$119,0)</f>
        <v>0</v>
      </c>
      <c r="BF119" s="225">
        <f>IF($N$119="snížená",$J$119,0)</f>
        <v>0</v>
      </c>
      <c r="BG119" s="225">
        <f>IF($N$119="zákl. přenesená",$J$119,0)</f>
        <v>0</v>
      </c>
      <c r="BH119" s="225">
        <f>IF($N$119="sníž. přenesená",$J$119,0)</f>
        <v>0</v>
      </c>
      <c r="BI119" s="225">
        <f>IF($N$119="nulová",$J$119,0)</f>
        <v>0</v>
      </c>
      <c r="BJ119" s="175" t="s">
        <v>17</v>
      </c>
      <c r="BK119" s="225">
        <f>ROUND($I$119*$H$119,2)</f>
        <v>0</v>
      </c>
      <c r="BL119" s="175" t="s">
        <v>197</v>
      </c>
      <c r="BM119" s="175" t="s">
        <v>229</v>
      </c>
    </row>
    <row r="120" spans="1:65" s="147" customFormat="1" ht="15.75" customHeight="1" x14ac:dyDescent="0.3">
      <c r="A120" s="245"/>
      <c r="B120" s="81"/>
      <c r="C120" s="218" t="s">
        <v>230</v>
      </c>
      <c r="D120" s="218" t="s">
        <v>125</v>
      </c>
      <c r="E120" s="216" t="s">
        <v>231</v>
      </c>
      <c r="F120" s="217" t="s">
        <v>232</v>
      </c>
      <c r="G120" s="218" t="s">
        <v>208</v>
      </c>
      <c r="H120" s="219">
        <v>48</v>
      </c>
      <c r="I120" s="270"/>
      <c r="J120" s="220">
        <f>ROUND($I$120*$H$120,2)</f>
        <v>0</v>
      </c>
      <c r="K120" s="217" t="s">
        <v>129</v>
      </c>
      <c r="L120" s="252"/>
      <c r="M120" s="221"/>
      <c r="N120" s="222" t="s">
        <v>34</v>
      </c>
      <c r="O120" s="223">
        <v>0.52900000000000003</v>
      </c>
      <c r="P120" s="223">
        <f>$O$120*$H$120</f>
        <v>25.392000000000003</v>
      </c>
      <c r="Q120" s="223">
        <v>6.6E-4</v>
      </c>
      <c r="R120" s="223">
        <f>$Q$120*$H$120</f>
        <v>3.168E-2</v>
      </c>
      <c r="S120" s="223">
        <v>0</v>
      </c>
      <c r="T120" s="224">
        <f>$S$120*$H$120</f>
        <v>0</v>
      </c>
      <c r="AR120" s="175" t="s">
        <v>197</v>
      </c>
      <c r="AT120" s="175" t="s">
        <v>125</v>
      </c>
      <c r="AU120" s="175" t="s">
        <v>70</v>
      </c>
      <c r="AY120" s="175" t="s">
        <v>122</v>
      </c>
      <c r="BE120" s="225">
        <f>IF($N$120="základní",$J$120,0)</f>
        <v>0</v>
      </c>
      <c r="BF120" s="225">
        <f>IF($N$120="snížená",$J$120,0)</f>
        <v>0</v>
      </c>
      <c r="BG120" s="225">
        <f>IF($N$120="zákl. přenesená",$J$120,0)</f>
        <v>0</v>
      </c>
      <c r="BH120" s="225">
        <f>IF($N$120="sníž. přenesená",$J$120,0)</f>
        <v>0</v>
      </c>
      <c r="BI120" s="225">
        <f>IF($N$120="nulová",$J$120,0)</f>
        <v>0</v>
      </c>
      <c r="BJ120" s="175" t="s">
        <v>17</v>
      </c>
      <c r="BK120" s="225">
        <f>ROUND($I$120*$H$120,2)</f>
        <v>0</v>
      </c>
      <c r="BL120" s="175" t="s">
        <v>197</v>
      </c>
      <c r="BM120" s="175" t="s">
        <v>233</v>
      </c>
    </row>
    <row r="121" spans="1:65" s="147" customFormat="1" ht="15.75" customHeight="1" x14ac:dyDescent="0.3">
      <c r="A121" s="245"/>
      <c r="B121" s="81"/>
      <c r="C121" s="218" t="s">
        <v>234</v>
      </c>
      <c r="D121" s="218" t="s">
        <v>125</v>
      </c>
      <c r="E121" s="216" t="s">
        <v>235</v>
      </c>
      <c r="F121" s="217" t="s">
        <v>236</v>
      </c>
      <c r="G121" s="218" t="s">
        <v>208</v>
      </c>
      <c r="H121" s="219">
        <v>15</v>
      </c>
      <c r="I121" s="270"/>
      <c r="J121" s="220">
        <f>ROUND($I$121*$H$121,2)</f>
        <v>0</v>
      </c>
      <c r="K121" s="217" t="s">
        <v>129</v>
      </c>
      <c r="L121" s="252"/>
      <c r="M121" s="221"/>
      <c r="N121" s="222" t="s">
        <v>34</v>
      </c>
      <c r="O121" s="223">
        <v>0.61599999999999999</v>
      </c>
      <c r="P121" s="223">
        <f>$O$121*$H$121</f>
        <v>9.24</v>
      </c>
      <c r="Q121" s="223">
        <v>9.1E-4</v>
      </c>
      <c r="R121" s="223">
        <f>$Q$121*$H$121</f>
        <v>1.3650000000000001E-2</v>
      </c>
      <c r="S121" s="223">
        <v>0</v>
      </c>
      <c r="T121" s="224">
        <f>$S$121*$H$121</f>
        <v>0</v>
      </c>
      <c r="AR121" s="175" t="s">
        <v>197</v>
      </c>
      <c r="AT121" s="175" t="s">
        <v>125</v>
      </c>
      <c r="AU121" s="175" t="s">
        <v>70</v>
      </c>
      <c r="AY121" s="175" t="s">
        <v>122</v>
      </c>
      <c r="BE121" s="225">
        <f>IF($N$121="základní",$J$121,0)</f>
        <v>0</v>
      </c>
      <c r="BF121" s="225">
        <f>IF($N$121="snížená",$J$121,0)</f>
        <v>0</v>
      </c>
      <c r="BG121" s="225">
        <f>IF($N$121="zákl. přenesená",$J$121,0)</f>
        <v>0</v>
      </c>
      <c r="BH121" s="225">
        <f>IF($N$121="sníž. přenesená",$J$121,0)</f>
        <v>0</v>
      </c>
      <c r="BI121" s="225">
        <f>IF($N$121="nulová",$J$121,0)</f>
        <v>0</v>
      </c>
      <c r="BJ121" s="175" t="s">
        <v>17</v>
      </c>
      <c r="BK121" s="225">
        <f>ROUND($I$121*$H$121,2)</f>
        <v>0</v>
      </c>
      <c r="BL121" s="175" t="s">
        <v>197</v>
      </c>
      <c r="BM121" s="175" t="s">
        <v>237</v>
      </c>
    </row>
    <row r="122" spans="1:65" s="147" customFormat="1" ht="15.75" customHeight="1" x14ac:dyDescent="0.3">
      <c r="A122" s="245"/>
      <c r="B122" s="81"/>
      <c r="C122" s="218" t="s">
        <v>238</v>
      </c>
      <c r="D122" s="218" t="s">
        <v>125</v>
      </c>
      <c r="E122" s="216" t="s">
        <v>239</v>
      </c>
      <c r="F122" s="217" t="s">
        <v>240</v>
      </c>
      <c r="G122" s="218" t="s">
        <v>208</v>
      </c>
      <c r="H122" s="219">
        <v>63</v>
      </c>
      <c r="I122" s="270"/>
      <c r="J122" s="220">
        <f>ROUND($I$122*$H$122,2)</f>
        <v>0</v>
      </c>
      <c r="K122" s="217" t="s">
        <v>217</v>
      </c>
      <c r="L122" s="252"/>
      <c r="M122" s="221"/>
      <c r="N122" s="222" t="s">
        <v>34</v>
      </c>
      <c r="O122" s="223">
        <v>0</v>
      </c>
      <c r="P122" s="223">
        <f>$O$122*$H$122</f>
        <v>0</v>
      </c>
      <c r="Q122" s="223">
        <v>0</v>
      </c>
      <c r="R122" s="223">
        <f>$Q$122*$H$122</f>
        <v>0</v>
      </c>
      <c r="S122" s="223">
        <v>0</v>
      </c>
      <c r="T122" s="224">
        <f>$S$122*$H$122</f>
        <v>0</v>
      </c>
      <c r="AR122" s="175" t="s">
        <v>197</v>
      </c>
      <c r="AT122" s="175" t="s">
        <v>125</v>
      </c>
      <c r="AU122" s="175" t="s">
        <v>70</v>
      </c>
      <c r="AY122" s="175" t="s">
        <v>122</v>
      </c>
      <c r="BE122" s="225">
        <f>IF($N$122="základní",$J$122,0)</f>
        <v>0</v>
      </c>
      <c r="BF122" s="225">
        <f>IF($N$122="snížená",$J$122,0)</f>
        <v>0</v>
      </c>
      <c r="BG122" s="225">
        <f>IF($N$122="zákl. přenesená",$J$122,0)</f>
        <v>0</v>
      </c>
      <c r="BH122" s="225">
        <f>IF($N$122="sníž. přenesená",$J$122,0)</f>
        <v>0</v>
      </c>
      <c r="BI122" s="225">
        <f>IF($N$122="nulová",$J$122,0)</f>
        <v>0</v>
      </c>
      <c r="BJ122" s="175" t="s">
        <v>17</v>
      </c>
      <c r="BK122" s="225">
        <f>ROUND($I$122*$H$122,2)</f>
        <v>0</v>
      </c>
      <c r="BL122" s="175" t="s">
        <v>197</v>
      </c>
      <c r="BM122" s="175" t="s">
        <v>241</v>
      </c>
    </row>
    <row r="123" spans="1:65" s="147" customFormat="1" ht="15.75" customHeight="1" x14ac:dyDescent="0.3">
      <c r="A123" s="245"/>
      <c r="B123" s="81"/>
      <c r="C123" s="218" t="s">
        <v>242</v>
      </c>
      <c r="D123" s="218" t="s">
        <v>125</v>
      </c>
      <c r="E123" s="216" t="s">
        <v>243</v>
      </c>
      <c r="F123" s="217" t="s">
        <v>244</v>
      </c>
      <c r="G123" s="218" t="s">
        <v>208</v>
      </c>
      <c r="H123" s="219">
        <v>48</v>
      </c>
      <c r="I123" s="270"/>
      <c r="J123" s="220">
        <f>ROUND($I$123*$H$123,2)</f>
        <v>0</v>
      </c>
      <c r="K123" s="217" t="s">
        <v>129</v>
      </c>
      <c r="L123" s="252"/>
      <c r="M123" s="221"/>
      <c r="N123" s="222" t="s">
        <v>34</v>
      </c>
      <c r="O123" s="223">
        <v>0.113</v>
      </c>
      <c r="P123" s="223">
        <f>$O$123*$H$123</f>
        <v>5.4240000000000004</v>
      </c>
      <c r="Q123" s="223">
        <v>1.2E-4</v>
      </c>
      <c r="R123" s="223">
        <f>$Q$123*$H$123</f>
        <v>5.7600000000000004E-3</v>
      </c>
      <c r="S123" s="223">
        <v>0</v>
      </c>
      <c r="T123" s="224">
        <f>$S$123*$H$123</f>
        <v>0</v>
      </c>
      <c r="AR123" s="175" t="s">
        <v>197</v>
      </c>
      <c r="AT123" s="175" t="s">
        <v>125</v>
      </c>
      <c r="AU123" s="175" t="s">
        <v>70</v>
      </c>
      <c r="AY123" s="175" t="s">
        <v>122</v>
      </c>
      <c r="BE123" s="225">
        <f>IF($N$123="základní",$J$123,0)</f>
        <v>0</v>
      </c>
      <c r="BF123" s="225">
        <f>IF($N$123="snížená",$J$123,0)</f>
        <v>0</v>
      </c>
      <c r="BG123" s="225">
        <f>IF($N$123="zákl. přenesená",$J$123,0)</f>
        <v>0</v>
      </c>
      <c r="BH123" s="225">
        <f>IF($N$123="sníž. přenesená",$J$123,0)</f>
        <v>0</v>
      </c>
      <c r="BI123" s="225">
        <f>IF($N$123="nulová",$J$123,0)</f>
        <v>0</v>
      </c>
      <c r="BJ123" s="175" t="s">
        <v>17</v>
      </c>
      <c r="BK123" s="225">
        <f>ROUND($I$123*$H$123,2)</f>
        <v>0</v>
      </c>
      <c r="BL123" s="175" t="s">
        <v>197</v>
      </c>
      <c r="BM123" s="175" t="s">
        <v>245</v>
      </c>
    </row>
    <row r="124" spans="1:65" s="147" customFormat="1" ht="15.75" customHeight="1" x14ac:dyDescent="0.3">
      <c r="A124" s="245"/>
      <c r="B124" s="81"/>
      <c r="C124" s="218" t="s">
        <v>246</v>
      </c>
      <c r="D124" s="218" t="s">
        <v>125</v>
      </c>
      <c r="E124" s="216" t="s">
        <v>247</v>
      </c>
      <c r="F124" s="217" t="s">
        <v>248</v>
      </c>
      <c r="G124" s="218" t="s">
        <v>208</v>
      </c>
      <c r="H124" s="219">
        <v>15</v>
      </c>
      <c r="I124" s="270"/>
      <c r="J124" s="220">
        <f>ROUND($I$124*$H$124,2)</f>
        <v>0</v>
      </c>
      <c r="K124" s="217" t="s">
        <v>129</v>
      </c>
      <c r="L124" s="252"/>
      <c r="M124" s="221"/>
      <c r="N124" s="222" t="s">
        <v>34</v>
      </c>
      <c r="O124" s="223">
        <v>0.113</v>
      </c>
      <c r="P124" s="223">
        <f>$O$124*$H$124</f>
        <v>1.6950000000000001</v>
      </c>
      <c r="Q124" s="223">
        <v>1.6000000000000001E-4</v>
      </c>
      <c r="R124" s="223">
        <f>$Q$124*$H$124</f>
        <v>2.4000000000000002E-3</v>
      </c>
      <c r="S124" s="223">
        <v>0</v>
      </c>
      <c r="T124" s="224">
        <f>$S$124*$H$124</f>
        <v>0</v>
      </c>
      <c r="AR124" s="175" t="s">
        <v>197</v>
      </c>
      <c r="AT124" s="175" t="s">
        <v>125</v>
      </c>
      <c r="AU124" s="175" t="s">
        <v>70</v>
      </c>
      <c r="AY124" s="175" t="s">
        <v>122</v>
      </c>
      <c r="BE124" s="225">
        <f>IF($N$124="základní",$J$124,0)</f>
        <v>0</v>
      </c>
      <c r="BF124" s="225">
        <f>IF($N$124="snížená",$J$124,0)</f>
        <v>0</v>
      </c>
      <c r="BG124" s="225">
        <f>IF($N$124="zákl. přenesená",$J$124,0)</f>
        <v>0</v>
      </c>
      <c r="BH124" s="225">
        <f>IF($N$124="sníž. přenesená",$J$124,0)</f>
        <v>0</v>
      </c>
      <c r="BI124" s="225">
        <f>IF($N$124="nulová",$J$124,0)</f>
        <v>0</v>
      </c>
      <c r="BJ124" s="175" t="s">
        <v>17</v>
      </c>
      <c r="BK124" s="225">
        <f>ROUND($I$124*$H$124,2)</f>
        <v>0</v>
      </c>
      <c r="BL124" s="175" t="s">
        <v>197</v>
      </c>
      <c r="BM124" s="175" t="s">
        <v>249</v>
      </c>
    </row>
    <row r="125" spans="1:65" s="147" customFormat="1" ht="15.75" customHeight="1" x14ac:dyDescent="0.3">
      <c r="A125" s="245"/>
      <c r="B125" s="81"/>
      <c r="C125" s="218" t="s">
        <v>250</v>
      </c>
      <c r="D125" s="218" t="s">
        <v>125</v>
      </c>
      <c r="E125" s="216" t="s">
        <v>251</v>
      </c>
      <c r="F125" s="217" t="s">
        <v>252</v>
      </c>
      <c r="G125" s="218" t="s">
        <v>128</v>
      </c>
      <c r="H125" s="219">
        <v>2</v>
      </c>
      <c r="I125" s="270"/>
      <c r="J125" s="220">
        <f>ROUND($I$125*$H$125,2)</f>
        <v>0</v>
      </c>
      <c r="K125" s="217" t="s">
        <v>129</v>
      </c>
      <c r="L125" s="252"/>
      <c r="M125" s="221"/>
      <c r="N125" s="222" t="s">
        <v>34</v>
      </c>
      <c r="O125" s="223">
        <v>0.16500000000000001</v>
      </c>
      <c r="P125" s="223">
        <f>$O$125*$H$125</f>
        <v>0.33</v>
      </c>
      <c r="Q125" s="223">
        <v>2.9E-4</v>
      </c>
      <c r="R125" s="223">
        <f>$Q$125*$H$125</f>
        <v>5.8E-4</v>
      </c>
      <c r="S125" s="223">
        <v>0</v>
      </c>
      <c r="T125" s="224">
        <f>$S$125*$H$125</f>
        <v>0</v>
      </c>
      <c r="AR125" s="175" t="s">
        <v>197</v>
      </c>
      <c r="AT125" s="175" t="s">
        <v>125</v>
      </c>
      <c r="AU125" s="175" t="s">
        <v>70</v>
      </c>
      <c r="AY125" s="175" t="s">
        <v>122</v>
      </c>
      <c r="BE125" s="225">
        <f>IF($N$125="základní",$J$125,0)</f>
        <v>0</v>
      </c>
      <c r="BF125" s="225">
        <f>IF($N$125="snížená",$J$125,0)</f>
        <v>0</v>
      </c>
      <c r="BG125" s="225">
        <f>IF($N$125="zákl. přenesená",$J$125,0)</f>
        <v>0</v>
      </c>
      <c r="BH125" s="225">
        <f>IF($N$125="sníž. přenesená",$J$125,0)</f>
        <v>0</v>
      </c>
      <c r="BI125" s="225">
        <f>IF($N$125="nulová",$J$125,0)</f>
        <v>0</v>
      </c>
      <c r="BJ125" s="175" t="s">
        <v>17</v>
      </c>
      <c r="BK125" s="225">
        <f>ROUND($I$125*$H$125,2)</f>
        <v>0</v>
      </c>
      <c r="BL125" s="175" t="s">
        <v>197</v>
      </c>
      <c r="BM125" s="175" t="s">
        <v>253</v>
      </c>
    </row>
    <row r="126" spans="1:65" s="147" customFormat="1" ht="15.75" customHeight="1" x14ac:dyDescent="0.3">
      <c r="A126" s="245"/>
      <c r="B126" s="81"/>
      <c r="C126" s="218" t="s">
        <v>254</v>
      </c>
      <c r="D126" s="218" t="s">
        <v>125</v>
      </c>
      <c r="E126" s="216" t="s">
        <v>255</v>
      </c>
      <c r="F126" s="217" t="s">
        <v>256</v>
      </c>
      <c r="G126" s="218" t="s">
        <v>128</v>
      </c>
      <c r="H126" s="219">
        <v>10</v>
      </c>
      <c r="I126" s="270"/>
      <c r="J126" s="220">
        <f>ROUND($I$126*$H$126,2)</f>
        <v>0</v>
      </c>
      <c r="K126" s="217" t="s">
        <v>129</v>
      </c>
      <c r="L126" s="252"/>
      <c r="M126" s="221"/>
      <c r="N126" s="222" t="s">
        <v>34</v>
      </c>
      <c r="O126" s="223">
        <v>0.16</v>
      </c>
      <c r="P126" s="223">
        <f>$O$126*$H$126</f>
        <v>1.6</v>
      </c>
      <c r="Q126" s="223">
        <v>2.1000000000000001E-4</v>
      </c>
      <c r="R126" s="223">
        <f>$Q$126*$H$126</f>
        <v>2.1000000000000003E-3</v>
      </c>
      <c r="S126" s="223">
        <v>0</v>
      </c>
      <c r="T126" s="224">
        <f>$S$126*$H$126</f>
        <v>0</v>
      </c>
      <c r="AR126" s="175" t="s">
        <v>197</v>
      </c>
      <c r="AT126" s="175" t="s">
        <v>125</v>
      </c>
      <c r="AU126" s="175" t="s">
        <v>70</v>
      </c>
      <c r="AY126" s="175" t="s">
        <v>122</v>
      </c>
      <c r="BE126" s="225">
        <f>IF($N$126="základní",$J$126,0)</f>
        <v>0</v>
      </c>
      <c r="BF126" s="225">
        <f>IF($N$126="snížená",$J$126,0)</f>
        <v>0</v>
      </c>
      <c r="BG126" s="225">
        <f>IF($N$126="zákl. přenesená",$J$126,0)</f>
        <v>0</v>
      </c>
      <c r="BH126" s="225">
        <f>IF($N$126="sníž. přenesená",$J$126,0)</f>
        <v>0</v>
      </c>
      <c r="BI126" s="225">
        <f>IF($N$126="nulová",$J$126,0)</f>
        <v>0</v>
      </c>
      <c r="BJ126" s="175" t="s">
        <v>17</v>
      </c>
      <c r="BK126" s="225">
        <f>ROUND($I$126*$H$126,2)</f>
        <v>0</v>
      </c>
      <c r="BL126" s="175" t="s">
        <v>197</v>
      </c>
      <c r="BM126" s="175" t="s">
        <v>257</v>
      </c>
    </row>
    <row r="127" spans="1:65" s="147" customFormat="1" ht="15.75" customHeight="1" x14ac:dyDescent="0.3">
      <c r="A127" s="245"/>
      <c r="B127" s="81"/>
      <c r="C127" s="218" t="s">
        <v>258</v>
      </c>
      <c r="D127" s="218" t="s">
        <v>125</v>
      </c>
      <c r="E127" s="216" t="s">
        <v>259</v>
      </c>
      <c r="F127" s="217" t="s">
        <v>260</v>
      </c>
      <c r="G127" s="218" t="s">
        <v>128</v>
      </c>
      <c r="H127" s="219">
        <v>4</v>
      </c>
      <c r="I127" s="270"/>
      <c r="J127" s="220">
        <f>ROUND($I$127*$H$127,2)</f>
        <v>0</v>
      </c>
      <c r="K127" s="217" t="s">
        <v>129</v>
      </c>
      <c r="L127" s="252"/>
      <c r="M127" s="221"/>
      <c r="N127" s="222" t="s">
        <v>34</v>
      </c>
      <c r="O127" s="223">
        <v>0.2</v>
      </c>
      <c r="P127" s="223">
        <f>$O$127*$H$127</f>
        <v>0.8</v>
      </c>
      <c r="Q127" s="223">
        <v>3.4000000000000002E-4</v>
      </c>
      <c r="R127" s="223">
        <f>$Q$127*$H$127</f>
        <v>1.3600000000000001E-3</v>
      </c>
      <c r="S127" s="223">
        <v>0</v>
      </c>
      <c r="T127" s="224">
        <f>$S$127*$H$127</f>
        <v>0</v>
      </c>
      <c r="AR127" s="175" t="s">
        <v>197</v>
      </c>
      <c r="AT127" s="175" t="s">
        <v>125</v>
      </c>
      <c r="AU127" s="175" t="s">
        <v>70</v>
      </c>
      <c r="AY127" s="175" t="s">
        <v>122</v>
      </c>
      <c r="BE127" s="225">
        <f>IF($N$127="základní",$J$127,0)</f>
        <v>0</v>
      </c>
      <c r="BF127" s="225">
        <f>IF($N$127="snížená",$J$127,0)</f>
        <v>0</v>
      </c>
      <c r="BG127" s="225">
        <f>IF($N$127="zákl. přenesená",$J$127,0)</f>
        <v>0</v>
      </c>
      <c r="BH127" s="225">
        <f>IF($N$127="sníž. přenesená",$J$127,0)</f>
        <v>0</v>
      </c>
      <c r="BI127" s="225">
        <f>IF($N$127="nulová",$J$127,0)</f>
        <v>0</v>
      </c>
      <c r="BJ127" s="175" t="s">
        <v>17</v>
      </c>
      <c r="BK127" s="225">
        <f>ROUND($I$127*$H$127,2)</f>
        <v>0</v>
      </c>
      <c r="BL127" s="175" t="s">
        <v>197</v>
      </c>
      <c r="BM127" s="175" t="s">
        <v>261</v>
      </c>
    </row>
    <row r="128" spans="1:65" s="147" customFormat="1" ht="15.75" customHeight="1" x14ac:dyDescent="0.3">
      <c r="A128" s="245"/>
      <c r="B128" s="81"/>
      <c r="C128" s="218" t="s">
        <v>262</v>
      </c>
      <c r="D128" s="218" t="s">
        <v>125</v>
      </c>
      <c r="E128" s="216" t="s">
        <v>263</v>
      </c>
      <c r="F128" s="217" t="s">
        <v>264</v>
      </c>
      <c r="G128" s="218" t="s">
        <v>208</v>
      </c>
      <c r="H128" s="219">
        <v>63</v>
      </c>
      <c r="I128" s="270"/>
      <c r="J128" s="220">
        <f>ROUND($I$128*$H$128,2)</f>
        <v>0</v>
      </c>
      <c r="K128" s="217" t="s">
        <v>129</v>
      </c>
      <c r="L128" s="252"/>
      <c r="M128" s="221"/>
      <c r="N128" s="222" t="s">
        <v>34</v>
      </c>
      <c r="O128" s="223">
        <v>6.7000000000000004E-2</v>
      </c>
      <c r="P128" s="223">
        <f>$O$128*$H$128</f>
        <v>4.2210000000000001</v>
      </c>
      <c r="Q128" s="223">
        <v>1.9000000000000001E-4</v>
      </c>
      <c r="R128" s="223">
        <f>$Q$128*$H$128</f>
        <v>1.1970000000000001E-2</v>
      </c>
      <c r="S128" s="223">
        <v>0</v>
      </c>
      <c r="T128" s="224">
        <f>$S$128*$H$128</f>
        <v>0</v>
      </c>
      <c r="AR128" s="175" t="s">
        <v>197</v>
      </c>
      <c r="AT128" s="175" t="s">
        <v>125</v>
      </c>
      <c r="AU128" s="175" t="s">
        <v>70</v>
      </c>
      <c r="AY128" s="175" t="s">
        <v>122</v>
      </c>
      <c r="BE128" s="225">
        <f>IF($N$128="základní",$J$128,0)</f>
        <v>0</v>
      </c>
      <c r="BF128" s="225">
        <f>IF($N$128="snížená",$J$128,0)</f>
        <v>0</v>
      </c>
      <c r="BG128" s="225">
        <f>IF($N$128="zákl. přenesená",$J$128,0)</f>
        <v>0</v>
      </c>
      <c r="BH128" s="225">
        <f>IF($N$128="sníž. přenesená",$J$128,0)</f>
        <v>0</v>
      </c>
      <c r="BI128" s="225">
        <f>IF($N$128="nulová",$J$128,0)</f>
        <v>0</v>
      </c>
      <c r="BJ128" s="175" t="s">
        <v>17</v>
      </c>
      <c r="BK128" s="225">
        <f>ROUND($I$128*$H$128,2)</f>
        <v>0</v>
      </c>
      <c r="BL128" s="175" t="s">
        <v>197</v>
      </c>
      <c r="BM128" s="175" t="s">
        <v>265</v>
      </c>
    </row>
    <row r="129" spans="1:65" s="147" customFormat="1" ht="15.75" customHeight="1" x14ac:dyDescent="0.3">
      <c r="A129" s="245"/>
      <c r="B129" s="81"/>
      <c r="C129" s="218" t="s">
        <v>266</v>
      </c>
      <c r="D129" s="218" t="s">
        <v>125</v>
      </c>
      <c r="E129" s="216" t="s">
        <v>267</v>
      </c>
      <c r="F129" s="217" t="s">
        <v>268</v>
      </c>
      <c r="G129" s="218" t="s">
        <v>208</v>
      </c>
      <c r="H129" s="219">
        <v>63</v>
      </c>
      <c r="I129" s="270"/>
      <c r="J129" s="220">
        <f>ROUND($I$129*$H$129,2)</f>
        <v>0</v>
      </c>
      <c r="K129" s="217" t="s">
        <v>129</v>
      </c>
      <c r="L129" s="252"/>
      <c r="M129" s="221"/>
      <c r="N129" s="222" t="s">
        <v>34</v>
      </c>
      <c r="O129" s="223">
        <v>8.2000000000000003E-2</v>
      </c>
      <c r="P129" s="223">
        <f>$O$129*$H$129</f>
        <v>5.1660000000000004</v>
      </c>
      <c r="Q129" s="223">
        <v>1.0000000000000001E-5</v>
      </c>
      <c r="R129" s="223">
        <f>$Q$129*$H$129</f>
        <v>6.3000000000000003E-4</v>
      </c>
      <c r="S129" s="223">
        <v>0</v>
      </c>
      <c r="T129" s="224">
        <f>$S$129*$H$129</f>
        <v>0</v>
      </c>
      <c r="AR129" s="175" t="s">
        <v>197</v>
      </c>
      <c r="AT129" s="175" t="s">
        <v>125</v>
      </c>
      <c r="AU129" s="175" t="s">
        <v>70</v>
      </c>
      <c r="AY129" s="175" t="s">
        <v>122</v>
      </c>
      <c r="BE129" s="225">
        <f>IF($N$129="základní",$J$129,0)</f>
        <v>0</v>
      </c>
      <c r="BF129" s="225">
        <f>IF($N$129="snížená",$J$129,0)</f>
        <v>0</v>
      </c>
      <c r="BG129" s="225">
        <f>IF($N$129="zákl. přenesená",$J$129,0)</f>
        <v>0</v>
      </c>
      <c r="BH129" s="225">
        <f>IF($N$129="sníž. přenesená",$J$129,0)</f>
        <v>0</v>
      </c>
      <c r="BI129" s="225">
        <f>IF($N$129="nulová",$J$129,0)</f>
        <v>0</v>
      </c>
      <c r="BJ129" s="175" t="s">
        <v>17</v>
      </c>
      <c r="BK129" s="225">
        <f>ROUND($I$129*$H$129,2)</f>
        <v>0</v>
      </c>
      <c r="BL129" s="175" t="s">
        <v>197</v>
      </c>
      <c r="BM129" s="175" t="s">
        <v>269</v>
      </c>
    </row>
    <row r="130" spans="1:65" s="147" customFormat="1" ht="15.75" customHeight="1" x14ac:dyDescent="0.3">
      <c r="A130" s="245"/>
      <c r="B130" s="81"/>
      <c r="C130" s="218" t="s">
        <v>270</v>
      </c>
      <c r="D130" s="218" t="s">
        <v>125</v>
      </c>
      <c r="E130" s="216" t="s">
        <v>271</v>
      </c>
      <c r="F130" s="217" t="s">
        <v>272</v>
      </c>
      <c r="G130" s="218" t="s">
        <v>221</v>
      </c>
      <c r="H130" s="269"/>
      <c r="I130" s="270"/>
      <c r="J130" s="220">
        <f>ROUND($I$130*$H$130,2)</f>
        <v>0</v>
      </c>
      <c r="K130" s="217" t="s">
        <v>129</v>
      </c>
      <c r="L130" s="252"/>
      <c r="M130" s="221"/>
      <c r="N130" s="222" t="s">
        <v>34</v>
      </c>
      <c r="O130" s="223">
        <v>0</v>
      </c>
      <c r="P130" s="223">
        <f>$O$130*$H$130</f>
        <v>0</v>
      </c>
      <c r="Q130" s="223">
        <v>0</v>
      </c>
      <c r="R130" s="223">
        <f>$Q$130*$H$130</f>
        <v>0</v>
      </c>
      <c r="S130" s="223">
        <v>0</v>
      </c>
      <c r="T130" s="224">
        <f>$S$130*$H$130</f>
        <v>0</v>
      </c>
      <c r="AR130" s="175" t="s">
        <v>197</v>
      </c>
      <c r="AT130" s="175" t="s">
        <v>125</v>
      </c>
      <c r="AU130" s="175" t="s">
        <v>70</v>
      </c>
      <c r="AY130" s="175" t="s">
        <v>122</v>
      </c>
      <c r="BE130" s="225">
        <f>IF($N$130="základní",$J$130,0)</f>
        <v>0</v>
      </c>
      <c r="BF130" s="225">
        <f>IF($N$130="snížená",$J$130,0)</f>
        <v>0</v>
      </c>
      <c r="BG130" s="225">
        <f>IF($N$130="zákl. přenesená",$J$130,0)</f>
        <v>0</v>
      </c>
      <c r="BH130" s="225">
        <f>IF($N$130="sníž. přenesená",$J$130,0)</f>
        <v>0</v>
      </c>
      <c r="BI130" s="225">
        <f>IF($N$130="nulová",$J$130,0)</f>
        <v>0</v>
      </c>
      <c r="BJ130" s="175" t="s">
        <v>17</v>
      </c>
      <c r="BK130" s="225">
        <f>ROUND($I$130*$H$130,2)</f>
        <v>0</v>
      </c>
      <c r="BL130" s="175" t="s">
        <v>197</v>
      </c>
      <c r="BM130" s="175" t="s">
        <v>273</v>
      </c>
    </row>
    <row r="131" spans="1:65" s="205" customFormat="1" ht="30.75" customHeight="1" x14ac:dyDescent="0.3">
      <c r="A131" s="250"/>
      <c r="B131" s="204"/>
      <c r="D131" s="206" t="s">
        <v>62</v>
      </c>
      <c r="E131" s="213" t="s">
        <v>274</v>
      </c>
      <c r="F131" s="213" t="s">
        <v>275</v>
      </c>
      <c r="J131" s="214">
        <f>$BK$131</f>
        <v>0</v>
      </c>
      <c r="L131" s="254"/>
      <c r="M131" s="209"/>
      <c r="P131" s="210">
        <f>SUM($P$132:$P$133)</f>
        <v>0</v>
      </c>
      <c r="R131" s="210">
        <f>SUM($R$132:$R$133)</f>
        <v>0</v>
      </c>
      <c r="T131" s="211">
        <f>SUM($T$132:$T$133)</f>
        <v>0</v>
      </c>
      <c r="AR131" s="206" t="s">
        <v>70</v>
      </c>
      <c r="AT131" s="206" t="s">
        <v>62</v>
      </c>
      <c r="AU131" s="206" t="s">
        <v>17</v>
      </c>
      <c r="AY131" s="206" t="s">
        <v>122</v>
      </c>
      <c r="BK131" s="212">
        <f>SUM($BK$132:$BK$133)</f>
        <v>0</v>
      </c>
    </row>
    <row r="132" spans="1:65" s="147" customFormat="1" ht="15.75" customHeight="1" x14ac:dyDescent="0.3">
      <c r="A132" s="245"/>
      <c r="B132" s="81"/>
      <c r="C132" s="218" t="s">
        <v>276</v>
      </c>
      <c r="D132" s="218" t="s">
        <v>125</v>
      </c>
      <c r="E132" s="216" t="s">
        <v>277</v>
      </c>
      <c r="F132" s="217" t="s">
        <v>278</v>
      </c>
      <c r="G132" s="218" t="s">
        <v>128</v>
      </c>
      <c r="H132" s="219">
        <v>1</v>
      </c>
      <c r="I132" s="270"/>
      <c r="J132" s="220">
        <f>ROUND($I$132*$H$132,2)</f>
        <v>0</v>
      </c>
      <c r="K132" s="217" t="s">
        <v>217</v>
      </c>
      <c r="L132" s="252"/>
      <c r="M132" s="221"/>
      <c r="N132" s="222" t="s">
        <v>34</v>
      </c>
      <c r="O132" s="223">
        <v>0</v>
      </c>
      <c r="P132" s="223">
        <f>$O$132*$H$132</f>
        <v>0</v>
      </c>
      <c r="Q132" s="223">
        <v>0</v>
      </c>
      <c r="R132" s="223">
        <f>$Q$132*$H$132</f>
        <v>0</v>
      </c>
      <c r="S132" s="223">
        <v>0</v>
      </c>
      <c r="T132" s="224">
        <f>$S$132*$H$132</f>
        <v>0</v>
      </c>
      <c r="AR132" s="175" t="s">
        <v>197</v>
      </c>
      <c r="AT132" s="175" t="s">
        <v>125</v>
      </c>
      <c r="AU132" s="175" t="s">
        <v>70</v>
      </c>
      <c r="AY132" s="175" t="s">
        <v>122</v>
      </c>
      <c r="BE132" s="225">
        <f>IF($N$132="základní",$J$132,0)</f>
        <v>0</v>
      </c>
      <c r="BF132" s="225">
        <f>IF($N$132="snížená",$J$132,0)</f>
        <v>0</v>
      </c>
      <c r="BG132" s="225">
        <f>IF($N$132="zákl. přenesená",$J$132,0)</f>
        <v>0</v>
      </c>
      <c r="BH132" s="225">
        <f>IF($N$132="sníž. přenesená",$J$132,0)</f>
        <v>0</v>
      </c>
      <c r="BI132" s="225">
        <f>IF($N$132="nulová",$J$132,0)</f>
        <v>0</v>
      </c>
      <c r="BJ132" s="175" t="s">
        <v>17</v>
      </c>
      <c r="BK132" s="225">
        <f>ROUND($I$132*$H$132,2)</f>
        <v>0</v>
      </c>
      <c r="BL132" s="175" t="s">
        <v>197</v>
      </c>
      <c r="BM132" s="175" t="s">
        <v>279</v>
      </c>
    </row>
    <row r="133" spans="1:65" s="147" customFormat="1" ht="39" customHeight="1" x14ac:dyDescent="0.3">
      <c r="A133" s="245"/>
      <c r="B133" s="81"/>
      <c r="C133" s="218" t="s">
        <v>280</v>
      </c>
      <c r="D133" s="218" t="s">
        <v>125</v>
      </c>
      <c r="E133" s="216" t="s">
        <v>281</v>
      </c>
      <c r="F133" s="217" t="s">
        <v>282</v>
      </c>
      <c r="G133" s="218" t="s">
        <v>228</v>
      </c>
      <c r="H133" s="219">
        <v>16</v>
      </c>
      <c r="I133" s="270"/>
      <c r="J133" s="220">
        <f>ROUND($I$133*$H$133,2)</f>
        <v>0</v>
      </c>
      <c r="K133" s="217" t="s">
        <v>217</v>
      </c>
      <c r="L133" s="252"/>
      <c r="M133" s="221"/>
      <c r="N133" s="222" t="s">
        <v>34</v>
      </c>
      <c r="O133" s="223">
        <v>0</v>
      </c>
      <c r="P133" s="223">
        <f>$O$133*$H$133</f>
        <v>0</v>
      </c>
      <c r="Q133" s="223">
        <v>0</v>
      </c>
      <c r="R133" s="223">
        <f>$Q$133*$H$133</f>
        <v>0</v>
      </c>
      <c r="S133" s="223">
        <v>0</v>
      </c>
      <c r="T133" s="224">
        <f>$S$133*$H$133</f>
        <v>0</v>
      </c>
      <c r="AR133" s="175" t="s">
        <v>197</v>
      </c>
      <c r="AT133" s="175" t="s">
        <v>125</v>
      </c>
      <c r="AU133" s="175" t="s">
        <v>70</v>
      </c>
      <c r="AY133" s="175" t="s">
        <v>122</v>
      </c>
      <c r="BE133" s="225">
        <f>IF($N$133="základní",$J$133,0)</f>
        <v>0</v>
      </c>
      <c r="BF133" s="225">
        <f>IF($N$133="snížená",$J$133,0)</f>
        <v>0</v>
      </c>
      <c r="BG133" s="225">
        <f>IF($N$133="zákl. přenesená",$J$133,0)</f>
        <v>0</v>
      </c>
      <c r="BH133" s="225">
        <f>IF($N$133="sníž. přenesená",$J$133,0)</f>
        <v>0</v>
      </c>
      <c r="BI133" s="225">
        <f>IF($N$133="nulová",$J$133,0)</f>
        <v>0</v>
      </c>
      <c r="BJ133" s="175" t="s">
        <v>17</v>
      </c>
      <c r="BK133" s="225">
        <f>ROUND($I$133*$H$133,2)</f>
        <v>0</v>
      </c>
      <c r="BL133" s="175" t="s">
        <v>197</v>
      </c>
      <c r="BM133" s="175" t="s">
        <v>283</v>
      </c>
    </row>
    <row r="134" spans="1:65" s="205" customFormat="1" ht="30.75" customHeight="1" x14ac:dyDescent="0.3">
      <c r="A134" s="250"/>
      <c r="B134" s="204"/>
      <c r="D134" s="206" t="s">
        <v>62</v>
      </c>
      <c r="E134" s="213" t="s">
        <v>284</v>
      </c>
      <c r="F134" s="213" t="s">
        <v>285</v>
      </c>
      <c r="J134" s="214">
        <f>$BK$134</f>
        <v>0</v>
      </c>
      <c r="L134" s="254"/>
      <c r="M134" s="209"/>
      <c r="P134" s="210">
        <f>SUM($P$135:$P$139)</f>
        <v>53.565899999999999</v>
      </c>
      <c r="R134" s="210">
        <f>SUM($R$135:$R$139)</f>
        <v>0.40573320000000002</v>
      </c>
      <c r="T134" s="211">
        <f>SUM($T$135:$T$139)</f>
        <v>7.0661399999999999E-2</v>
      </c>
      <c r="AR134" s="206" t="s">
        <v>70</v>
      </c>
      <c r="AT134" s="206" t="s">
        <v>62</v>
      </c>
      <c r="AU134" s="206" t="s">
        <v>17</v>
      </c>
      <c r="AY134" s="206" t="s">
        <v>122</v>
      </c>
      <c r="BK134" s="212">
        <f>SUM($BK$135:$BK$139)</f>
        <v>0</v>
      </c>
    </row>
    <row r="135" spans="1:65" s="147" customFormat="1" ht="15.75" customHeight="1" x14ac:dyDescent="0.3">
      <c r="A135" s="245"/>
      <c r="B135" s="81"/>
      <c r="C135" s="218" t="s">
        <v>286</v>
      </c>
      <c r="D135" s="218" t="s">
        <v>125</v>
      </c>
      <c r="E135" s="216" t="s">
        <v>287</v>
      </c>
      <c r="F135" s="217" t="s">
        <v>288</v>
      </c>
      <c r="G135" s="218" t="s">
        <v>134</v>
      </c>
      <c r="H135" s="219">
        <v>227.94</v>
      </c>
      <c r="I135" s="270"/>
      <c r="J135" s="220">
        <f>ROUND($I$135*$H$135,2)</f>
        <v>0</v>
      </c>
      <c r="K135" s="217" t="s">
        <v>129</v>
      </c>
      <c r="L135" s="252"/>
      <c r="M135" s="221"/>
      <c r="N135" s="222" t="s">
        <v>34</v>
      </c>
      <c r="O135" s="223">
        <v>7.3999999999999996E-2</v>
      </c>
      <c r="P135" s="223">
        <f>$O$135*$H$135</f>
        <v>16.867559999999997</v>
      </c>
      <c r="Q135" s="223">
        <v>1E-3</v>
      </c>
      <c r="R135" s="223">
        <f>$Q$135*$H$135</f>
        <v>0.22794</v>
      </c>
      <c r="S135" s="223">
        <v>3.1E-4</v>
      </c>
      <c r="T135" s="224">
        <f>$S$135*$H$135</f>
        <v>7.0661399999999999E-2</v>
      </c>
      <c r="AR135" s="175" t="s">
        <v>197</v>
      </c>
      <c r="AT135" s="175" t="s">
        <v>125</v>
      </c>
      <c r="AU135" s="175" t="s">
        <v>70</v>
      </c>
      <c r="AY135" s="175" t="s">
        <v>122</v>
      </c>
      <c r="BE135" s="225">
        <f>IF($N$135="základní",$J$135,0)</f>
        <v>0</v>
      </c>
      <c r="BF135" s="225">
        <f>IF($N$135="snížená",$J$135,0)</f>
        <v>0</v>
      </c>
      <c r="BG135" s="225">
        <f>IF($N$135="zákl. přenesená",$J$135,0)</f>
        <v>0</v>
      </c>
      <c r="BH135" s="225">
        <f>IF($N$135="sníž. přenesená",$J$135,0)</f>
        <v>0</v>
      </c>
      <c r="BI135" s="225">
        <f>IF($N$135="nulová",$J$135,0)</f>
        <v>0</v>
      </c>
      <c r="BJ135" s="175" t="s">
        <v>17</v>
      </c>
      <c r="BK135" s="225">
        <f>ROUND($I$135*$H$135,2)</f>
        <v>0</v>
      </c>
      <c r="BL135" s="175" t="s">
        <v>197</v>
      </c>
      <c r="BM135" s="175" t="s">
        <v>289</v>
      </c>
    </row>
    <row r="136" spans="1:65" s="147" customFormat="1" ht="15.75" hidden="1" customHeight="1" x14ac:dyDescent="0.3">
      <c r="A136" s="245"/>
      <c r="B136" s="226"/>
      <c r="D136" s="227" t="s">
        <v>166</v>
      </c>
      <c r="E136" s="228"/>
      <c r="F136" s="228" t="s">
        <v>290</v>
      </c>
      <c r="H136" s="229">
        <v>227.94</v>
      </c>
      <c r="L136" s="255"/>
      <c r="M136" s="230"/>
      <c r="T136" s="231"/>
      <c r="AT136" s="232" t="s">
        <v>166</v>
      </c>
      <c r="AU136" s="232" t="s">
        <v>70</v>
      </c>
      <c r="AV136" s="232" t="s">
        <v>70</v>
      </c>
      <c r="AW136" s="232" t="s">
        <v>93</v>
      </c>
      <c r="AX136" s="232" t="s">
        <v>63</v>
      </c>
      <c r="AY136" s="232" t="s">
        <v>122</v>
      </c>
    </row>
    <row r="137" spans="1:65" s="147" customFormat="1" ht="15.75" customHeight="1" x14ac:dyDescent="0.3">
      <c r="A137" s="245"/>
      <c r="B137" s="81"/>
      <c r="C137" s="215" t="s">
        <v>291</v>
      </c>
      <c r="D137" s="215" t="s">
        <v>125</v>
      </c>
      <c r="E137" s="216" t="s">
        <v>292</v>
      </c>
      <c r="F137" s="217" t="s">
        <v>293</v>
      </c>
      <c r="G137" s="218" t="s">
        <v>134</v>
      </c>
      <c r="H137" s="219">
        <v>227.94</v>
      </c>
      <c r="I137" s="270"/>
      <c r="J137" s="220">
        <f>ROUND($I$137*$H$137,2)</f>
        <v>0</v>
      </c>
      <c r="K137" s="217" t="s">
        <v>129</v>
      </c>
      <c r="L137" s="252"/>
      <c r="M137" s="221"/>
      <c r="N137" s="222" t="s">
        <v>34</v>
      </c>
      <c r="O137" s="223">
        <v>3.3000000000000002E-2</v>
      </c>
      <c r="P137" s="223">
        <f>$O$137*$H$137</f>
        <v>7.5220200000000004</v>
      </c>
      <c r="Q137" s="223">
        <v>2.0000000000000001E-4</v>
      </c>
      <c r="R137" s="223">
        <f>$Q$137*$H$137</f>
        <v>4.5588000000000004E-2</v>
      </c>
      <c r="S137" s="223">
        <v>0</v>
      </c>
      <c r="T137" s="224">
        <f>$S$137*$H$137</f>
        <v>0</v>
      </c>
      <c r="AR137" s="175" t="s">
        <v>197</v>
      </c>
      <c r="AT137" s="175" t="s">
        <v>125</v>
      </c>
      <c r="AU137" s="175" t="s">
        <v>70</v>
      </c>
      <c r="AY137" s="147" t="s">
        <v>122</v>
      </c>
      <c r="BE137" s="225">
        <f>IF($N$137="základní",$J$137,0)</f>
        <v>0</v>
      </c>
      <c r="BF137" s="225">
        <f>IF($N$137="snížená",$J$137,0)</f>
        <v>0</v>
      </c>
      <c r="BG137" s="225">
        <f>IF($N$137="zákl. přenesená",$J$137,0)</f>
        <v>0</v>
      </c>
      <c r="BH137" s="225">
        <f>IF($N$137="sníž. přenesená",$J$137,0)</f>
        <v>0</v>
      </c>
      <c r="BI137" s="225">
        <f>IF($N$137="nulová",$J$137,0)</f>
        <v>0</v>
      </c>
      <c r="BJ137" s="175" t="s">
        <v>17</v>
      </c>
      <c r="BK137" s="225">
        <f>ROUND($I$137*$H$137,2)</f>
        <v>0</v>
      </c>
      <c r="BL137" s="175" t="s">
        <v>197</v>
      </c>
      <c r="BM137" s="175" t="s">
        <v>294</v>
      </c>
    </row>
    <row r="138" spans="1:65" s="147" customFormat="1" ht="15.75" customHeight="1" x14ac:dyDescent="0.3">
      <c r="A138" s="245"/>
      <c r="B138" s="81"/>
      <c r="C138" s="218" t="s">
        <v>295</v>
      </c>
      <c r="D138" s="218" t="s">
        <v>125</v>
      </c>
      <c r="E138" s="216" t="s">
        <v>296</v>
      </c>
      <c r="F138" s="217" t="s">
        <v>297</v>
      </c>
      <c r="G138" s="218" t="s">
        <v>134</v>
      </c>
      <c r="H138" s="219">
        <v>227.94</v>
      </c>
      <c r="I138" s="270"/>
      <c r="J138" s="220">
        <f>ROUND($I$138*$H$138,2)</f>
        <v>0</v>
      </c>
      <c r="K138" s="217" t="s">
        <v>129</v>
      </c>
      <c r="L138" s="252"/>
      <c r="M138" s="221"/>
      <c r="N138" s="222" t="s">
        <v>34</v>
      </c>
      <c r="O138" s="223">
        <v>6.4000000000000001E-2</v>
      </c>
      <c r="P138" s="223">
        <f>$O$138*$H$138</f>
        <v>14.58816</v>
      </c>
      <c r="Q138" s="223">
        <v>2.9E-4</v>
      </c>
      <c r="R138" s="223">
        <f>$Q$138*$H$138</f>
        <v>6.6102599999999997E-2</v>
      </c>
      <c r="S138" s="223">
        <v>0</v>
      </c>
      <c r="T138" s="224">
        <f>$S$138*$H$138</f>
        <v>0</v>
      </c>
      <c r="AR138" s="175" t="s">
        <v>197</v>
      </c>
      <c r="AT138" s="175" t="s">
        <v>125</v>
      </c>
      <c r="AU138" s="175" t="s">
        <v>70</v>
      </c>
      <c r="AY138" s="175" t="s">
        <v>122</v>
      </c>
      <c r="BE138" s="225">
        <f>IF($N$138="základní",$J$138,0)</f>
        <v>0</v>
      </c>
      <c r="BF138" s="225">
        <f>IF($N$138="snížená",$J$138,0)</f>
        <v>0</v>
      </c>
      <c r="BG138" s="225">
        <f>IF($N$138="zákl. přenesená",$J$138,0)</f>
        <v>0</v>
      </c>
      <c r="BH138" s="225">
        <f>IF($N$138="sníž. přenesená",$J$138,0)</f>
        <v>0</v>
      </c>
      <c r="BI138" s="225">
        <f>IF($N$138="nulová",$J$138,0)</f>
        <v>0</v>
      </c>
      <c r="BJ138" s="175" t="s">
        <v>17</v>
      </c>
      <c r="BK138" s="225">
        <f>ROUND($I$138*$H$138,2)</f>
        <v>0</v>
      </c>
      <c r="BL138" s="175" t="s">
        <v>197</v>
      </c>
      <c r="BM138" s="175" t="s">
        <v>298</v>
      </c>
    </row>
    <row r="139" spans="1:65" s="147" customFormat="1" ht="15.75" customHeight="1" x14ac:dyDescent="0.3">
      <c r="A139" s="245"/>
      <c r="B139" s="81"/>
      <c r="C139" s="218" t="s">
        <v>299</v>
      </c>
      <c r="D139" s="218" t="s">
        <v>125</v>
      </c>
      <c r="E139" s="216" t="s">
        <v>300</v>
      </c>
      <c r="F139" s="217" t="s">
        <v>301</v>
      </c>
      <c r="G139" s="218" t="s">
        <v>134</v>
      </c>
      <c r="H139" s="219">
        <v>227.94</v>
      </c>
      <c r="I139" s="270"/>
      <c r="J139" s="220">
        <f>ROUND($I$139*$H$139,2)</f>
        <v>0</v>
      </c>
      <c r="K139" s="217" t="s">
        <v>217</v>
      </c>
      <c r="L139" s="252"/>
      <c r="M139" s="221"/>
      <c r="N139" s="222" t="s">
        <v>34</v>
      </c>
      <c r="O139" s="223">
        <v>6.4000000000000001E-2</v>
      </c>
      <c r="P139" s="223">
        <f>$O$139*$H$139</f>
        <v>14.58816</v>
      </c>
      <c r="Q139" s="223">
        <v>2.9E-4</v>
      </c>
      <c r="R139" s="223">
        <f>$Q$139*$H$139</f>
        <v>6.6102599999999997E-2</v>
      </c>
      <c r="S139" s="223">
        <v>0</v>
      </c>
      <c r="T139" s="224">
        <f>$S$139*$H$139</f>
        <v>0</v>
      </c>
      <c r="AR139" s="175" t="s">
        <v>197</v>
      </c>
      <c r="AT139" s="175" t="s">
        <v>125</v>
      </c>
      <c r="AU139" s="175" t="s">
        <v>70</v>
      </c>
      <c r="AY139" s="175" t="s">
        <v>122</v>
      </c>
      <c r="BE139" s="225">
        <f>IF($N$139="základní",$J$139,0)</f>
        <v>0</v>
      </c>
      <c r="BF139" s="225">
        <f>IF($N$139="snížená",$J$139,0)</f>
        <v>0</v>
      </c>
      <c r="BG139" s="225">
        <f>IF($N$139="zákl. přenesená",$J$139,0)</f>
        <v>0</v>
      </c>
      <c r="BH139" s="225">
        <f>IF($N$139="sníž. přenesená",$J$139,0)</f>
        <v>0</v>
      </c>
      <c r="BI139" s="225">
        <f>IF($N$139="nulová",$J$139,0)</f>
        <v>0</v>
      </c>
      <c r="BJ139" s="175" t="s">
        <v>17</v>
      </c>
      <c r="BK139" s="225">
        <f>ROUND($I$139*$H$139,2)</f>
        <v>0</v>
      </c>
      <c r="BL139" s="175" t="s">
        <v>197</v>
      </c>
      <c r="BM139" s="175" t="s">
        <v>302</v>
      </c>
    </row>
    <row r="140" spans="1:65" s="205" customFormat="1" ht="37.5" customHeight="1" x14ac:dyDescent="0.35">
      <c r="A140" s="250"/>
      <c r="B140" s="204"/>
      <c r="D140" s="206" t="s">
        <v>62</v>
      </c>
      <c r="E140" s="207" t="s">
        <v>303</v>
      </c>
      <c r="F140" s="207" t="s">
        <v>304</v>
      </c>
      <c r="J140" s="208">
        <f>$BK$140</f>
        <v>0</v>
      </c>
      <c r="L140" s="254"/>
      <c r="M140" s="209"/>
      <c r="P140" s="210">
        <f>$P$141</f>
        <v>0</v>
      </c>
      <c r="R140" s="210">
        <f>$R$141</f>
        <v>0</v>
      </c>
      <c r="T140" s="211">
        <f>$T$141</f>
        <v>0</v>
      </c>
      <c r="AR140" s="206" t="s">
        <v>145</v>
      </c>
      <c r="AT140" s="206" t="s">
        <v>62</v>
      </c>
      <c r="AU140" s="206" t="s">
        <v>63</v>
      </c>
      <c r="AY140" s="206" t="s">
        <v>122</v>
      </c>
      <c r="BK140" s="212">
        <f>$BK$141</f>
        <v>0</v>
      </c>
    </row>
    <row r="141" spans="1:65" s="147" customFormat="1" ht="15.75" customHeight="1" x14ac:dyDescent="0.3">
      <c r="A141" s="245"/>
      <c r="B141" s="81"/>
      <c r="C141" s="218" t="s">
        <v>305</v>
      </c>
      <c r="D141" s="218" t="s">
        <v>125</v>
      </c>
      <c r="E141" s="216" t="s">
        <v>306</v>
      </c>
      <c r="F141" s="217" t="s">
        <v>307</v>
      </c>
      <c r="G141" s="218" t="s">
        <v>221</v>
      </c>
      <c r="H141" s="269"/>
      <c r="I141" s="270"/>
      <c r="J141" s="220">
        <f>ROUND($I$141*$H$141,2)</f>
        <v>0</v>
      </c>
      <c r="K141" s="217" t="s">
        <v>217</v>
      </c>
      <c r="L141" s="252"/>
      <c r="M141" s="221"/>
      <c r="N141" s="234" t="s">
        <v>34</v>
      </c>
      <c r="O141" s="235">
        <v>0</v>
      </c>
      <c r="P141" s="235">
        <f>$O$141*$H$141</f>
        <v>0</v>
      </c>
      <c r="Q141" s="235">
        <v>0</v>
      </c>
      <c r="R141" s="235">
        <f>$Q$141*$H$141</f>
        <v>0</v>
      </c>
      <c r="S141" s="235">
        <v>0</v>
      </c>
      <c r="T141" s="236">
        <f>$S$141*$H$141</f>
        <v>0</v>
      </c>
      <c r="AR141" s="175" t="s">
        <v>130</v>
      </c>
      <c r="AT141" s="175" t="s">
        <v>125</v>
      </c>
      <c r="AU141" s="175" t="s">
        <v>17</v>
      </c>
      <c r="AY141" s="175" t="s">
        <v>122</v>
      </c>
      <c r="BE141" s="225">
        <f>IF($N$141="základní",$J$141,0)</f>
        <v>0</v>
      </c>
      <c r="BF141" s="225">
        <f>IF($N$141="snížená",$J$141,0)</f>
        <v>0</v>
      </c>
      <c r="BG141" s="225">
        <f>IF($N$141="zákl. přenesená",$J$141,0)</f>
        <v>0</v>
      </c>
      <c r="BH141" s="225">
        <f>IF($N$141="sníž. přenesená",$J$141,0)</f>
        <v>0</v>
      </c>
      <c r="BI141" s="225">
        <f>IF($N$141="nulová",$J$141,0)</f>
        <v>0</v>
      </c>
      <c r="BJ141" s="175" t="s">
        <v>17</v>
      </c>
      <c r="BK141" s="225">
        <f>ROUND($I$141*$H$141,2)</f>
        <v>0</v>
      </c>
      <c r="BL141" s="175" t="s">
        <v>130</v>
      </c>
      <c r="BM141" s="175" t="s">
        <v>308</v>
      </c>
    </row>
    <row r="142" spans="1:65" s="147" customFormat="1" ht="7.5" customHeight="1" x14ac:dyDescent="0.3">
      <c r="A142" s="245"/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252"/>
    </row>
    <row r="143" spans="1:65" s="87" customFormat="1" ht="37.5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</row>
  </sheetData>
  <sheetProtection password="836A" sheet="1" objects="1" scenarios="1" autoFilter="0"/>
  <autoFilter ref="C86:K141">
    <filterColumn colId="1">
      <filters blank="1">
        <filter val="D"/>
        <filter val="K"/>
      </filters>
    </filterColumn>
  </autoFilter>
  <mergeCells count="9">
    <mergeCell ref="E79:H79"/>
    <mergeCell ref="G1:H1"/>
    <mergeCell ref="L2:V2"/>
    <mergeCell ref="E7:H7"/>
    <mergeCell ref="E9:H9"/>
    <mergeCell ref="E24:H24"/>
    <mergeCell ref="E45:H45"/>
    <mergeCell ref="E47:H47"/>
    <mergeCell ref="E77:H77"/>
  </mergeCells>
  <hyperlinks>
    <hyperlink ref="F1:G1" location="C2" tooltip="Krycí list soupisu" display="1) Krycí list soupisu"/>
    <hyperlink ref="G1:H1" location="'D1 - 001-003'!A42" tooltip="Rekapitulace" display="2) Rekapitulace"/>
    <hyperlink ref="J1" location="'D1 - 001-003'!I90" tooltip="Soupis prací" display="3) Soupis prací"/>
    <hyperlink ref="L1:V1" location="'Rekapitulace stavby'!C2" tooltip="Rekapitulace stavby" display="Rekapitulace stavby"/>
    <hyperlink ref="F1" location="'D1 - 001-003'!A2" tooltip="Krycí list soupisu" display="1) Krycí list soupisu"/>
    <hyperlink ref="L1" location="'Rekapitulace stavby'!A2" tooltip="Rekapitulace stavby" display="Rekapitulace stavby"/>
  </hyperlinks>
  <printOptions horizontalCentered="1"/>
  <pageMargins left="0.59055118110236227" right="0.39370078740157483" top="0.59055118110236227" bottom="0.59055118110236227" header="0" footer="0"/>
  <pageSetup paperSize="9" scale="66" fitToHeight="100" orientation="portrait" blackAndWhite="1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39997558519241921"/>
    <pageSetUpPr fitToPage="1"/>
  </sheetPr>
  <dimension ref="A1:IV402"/>
  <sheetViews>
    <sheetView showGridLines="0" showRowColHeaders="0" workbookViewId="0">
      <pane ySplit="1" topLeftCell="A86" activePane="bottomLeft" state="frozen"/>
      <selection pane="bottomLeft" activeCell="I104" sqref="I104"/>
    </sheetView>
  </sheetViews>
  <sheetFormatPr defaultColWidth="0" defaultRowHeight="14.25" customHeight="1" x14ac:dyDescent="0.3"/>
  <cols>
    <col min="1" max="1" width="20.83203125" style="87" customWidth="1"/>
    <col min="2" max="2" width="1.6640625" style="87" customWidth="1"/>
    <col min="3" max="3" width="4.1640625" style="87" customWidth="1"/>
    <col min="4" max="4" width="4.33203125" style="87" customWidth="1"/>
    <col min="5" max="5" width="17.1640625" style="87" customWidth="1"/>
    <col min="6" max="6" width="90.83203125" style="87" customWidth="1"/>
    <col min="7" max="7" width="8.6640625" style="87" customWidth="1"/>
    <col min="8" max="8" width="11.1640625" style="87" customWidth="1"/>
    <col min="9" max="9" width="12.6640625" style="87" customWidth="1"/>
    <col min="10" max="10" width="23.5" style="87" customWidth="1"/>
    <col min="11" max="11" width="15.5" style="87" customWidth="1"/>
    <col min="12" max="12" width="20.83203125" style="146" customWidth="1"/>
    <col min="13" max="18" width="10.5" style="87" hidden="1" customWidth="1"/>
    <col min="19" max="19" width="8.1640625" style="87" hidden="1" customWidth="1"/>
    <col min="20" max="20" width="29.6640625" style="87" hidden="1" customWidth="1"/>
    <col min="21" max="21" width="16.33203125" style="87" hidden="1" customWidth="1"/>
    <col min="22" max="22" width="12.33203125" style="87" hidden="1" customWidth="1"/>
    <col min="23" max="23" width="16.33203125" style="87" hidden="1" customWidth="1"/>
    <col min="24" max="24" width="12.1640625" style="87" hidden="1" customWidth="1"/>
    <col min="25" max="25" width="15" style="87" hidden="1" customWidth="1"/>
    <col min="26" max="26" width="11" style="87" hidden="1" customWidth="1"/>
    <col min="27" max="27" width="15" style="87" hidden="1" customWidth="1"/>
    <col min="28" max="28" width="16.33203125" style="87" hidden="1" customWidth="1"/>
    <col min="29" max="29" width="11" style="87" hidden="1" customWidth="1"/>
    <col min="30" max="30" width="15" style="87" hidden="1" customWidth="1"/>
    <col min="31" max="31" width="16.33203125" style="87" hidden="1" customWidth="1"/>
    <col min="32" max="43" width="10.5" style="146" hidden="1" customWidth="1"/>
    <col min="44" max="65" width="10.5" style="87" hidden="1" customWidth="1"/>
    <col min="66" max="256" width="0" style="146" hidden="1" customWidth="1"/>
    <col min="257" max="16384" width="10.5" style="146" hidden="1"/>
  </cols>
  <sheetData>
    <row r="1" spans="1:256" s="86" customFormat="1" ht="22.5" customHeight="1" x14ac:dyDescent="0.3">
      <c r="A1" s="4"/>
      <c r="B1" s="2"/>
      <c r="C1" s="2"/>
      <c r="D1" s="3" t="s">
        <v>1</v>
      </c>
      <c r="E1" s="2"/>
      <c r="F1" s="171" t="s">
        <v>1417</v>
      </c>
      <c r="G1" s="303" t="s">
        <v>1418</v>
      </c>
      <c r="H1" s="303"/>
      <c r="I1" s="2"/>
      <c r="J1" s="280" t="s">
        <v>1419</v>
      </c>
      <c r="K1" s="3" t="s">
        <v>86</v>
      </c>
      <c r="L1" s="171" t="s">
        <v>1420</v>
      </c>
      <c r="M1" s="159"/>
      <c r="N1" s="159"/>
      <c r="O1" s="159"/>
      <c r="P1" s="159"/>
      <c r="Q1" s="159"/>
      <c r="R1" s="159"/>
      <c r="S1" s="159"/>
      <c r="T1" s="159"/>
      <c r="U1" s="5"/>
      <c r="V1" s="5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s="87" customFormat="1" ht="37.5" customHeight="1" x14ac:dyDescent="0.3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342" t="s">
        <v>5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87" t="s">
        <v>72</v>
      </c>
    </row>
    <row r="3" spans="1:256" s="87" customFormat="1" ht="7.5" customHeight="1" x14ac:dyDescent="0.3">
      <c r="A3" s="244"/>
      <c r="B3" s="88"/>
      <c r="C3" s="89"/>
      <c r="D3" s="89"/>
      <c r="E3" s="89"/>
      <c r="F3" s="89"/>
      <c r="G3" s="89"/>
      <c r="H3" s="89"/>
      <c r="I3" s="89"/>
      <c r="J3" s="89"/>
      <c r="K3" s="90"/>
      <c r="L3" s="244"/>
      <c r="AT3" s="87" t="s">
        <v>70</v>
      </c>
    </row>
    <row r="4" spans="1:256" s="87" customFormat="1" ht="37.5" customHeight="1" x14ac:dyDescent="0.3">
      <c r="A4" s="244"/>
      <c r="B4" s="91"/>
      <c r="D4" s="92" t="s">
        <v>87</v>
      </c>
      <c r="K4" s="93"/>
      <c r="L4" s="244"/>
      <c r="M4" s="94" t="s">
        <v>10</v>
      </c>
      <c r="AT4" s="87" t="s">
        <v>3</v>
      </c>
    </row>
    <row r="5" spans="1:256" s="87" customFormat="1" ht="7.5" customHeight="1" x14ac:dyDescent="0.3">
      <c r="A5" s="244"/>
      <c r="B5" s="91"/>
      <c r="K5" s="93"/>
      <c r="L5" s="244"/>
    </row>
    <row r="6" spans="1:256" s="87" customFormat="1" ht="15.75" customHeight="1" x14ac:dyDescent="0.3">
      <c r="A6" s="244"/>
      <c r="B6" s="91"/>
      <c r="D6" s="78" t="s">
        <v>13</v>
      </c>
      <c r="K6" s="93"/>
      <c r="L6" s="244"/>
    </row>
    <row r="7" spans="1:256" s="87" customFormat="1" ht="15.75" customHeight="1" x14ac:dyDescent="0.3">
      <c r="A7" s="244"/>
      <c r="B7" s="91"/>
      <c r="E7" s="343" t="str">
        <f>'Rekapitulace stavby'!$K$6</f>
        <v>Kynšperk - Oprava centrálních sprch příslušníků - Budova OVS</v>
      </c>
      <c r="F7" s="305"/>
      <c r="G7" s="305"/>
      <c r="H7" s="305"/>
      <c r="K7" s="93"/>
      <c r="L7" s="244"/>
    </row>
    <row r="8" spans="1:256" s="147" customFormat="1" ht="15.75" customHeight="1" x14ac:dyDescent="0.3">
      <c r="A8" s="245"/>
      <c r="B8" s="81"/>
      <c r="D8" s="78" t="s">
        <v>88</v>
      </c>
      <c r="K8" s="103"/>
      <c r="L8" s="245"/>
    </row>
    <row r="9" spans="1:256" s="147" customFormat="1" ht="15.75" customHeight="1" x14ac:dyDescent="0.3">
      <c r="A9" s="245"/>
      <c r="B9" s="81"/>
      <c r="E9" s="309" t="str">
        <f>'Rekapitulace stavby'!D53&amp;" - "&amp;'Rekapitulace stavby'!J53</f>
        <v>D2 - m. č. 105 - m. č. 111</v>
      </c>
      <c r="F9" s="310"/>
      <c r="G9" s="310"/>
      <c r="H9" s="310"/>
      <c r="K9" s="103"/>
      <c r="L9" s="245"/>
    </row>
    <row r="10" spans="1:256" s="147" customFormat="1" ht="14.25" customHeight="1" x14ac:dyDescent="0.3">
      <c r="A10" s="245"/>
      <c r="B10" s="81"/>
      <c r="K10" s="103"/>
      <c r="L10" s="245"/>
    </row>
    <row r="11" spans="1:256" s="147" customFormat="1" ht="15" customHeight="1" x14ac:dyDescent="0.3">
      <c r="A11" s="245"/>
      <c r="B11" s="81"/>
      <c r="D11" s="78" t="s">
        <v>15</v>
      </c>
      <c r="F11" s="148"/>
      <c r="I11" s="78" t="s">
        <v>16</v>
      </c>
      <c r="J11" s="148"/>
      <c r="K11" s="103"/>
      <c r="L11" s="245"/>
    </row>
    <row r="12" spans="1:256" s="147" customFormat="1" ht="15" customHeight="1" x14ac:dyDescent="0.3">
      <c r="A12" s="245"/>
      <c r="B12" s="81"/>
      <c r="D12" s="78" t="s">
        <v>18</v>
      </c>
      <c r="F12" s="148" t="str">
        <f>'Rekapitulace stavby'!K8</f>
        <v>Věznice Kynšperk nad Ohří, objekt č. 053 - Budova OVS</v>
      </c>
      <c r="I12" s="78" t="s">
        <v>19</v>
      </c>
      <c r="J12" s="153" t="str">
        <f>IF('Rekapitulace stavby'!$AN$8="Vyplň údaj","",IF('Rekapitulace stavby'!$AN$8="","",'Rekapitulace stavby'!$AN$8))</f>
        <v/>
      </c>
      <c r="K12" s="103"/>
      <c r="L12" s="245"/>
    </row>
    <row r="13" spans="1:256" s="147" customFormat="1" ht="12" customHeight="1" x14ac:dyDescent="0.3">
      <c r="A13" s="245"/>
      <c r="B13" s="81"/>
      <c r="K13" s="103"/>
      <c r="L13" s="245"/>
    </row>
    <row r="14" spans="1:256" s="147" customFormat="1" ht="15" customHeight="1" x14ac:dyDescent="0.3">
      <c r="A14" s="245"/>
      <c r="B14" s="81"/>
      <c r="D14" s="78" t="s">
        <v>22</v>
      </c>
      <c r="I14" s="78" t="s">
        <v>23</v>
      </c>
      <c r="J14" s="281" t="str">
        <f>'Rekapitulace stavby'!AN10</f>
        <v>00212423</v>
      </c>
      <c r="K14" s="103"/>
      <c r="L14" s="245"/>
    </row>
    <row r="15" spans="1:256" s="147" customFormat="1" ht="18.75" customHeight="1" x14ac:dyDescent="0.3">
      <c r="A15" s="245"/>
      <c r="B15" s="81"/>
      <c r="E15" s="148" t="str">
        <f>'Rekapitulace stavby'!E11</f>
        <v>VS ČR, Věznice Kynšperk nad Ohří, Zlatá č. p. 52, P. O. Box 10, 357 51 Kynšperk nad Ohří</v>
      </c>
      <c r="I15" s="78" t="s">
        <v>24</v>
      </c>
      <c r="J15" s="148"/>
      <c r="K15" s="103"/>
      <c r="L15" s="245"/>
    </row>
    <row r="16" spans="1:256" s="147" customFormat="1" ht="7.5" customHeight="1" x14ac:dyDescent="0.3">
      <c r="A16" s="245"/>
      <c r="B16" s="81"/>
      <c r="K16" s="103"/>
      <c r="L16" s="245"/>
    </row>
    <row r="17" spans="1:12" s="147" customFormat="1" ht="15" customHeight="1" x14ac:dyDescent="0.3">
      <c r="A17" s="245"/>
      <c r="B17" s="81"/>
      <c r="D17" s="78" t="s">
        <v>25</v>
      </c>
      <c r="I17" s="78" t="s">
        <v>23</v>
      </c>
      <c r="J17" s="148" t="str">
        <f>IF('Rekapitulace stavby'!$AN$13="Vyplň údaj","",IF('Rekapitulace stavby'!$AN$13="","",'Rekapitulace stavby'!$AN$13))</f>
        <v/>
      </c>
      <c r="K17" s="103"/>
      <c r="L17" s="245"/>
    </row>
    <row r="18" spans="1:12" s="147" customFormat="1" ht="18.75" customHeight="1" x14ac:dyDescent="0.3">
      <c r="A18" s="245"/>
      <c r="B18" s="81"/>
      <c r="E18" s="148" t="str">
        <f>IF('Rekapitulace stavby'!$E$14="Vyplň údaj","",IF('Rekapitulace stavby'!$E$14="","",'Rekapitulace stavby'!$E$14))</f>
        <v/>
      </c>
      <c r="I18" s="78" t="s">
        <v>24</v>
      </c>
      <c r="J18" s="148" t="str">
        <f>IF('Rekapitulace stavby'!$AN$14="Vyplň údaj","",IF('Rekapitulace stavby'!$AN$14="","",'Rekapitulace stavby'!$AN$14))</f>
        <v/>
      </c>
      <c r="K18" s="103"/>
      <c r="L18" s="245"/>
    </row>
    <row r="19" spans="1:12" s="147" customFormat="1" ht="7.5" customHeight="1" x14ac:dyDescent="0.3">
      <c r="A19" s="245"/>
      <c r="B19" s="81"/>
      <c r="K19" s="103"/>
      <c r="L19" s="245"/>
    </row>
    <row r="20" spans="1:12" s="147" customFormat="1" ht="15" customHeight="1" x14ac:dyDescent="0.3">
      <c r="A20" s="245"/>
      <c r="B20" s="81"/>
      <c r="D20" s="78" t="s">
        <v>26</v>
      </c>
      <c r="I20" s="78" t="s">
        <v>23</v>
      </c>
      <c r="J20" s="148"/>
      <c r="K20" s="103"/>
      <c r="L20" s="245"/>
    </row>
    <row r="21" spans="1:12" s="147" customFormat="1" ht="18.75" customHeight="1" x14ac:dyDescent="0.3">
      <c r="A21" s="245"/>
      <c r="B21" s="81"/>
      <c r="E21" s="148" t="str">
        <f>'Rekapitulace stavby'!E17</f>
        <v>Ing.Jiří Benda, Vrchlického 774/3, 350 02 Cheb</v>
      </c>
      <c r="I21" s="78" t="s">
        <v>24</v>
      </c>
      <c r="J21" s="148"/>
      <c r="K21" s="103"/>
      <c r="L21" s="245"/>
    </row>
    <row r="22" spans="1:12" s="147" customFormat="1" ht="7.5" customHeight="1" x14ac:dyDescent="0.3">
      <c r="A22" s="245"/>
      <c r="B22" s="81"/>
      <c r="K22" s="103"/>
      <c r="L22" s="245"/>
    </row>
    <row r="23" spans="1:12" s="147" customFormat="1" ht="15" customHeight="1" x14ac:dyDescent="0.3">
      <c r="A23" s="245"/>
      <c r="B23" s="81"/>
      <c r="D23" s="78" t="s">
        <v>28</v>
      </c>
      <c r="K23" s="103"/>
      <c r="L23" s="245"/>
    </row>
    <row r="24" spans="1:12" s="175" customFormat="1" ht="15.75" customHeight="1" x14ac:dyDescent="0.3">
      <c r="A24" s="246"/>
      <c r="B24" s="174"/>
      <c r="E24" s="344"/>
      <c r="F24" s="345"/>
      <c r="G24" s="345"/>
      <c r="H24" s="345"/>
      <c r="K24" s="176"/>
      <c r="L24" s="246"/>
    </row>
    <row r="25" spans="1:12" s="147" customFormat="1" ht="7.5" customHeight="1" x14ac:dyDescent="0.3">
      <c r="A25" s="245"/>
      <c r="B25" s="81"/>
      <c r="K25" s="103"/>
      <c r="L25" s="245"/>
    </row>
    <row r="26" spans="1:12" s="147" customFormat="1" ht="7.5" customHeight="1" x14ac:dyDescent="0.3">
      <c r="A26" s="245"/>
      <c r="B26" s="81"/>
      <c r="D26" s="155"/>
      <c r="E26" s="155"/>
      <c r="F26" s="155"/>
      <c r="G26" s="155"/>
      <c r="H26" s="155"/>
      <c r="I26" s="155"/>
      <c r="J26" s="155"/>
      <c r="K26" s="177"/>
      <c r="L26" s="245"/>
    </row>
    <row r="27" spans="1:12" s="147" customFormat="1" ht="26.25" customHeight="1" x14ac:dyDescent="0.3">
      <c r="A27" s="245"/>
      <c r="B27" s="81"/>
      <c r="D27" s="178" t="s">
        <v>29</v>
      </c>
      <c r="J27" s="157">
        <f>ROUND($J$101,2)</f>
        <v>0</v>
      </c>
      <c r="K27" s="103"/>
      <c r="L27" s="245"/>
    </row>
    <row r="28" spans="1:12" s="147" customFormat="1" ht="7.5" customHeight="1" x14ac:dyDescent="0.3">
      <c r="A28" s="245"/>
      <c r="B28" s="81"/>
      <c r="D28" s="155"/>
      <c r="E28" s="155"/>
      <c r="F28" s="155"/>
      <c r="G28" s="155"/>
      <c r="H28" s="155"/>
      <c r="I28" s="155"/>
      <c r="J28" s="155"/>
      <c r="K28" s="177"/>
      <c r="L28" s="245"/>
    </row>
    <row r="29" spans="1:12" s="147" customFormat="1" ht="15" customHeight="1" x14ac:dyDescent="0.3">
      <c r="A29" s="245"/>
      <c r="B29" s="81"/>
      <c r="F29" s="149" t="s">
        <v>31</v>
      </c>
      <c r="I29" s="149" t="s">
        <v>30</v>
      </c>
      <c r="J29" s="149" t="s">
        <v>32</v>
      </c>
      <c r="K29" s="103"/>
      <c r="L29" s="245"/>
    </row>
    <row r="30" spans="1:12" s="147" customFormat="1" ht="15" customHeight="1" x14ac:dyDescent="0.3">
      <c r="A30" s="245"/>
      <c r="B30" s="81"/>
      <c r="D30" s="150" t="s">
        <v>33</v>
      </c>
      <c r="E30" s="150" t="s">
        <v>34</v>
      </c>
      <c r="F30" s="179">
        <f>ROUND(SUM($BE$101:$BE$400),2)</f>
        <v>0</v>
      </c>
      <c r="I30" s="180">
        <v>0.21</v>
      </c>
      <c r="J30" s="179">
        <f>ROUND(ROUND((SUM($BE$101:$BE$400)),2)*$I$30,2)</f>
        <v>0</v>
      </c>
      <c r="K30" s="103"/>
      <c r="L30" s="245"/>
    </row>
    <row r="31" spans="1:12" s="147" customFormat="1" ht="15" customHeight="1" x14ac:dyDescent="0.3">
      <c r="A31" s="245"/>
      <c r="B31" s="81"/>
      <c r="E31" s="150" t="s">
        <v>35</v>
      </c>
      <c r="F31" s="179">
        <f>ROUND(SUM($BF$101:$BF$400),2)</f>
        <v>0</v>
      </c>
      <c r="I31" s="180">
        <v>0.15</v>
      </c>
      <c r="J31" s="179">
        <f>ROUND(ROUND((SUM($BF$101:$BF$400)),2)*$I$31,2)</f>
        <v>0</v>
      </c>
      <c r="K31" s="103"/>
      <c r="L31" s="245"/>
    </row>
    <row r="32" spans="1:12" s="147" customFormat="1" ht="15" hidden="1" customHeight="1" x14ac:dyDescent="0.3">
      <c r="A32" s="245"/>
      <c r="B32" s="81"/>
      <c r="E32" s="150" t="s">
        <v>36</v>
      </c>
      <c r="F32" s="179">
        <f>ROUND(SUM($BG$101:$BG$400),2)</f>
        <v>0</v>
      </c>
      <c r="I32" s="180">
        <v>0.21</v>
      </c>
      <c r="J32" s="179">
        <v>0</v>
      </c>
      <c r="K32" s="103"/>
      <c r="L32" s="245"/>
    </row>
    <row r="33" spans="1:12" s="147" customFormat="1" ht="15" hidden="1" customHeight="1" x14ac:dyDescent="0.3">
      <c r="A33" s="245"/>
      <c r="B33" s="81"/>
      <c r="E33" s="150" t="s">
        <v>37</v>
      </c>
      <c r="F33" s="179">
        <f>ROUND(SUM($BH$101:$BH$400),2)</f>
        <v>0</v>
      </c>
      <c r="I33" s="180">
        <v>0.15</v>
      </c>
      <c r="J33" s="179">
        <v>0</v>
      </c>
      <c r="K33" s="103"/>
      <c r="L33" s="245"/>
    </row>
    <row r="34" spans="1:12" s="147" customFormat="1" ht="15" hidden="1" customHeight="1" x14ac:dyDescent="0.3">
      <c r="A34" s="245"/>
      <c r="B34" s="81"/>
      <c r="E34" s="150" t="s">
        <v>38</v>
      </c>
      <c r="F34" s="179">
        <f>ROUND(SUM($BI$101:$BI$400),2)</f>
        <v>0</v>
      </c>
      <c r="I34" s="180">
        <v>0</v>
      </c>
      <c r="J34" s="179">
        <v>0</v>
      </c>
      <c r="K34" s="103"/>
      <c r="L34" s="245"/>
    </row>
    <row r="35" spans="1:12" s="147" customFormat="1" ht="7.5" customHeight="1" x14ac:dyDescent="0.3">
      <c r="A35" s="245"/>
      <c r="B35" s="81"/>
      <c r="K35" s="103"/>
      <c r="L35" s="245"/>
    </row>
    <row r="36" spans="1:12" s="147" customFormat="1" ht="26.25" customHeight="1" x14ac:dyDescent="0.3">
      <c r="A36" s="245"/>
      <c r="B36" s="81"/>
      <c r="C36" s="107"/>
      <c r="D36" s="108" t="s">
        <v>39</v>
      </c>
      <c r="E36" s="151"/>
      <c r="F36" s="151"/>
      <c r="G36" s="181" t="s">
        <v>40</v>
      </c>
      <c r="H36" s="109" t="s">
        <v>41</v>
      </c>
      <c r="I36" s="151"/>
      <c r="J36" s="152">
        <f>SUM($J$27:$J$34)</f>
        <v>0</v>
      </c>
      <c r="K36" s="182"/>
      <c r="L36" s="245"/>
    </row>
    <row r="37" spans="1:12" s="147" customFormat="1" ht="15" customHeight="1" x14ac:dyDescent="0.3">
      <c r="A37" s="245"/>
      <c r="B37" s="112"/>
      <c r="C37" s="113"/>
      <c r="D37" s="113"/>
      <c r="E37" s="113"/>
      <c r="F37" s="113"/>
      <c r="G37" s="113"/>
      <c r="H37" s="113"/>
      <c r="I37" s="113"/>
      <c r="J37" s="113"/>
      <c r="K37" s="114"/>
      <c r="L37" s="245"/>
    </row>
    <row r="38" spans="1:12" ht="14.25" customHeight="1" x14ac:dyDescent="0.3">
      <c r="A38" s="244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51"/>
    </row>
    <row r="39" spans="1:12" ht="14.25" customHeight="1" x14ac:dyDescent="0.3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51"/>
    </row>
    <row r="40" spans="1:12" ht="14.25" customHeight="1" x14ac:dyDescent="0.3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51"/>
    </row>
    <row r="41" spans="1:12" s="147" customFormat="1" ht="7.5" customHeight="1" x14ac:dyDescent="0.3">
      <c r="A41" s="245"/>
      <c r="B41" s="115"/>
      <c r="C41" s="116"/>
      <c r="D41" s="116"/>
      <c r="E41" s="116"/>
      <c r="F41" s="116"/>
      <c r="G41" s="116"/>
      <c r="H41" s="116"/>
      <c r="I41" s="116"/>
      <c r="J41" s="116"/>
      <c r="K41" s="183"/>
      <c r="L41" s="245"/>
    </row>
    <row r="42" spans="1:12" s="147" customFormat="1" ht="37.5" customHeight="1" x14ac:dyDescent="0.3">
      <c r="A42" s="245"/>
      <c r="B42" s="81"/>
      <c r="C42" s="92" t="s">
        <v>89</v>
      </c>
      <c r="K42" s="103"/>
      <c r="L42" s="245"/>
    </row>
    <row r="43" spans="1:12" s="147" customFormat="1" ht="7.5" customHeight="1" x14ac:dyDescent="0.3">
      <c r="A43" s="245"/>
      <c r="B43" s="81"/>
      <c r="K43" s="103"/>
      <c r="L43" s="245"/>
    </row>
    <row r="44" spans="1:12" s="147" customFormat="1" ht="15" customHeight="1" x14ac:dyDescent="0.3">
      <c r="A44" s="245"/>
      <c r="B44" s="81"/>
      <c r="C44" s="78" t="s">
        <v>13</v>
      </c>
      <c r="K44" s="103"/>
      <c r="L44" s="245"/>
    </row>
    <row r="45" spans="1:12" s="147" customFormat="1" ht="16.5" customHeight="1" x14ac:dyDescent="0.3">
      <c r="A45" s="245"/>
      <c r="B45" s="81"/>
      <c r="E45" s="343" t="str">
        <f>$E$7</f>
        <v>Kynšperk - Oprava centrálních sprch příslušníků - Budova OVS</v>
      </c>
      <c r="F45" s="310"/>
      <c r="G45" s="310"/>
      <c r="H45" s="310"/>
      <c r="K45" s="103"/>
      <c r="L45" s="245"/>
    </row>
    <row r="46" spans="1:12" s="147" customFormat="1" ht="15" customHeight="1" x14ac:dyDescent="0.3">
      <c r="A46" s="245"/>
      <c r="B46" s="81"/>
      <c r="C46" s="78" t="s">
        <v>88</v>
      </c>
      <c r="K46" s="103"/>
      <c r="L46" s="245"/>
    </row>
    <row r="47" spans="1:12" s="147" customFormat="1" ht="19.5" customHeight="1" x14ac:dyDescent="0.3">
      <c r="A47" s="245"/>
      <c r="B47" s="81"/>
      <c r="E47" s="309" t="str">
        <f>$E$9</f>
        <v>D2 - m. č. 105 - m. č. 111</v>
      </c>
      <c r="F47" s="310"/>
      <c r="G47" s="310"/>
      <c r="H47" s="310"/>
      <c r="K47" s="103"/>
      <c r="L47" s="245"/>
    </row>
    <row r="48" spans="1:12" s="147" customFormat="1" ht="7.5" customHeight="1" x14ac:dyDescent="0.3">
      <c r="A48" s="245"/>
      <c r="B48" s="81"/>
      <c r="K48" s="103"/>
      <c r="L48" s="245"/>
    </row>
    <row r="49" spans="1:47" s="147" customFormat="1" ht="18.75" customHeight="1" x14ac:dyDescent="0.3">
      <c r="A49" s="245"/>
      <c r="B49" s="81"/>
      <c r="C49" s="78" t="s">
        <v>18</v>
      </c>
      <c r="F49" s="148" t="str">
        <f>$F$12</f>
        <v>Věznice Kynšperk nad Ohří, objekt č. 053 - Budova OVS</v>
      </c>
      <c r="I49" s="78" t="s">
        <v>19</v>
      </c>
      <c r="J49" s="153" t="str">
        <f>IF($J$12="","",$J$12)</f>
        <v/>
      </c>
      <c r="K49" s="103"/>
      <c r="L49" s="245"/>
    </row>
    <row r="50" spans="1:47" s="147" customFormat="1" ht="7.5" customHeight="1" x14ac:dyDescent="0.3">
      <c r="A50" s="245"/>
      <c r="B50" s="81"/>
      <c r="K50" s="103"/>
      <c r="L50" s="245"/>
    </row>
    <row r="51" spans="1:47" s="147" customFormat="1" ht="27.75" customHeight="1" x14ac:dyDescent="0.3">
      <c r="A51" s="245"/>
      <c r="B51" s="81"/>
      <c r="C51" s="83" t="s">
        <v>22</v>
      </c>
      <c r="F51" s="156" t="str">
        <f>$E$15</f>
        <v>VS ČR, Věznice Kynšperk nad Ohří, Zlatá č. p. 52, P. O. Box 10, 357 51 Kynšperk nad Ohří</v>
      </c>
      <c r="I51" s="83" t="s">
        <v>26</v>
      </c>
      <c r="J51" s="156" t="str">
        <f>$E$21</f>
        <v>Ing.Jiří Benda, Vrchlického 774/3, 350 02 Cheb</v>
      </c>
      <c r="K51" s="103"/>
      <c r="L51" s="245"/>
    </row>
    <row r="52" spans="1:47" s="147" customFormat="1" ht="15" customHeight="1" x14ac:dyDescent="0.3">
      <c r="A52" s="245"/>
      <c r="B52" s="81"/>
      <c r="C52" s="83" t="s">
        <v>25</v>
      </c>
      <c r="F52" s="156" t="str">
        <f>IF($E$18="","",$E$18)</f>
        <v/>
      </c>
      <c r="I52" s="146"/>
      <c r="J52" s="146"/>
      <c r="K52" s="103"/>
      <c r="L52" s="245"/>
    </row>
    <row r="53" spans="1:47" s="147" customFormat="1" ht="11.25" customHeight="1" x14ac:dyDescent="0.3">
      <c r="A53" s="245"/>
      <c r="B53" s="81"/>
      <c r="K53" s="103"/>
      <c r="L53" s="245"/>
    </row>
    <row r="54" spans="1:47" s="147" customFormat="1" ht="30" customHeight="1" x14ac:dyDescent="0.3">
      <c r="A54" s="245"/>
      <c r="B54" s="81"/>
      <c r="C54" s="184" t="s">
        <v>90</v>
      </c>
      <c r="D54" s="107"/>
      <c r="E54" s="107"/>
      <c r="F54" s="107"/>
      <c r="G54" s="107"/>
      <c r="H54" s="107"/>
      <c r="I54" s="107"/>
      <c r="J54" s="185" t="s">
        <v>91</v>
      </c>
      <c r="K54" s="111"/>
      <c r="L54" s="245"/>
    </row>
    <row r="55" spans="1:47" s="147" customFormat="1" ht="11.25" customHeight="1" x14ac:dyDescent="0.3">
      <c r="A55" s="245"/>
      <c r="B55" s="81"/>
      <c r="K55" s="103"/>
      <c r="L55" s="245"/>
    </row>
    <row r="56" spans="1:47" s="147" customFormat="1" ht="30" customHeight="1" x14ac:dyDescent="0.3">
      <c r="A56" s="245"/>
      <c r="B56" s="81"/>
      <c r="C56" s="158" t="s">
        <v>92</v>
      </c>
      <c r="J56" s="157">
        <f>$J$101</f>
        <v>0</v>
      </c>
      <c r="K56" s="103"/>
      <c r="L56" s="245"/>
      <c r="AU56" s="147" t="s">
        <v>93</v>
      </c>
    </row>
    <row r="57" spans="1:47" s="132" customFormat="1" ht="25.5" customHeight="1" x14ac:dyDescent="0.3">
      <c r="A57" s="247"/>
      <c r="B57" s="186"/>
      <c r="D57" s="187" t="s">
        <v>94</v>
      </c>
      <c r="E57" s="187"/>
      <c r="F57" s="187"/>
      <c r="G57" s="187"/>
      <c r="H57" s="187"/>
      <c r="I57" s="187"/>
      <c r="J57" s="188">
        <f>$J$102</f>
        <v>0</v>
      </c>
      <c r="K57" s="189"/>
      <c r="L57" s="247"/>
    </row>
    <row r="58" spans="1:47" s="191" customFormat="1" ht="21" customHeight="1" x14ac:dyDescent="0.3">
      <c r="A58" s="248"/>
      <c r="B58" s="190"/>
      <c r="D58" s="192" t="s">
        <v>309</v>
      </c>
      <c r="E58" s="192"/>
      <c r="F58" s="192"/>
      <c r="G58" s="192"/>
      <c r="H58" s="192"/>
      <c r="I58" s="192"/>
      <c r="J58" s="193">
        <f>$J$103</f>
        <v>0</v>
      </c>
      <c r="K58" s="194"/>
      <c r="L58" s="248"/>
    </row>
    <row r="59" spans="1:47" s="191" customFormat="1" ht="21" customHeight="1" x14ac:dyDescent="0.3">
      <c r="A59" s="248"/>
      <c r="B59" s="190"/>
      <c r="D59" s="192" t="s">
        <v>95</v>
      </c>
      <c r="E59" s="192"/>
      <c r="F59" s="192"/>
      <c r="G59" s="192"/>
      <c r="H59" s="192"/>
      <c r="I59" s="192"/>
      <c r="J59" s="193">
        <f>$J$111</f>
        <v>0</v>
      </c>
      <c r="K59" s="194"/>
      <c r="L59" s="248"/>
    </row>
    <row r="60" spans="1:47" s="191" customFormat="1" ht="21" customHeight="1" x14ac:dyDescent="0.3">
      <c r="A60" s="248"/>
      <c r="B60" s="190"/>
      <c r="D60" s="192" t="s">
        <v>96</v>
      </c>
      <c r="E60" s="192"/>
      <c r="F60" s="192"/>
      <c r="G60" s="192"/>
      <c r="H60" s="192"/>
      <c r="I60" s="192"/>
      <c r="J60" s="193">
        <f>$J$141</f>
        <v>0</v>
      </c>
      <c r="K60" s="194"/>
      <c r="L60" s="248"/>
    </row>
    <row r="61" spans="1:47" s="191" customFormat="1" ht="21" customHeight="1" x14ac:dyDescent="0.3">
      <c r="A61" s="248"/>
      <c r="B61" s="190"/>
      <c r="D61" s="192" t="s">
        <v>97</v>
      </c>
      <c r="E61" s="192"/>
      <c r="F61" s="192"/>
      <c r="G61" s="192"/>
      <c r="H61" s="192"/>
      <c r="I61" s="192"/>
      <c r="J61" s="193">
        <f>$J$172</f>
        <v>0</v>
      </c>
      <c r="K61" s="194"/>
      <c r="L61" s="248"/>
    </row>
    <row r="62" spans="1:47" s="191" customFormat="1" ht="21" customHeight="1" x14ac:dyDescent="0.3">
      <c r="A62" s="248"/>
      <c r="B62" s="190"/>
      <c r="D62" s="192" t="s">
        <v>98</v>
      </c>
      <c r="E62" s="192"/>
      <c r="F62" s="192"/>
      <c r="G62" s="192"/>
      <c r="H62" s="192"/>
      <c r="I62" s="192"/>
      <c r="J62" s="193">
        <f>$J$178</f>
        <v>0</v>
      </c>
      <c r="K62" s="194"/>
      <c r="L62" s="248"/>
    </row>
    <row r="63" spans="1:47" s="132" customFormat="1" ht="25.5" customHeight="1" x14ac:dyDescent="0.3">
      <c r="A63" s="247"/>
      <c r="B63" s="186"/>
      <c r="D63" s="187" t="s">
        <v>99</v>
      </c>
      <c r="E63" s="187"/>
      <c r="F63" s="187"/>
      <c r="G63" s="187"/>
      <c r="H63" s="187"/>
      <c r="I63" s="187"/>
      <c r="J63" s="188">
        <f>$J$180</f>
        <v>0</v>
      </c>
      <c r="K63" s="189"/>
      <c r="L63" s="247"/>
    </row>
    <row r="64" spans="1:47" s="191" customFormat="1" ht="21" customHeight="1" x14ac:dyDescent="0.3">
      <c r="A64" s="248"/>
      <c r="B64" s="190"/>
      <c r="D64" s="192" t="s">
        <v>310</v>
      </c>
      <c r="E64" s="192"/>
      <c r="F64" s="192"/>
      <c r="G64" s="192"/>
      <c r="H64" s="192"/>
      <c r="I64" s="192"/>
      <c r="J64" s="193">
        <f>$J$181</f>
        <v>0</v>
      </c>
      <c r="K64" s="194"/>
      <c r="L64" s="248"/>
    </row>
    <row r="65" spans="1:12" s="191" customFormat="1" ht="21" customHeight="1" x14ac:dyDescent="0.3">
      <c r="A65" s="248"/>
      <c r="B65" s="190"/>
      <c r="D65" s="192" t="s">
        <v>100</v>
      </c>
      <c r="E65" s="192"/>
      <c r="F65" s="192"/>
      <c r="G65" s="192"/>
      <c r="H65" s="192"/>
      <c r="I65" s="192"/>
      <c r="J65" s="193">
        <f>$J$209</f>
        <v>0</v>
      </c>
      <c r="K65" s="194"/>
      <c r="L65" s="248"/>
    </row>
    <row r="66" spans="1:12" s="191" customFormat="1" ht="21" customHeight="1" x14ac:dyDescent="0.3">
      <c r="A66" s="248"/>
      <c r="B66" s="190"/>
      <c r="D66" s="192" t="s">
        <v>101</v>
      </c>
      <c r="E66" s="192"/>
      <c r="F66" s="192"/>
      <c r="G66" s="192"/>
      <c r="H66" s="192"/>
      <c r="I66" s="192"/>
      <c r="J66" s="193">
        <f>$J$226</f>
        <v>0</v>
      </c>
      <c r="K66" s="194"/>
      <c r="L66" s="248"/>
    </row>
    <row r="67" spans="1:12" s="191" customFormat="1" ht="21" customHeight="1" x14ac:dyDescent="0.3">
      <c r="A67" s="248"/>
      <c r="B67" s="190"/>
      <c r="D67" s="192" t="s">
        <v>311</v>
      </c>
      <c r="E67" s="192"/>
      <c r="F67" s="192"/>
      <c r="G67" s="192"/>
      <c r="H67" s="192"/>
      <c r="I67" s="192"/>
      <c r="J67" s="193">
        <f>$J$236</f>
        <v>0</v>
      </c>
      <c r="K67" s="194"/>
      <c r="L67" s="248"/>
    </row>
    <row r="68" spans="1:12" s="191" customFormat="1" ht="21" customHeight="1" x14ac:dyDescent="0.3">
      <c r="A68" s="248"/>
      <c r="B68" s="190"/>
      <c r="D68" s="192" t="s">
        <v>312</v>
      </c>
      <c r="E68" s="192"/>
      <c r="F68" s="192"/>
      <c r="G68" s="192"/>
      <c r="H68" s="192"/>
      <c r="I68" s="192"/>
      <c r="J68" s="193">
        <f>$J$260</f>
        <v>0</v>
      </c>
      <c r="K68" s="194"/>
      <c r="L68" s="248"/>
    </row>
    <row r="69" spans="1:12" s="191" customFormat="1" ht="21" customHeight="1" x14ac:dyDescent="0.3">
      <c r="A69" s="248"/>
      <c r="B69" s="190"/>
      <c r="D69" s="192" t="s">
        <v>313</v>
      </c>
      <c r="E69" s="192"/>
      <c r="F69" s="192"/>
      <c r="G69" s="192"/>
      <c r="H69" s="192"/>
      <c r="I69" s="192"/>
      <c r="J69" s="193">
        <f>$J$262</f>
        <v>0</v>
      </c>
      <c r="K69" s="194"/>
      <c r="L69" s="248"/>
    </row>
    <row r="70" spans="1:12" s="191" customFormat="1" ht="21" customHeight="1" x14ac:dyDescent="0.3">
      <c r="A70" s="248"/>
      <c r="B70" s="273"/>
      <c r="C70" s="274"/>
      <c r="D70" s="275" t="s">
        <v>314</v>
      </c>
      <c r="E70" s="275"/>
      <c r="F70" s="275"/>
      <c r="G70" s="275"/>
      <c r="H70" s="275"/>
      <c r="I70" s="275"/>
      <c r="J70" s="276">
        <f>$J$268</f>
        <v>0</v>
      </c>
      <c r="K70" s="277"/>
      <c r="L70" s="248"/>
    </row>
    <row r="71" spans="1:12" s="191" customFormat="1" ht="21" customHeight="1" x14ac:dyDescent="0.3">
      <c r="A71" s="248"/>
      <c r="B71" s="273"/>
      <c r="C71" s="274"/>
      <c r="D71" s="275" t="s">
        <v>315</v>
      </c>
      <c r="E71" s="275"/>
      <c r="F71" s="275"/>
      <c r="G71" s="275"/>
      <c r="H71" s="275"/>
      <c r="I71" s="275"/>
      <c r="J71" s="276">
        <f>$J$274</f>
        <v>0</v>
      </c>
      <c r="K71" s="277"/>
      <c r="L71" s="248"/>
    </row>
    <row r="72" spans="1:12" s="191" customFormat="1" ht="21" customHeight="1" x14ac:dyDescent="0.3">
      <c r="A72" s="248"/>
      <c r="B72" s="273"/>
      <c r="C72" s="274"/>
      <c r="D72" s="275" t="s">
        <v>316</v>
      </c>
      <c r="E72" s="275"/>
      <c r="F72" s="275"/>
      <c r="G72" s="275"/>
      <c r="H72" s="275"/>
      <c r="I72" s="275"/>
      <c r="J72" s="276">
        <f>$J$284</f>
        <v>0</v>
      </c>
      <c r="K72" s="277"/>
      <c r="L72" s="248"/>
    </row>
    <row r="73" spans="1:12" s="191" customFormat="1" ht="21" customHeight="1" x14ac:dyDescent="0.3">
      <c r="A73" s="248"/>
      <c r="B73" s="190"/>
      <c r="D73" s="192" t="s">
        <v>317</v>
      </c>
      <c r="E73" s="192"/>
      <c r="F73" s="192"/>
      <c r="G73" s="192"/>
      <c r="H73" s="192"/>
      <c r="I73" s="192"/>
      <c r="J73" s="193">
        <f>$J$298</f>
        <v>0</v>
      </c>
      <c r="K73" s="194"/>
      <c r="L73" s="248"/>
    </row>
    <row r="74" spans="1:12" s="191" customFormat="1" ht="21" customHeight="1" x14ac:dyDescent="0.3">
      <c r="A74" s="248"/>
      <c r="B74" s="190"/>
      <c r="D74" s="192" t="s">
        <v>318</v>
      </c>
      <c r="E74" s="192"/>
      <c r="F74" s="192"/>
      <c r="G74" s="192"/>
      <c r="H74" s="192"/>
      <c r="I74" s="192"/>
      <c r="J74" s="193">
        <f>$J$305</f>
        <v>0</v>
      </c>
      <c r="K74" s="194"/>
      <c r="L74" s="248"/>
    </row>
    <row r="75" spans="1:12" s="191" customFormat="1" ht="21" customHeight="1" x14ac:dyDescent="0.3">
      <c r="A75" s="248"/>
      <c r="B75" s="190"/>
      <c r="D75" s="192" t="s">
        <v>319</v>
      </c>
      <c r="E75" s="192"/>
      <c r="F75" s="192"/>
      <c r="G75" s="192"/>
      <c r="H75" s="192"/>
      <c r="I75" s="192"/>
      <c r="J75" s="193">
        <f>$J$320</f>
        <v>0</v>
      </c>
      <c r="K75" s="194"/>
      <c r="L75" s="248"/>
    </row>
    <row r="76" spans="1:12" s="191" customFormat="1" ht="21" customHeight="1" x14ac:dyDescent="0.3">
      <c r="A76" s="248"/>
      <c r="B76" s="190"/>
      <c r="D76" s="192" t="s">
        <v>320</v>
      </c>
      <c r="E76" s="192"/>
      <c r="F76" s="192"/>
      <c r="G76" s="192"/>
      <c r="H76" s="192"/>
      <c r="I76" s="192"/>
      <c r="J76" s="193">
        <f>$J$342</f>
        <v>0</v>
      </c>
      <c r="K76" s="194"/>
      <c r="L76" s="248"/>
    </row>
    <row r="77" spans="1:12" s="191" customFormat="1" ht="21" customHeight="1" x14ac:dyDescent="0.3">
      <c r="A77" s="248"/>
      <c r="B77" s="190"/>
      <c r="D77" s="192" t="s">
        <v>321</v>
      </c>
      <c r="E77" s="192"/>
      <c r="F77" s="192"/>
      <c r="G77" s="192"/>
      <c r="H77" s="192"/>
      <c r="I77" s="192"/>
      <c r="J77" s="193">
        <f>$J$359</f>
        <v>0</v>
      </c>
      <c r="K77" s="194"/>
      <c r="L77" s="248"/>
    </row>
    <row r="78" spans="1:12" s="191" customFormat="1" ht="21" customHeight="1" x14ac:dyDescent="0.3">
      <c r="A78" s="248"/>
      <c r="B78" s="190"/>
      <c r="D78" s="192" t="s">
        <v>103</v>
      </c>
      <c r="E78" s="192"/>
      <c r="F78" s="192"/>
      <c r="G78" s="192"/>
      <c r="H78" s="192"/>
      <c r="I78" s="192"/>
      <c r="J78" s="193">
        <f>$J$376</f>
        <v>0</v>
      </c>
      <c r="K78" s="194"/>
      <c r="L78" s="248"/>
    </row>
    <row r="79" spans="1:12" s="132" customFormat="1" ht="25.5" customHeight="1" x14ac:dyDescent="0.3">
      <c r="A79" s="247"/>
      <c r="B79" s="186"/>
      <c r="D79" s="187" t="s">
        <v>322</v>
      </c>
      <c r="E79" s="187"/>
      <c r="F79" s="187"/>
      <c r="G79" s="187"/>
      <c r="H79" s="187"/>
      <c r="I79" s="187"/>
      <c r="J79" s="188">
        <f>$J$392</f>
        <v>0</v>
      </c>
      <c r="K79" s="189"/>
      <c r="L79" s="247"/>
    </row>
    <row r="80" spans="1:12" s="191" customFormat="1" ht="21" customHeight="1" x14ac:dyDescent="0.3">
      <c r="A80" s="248"/>
      <c r="B80" s="190"/>
      <c r="D80" s="192" t="s">
        <v>323</v>
      </c>
      <c r="E80" s="192"/>
      <c r="F80" s="192"/>
      <c r="G80" s="192"/>
      <c r="H80" s="192"/>
      <c r="I80" s="192"/>
      <c r="J80" s="193">
        <f>$J$393</f>
        <v>0</v>
      </c>
      <c r="K80" s="194"/>
      <c r="L80" s="248"/>
    </row>
    <row r="81" spans="1:12" s="132" customFormat="1" ht="25.5" customHeight="1" x14ac:dyDescent="0.3">
      <c r="A81" s="247"/>
      <c r="B81" s="186"/>
      <c r="D81" s="187" t="s">
        <v>104</v>
      </c>
      <c r="E81" s="187"/>
      <c r="F81" s="187"/>
      <c r="G81" s="187"/>
      <c r="H81" s="187"/>
      <c r="I81" s="187"/>
      <c r="J81" s="188">
        <f>$J$399</f>
        <v>0</v>
      </c>
      <c r="K81" s="189"/>
      <c r="L81" s="247"/>
    </row>
    <row r="82" spans="1:12" s="147" customFormat="1" ht="22.5" customHeight="1" x14ac:dyDescent="0.3">
      <c r="A82" s="245"/>
      <c r="B82" s="81"/>
      <c r="K82" s="103"/>
      <c r="L82" s="245"/>
    </row>
    <row r="83" spans="1:12" s="147" customFormat="1" ht="7.5" customHeight="1" x14ac:dyDescent="0.3">
      <c r="A83" s="245"/>
      <c r="B83" s="112"/>
      <c r="C83" s="113"/>
      <c r="D83" s="113"/>
      <c r="E83" s="113"/>
      <c r="F83" s="113"/>
      <c r="G83" s="113"/>
      <c r="H83" s="113"/>
      <c r="I83" s="113"/>
      <c r="J83" s="113"/>
      <c r="K83" s="114"/>
      <c r="L83" s="245"/>
    </row>
    <row r="84" spans="1:12" ht="14.25" customHeight="1" x14ac:dyDescent="0.3">
      <c r="A84" s="244"/>
      <c r="B84" s="244"/>
      <c r="C84" s="244"/>
      <c r="D84" s="244"/>
      <c r="E84" s="244"/>
      <c r="F84" s="244"/>
      <c r="G84" s="244"/>
      <c r="H84" s="244"/>
      <c r="I84" s="244"/>
      <c r="J84" s="244"/>
      <c r="K84" s="244"/>
      <c r="L84" s="251"/>
    </row>
    <row r="85" spans="1:12" ht="14.25" customHeight="1" x14ac:dyDescent="0.3">
      <c r="A85" s="244"/>
      <c r="B85" s="244"/>
      <c r="C85" s="244"/>
      <c r="D85" s="244"/>
      <c r="E85" s="244"/>
      <c r="F85" s="244"/>
      <c r="G85" s="244"/>
      <c r="H85" s="244"/>
      <c r="I85" s="244"/>
      <c r="J85" s="244"/>
      <c r="K85" s="244"/>
      <c r="L85" s="251"/>
    </row>
    <row r="86" spans="1:12" ht="14.25" customHeight="1" x14ac:dyDescent="0.3">
      <c r="A86" s="244"/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51"/>
    </row>
    <row r="87" spans="1:12" s="147" customFormat="1" ht="7.5" customHeight="1" x14ac:dyDescent="0.3">
      <c r="A87" s="245"/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252"/>
    </row>
    <row r="88" spans="1:12" s="147" customFormat="1" ht="37.5" customHeight="1" x14ac:dyDescent="0.3">
      <c r="A88" s="245"/>
      <c r="B88" s="81"/>
      <c r="C88" s="92" t="s">
        <v>105</v>
      </c>
      <c r="L88" s="252"/>
    </row>
    <row r="89" spans="1:12" s="147" customFormat="1" ht="7.5" customHeight="1" x14ac:dyDescent="0.3">
      <c r="A89" s="245"/>
      <c r="B89" s="81"/>
      <c r="L89" s="252"/>
    </row>
    <row r="90" spans="1:12" s="147" customFormat="1" ht="15" customHeight="1" x14ac:dyDescent="0.3">
      <c r="A90" s="245"/>
      <c r="B90" s="81"/>
      <c r="C90" s="78" t="s">
        <v>13</v>
      </c>
      <c r="L90" s="252"/>
    </row>
    <row r="91" spans="1:12" s="147" customFormat="1" ht="16.5" customHeight="1" x14ac:dyDescent="0.3">
      <c r="A91" s="245"/>
      <c r="B91" s="81"/>
      <c r="E91" s="343" t="str">
        <f>$E$7</f>
        <v>Kynšperk - Oprava centrálních sprch příslušníků - Budova OVS</v>
      </c>
      <c r="F91" s="310"/>
      <c r="G91" s="310"/>
      <c r="H91" s="310"/>
      <c r="L91" s="252"/>
    </row>
    <row r="92" spans="1:12" s="147" customFormat="1" ht="15" customHeight="1" x14ac:dyDescent="0.3">
      <c r="A92" s="245"/>
      <c r="B92" s="81"/>
      <c r="C92" s="78" t="s">
        <v>88</v>
      </c>
      <c r="L92" s="252"/>
    </row>
    <row r="93" spans="1:12" s="147" customFormat="1" ht="19.5" customHeight="1" x14ac:dyDescent="0.3">
      <c r="A93" s="245"/>
      <c r="B93" s="81"/>
      <c r="E93" s="309" t="str">
        <f>$E$9</f>
        <v>D2 - m. č. 105 - m. č. 111</v>
      </c>
      <c r="F93" s="310"/>
      <c r="G93" s="310"/>
      <c r="H93" s="310"/>
      <c r="L93" s="252"/>
    </row>
    <row r="94" spans="1:12" s="147" customFormat="1" ht="7.5" customHeight="1" x14ac:dyDescent="0.3">
      <c r="A94" s="245"/>
      <c r="B94" s="81"/>
      <c r="L94" s="252"/>
    </row>
    <row r="95" spans="1:12" s="147" customFormat="1" ht="18.75" customHeight="1" x14ac:dyDescent="0.3">
      <c r="A95" s="245"/>
      <c r="B95" s="81"/>
      <c r="C95" s="78" t="s">
        <v>18</v>
      </c>
      <c r="F95" s="148" t="str">
        <f>$F$12</f>
        <v>Věznice Kynšperk nad Ohří, objekt č. 053 - Budova OVS</v>
      </c>
      <c r="I95" s="78" t="s">
        <v>19</v>
      </c>
      <c r="J95" s="153" t="str">
        <f>IF($J$12="","",$J$12)</f>
        <v/>
      </c>
      <c r="L95" s="252"/>
    </row>
    <row r="96" spans="1:12" s="147" customFormat="1" ht="7.5" customHeight="1" x14ac:dyDescent="0.3">
      <c r="A96" s="245"/>
      <c r="B96" s="81"/>
      <c r="L96" s="252"/>
    </row>
    <row r="97" spans="1:65" s="147" customFormat="1" ht="27.75" customHeight="1" x14ac:dyDescent="0.3">
      <c r="A97" s="245"/>
      <c r="B97" s="81"/>
      <c r="C97" s="78" t="s">
        <v>22</v>
      </c>
      <c r="D97" s="169"/>
      <c r="E97" s="169"/>
      <c r="F97" s="154" t="str">
        <f>$E$15</f>
        <v>VS ČR, Věznice Kynšperk nad Ohří, Zlatá č. p. 52, P. O. Box 10, 357 51 Kynšperk nad Ohří</v>
      </c>
      <c r="G97" s="169"/>
      <c r="H97" s="169"/>
      <c r="I97" s="83" t="s">
        <v>26</v>
      </c>
      <c r="J97" s="170" t="str">
        <f>$E$21</f>
        <v>Ing.Jiří Benda, Vrchlického 774/3, 350 02 Cheb</v>
      </c>
      <c r="L97" s="252"/>
    </row>
    <row r="98" spans="1:65" s="147" customFormat="1" ht="15" customHeight="1" x14ac:dyDescent="0.3">
      <c r="A98" s="245"/>
      <c r="B98" s="81"/>
      <c r="C98" s="78" t="s">
        <v>25</v>
      </c>
      <c r="F98" s="148" t="str">
        <f>IF($E$18="","",$E$18)</f>
        <v/>
      </c>
      <c r="L98" s="252"/>
    </row>
    <row r="99" spans="1:65" s="147" customFormat="1" ht="11.25" customHeight="1" x14ac:dyDescent="0.3">
      <c r="A99" s="245"/>
      <c r="B99" s="81"/>
      <c r="L99" s="252"/>
    </row>
    <row r="100" spans="1:65" s="199" customFormat="1" ht="30" customHeight="1" x14ac:dyDescent="0.3">
      <c r="A100" s="249"/>
      <c r="B100" s="195"/>
      <c r="C100" s="196" t="s">
        <v>106</v>
      </c>
      <c r="D100" s="197" t="s">
        <v>48</v>
      </c>
      <c r="E100" s="197" t="s">
        <v>44</v>
      </c>
      <c r="F100" s="197" t="s">
        <v>107</v>
      </c>
      <c r="G100" s="197" t="s">
        <v>108</v>
      </c>
      <c r="H100" s="197" t="s">
        <v>109</v>
      </c>
      <c r="I100" s="197" t="s">
        <v>110</v>
      </c>
      <c r="J100" s="197" t="s">
        <v>111</v>
      </c>
      <c r="K100" s="198" t="s">
        <v>112</v>
      </c>
      <c r="L100" s="253"/>
      <c r="M100" s="121" t="s">
        <v>113</v>
      </c>
      <c r="N100" s="122" t="s">
        <v>33</v>
      </c>
      <c r="O100" s="122" t="s">
        <v>114</v>
      </c>
      <c r="P100" s="122" t="s">
        <v>115</v>
      </c>
      <c r="Q100" s="122" t="s">
        <v>116</v>
      </c>
      <c r="R100" s="122" t="s">
        <v>117</v>
      </c>
      <c r="S100" s="122" t="s">
        <v>118</v>
      </c>
      <c r="T100" s="123" t="s">
        <v>119</v>
      </c>
    </row>
    <row r="101" spans="1:65" s="147" customFormat="1" ht="30" customHeight="1" x14ac:dyDescent="0.35">
      <c r="A101" s="245"/>
      <c r="B101" s="81"/>
      <c r="C101" s="158" t="s">
        <v>92</v>
      </c>
      <c r="J101" s="200">
        <f>$BK$101</f>
        <v>0</v>
      </c>
      <c r="L101" s="252"/>
      <c r="M101" s="125"/>
      <c r="N101" s="155"/>
      <c r="O101" s="155"/>
      <c r="P101" s="201">
        <f>$P$102+$P$180+$P$392+$P$399</f>
        <v>458.10670700000003</v>
      </c>
      <c r="Q101" s="155"/>
      <c r="R101" s="201">
        <f>$R$102+$R$180+$R$392+$R$399</f>
        <v>9.1505721799999993</v>
      </c>
      <c r="S101" s="155"/>
      <c r="T101" s="202">
        <f>$T$102+$T$180+$T$392+$T$399</f>
        <v>6.8545374699999995</v>
      </c>
      <c r="AT101" s="147" t="s">
        <v>62</v>
      </c>
      <c r="AU101" s="147" t="s">
        <v>93</v>
      </c>
      <c r="BK101" s="203">
        <f>$BK$102+$BK$180+$BK$392+$BK$399</f>
        <v>0</v>
      </c>
    </row>
    <row r="102" spans="1:65" s="205" customFormat="1" ht="37.5" customHeight="1" x14ac:dyDescent="0.35">
      <c r="A102" s="250"/>
      <c r="B102" s="204"/>
      <c r="D102" s="206" t="s">
        <v>62</v>
      </c>
      <c r="E102" s="207" t="s">
        <v>120</v>
      </c>
      <c r="F102" s="207" t="s">
        <v>121</v>
      </c>
      <c r="J102" s="208">
        <f>$BK$102</f>
        <v>0</v>
      </c>
      <c r="L102" s="254"/>
      <c r="M102" s="209"/>
      <c r="P102" s="210">
        <f>$P$103+$P$111+$P$141+$P$172+$P$178</f>
        <v>160.93495599999997</v>
      </c>
      <c r="R102" s="210">
        <f>$R$103+$R$111+$R$141+$R$172+$R$178</f>
        <v>6.0516014799999995</v>
      </c>
      <c r="T102" s="211">
        <f>$T$103+$T$111+$T$141+$T$172+$T$178</f>
        <v>6.1351379999999995</v>
      </c>
      <c r="AR102" s="206" t="s">
        <v>17</v>
      </c>
      <c r="AT102" s="206" t="s">
        <v>62</v>
      </c>
      <c r="AU102" s="206" t="s">
        <v>63</v>
      </c>
      <c r="AY102" s="206" t="s">
        <v>122</v>
      </c>
      <c r="BK102" s="212">
        <f>$BK$103+$BK$111+$BK$141+$BK$172+$BK$178</f>
        <v>0</v>
      </c>
    </row>
    <row r="103" spans="1:65" s="205" customFormat="1" ht="21" customHeight="1" x14ac:dyDescent="0.3">
      <c r="A103" s="250"/>
      <c r="B103" s="204"/>
      <c r="D103" s="206" t="s">
        <v>62</v>
      </c>
      <c r="E103" s="213" t="s">
        <v>136</v>
      </c>
      <c r="F103" s="213" t="s">
        <v>324</v>
      </c>
      <c r="J103" s="214">
        <f>$BK$103</f>
        <v>0</v>
      </c>
      <c r="L103" s="254"/>
      <c r="M103" s="209"/>
      <c r="P103" s="210">
        <f>SUM($P$104:$P$110)</f>
        <v>16.694911999999999</v>
      </c>
      <c r="R103" s="210">
        <f>SUM($R$104:$R$110)</f>
        <v>1.1622873599999999</v>
      </c>
      <c r="T103" s="211">
        <f>SUM($T$104:$T$110)</f>
        <v>0</v>
      </c>
      <c r="AR103" s="206" t="s">
        <v>17</v>
      </c>
      <c r="AT103" s="206" t="s">
        <v>62</v>
      </c>
      <c r="AU103" s="206" t="s">
        <v>17</v>
      </c>
      <c r="AY103" s="206" t="s">
        <v>122</v>
      </c>
      <c r="BK103" s="212">
        <f>SUM($BK$104:$BK$110)</f>
        <v>0</v>
      </c>
    </row>
    <row r="104" spans="1:65" s="147" customFormat="1" ht="15.75" customHeight="1" x14ac:dyDescent="0.3">
      <c r="A104" s="245"/>
      <c r="B104" s="81"/>
      <c r="C104" s="215" t="s">
        <v>17</v>
      </c>
      <c r="D104" s="215" t="s">
        <v>125</v>
      </c>
      <c r="E104" s="216" t="s">
        <v>325</v>
      </c>
      <c r="F104" s="217" t="s">
        <v>326</v>
      </c>
      <c r="G104" s="218" t="s">
        <v>134</v>
      </c>
      <c r="H104" s="219">
        <v>22.207999999999998</v>
      </c>
      <c r="I104" s="270"/>
      <c r="J104" s="220">
        <f>ROUND($I$104*$H$104,2)</f>
        <v>0</v>
      </c>
      <c r="K104" s="217" t="s">
        <v>129</v>
      </c>
      <c r="L104" s="252"/>
      <c r="M104" s="221"/>
      <c r="N104" s="222" t="s">
        <v>34</v>
      </c>
      <c r="O104" s="223">
        <v>0.51400000000000001</v>
      </c>
      <c r="P104" s="223">
        <f>$O$104*$H$104</f>
        <v>11.414911999999999</v>
      </c>
      <c r="Q104" s="223">
        <v>5.2170000000000001E-2</v>
      </c>
      <c r="R104" s="223">
        <f>$Q$104*$H$104</f>
        <v>1.15859136</v>
      </c>
      <c r="S104" s="223">
        <v>0</v>
      </c>
      <c r="T104" s="224">
        <f>$S$104*$H$104</f>
        <v>0</v>
      </c>
      <c r="AR104" s="175" t="s">
        <v>130</v>
      </c>
      <c r="AT104" s="175" t="s">
        <v>125</v>
      </c>
      <c r="AU104" s="175" t="s">
        <v>70</v>
      </c>
      <c r="AY104" s="147" t="s">
        <v>122</v>
      </c>
      <c r="BE104" s="225">
        <f>IF($N$104="základní",$J$104,0)</f>
        <v>0</v>
      </c>
      <c r="BF104" s="225">
        <f>IF($N$104="snížená",$J$104,0)</f>
        <v>0</v>
      </c>
      <c r="BG104" s="225">
        <f>IF($N$104="zákl. přenesená",$J$104,0)</f>
        <v>0</v>
      </c>
      <c r="BH104" s="225">
        <f>IF($N$104="sníž. přenesená",$J$104,0)</f>
        <v>0</v>
      </c>
      <c r="BI104" s="225">
        <f>IF($N$104="nulová",$J$104,0)</f>
        <v>0</v>
      </c>
      <c r="BJ104" s="175" t="s">
        <v>17</v>
      </c>
      <c r="BK104" s="225">
        <f>ROUND($I$104*$H$104,2)</f>
        <v>0</v>
      </c>
      <c r="BL104" s="175" t="s">
        <v>130</v>
      </c>
      <c r="BM104" s="175" t="s">
        <v>327</v>
      </c>
    </row>
    <row r="105" spans="1:65" s="147" customFormat="1" ht="15.75" hidden="1" customHeight="1" x14ac:dyDescent="0.3">
      <c r="A105" s="245"/>
      <c r="B105" s="226"/>
      <c r="D105" s="227" t="s">
        <v>166</v>
      </c>
      <c r="E105" s="228"/>
      <c r="F105" s="228" t="s">
        <v>328</v>
      </c>
      <c r="H105" s="229">
        <v>2.2749999999999999</v>
      </c>
      <c r="L105" s="255"/>
      <c r="M105" s="230"/>
      <c r="T105" s="231"/>
      <c r="AT105" s="232" t="s">
        <v>166</v>
      </c>
      <c r="AU105" s="232" t="s">
        <v>70</v>
      </c>
      <c r="AV105" s="232" t="s">
        <v>70</v>
      </c>
      <c r="AW105" s="232" t="s">
        <v>93</v>
      </c>
      <c r="AX105" s="232" t="s">
        <v>63</v>
      </c>
      <c r="AY105" s="232" t="s">
        <v>122</v>
      </c>
    </row>
    <row r="106" spans="1:65" s="147" customFormat="1" ht="15.75" hidden="1" customHeight="1" x14ac:dyDescent="0.3">
      <c r="A106" s="245"/>
      <c r="B106" s="226"/>
      <c r="D106" s="233" t="s">
        <v>166</v>
      </c>
      <c r="E106" s="232"/>
      <c r="F106" s="228" t="s">
        <v>329</v>
      </c>
      <c r="H106" s="229">
        <v>3.8610000000000002</v>
      </c>
      <c r="L106" s="255"/>
      <c r="M106" s="230"/>
      <c r="T106" s="231"/>
      <c r="AT106" s="232" t="s">
        <v>166</v>
      </c>
      <c r="AU106" s="232" t="s">
        <v>70</v>
      </c>
      <c r="AV106" s="232" t="s">
        <v>70</v>
      </c>
      <c r="AW106" s="232" t="s">
        <v>93</v>
      </c>
      <c r="AX106" s="232" t="s">
        <v>63</v>
      </c>
      <c r="AY106" s="232" t="s">
        <v>122</v>
      </c>
    </row>
    <row r="107" spans="1:65" s="147" customFormat="1" ht="15.75" hidden="1" customHeight="1" x14ac:dyDescent="0.3">
      <c r="A107" s="245"/>
      <c r="B107" s="226"/>
      <c r="D107" s="233" t="s">
        <v>166</v>
      </c>
      <c r="E107" s="232"/>
      <c r="F107" s="228" t="s">
        <v>330</v>
      </c>
      <c r="H107" s="229">
        <v>8.4320000000000004</v>
      </c>
      <c r="L107" s="255"/>
      <c r="M107" s="230"/>
      <c r="T107" s="231"/>
      <c r="AT107" s="232" t="s">
        <v>166</v>
      </c>
      <c r="AU107" s="232" t="s">
        <v>70</v>
      </c>
      <c r="AV107" s="232" t="s">
        <v>70</v>
      </c>
      <c r="AW107" s="232" t="s">
        <v>93</v>
      </c>
      <c r="AX107" s="232" t="s">
        <v>63</v>
      </c>
      <c r="AY107" s="232" t="s">
        <v>122</v>
      </c>
    </row>
    <row r="108" spans="1:65" s="147" customFormat="1" ht="15.75" hidden="1" customHeight="1" x14ac:dyDescent="0.3">
      <c r="A108" s="245"/>
      <c r="B108" s="226"/>
      <c r="D108" s="233" t="s">
        <v>166</v>
      </c>
      <c r="E108" s="232"/>
      <c r="F108" s="228" t="s">
        <v>331</v>
      </c>
      <c r="H108" s="229">
        <v>7.64</v>
      </c>
      <c r="L108" s="255"/>
      <c r="M108" s="230"/>
      <c r="T108" s="231"/>
      <c r="AT108" s="232" t="s">
        <v>166</v>
      </c>
      <c r="AU108" s="232" t="s">
        <v>70</v>
      </c>
      <c r="AV108" s="232" t="s">
        <v>70</v>
      </c>
      <c r="AW108" s="232" t="s">
        <v>93</v>
      </c>
      <c r="AX108" s="232" t="s">
        <v>63</v>
      </c>
      <c r="AY108" s="232" t="s">
        <v>122</v>
      </c>
    </row>
    <row r="109" spans="1:65" s="147" customFormat="1" ht="15.75" customHeight="1" x14ac:dyDescent="0.3">
      <c r="A109" s="245"/>
      <c r="B109" s="81"/>
      <c r="C109" s="215" t="s">
        <v>70</v>
      </c>
      <c r="D109" s="215" t="s">
        <v>125</v>
      </c>
      <c r="E109" s="216" t="s">
        <v>332</v>
      </c>
      <c r="F109" s="217" t="s">
        <v>333</v>
      </c>
      <c r="G109" s="218" t="s">
        <v>208</v>
      </c>
      <c r="H109" s="219">
        <v>26.4</v>
      </c>
      <c r="I109" s="270"/>
      <c r="J109" s="220">
        <f>ROUND($I$109*$H$109,2)</f>
        <v>0</v>
      </c>
      <c r="K109" s="217" t="s">
        <v>129</v>
      </c>
      <c r="L109" s="252"/>
      <c r="M109" s="221"/>
      <c r="N109" s="222" t="s">
        <v>34</v>
      </c>
      <c r="O109" s="223">
        <v>0.2</v>
      </c>
      <c r="P109" s="223">
        <f>$O$109*$H$109</f>
        <v>5.28</v>
      </c>
      <c r="Q109" s="223">
        <v>1.3999999999999999E-4</v>
      </c>
      <c r="R109" s="223">
        <f>$Q$109*$H$109</f>
        <v>3.6959999999999996E-3</v>
      </c>
      <c r="S109" s="223">
        <v>0</v>
      </c>
      <c r="T109" s="224">
        <f>$S$109*$H$109</f>
        <v>0</v>
      </c>
      <c r="AR109" s="175" t="s">
        <v>130</v>
      </c>
      <c r="AT109" s="175" t="s">
        <v>125</v>
      </c>
      <c r="AU109" s="175" t="s">
        <v>70</v>
      </c>
      <c r="AY109" s="147" t="s">
        <v>122</v>
      </c>
      <c r="BE109" s="225">
        <f>IF($N$109="základní",$J$109,0)</f>
        <v>0</v>
      </c>
      <c r="BF109" s="225">
        <f>IF($N$109="snížená",$J$109,0)</f>
        <v>0</v>
      </c>
      <c r="BG109" s="225">
        <f>IF($N$109="zákl. přenesená",$J$109,0)</f>
        <v>0</v>
      </c>
      <c r="BH109" s="225">
        <f>IF($N$109="sníž. přenesená",$J$109,0)</f>
        <v>0</v>
      </c>
      <c r="BI109" s="225">
        <f>IF($N$109="nulová",$J$109,0)</f>
        <v>0</v>
      </c>
      <c r="BJ109" s="175" t="s">
        <v>17</v>
      </c>
      <c r="BK109" s="225">
        <f>ROUND($I$109*$H$109,2)</f>
        <v>0</v>
      </c>
      <c r="BL109" s="175" t="s">
        <v>130</v>
      </c>
      <c r="BM109" s="175" t="s">
        <v>334</v>
      </c>
    </row>
    <row r="110" spans="1:65" s="147" customFormat="1" ht="15.75" hidden="1" customHeight="1" x14ac:dyDescent="0.3">
      <c r="A110" s="245"/>
      <c r="B110" s="226"/>
      <c r="D110" s="227" t="s">
        <v>166</v>
      </c>
      <c r="E110" s="228"/>
      <c r="F110" s="228" t="s">
        <v>335</v>
      </c>
      <c r="H110" s="229">
        <v>26.4</v>
      </c>
      <c r="L110" s="255"/>
      <c r="M110" s="230"/>
      <c r="T110" s="231"/>
      <c r="AT110" s="232" t="s">
        <v>166</v>
      </c>
      <c r="AU110" s="232" t="s">
        <v>70</v>
      </c>
      <c r="AV110" s="232" t="s">
        <v>70</v>
      </c>
      <c r="AW110" s="232" t="s">
        <v>93</v>
      </c>
      <c r="AX110" s="232" t="s">
        <v>63</v>
      </c>
      <c r="AY110" s="232" t="s">
        <v>122</v>
      </c>
    </row>
    <row r="111" spans="1:65" s="205" customFormat="1" ht="30.75" customHeight="1" x14ac:dyDescent="0.3">
      <c r="A111" s="250"/>
      <c r="B111" s="204"/>
      <c r="D111" s="206" t="s">
        <v>62</v>
      </c>
      <c r="E111" s="213" t="s">
        <v>123</v>
      </c>
      <c r="F111" s="213" t="s">
        <v>124</v>
      </c>
      <c r="J111" s="214">
        <f>$BK$111</f>
        <v>0</v>
      </c>
      <c r="L111" s="254"/>
      <c r="M111" s="209"/>
      <c r="P111" s="210">
        <f>SUM($P$112:$P$140)</f>
        <v>86.741848000000005</v>
      </c>
      <c r="R111" s="210">
        <f>SUM($R$112:$R$140)</f>
        <v>4.8854384599999996</v>
      </c>
      <c r="T111" s="211">
        <f>SUM($T$112:$T$140)</f>
        <v>0</v>
      </c>
      <c r="AR111" s="206" t="s">
        <v>17</v>
      </c>
      <c r="AT111" s="206" t="s">
        <v>62</v>
      </c>
      <c r="AU111" s="206" t="s">
        <v>17</v>
      </c>
      <c r="AY111" s="206" t="s">
        <v>122</v>
      </c>
      <c r="BK111" s="212">
        <f>SUM($BK$112:$BK$140)</f>
        <v>0</v>
      </c>
    </row>
    <row r="112" spans="1:65" s="147" customFormat="1" ht="15.75" customHeight="1" x14ac:dyDescent="0.3">
      <c r="A112" s="245"/>
      <c r="B112" s="81"/>
      <c r="C112" s="215" t="s">
        <v>136</v>
      </c>
      <c r="D112" s="215" t="s">
        <v>125</v>
      </c>
      <c r="E112" s="216" t="s">
        <v>336</v>
      </c>
      <c r="F112" s="217" t="s">
        <v>337</v>
      </c>
      <c r="G112" s="218" t="s">
        <v>134</v>
      </c>
      <c r="H112" s="219">
        <v>3.5</v>
      </c>
      <c r="I112" s="270"/>
      <c r="J112" s="220">
        <f>ROUND($I$112*$H$112,2)</f>
        <v>0</v>
      </c>
      <c r="K112" s="217" t="s">
        <v>129</v>
      </c>
      <c r="L112" s="252"/>
      <c r="M112" s="221"/>
      <c r="N112" s="222" t="s">
        <v>34</v>
      </c>
      <c r="O112" s="223">
        <v>0.624</v>
      </c>
      <c r="P112" s="223">
        <f>$O$112*$H$112</f>
        <v>2.1840000000000002</v>
      </c>
      <c r="Q112" s="223">
        <v>0.04</v>
      </c>
      <c r="R112" s="223">
        <f>$Q$112*$H$112</f>
        <v>0.14000000000000001</v>
      </c>
      <c r="S112" s="223">
        <v>0</v>
      </c>
      <c r="T112" s="224">
        <f>$S$112*$H$112</f>
        <v>0</v>
      </c>
      <c r="AR112" s="175" t="s">
        <v>130</v>
      </c>
      <c r="AT112" s="175" t="s">
        <v>125</v>
      </c>
      <c r="AU112" s="175" t="s">
        <v>70</v>
      </c>
      <c r="AY112" s="147" t="s">
        <v>122</v>
      </c>
      <c r="BE112" s="225">
        <f>IF($N$112="základní",$J$112,0)</f>
        <v>0</v>
      </c>
      <c r="BF112" s="225">
        <f>IF($N$112="snížená",$J$112,0)</f>
        <v>0</v>
      </c>
      <c r="BG112" s="225">
        <f>IF($N$112="zákl. přenesená",$J$112,0)</f>
        <v>0</v>
      </c>
      <c r="BH112" s="225">
        <f>IF($N$112="sníž. přenesená",$J$112,0)</f>
        <v>0</v>
      </c>
      <c r="BI112" s="225">
        <f>IF($N$112="nulová",$J$112,0)</f>
        <v>0</v>
      </c>
      <c r="BJ112" s="175" t="s">
        <v>17</v>
      </c>
      <c r="BK112" s="225">
        <f>ROUND($I$112*$H$112,2)</f>
        <v>0</v>
      </c>
      <c r="BL112" s="175" t="s">
        <v>130</v>
      </c>
      <c r="BM112" s="175" t="s">
        <v>338</v>
      </c>
    </row>
    <row r="113" spans="1:65" s="147" customFormat="1" ht="15.75" hidden="1" customHeight="1" x14ac:dyDescent="0.3">
      <c r="A113" s="245"/>
      <c r="B113" s="226"/>
      <c r="D113" s="227" t="s">
        <v>166</v>
      </c>
      <c r="E113" s="228"/>
      <c r="F113" s="228" t="s">
        <v>339</v>
      </c>
      <c r="H113" s="229">
        <v>1.9</v>
      </c>
      <c r="L113" s="255"/>
      <c r="M113" s="230"/>
      <c r="T113" s="231"/>
      <c r="AT113" s="232" t="s">
        <v>166</v>
      </c>
      <c r="AU113" s="232" t="s">
        <v>70</v>
      </c>
      <c r="AV113" s="232" t="s">
        <v>70</v>
      </c>
      <c r="AW113" s="232" t="s">
        <v>93</v>
      </c>
      <c r="AX113" s="232" t="s">
        <v>63</v>
      </c>
      <c r="AY113" s="232" t="s">
        <v>122</v>
      </c>
    </row>
    <row r="114" spans="1:65" s="147" customFormat="1" ht="15.75" hidden="1" customHeight="1" x14ac:dyDescent="0.3">
      <c r="A114" s="245"/>
      <c r="B114" s="226"/>
      <c r="D114" s="233" t="s">
        <v>166</v>
      </c>
      <c r="E114" s="232"/>
      <c r="F114" s="228" t="s">
        <v>340</v>
      </c>
      <c r="H114" s="229">
        <v>1.6</v>
      </c>
      <c r="L114" s="255"/>
      <c r="M114" s="230"/>
      <c r="T114" s="231"/>
      <c r="AT114" s="232" t="s">
        <v>166</v>
      </c>
      <c r="AU114" s="232" t="s">
        <v>70</v>
      </c>
      <c r="AV114" s="232" t="s">
        <v>70</v>
      </c>
      <c r="AW114" s="232" t="s">
        <v>93</v>
      </c>
      <c r="AX114" s="232" t="s">
        <v>63</v>
      </c>
      <c r="AY114" s="232" t="s">
        <v>122</v>
      </c>
    </row>
    <row r="115" spans="1:65" s="147" customFormat="1" ht="15.75" customHeight="1" x14ac:dyDescent="0.3">
      <c r="A115" s="245"/>
      <c r="B115" s="81"/>
      <c r="C115" s="215" t="s">
        <v>130</v>
      </c>
      <c r="D115" s="215" t="s">
        <v>125</v>
      </c>
      <c r="E115" s="216" t="s">
        <v>341</v>
      </c>
      <c r="F115" s="217" t="s">
        <v>342</v>
      </c>
      <c r="G115" s="218" t="s">
        <v>134</v>
      </c>
      <c r="H115" s="219">
        <v>18.797999999999998</v>
      </c>
      <c r="I115" s="270"/>
      <c r="J115" s="220">
        <f>ROUND($I$115*$H$115,2)</f>
        <v>0</v>
      </c>
      <c r="K115" s="217" t="s">
        <v>129</v>
      </c>
      <c r="L115" s="252"/>
      <c r="M115" s="221"/>
      <c r="N115" s="222" t="s">
        <v>34</v>
      </c>
      <c r="O115" s="223">
        <v>0.36</v>
      </c>
      <c r="P115" s="223">
        <f>$O$115*$H$115</f>
        <v>6.7672799999999995</v>
      </c>
      <c r="Q115" s="223">
        <v>4.8900000000000002E-3</v>
      </c>
      <c r="R115" s="223">
        <f>$Q$115*$H$115</f>
        <v>9.1922219999999999E-2</v>
      </c>
      <c r="S115" s="223">
        <v>0</v>
      </c>
      <c r="T115" s="224">
        <f>$S$115*$H$115</f>
        <v>0</v>
      </c>
      <c r="AR115" s="175" t="s">
        <v>130</v>
      </c>
      <c r="AT115" s="175" t="s">
        <v>125</v>
      </c>
      <c r="AU115" s="175" t="s">
        <v>70</v>
      </c>
      <c r="AY115" s="147" t="s">
        <v>122</v>
      </c>
      <c r="BE115" s="225">
        <f>IF($N$115="základní",$J$115,0)</f>
        <v>0</v>
      </c>
      <c r="BF115" s="225">
        <f>IF($N$115="snížená",$J$115,0)</f>
        <v>0</v>
      </c>
      <c r="BG115" s="225">
        <f>IF($N$115="zákl. přenesená",$J$115,0)</f>
        <v>0</v>
      </c>
      <c r="BH115" s="225">
        <f>IF($N$115="sníž. přenesená",$J$115,0)</f>
        <v>0</v>
      </c>
      <c r="BI115" s="225">
        <f>IF($N$115="nulová",$J$115,0)</f>
        <v>0</v>
      </c>
      <c r="BJ115" s="175" t="s">
        <v>17</v>
      </c>
      <c r="BK115" s="225">
        <f>ROUND($I$115*$H$115,2)</f>
        <v>0</v>
      </c>
      <c r="BL115" s="175" t="s">
        <v>130</v>
      </c>
      <c r="BM115" s="175" t="s">
        <v>343</v>
      </c>
    </row>
    <row r="116" spans="1:65" s="147" customFormat="1" ht="15.75" hidden="1" customHeight="1" x14ac:dyDescent="0.3">
      <c r="A116" s="245"/>
      <c r="B116" s="226"/>
      <c r="D116" s="227" t="s">
        <v>166</v>
      </c>
      <c r="E116" s="228"/>
      <c r="F116" s="228" t="s">
        <v>344</v>
      </c>
      <c r="H116" s="229">
        <v>18.797999999999998</v>
      </c>
      <c r="L116" s="255"/>
      <c r="M116" s="230"/>
      <c r="T116" s="231"/>
      <c r="AT116" s="232" t="s">
        <v>166</v>
      </c>
      <c r="AU116" s="232" t="s">
        <v>70</v>
      </c>
      <c r="AV116" s="232" t="s">
        <v>70</v>
      </c>
      <c r="AW116" s="232" t="s">
        <v>93</v>
      </c>
      <c r="AX116" s="232" t="s">
        <v>63</v>
      </c>
      <c r="AY116" s="232" t="s">
        <v>122</v>
      </c>
    </row>
    <row r="117" spans="1:65" s="147" customFormat="1" ht="15.75" customHeight="1" x14ac:dyDescent="0.3">
      <c r="A117" s="245"/>
      <c r="B117" s="81"/>
      <c r="C117" s="215" t="s">
        <v>145</v>
      </c>
      <c r="D117" s="215" t="s">
        <v>125</v>
      </c>
      <c r="E117" s="216" t="s">
        <v>345</v>
      </c>
      <c r="F117" s="217" t="s">
        <v>346</v>
      </c>
      <c r="G117" s="218" t="s">
        <v>134</v>
      </c>
      <c r="H117" s="219">
        <v>125.74</v>
      </c>
      <c r="I117" s="270"/>
      <c r="J117" s="220">
        <f>ROUND($I$117*$H$117,2)</f>
        <v>0</v>
      </c>
      <c r="K117" s="217" t="s">
        <v>129</v>
      </c>
      <c r="L117" s="252"/>
      <c r="M117" s="221"/>
      <c r="N117" s="222" t="s">
        <v>34</v>
      </c>
      <c r="O117" s="223">
        <v>0.27200000000000002</v>
      </c>
      <c r="P117" s="223">
        <f>$O$117*$H$117</f>
        <v>34.201280000000004</v>
      </c>
      <c r="Q117" s="223">
        <v>3.0000000000000001E-3</v>
      </c>
      <c r="R117" s="223">
        <f>$Q$117*$H$117</f>
        <v>0.37722</v>
      </c>
      <c r="S117" s="223">
        <v>0</v>
      </c>
      <c r="T117" s="224">
        <f>$S$117*$H$117</f>
        <v>0</v>
      </c>
      <c r="AR117" s="175" t="s">
        <v>130</v>
      </c>
      <c r="AT117" s="175" t="s">
        <v>125</v>
      </c>
      <c r="AU117" s="175" t="s">
        <v>70</v>
      </c>
      <c r="AY117" s="147" t="s">
        <v>122</v>
      </c>
      <c r="BE117" s="225">
        <f>IF($N$117="základní",$J$117,0)</f>
        <v>0</v>
      </c>
      <c r="BF117" s="225">
        <f>IF($N$117="snížená",$J$117,0)</f>
        <v>0</v>
      </c>
      <c r="BG117" s="225">
        <f>IF($N$117="zákl. přenesená",$J$117,0)</f>
        <v>0</v>
      </c>
      <c r="BH117" s="225">
        <f>IF($N$117="sníž. přenesená",$J$117,0)</f>
        <v>0</v>
      </c>
      <c r="BI117" s="225">
        <f>IF($N$117="nulová",$J$117,0)</f>
        <v>0</v>
      </c>
      <c r="BJ117" s="175" t="s">
        <v>17</v>
      </c>
      <c r="BK117" s="225">
        <f>ROUND($I$117*$H$117,2)</f>
        <v>0</v>
      </c>
      <c r="BL117" s="175" t="s">
        <v>130</v>
      </c>
      <c r="BM117" s="175" t="s">
        <v>347</v>
      </c>
    </row>
    <row r="118" spans="1:65" s="147" customFormat="1" ht="15.75" hidden="1" customHeight="1" x14ac:dyDescent="0.3">
      <c r="A118" s="245"/>
      <c r="B118" s="226"/>
      <c r="D118" s="227" t="s">
        <v>166</v>
      </c>
      <c r="E118" s="228"/>
      <c r="F118" s="228" t="s">
        <v>348</v>
      </c>
      <c r="H118" s="229">
        <v>3.3279999999999998</v>
      </c>
      <c r="L118" s="255"/>
      <c r="M118" s="230"/>
      <c r="T118" s="231"/>
      <c r="AT118" s="232" t="s">
        <v>166</v>
      </c>
      <c r="AU118" s="232" t="s">
        <v>70</v>
      </c>
      <c r="AV118" s="232" t="s">
        <v>70</v>
      </c>
      <c r="AW118" s="232" t="s">
        <v>93</v>
      </c>
      <c r="AX118" s="232" t="s">
        <v>63</v>
      </c>
      <c r="AY118" s="232" t="s">
        <v>122</v>
      </c>
    </row>
    <row r="119" spans="1:65" s="147" customFormat="1" ht="15.75" hidden="1" customHeight="1" x14ac:dyDescent="0.3">
      <c r="A119" s="245"/>
      <c r="B119" s="226"/>
      <c r="D119" s="233" t="s">
        <v>166</v>
      </c>
      <c r="E119" s="232"/>
      <c r="F119" s="228" t="s">
        <v>349</v>
      </c>
      <c r="H119" s="229">
        <v>1.9430000000000001</v>
      </c>
      <c r="L119" s="255"/>
      <c r="M119" s="230"/>
      <c r="T119" s="231"/>
      <c r="AT119" s="232" t="s">
        <v>166</v>
      </c>
      <c r="AU119" s="232" t="s">
        <v>70</v>
      </c>
      <c r="AV119" s="232" t="s">
        <v>70</v>
      </c>
      <c r="AW119" s="232" t="s">
        <v>93</v>
      </c>
      <c r="AX119" s="232" t="s">
        <v>63</v>
      </c>
      <c r="AY119" s="232" t="s">
        <v>122</v>
      </c>
    </row>
    <row r="120" spans="1:65" s="147" customFormat="1" ht="15.75" hidden="1" customHeight="1" x14ac:dyDescent="0.3">
      <c r="A120" s="245"/>
      <c r="B120" s="226"/>
      <c r="D120" s="233" t="s">
        <v>166</v>
      </c>
      <c r="E120" s="232"/>
      <c r="F120" s="228" t="s">
        <v>350</v>
      </c>
      <c r="H120" s="229">
        <v>17.324999999999999</v>
      </c>
      <c r="L120" s="255"/>
      <c r="M120" s="230"/>
      <c r="T120" s="231"/>
      <c r="AT120" s="232" t="s">
        <v>166</v>
      </c>
      <c r="AU120" s="232" t="s">
        <v>70</v>
      </c>
      <c r="AV120" s="232" t="s">
        <v>70</v>
      </c>
      <c r="AW120" s="232" t="s">
        <v>93</v>
      </c>
      <c r="AX120" s="232" t="s">
        <v>63</v>
      </c>
      <c r="AY120" s="232" t="s">
        <v>122</v>
      </c>
    </row>
    <row r="121" spans="1:65" s="147" customFormat="1" ht="15.75" hidden="1" customHeight="1" x14ac:dyDescent="0.3">
      <c r="A121" s="245"/>
      <c r="B121" s="226"/>
      <c r="D121" s="233" t="s">
        <v>166</v>
      </c>
      <c r="E121" s="232"/>
      <c r="F121" s="228" t="s">
        <v>351</v>
      </c>
      <c r="H121" s="229">
        <v>37.256999999999998</v>
      </c>
      <c r="L121" s="255"/>
      <c r="M121" s="230"/>
      <c r="T121" s="231"/>
      <c r="AT121" s="232" t="s">
        <v>166</v>
      </c>
      <c r="AU121" s="232" t="s">
        <v>70</v>
      </c>
      <c r="AV121" s="232" t="s">
        <v>70</v>
      </c>
      <c r="AW121" s="232" t="s">
        <v>93</v>
      </c>
      <c r="AX121" s="232" t="s">
        <v>63</v>
      </c>
      <c r="AY121" s="232" t="s">
        <v>122</v>
      </c>
    </row>
    <row r="122" spans="1:65" s="147" customFormat="1" ht="15.75" hidden="1" customHeight="1" x14ac:dyDescent="0.3">
      <c r="A122" s="245"/>
      <c r="B122" s="226"/>
      <c r="D122" s="233" t="s">
        <v>166</v>
      </c>
      <c r="E122" s="232"/>
      <c r="F122" s="228" t="s">
        <v>352</v>
      </c>
      <c r="H122" s="229">
        <v>-11.211</v>
      </c>
      <c r="L122" s="255"/>
      <c r="M122" s="230"/>
      <c r="T122" s="231"/>
      <c r="AT122" s="232" t="s">
        <v>166</v>
      </c>
      <c r="AU122" s="232" t="s">
        <v>70</v>
      </c>
      <c r="AV122" s="232" t="s">
        <v>70</v>
      </c>
      <c r="AW122" s="232" t="s">
        <v>93</v>
      </c>
      <c r="AX122" s="232" t="s">
        <v>63</v>
      </c>
      <c r="AY122" s="232" t="s">
        <v>122</v>
      </c>
    </row>
    <row r="123" spans="1:65" s="147" customFormat="1" ht="15.75" hidden="1" customHeight="1" x14ac:dyDescent="0.3">
      <c r="A123" s="245"/>
      <c r="B123" s="226"/>
      <c r="D123" s="233" t="s">
        <v>166</v>
      </c>
      <c r="E123" s="232"/>
      <c r="F123" s="228" t="s">
        <v>353</v>
      </c>
      <c r="H123" s="229">
        <v>23.925000000000001</v>
      </c>
      <c r="L123" s="255"/>
      <c r="M123" s="230"/>
      <c r="T123" s="231"/>
      <c r="AT123" s="232" t="s">
        <v>166</v>
      </c>
      <c r="AU123" s="232" t="s">
        <v>70</v>
      </c>
      <c r="AV123" s="232" t="s">
        <v>70</v>
      </c>
      <c r="AW123" s="232" t="s">
        <v>93</v>
      </c>
      <c r="AX123" s="232" t="s">
        <v>63</v>
      </c>
      <c r="AY123" s="232" t="s">
        <v>122</v>
      </c>
    </row>
    <row r="124" spans="1:65" s="147" customFormat="1" ht="15.75" hidden="1" customHeight="1" x14ac:dyDescent="0.3">
      <c r="A124" s="245"/>
      <c r="B124" s="226"/>
      <c r="D124" s="233" t="s">
        <v>166</v>
      </c>
      <c r="E124" s="232"/>
      <c r="F124" s="228" t="s">
        <v>354</v>
      </c>
      <c r="H124" s="229">
        <v>34.716000000000001</v>
      </c>
      <c r="L124" s="255"/>
      <c r="M124" s="230"/>
      <c r="T124" s="231"/>
      <c r="AT124" s="232" t="s">
        <v>166</v>
      </c>
      <c r="AU124" s="232" t="s">
        <v>70</v>
      </c>
      <c r="AV124" s="232" t="s">
        <v>70</v>
      </c>
      <c r="AW124" s="232" t="s">
        <v>93</v>
      </c>
      <c r="AX124" s="232" t="s">
        <v>63</v>
      </c>
      <c r="AY124" s="232" t="s">
        <v>122</v>
      </c>
    </row>
    <row r="125" spans="1:65" s="147" customFormat="1" ht="15.75" hidden="1" customHeight="1" x14ac:dyDescent="0.3">
      <c r="A125" s="245"/>
      <c r="B125" s="226"/>
      <c r="D125" s="233" t="s">
        <v>166</v>
      </c>
      <c r="E125" s="232"/>
      <c r="F125" s="228" t="s">
        <v>355</v>
      </c>
      <c r="H125" s="229">
        <v>-12.497</v>
      </c>
      <c r="L125" s="255"/>
      <c r="M125" s="230"/>
      <c r="T125" s="231"/>
      <c r="AT125" s="232" t="s">
        <v>166</v>
      </c>
      <c r="AU125" s="232" t="s">
        <v>70</v>
      </c>
      <c r="AV125" s="232" t="s">
        <v>70</v>
      </c>
      <c r="AW125" s="232" t="s">
        <v>93</v>
      </c>
      <c r="AX125" s="232" t="s">
        <v>63</v>
      </c>
      <c r="AY125" s="232" t="s">
        <v>122</v>
      </c>
    </row>
    <row r="126" spans="1:65" s="147" customFormat="1" ht="15.75" hidden="1" customHeight="1" x14ac:dyDescent="0.3">
      <c r="A126" s="245"/>
      <c r="B126" s="226"/>
      <c r="D126" s="233" t="s">
        <v>166</v>
      </c>
      <c r="E126" s="232"/>
      <c r="F126" s="228" t="s">
        <v>356</v>
      </c>
      <c r="H126" s="229">
        <v>15.477</v>
      </c>
      <c r="L126" s="255"/>
      <c r="M126" s="230"/>
      <c r="T126" s="231"/>
      <c r="AT126" s="232" t="s">
        <v>166</v>
      </c>
      <c r="AU126" s="232" t="s">
        <v>70</v>
      </c>
      <c r="AV126" s="232" t="s">
        <v>70</v>
      </c>
      <c r="AW126" s="232" t="s">
        <v>93</v>
      </c>
      <c r="AX126" s="232" t="s">
        <v>63</v>
      </c>
      <c r="AY126" s="232" t="s">
        <v>122</v>
      </c>
    </row>
    <row r="127" spans="1:65" s="147" customFormat="1" ht="15.75" hidden="1" customHeight="1" x14ac:dyDescent="0.3">
      <c r="A127" s="245"/>
      <c r="B127" s="226"/>
      <c r="D127" s="233" t="s">
        <v>166</v>
      </c>
      <c r="E127" s="232"/>
      <c r="F127" s="228" t="s">
        <v>357</v>
      </c>
      <c r="H127" s="229">
        <v>15.477</v>
      </c>
      <c r="L127" s="255"/>
      <c r="M127" s="230"/>
      <c r="T127" s="231"/>
      <c r="AT127" s="232" t="s">
        <v>166</v>
      </c>
      <c r="AU127" s="232" t="s">
        <v>70</v>
      </c>
      <c r="AV127" s="232" t="s">
        <v>70</v>
      </c>
      <c r="AW127" s="232" t="s">
        <v>93</v>
      </c>
      <c r="AX127" s="232" t="s">
        <v>63</v>
      </c>
      <c r="AY127" s="232" t="s">
        <v>122</v>
      </c>
    </row>
    <row r="128" spans="1:65" s="147" customFormat="1" ht="15.75" customHeight="1" x14ac:dyDescent="0.3">
      <c r="A128" s="245"/>
      <c r="B128" s="81"/>
      <c r="C128" s="215" t="s">
        <v>123</v>
      </c>
      <c r="D128" s="215" t="s">
        <v>125</v>
      </c>
      <c r="E128" s="216" t="s">
        <v>358</v>
      </c>
      <c r="F128" s="217" t="s">
        <v>359</v>
      </c>
      <c r="G128" s="218" t="s">
        <v>134</v>
      </c>
      <c r="H128" s="219">
        <v>31.811</v>
      </c>
      <c r="I128" s="270"/>
      <c r="J128" s="220">
        <f>ROUND($I$128*$H$128,2)</f>
        <v>0</v>
      </c>
      <c r="K128" s="217" t="s">
        <v>129</v>
      </c>
      <c r="L128" s="252"/>
      <c r="M128" s="221"/>
      <c r="N128" s="222" t="s">
        <v>34</v>
      </c>
      <c r="O128" s="223">
        <v>0.39</v>
      </c>
      <c r="P128" s="223">
        <f>$O$128*$H$128</f>
        <v>12.40629</v>
      </c>
      <c r="Q128" s="223">
        <v>1.54E-2</v>
      </c>
      <c r="R128" s="223">
        <f>$Q$128*$H$128</f>
        <v>0.48988940000000003</v>
      </c>
      <c r="S128" s="223">
        <v>0</v>
      </c>
      <c r="T128" s="224">
        <f>$S$128*$H$128</f>
        <v>0</v>
      </c>
      <c r="AR128" s="175" t="s">
        <v>130</v>
      </c>
      <c r="AT128" s="175" t="s">
        <v>125</v>
      </c>
      <c r="AU128" s="175" t="s">
        <v>70</v>
      </c>
      <c r="AY128" s="147" t="s">
        <v>122</v>
      </c>
      <c r="BE128" s="225">
        <f>IF($N$128="základní",$J$128,0)</f>
        <v>0</v>
      </c>
      <c r="BF128" s="225">
        <f>IF($N$128="snížená",$J$128,0)</f>
        <v>0</v>
      </c>
      <c r="BG128" s="225">
        <f>IF($N$128="zákl. přenesená",$J$128,0)</f>
        <v>0</v>
      </c>
      <c r="BH128" s="225">
        <f>IF($N$128="sníž. přenesená",$J$128,0)</f>
        <v>0</v>
      </c>
      <c r="BI128" s="225">
        <f>IF($N$128="nulová",$J$128,0)</f>
        <v>0</v>
      </c>
      <c r="BJ128" s="175" t="s">
        <v>17</v>
      </c>
      <c r="BK128" s="225">
        <f>ROUND($I$128*$H$128,2)</f>
        <v>0</v>
      </c>
      <c r="BL128" s="175" t="s">
        <v>130</v>
      </c>
      <c r="BM128" s="175" t="s">
        <v>360</v>
      </c>
    </row>
    <row r="129" spans="1:65" s="147" customFormat="1" ht="15.75" hidden="1" customHeight="1" x14ac:dyDescent="0.3">
      <c r="A129" s="245"/>
      <c r="B129" s="226"/>
      <c r="D129" s="227" t="s">
        <v>166</v>
      </c>
      <c r="E129" s="228"/>
      <c r="F129" s="228" t="s">
        <v>361</v>
      </c>
      <c r="H129" s="229">
        <v>6.8819999999999997</v>
      </c>
      <c r="L129" s="255"/>
      <c r="M129" s="230"/>
      <c r="T129" s="231"/>
      <c r="AT129" s="232" t="s">
        <v>166</v>
      </c>
      <c r="AU129" s="232" t="s">
        <v>70</v>
      </c>
      <c r="AV129" s="232" t="s">
        <v>70</v>
      </c>
      <c r="AW129" s="232" t="s">
        <v>93</v>
      </c>
      <c r="AX129" s="232" t="s">
        <v>63</v>
      </c>
      <c r="AY129" s="232" t="s">
        <v>122</v>
      </c>
    </row>
    <row r="130" spans="1:65" s="147" customFormat="1" ht="15.75" hidden="1" customHeight="1" x14ac:dyDescent="0.3">
      <c r="A130" s="245"/>
      <c r="B130" s="226"/>
      <c r="D130" s="233" t="s">
        <v>166</v>
      </c>
      <c r="E130" s="232"/>
      <c r="F130" s="228" t="s">
        <v>362</v>
      </c>
      <c r="H130" s="229">
        <v>12.432</v>
      </c>
      <c r="L130" s="255"/>
      <c r="M130" s="230"/>
      <c r="T130" s="231"/>
      <c r="AT130" s="232" t="s">
        <v>166</v>
      </c>
      <c r="AU130" s="232" t="s">
        <v>70</v>
      </c>
      <c r="AV130" s="232" t="s">
        <v>70</v>
      </c>
      <c r="AW130" s="232" t="s">
        <v>93</v>
      </c>
      <c r="AX130" s="232" t="s">
        <v>63</v>
      </c>
      <c r="AY130" s="232" t="s">
        <v>122</v>
      </c>
    </row>
    <row r="131" spans="1:65" s="147" customFormat="1" ht="15.75" hidden="1" customHeight="1" x14ac:dyDescent="0.3">
      <c r="A131" s="245"/>
      <c r="B131" s="226"/>
      <c r="D131" s="233" t="s">
        <v>166</v>
      </c>
      <c r="E131" s="232"/>
      <c r="F131" s="228" t="s">
        <v>363</v>
      </c>
      <c r="H131" s="229">
        <v>12.497</v>
      </c>
      <c r="L131" s="255"/>
      <c r="M131" s="230"/>
      <c r="T131" s="231"/>
      <c r="AT131" s="232" t="s">
        <v>166</v>
      </c>
      <c r="AU131" s="232" t="s">
        <v>70</v>
      </c>
      <c r="AV131" s="232" t="s">
        <v>70</v>
      </c>
      <c r="AW131" s="232" t="s">
        <v>93</v>
      </c>
      <c r="AX131" s="232" t="s">
        <v>63</v>
      </c>
      <c r="AY131" s="232" t="s">
        <v>122</v>
      </c>
    </row>
    <row r="132" spans="1:65" s="147" customFormat="1" ht="15.75" customHeight="1" x14ac:dyDescent="0.3">
      <c r="A132" s="245"/>
      <c r="B132" s="81"/>
      <c r="C132" s="215" t="s">
        <v>152</v>
      </c>
      <c r="D132" s="215" t="s">
        <v>125</v>
      </c>
      <c r="E132" s="216" t="s">
        <v>137</v>
      </c>
      <c r="F132" s="217" t="s">
        <v>138</v>
      </c>
      <c r="G132" s="218" t="s">
        <v>128</v>
      </c>
      <c r="H132" s="219">
        <v>20</v>
      </c>
      <c r="I132" s="270"/>
      <c r="J132" s="220">
        <f>ROUND($I$132*$H$132,2)</f>
        <v>0</v>
      </c>
      <c r="K132" s="217" t="s">
        <v>129</v>
      </c>
      <c r="L132" s="252"/>
      <c r="M132" s="221"/>
      <c r="N132" s="222" t="s">
        <v>34</v>
      </c>
      <c r="O132" s="223">
        <v>0.253</v>
      </c>
      <c r="P132" s="223">
        <f>$O$132*$H$132</f>
        <v>5.0600000000000005</v>
      </c>
      <c r="Q132" s="223">
        <v>3.7599999999999999E-3</v>
      </c>
      <c r="R132" s="223">
        <f>$Q$132*$H$132</f>
        <v>7.5200000000000003E-2</v>
      </c>
      <c r="S132" s="223">
        <v>0</v>
      </c>
      <c r="T132" s="224">
        <f>$S$132*$H$132</f>
        <v>0</v>
      </c>
      <c r="AR132" s="175" t="s">
        <v>130</v>
      </c>
      <c r="AT132" s="175" t="s">
        <v>125</v>
      </c>
      <c r="AU132" s="175" t="s">
        <v>70</v>
      </c>
      <c r="AY132" s="147" t="s">
        <v>122</v>
      </c>
      <c r="BE132" s="225">
        <f>IF($N$132="základní",$J$132,0)</f>
        <v>0</v>
      </c>
      <c r="BF132" s="225">
        <f>IF($N$132="snížená",$J$132,0)</f>
        <v>0</v>
      </c>
      <c r="BG132" s="225">
        <f>IF($N$132="zákl. přenesená",$J$132,0)</f>
        <v>0</v>
      </c>
      <c r="BH132" s="225">
        <f>IF($N$132="sníž. přenesená",$J$132,0)</f>
        <v>0</v>
      </c>
      <c r="BI132" s="225">
        <f>IF($N$132="nulová",$J$132,0)</f>
        <v>0</v>
      </c>
      <c r="BJ132" s="175" t="s">
        <v>17</v>
      </c>
      <c r="BK132" s="225">
        <f>ROUND($I$132*$H$132,2)</f>
        <v>0</v>
      </c>
      <c r="BL132" s="175" t="s">
        <v>130</v>
      </c>
      <c r="BM132" s="175" t="s">
        <v>364</v>
      </c>
    </row>
    <row r="133" spans="1:65" s="147" customFormat="1" ht="15.75" customHeight="1" x14ac:dyDescent="0.3">
      <c r="A133" s="245"/>
      <c r="B133" s="81"/>
      <c r="C133" s="218" t="s">
        <v>156</v>
      </c>
      <c r="D133" s="218" t="s">
        <v>125</v>
      </c>
      <c r="E133" s="216" t="s">
        <v>365</v>
      </c>
      <c r="F133" s="217" t="s">
        <v>366</v>
      </c>
      <c r="G133" s="218" t="s">
        <v>134</v>
      </c>
      <c r="H133" s="219">
        <v>3.6</v>
      </c>
      <c r="I133" s="270"/>
      <c r="J133" s="220">
        <f>ROUND($I$133*$H$133,2)</f>
        <v>0</v>
      </c>
      <c r="K133" s="217" t="s">
        <v>129</v>
      </c>
      <c r="L133" s="252"/>
      <c r="M133" s="221"/>
      <c r="N133" s="222" t="s">
        <v>34</v>
      </c>
      <c r="O133" s="223">
        <v>1.355</v>
      </c>
      <c r="P133" s="223">
        <f>$O$133*$H$133</f>
        <v>4.8780000000000001</v>
      </c>
      <c r="Q133" s="223">
        <v>3.3579999999999999E-2</v>
      </c>
      <c r="R133" s="223">
        <f>$Q$133*$H$133</f>
        <v>0.120888</v>
      </c>
      <c r="S133" s="223">
        <v>0</v>
      </c>
      <c r="T133" s="224">
        <f>$S$133*$H$133</f>
        <v>0</v>
      </c>
      <c r="AR133" s="175" t="s">
        <v>130</v>
      </c>
      <c r="AT133" s="175" t="s">
        <v>125</v>
      </c>
      <c r="AU133" s="175" t="s">
        <v>70</v>
      </c>
      <c r="AY133" s="175" t="s">
        <v>122</v>
      </c>
      <c r="BE133" s="225">
        <f>IF($N$133="základní",$J$133,0)</f>
        <v>0</v>
      </c>
      <c r="BF133" s="225">
        <f>IF($N$133="snížená",$J$133,0)</f>
        <v>0</v>
      </c>
      <c r="BG133" s="225">
        <f>IF($N$133="zákl. přenesená",$J$133,0)</f>
        <v>0</v>
      </c>
      <c r="BH133" s="225">
        <f>IF($N$133="sníž. přenesená",$J$133,0)</f>
        <v>0</v>
      </c>
      <c r="BI133" s="225">
        <f>IF($N$133="nulová",$J$133,0)</f>
        <v>0</v>
      </c>
      <c r="BJ133" s="175" t="s">
        <v>17</v>
      </c>
      <c r="BK133" s="225">
        <f>ROUND($I$133*$H$133,2)</f>
        <v>0</v>
      </c>
      <c r="BL133" s="175" t="s">
        <v>130</v>
      </c>
      <c r="BM133" s="175" t="s">
        <v>367</v>
      </c>
    </row>
    <row r="134" spans="1:65" s="147" customFormat="1" ht="15.75" hidden="1" customHeight="1" x14ac:dyDescent="0.3">
      <c r="A134" s="245"/>
      <c r="B134" s="226"/>
      <c r="D134" s="227" t="s">
        <v>166</v>
      </c>
      <c r="E134" s="228"/>
      <c r="F134" s="228" t="s">
        <v>368</v>
      </c>
      <c r="H134" s="229">
        <v>3.6</v>
      </c>
      <c r="L134" s="255"/>
      <c r="M134" s="230"/>
      <c r="T134" s="231"/>
      <c r="AT134" s="232" t="s">
        <v>166</v>
      </c>
      <c r="AU134" s="232" t="s">
        <v>70</v>
      </c>
      <c r="AV134" s="232" t="s">
        <v>70</v>
      </c>
      <c r="AW134" s="232" t="s">
        <v>93</v>
      </c>
      <c r="AX134" s="232" t="s">
        <v>63</v>
      </c>
      <c r="AY134" s="232" t="s">
        <v>122</v>
      </c>
    </row>
    <row r="135" spans="1:65" s="147" customFormat="1" ht="15.75" customHeight="1" x14ac:dyDescent="0.3">
      <c r="A135" s="245"/>
      <c r="B135" s="81"/>
      <c r="C135" s="215" t="s">
        <v>143</v>
      </c>
      <c r="D135" s="215" t="s">
        <v>125</v>
      </c>
      <c r="E135" s="216" t="s">
        <v>369</v>
      </c>
      <c r="F135" s="217" t="s">
        <v>370</v>
      </c>
      <c r="G135" s="218" t="s">
        <v>134</v>
      </c>
      <c r="H135" s="219">
        <v>21.73</v>
      </c>
      <c r="I135" s="270"/>
      <c r="J135" s="220">
        <f>ROUND($I$135*$H$135,2)</f>
        <v>0</v>
      </c>
      <c r="K135" s="217" t="s">
        <v>129</v>
      </c>
      <c r="L135" s="252"/>
      <c r="M135" s="221"/>
      <c r="N135" s="222" t="s">
        <v>34</v>
      </c>
      <c r="O135" s="223">
        <v>0.06</v>
      </c>
      <c r="P135" s="223">
        <f>$O$135*$H$135</f>
        <v>1.3038000000000001</v>
      </c>
      <c r="Q135" s="223">
        <v>1.2E-4</v>
      </c>
      <c r="R135" s="223">
        <f>$Q$135*$H$135</f>
        <v>2.6076000000000003E-3</v>
      </c>
      <c r="S135" s="223">
        <v>0</v>
      </c>
      <c r="T135" s="224">
        <f>$S$135*$H$135</f>
        <v>0</v>
      </c>
      <c r="AR135" s="175" t="s">
        <v>130</v>
      </c>
      <c r="AT135" s="175" t="s">
        <v>125</v>
      </c>
      <c r="AU135" s="175" t="s">
        <v>70</v>
      </c>
      <c r="AY135" s="147" t="s">
        <v>122</v>
      </c>
      <c r="BE135" s="225">
        <f>IF($N$135="základní",$J$135,0)</f>
        <v>0</v>
      </c>
      <c r="BF135" s="225">
        <f>IF($N$135="snížená",$J$135,0)</f>
        <v>0</v>
      </c>
      <c r="BG135" s="225">
        <f>IF($N$135="zákl. přenesená",$J$135,0)</f>
        <v>0</v>
      </c>
      <c r="BH135" s="225">
        <f>IF($N$135="sníž. přenesená",$J$135,0)</f>
        <v>0</v>
      </c>
      <c r="BI135" s="225">
        <f>IF($N$135="nulová",$J$135,0)</f>
        <v>0</v>
      </c>
      <c r="BJ135" s="175" t="s">
        <v>17</v>
      </c>
      <c r="BK135" s="225">
        <f>ROUND($I$135*$H$135,2)</f>
        <v>0</v>
      </c>
      <c r="BL135" s="175" t="s">
        <v>130</v>
      </c>
      <c r="BM135" s="175" t="s">
        <v>371</v>
      </c>
    </row>
    <row r="136" spans="1:65" s="147" customFormat="1" ht="15.75" hidden="1" customHeight="1" x14ac:dyDescent="0.3">
      <c r="A136" s="245"/>
      <c r="B136" s="226"/>
      <c r="D136" s="227" t="s">
        <v>166</v>
      </c>
      <c r="E136" s="228"/>
      <c r="F136" s="228" t="s">
        <v>372</v>
      </c>
      <c r="H136" s="229">
        <v>21.73</v>
      </c>
      <c r="L136" s="255"/>
      <c r="M136" s="230"/>
      <c r="T136" s="231"/>
      <c r="AT136" s="232" t="s">
        <v>166</v>
      </c>
      <c r="AU136" s="232" t="s">
        <v>70</v>
      </c>
      <c r="AV136" s="232" t="s">
        <v>70</v>
      </c>
      <c r="AW136" s="232" t="s">
        <v>93</v>
      </c>
      <c r="AX136" s="232" t="s">
        <v>17</v>
      </c>
      <c r="AY136" s="232" t="s">
        <v>122</v>
      </c>
    </row>
    <row r="137" spans="1:65" s="147" customFormat="1" ht="15.75" customHeight="1" x14ac:dyDescent="0.3">
      <c r="A137" s="245"/>
      <c r="B137" s="81"/>
      <c r="C137" s="215" t="s">
        <v>20</v>
      </c>
      <c r="D137" s="215" t="s">
        <v>125</v>
      </c>
      <c r="E137" s="216" t="s">
        <v>373</v>
      </c>
      <c r="F137" s="217" t="s">
        <v>374</v>
      </c>
      <c r="G137" s="218" t="s">
        <v>134</v>
      </c>
      <c r="H137" s="219">
        <v>22.797999999999998</v>
      </c>
      <c r="I137" s="270"/>
      <c r="J137" s="220">
        <f>ROUND($I$137*$H$137,2)</f>
        <v>0</v>
      </c>
      <c r="K137" s="217" t="s">
        <v>129</v>
      </c>
      <c r="L137" s="252"/>
      <c r="M137" s="221"/>
      <c r="N137" s="222" t="s">
        <v>34</v>
      </c>
      <c r="O137" s="223">
        <v>0.35799999999999998</v>
      </c>
      <c r="P137" s="223">
        <f>$O$137*$H$137</f>
        <v>8.1616839999999993</v>
      </c>
      <c r="Q137" s="223">
        <v>4.4679999999999997E-2</v>
      </c>
      <c r="R137" s="223">
        <f>$Q$137*$H$137</f>
        <v>1.0186146399999998</v>
      </c>
      <c r="S137" s="223">
        <v>0</v>
      </c>
      <c r="T137" s="224">
        <f>$S$137*$H$137</f>
        <v>0</v>
      </c>
      <c r="AR137" s="175" t="s">
        <v>130</v>
      </c>
      <c r="AT137" s="175" t="s">
        <v>125</v>
      </c>
      <c r="AU137" s="175" t="s">
        <v>70</v>
      </c>
      <c r="AY137" s="147" t="s">
        <v>122</v>
      </c>
      <c r="BE137" s="225">
        <f>IF($N$137="základní",$J$137,0)</f>
        <v>0</v>
      </c>
      <c r="BF137" s="225">
        <f>IF($N$137="snížená",$J$137,0)</f>
        <v>0</v>
      </c>
      <c r="BG137" s="225">
        <f>IF($N$137="zákl. přenesená",$J$137,0)</f>
        <v>0</v>
      </c>
      <c r="BH137" s="225">
        <f>IF($N$137="sníž. přenesená",$J$137,0)</f>
        <v>0</v>
      </c>
      <c r="BI137" s="225">
        <f>IF($N$137="nulová",$J$137,0)</f>
        <v>0</v>
      </c>
      <c r="BJ137" s="175" t="s">
        <v>17</v>
      </c>
      <c r="BK137" s="225">
        <f>ROUND($I$137*$H$137,2)</f>
        <v>0</v>
      </c>
      <c r="BL137" s="175" t="s">
        <v>130</v>
      </c>
      <c r="BM137" s="175" t="s">
        <v>375</v>
      </c>
    </row>
    <row r="138" spans="1:65" s="147" customFormat="1" ht="15.75" customHeight="1" x14ac:dyDescent="0.3">
      <c r="A138" s="245"/>
      <c r="B138" s="81"/>
      <c r="C138" s="218" t="s">
        <v>170</v>
      </c>
      <c r="D138" s="218" t="s">
        <v>125</v>
      </c>
      <c r="E138" s="216" t="s">
        <v>376</v>
      </c>
      <c r="F138" s="217" t="s">
        <v>377</v>
      </c>
      <c r="G138" s="218" t="s">
        <v>134</v>
      </c>
      <c r="H138" s="219">
        <v>22.797999999999998</v>
      </c>
      <c r="I138" s="270"/>
      <c r="J138" s="220">
        <f>ROUND($I$138*$H$138,2)</f>
        <v>0</v>
      </c>
      <c r="K138" s="217" t="s">
        <v>129</v>
      </c>
      <c r="L138" s="252"/>
      <c r="M138" s="221"/>
      <c r="N138" s="222" t="s">
        <v>34</v>
      </c>
      <c r="O138" s="223">
        <v>0.443</v>
      </c>
      <c r="P138" s="223">
        <f>$O$138*$H$138</f>
        <v>10.099513999999999</v>
      </c>
      <c r="Q138" s="223">
        <v>0.11169999999999999</v>
      </c>
      <c r="R138" s="223">
        <f>$Q$138*$H$138</f>
        <v>2.5465365999999996</v>
      </c>
      <c r="S138" s="223">
        <v>0</v>
      </c>
      <c r="T138" s="224">
        <f>$S$138*$H$138</f>
        <v>0</v>
      </c>
      <c r="AR138" s="175" t="s">
        <v>130</v>
      </c>
      <c r="AT138" s="175" t="s">
        <v>125</v>
      </c>
      <c r="AU138" s="175" t="s">
        <v>70</v>
      </c>
      <c r="AY138" s="175" t="s">
        <v>122</v>
      </c>
      <c r="BE138" s="225">
        <f>IF($N$138="základní",$J$138,0)</f>
        <v>0</v>
      </c>
      <c r="BF138" s="225">
        <f>IF($N$138="snížená",$J$138,0)</f>
        <v>0</v>
      </c>
      <c r="BG138" s="225">
        <f>IF($N$138="zákl. přenesená",$J$138,0)</f>
        <v>0</v>
      </c>
      <c r="BH138" s="225">
        <f>IF($N$138="sníž. přenesená",$J$138,0)</f>
        <v>0</v>
      </c>
      <c r="BI138" s="225">
        <f>IF($N$138="nulová",$J$138,0)</f>
        <v>0</v>
      </c>
      <c r="BJ138" s="175" t="s">
        <v>17</v>
      </c>
      <c r="BK138" s="225">
        <f>ROUND($I$138*$H$138,2)</f>
        <v>0</v>
      </c>
      <c r="BL138" s="175" t="s">
        <v>130</v>
      </c>
      <c r="BM138" s="175" t="s">
        <v>378</v>
      </c>
    </row>
    <row r="139" spans="1:65" s="147" customFormat="1" ht="15.75" customHeight="1" x14ac:dyDescent="0.3">
      <c r="A139" s="245"/>
      <c r="B139" s="81"/>
      <c r="C139" s="218" t="s">
        <v>175</v>
      </c>
      <c r="D139" s="218" t="s">
        <v>125</v>
      </c>
      <c r="E139" s="216" t="s">
        <v>379</v>
      </c>
      <c r="F139" s="217" t="s">
        <v>380</v>
      </c>
      <c r="G139" s="218" t="s">
        <v>128</v>
      </c>
      <c r="H139" s="219">
        <v>2</v>
      </c>
      <c r="I139" s="270"/>
      <c r="J139" s="220">
        <f>ROUND($I$139*$H$139,2)</f>
        <v>0</v>
      </c>
      <c r="K139" s="217" t="s">
        <v>129</v>
      </c>
      <c r="L139" s="252"/>
      <c r="M139" s="221"/>
      <c r="N139" s="222" t="s">
        <v>34</v>
      </c>
      <c r="O139" s="223">
        <v>0.84</v>
      </c>
      <c r="P139" s="223">
        <f>$O$139*$H$139</f>
        <v>1.68</v>
      </c>
      <c r="Q139" s="223">
        <v>4.8000000000000001E-4</v>
      </c>
      <c r="R139" s="223">
        <f>$Q$139*$H$139</f>
        <v>9.6000000000000002E-4</v>
      </c>
      <c r="S139" s="223">
        <v>0</v>
      </c>
      <c r="T139" s="224">
        <f>$S$139*$H$139</f>
        <v>0</v>
      </c>
      <c r="AR139" s="175" t="s">
        <v>130</v>
      </c>
      <c r="AT139" s="175" t="s">
        <v>125</v>
      </c>
      <c r="AU139" s="175" t="s">
        <v>70</v>
      </c>
      <c r="AY139" s="175" t="s">
        <v>122</v>
      </c>
      <c r="BE139" s="225">
        <f>IF($N$139="základní",$J$139,0)</f>
        <v>0</v>
      </c>
      <c r="BF139" s="225">
        <f>IF($N$139="snížená",$J$139,0)</f>
        <v>0</v>
      </c>
      <c r="BG139" s="225">
        <f>IF($N$139="zákl. přenesená",$J$139,0)</f>
        <v>0</v>
      </c>
      <c r="BH139" s="225">
        <f>IF($N$139="sníž. přenesená",$J$139,0)</f>
        <v>0</v>
      </c>
      <c r="BI139" s="225">
        <f>IF($N$139="nulová",$J$139,0)</f>
        <v>0</v>
      </c>
      <c r="BJ139" s="175" t="s">
        <v>17</v>
      </c>
      <c r="BK139" s="225">
        <f>ROUND($I$139*$H$139,2)</f>
        <v>0</v>
      </c>
      <c r="BL139" s="175" t="s">
        <v>130</v>
      </c>
      <c r="BM139" s="175" t="s">
        <v>381</v>
      </c>
    </row>
    <row r="140" spans="1:65" s="147" customFormat="1" ht="15.75" customHeight="1" x14ac:dyDescent="0.3">
      <c r="A140" s="245"/>
      <c r="B140" s="81"/>
      <c r="C140" s="237" t="s">
        <v>179</v>
      </c>
      <c r="D140" s="237" t="s">
        <v>382</v>
      </c>
      <c r="E140" s="238" t="s">
        <v>383</v>
      </c>
      <c r="F140" s="239" t="s">
        <v>384</v>
      </c>
      <c r="G140" s="237" t="s">
        <v>128</v>
      </c>
      <c r="H140" s="240">
        <v>2</v>
      </c>
      <c r="I140" s="271"/>
      <c r="J140" s="241">
        <f>ROUND($I$140*$H$140,2)</f>
        <v>0</v>
      </c>
      <c r="K140" s="239" t="s">
        <v>129</v>
      </c>
      <c r="L140" s="256"/>
      <c r="M140" s="239"/>
      <c r="N140" s="242" t="s">
        <v>34</v>
      </c>
      <c r="O140" s="223">
        <v>0</v>
      </c>
      <c r="P140" s="223">
        <f>$O$140*$H$140</f>
        <v>0</v>
      </c>
      <c r="Q140" s="223">
        <v>1.0800000000000001E-2</v>
      </c>
      <c r="R140" s="223">
        <f>$Q$140*$H$140</f>
        <v>2.1600000000000001E-2</v>
      </c>
      <c r="S140" s="223">
        <v>0</v>
      </c>
      <c r="T140" s="224">
        <f>$S$140*$H$140</f>
        <v>0</v>
      </c>
      <c r="AR140" s="175" t="s">
        <v>156</v>
      </c>
      <c r="AT140" s="175" t="s">
        <v>382</v>
      </c>
      <c r="AU140" s="175" t="s">
        <v>70</v>
      </c>
      <c r="AY140" s="175" t="s">
        <v>122</v>
      </c>
      <c r="BE140" s="225">
        <f>IF($N$140="základní",$J$140,0)</f>
        <v>0</v>
      </c>
      <c r="BF140" s="225">
        <f>IF($N$140="snížená",$J$140,0)</f>
        <v>0</v>
      </c>
      <c r="BG140" s="225">
        <f>IF($N$140="zákl. přenesená",$J$140,0)</f>
        <v>0</v>
      </c>
      <c r="BH140" s="225">
        <f>IF($N$140="sníž. přenesená",$J$140,0)</f>
        <v>0</v>
      </c>
      <c r="BI140" s="225">
        <f>IF($N$140="nulová",$J$140,0)</f>
        <v>0</v>
      </c>
      <c r="BJ140" s="175" t="s">
        <v>17</v>
      </c>
      <c r="BK140" s="225">
        <f>ROUND($I$140*$H$140,2)</f>
        <v>0</v>
      </c>
      <c r="BL140" s="175" t="s">
        <v>130</v>
      </c>
      <c r="BM140" s="175" t="s">
        <v>385</v>
      </c>
    </row>
    <row r="141" spans="1:65" s="205" customFormat="1" ht="30.75" customHeight="1" x14ac:dyDescent="0.3">
      <c r="A141" s="250"/>
      <c r="B141" s="204"/>
      <c r="D141" s="206" t="s">
        <v>62</v>
      </c>
      <c r="E141" s="213" t="s">
        <v>143</v>
      </c>
      <c r="F141" s="213" t="s">
        <v>144</v>
      </c>
      <c r="J141" s="214">
        <f>$BK$141</f>
        <v>0</v>
      </c>
      <c r="L141" s="254"/>
      <c r="M141" s="209"/>
      <c r="P141" s="210">
        <f>SUM($P$142:$P$171)</f>
        <v>43.385469999999998</v>
      </c>
      <c r="R141" s="210">
        <f>SUM($R$142:$R$171)</f>
        <v>3.8756599999999995E-3</v>
      </c>
      <c r="T141" s="211">
        <f>SUM($T$142:$T$171)</f>
        <v>6.1351379999999995</v>
      </c>
      <c r="AR141" s="206" t="s">
        <v>17</v>
      </c>
      <c r="AT141" s="206" t="s">
        <v>62</v>
      </c>
      <c r="AU141" s="206" t="s">
        <v>17</v>
      </c>
      <c r="AY141" s="206" t="s">
        <v>122</v>
      </c>
      <c r="BK141" s="212">
        <f>SUM($BK$142:$BK$171)</f>
        <v>0</v>
      </c>
    </row>
    <row r="142" spans="1:65" s="147" customFormat="1" ht="15.75" customHeight="1" x14ac:dyDescent="0.3">
      <c r="A142" s="245"/>
      <c r="B142" s="81"/>
      <c r="C142" s="218" t="s">
        <v>184</v>
      </c>
      <c r="D142" s="218" t="s">
        <v>125</v>
      </c>
      <c r="E142" s="216" t="s">
        <v>146</v>
      </c>
      <c r="F142" s="217" t="s">
        <v>147</v>
      </c>
      <c r="G142" s="218" t="s">
        <v>134</v>
      </c>
      <c r="H142" s="219">
        <v>22.797999999999998</v>
      </c>
      <c r="I142" s="270"/>
      <c r="J142" s="220">
        <f>ROUND($I$142*$H$142,2)</f>
        <v>0</v>
      </c>
      <c r="K142" s="217" t="s">
        <v>129</v>
      </c>
      <c r="L142" s="252"/>
      <c r="M142" s="221"/>
      <c r="N142" s="222" t="s">
        <v>34</v>
      </c>
      <c r="O142" s="223">
        <v>0.105</v>
      </c>
      <c r="P142" s="223">
        <f>$O$142*$H$142</f>
        <v>2.3937899999999996</v>
      </c>
      <c r="Q142" s="223">
        <v>1.2999999999999999E-4</v>
      </c>
      <c r="R142" s="223">
        <f>$Q$142*$H$142</f>
        <v>2.9637399999999994E-3</v>
      </c>
      <c r="S142" s="223">
        <v>0</v>
      </c>
      <c r="T142" s="224">
        <f>$S$142*$H$142</f>
        <v>0</v>
      </c>
      <c r="AR142" s="175" t="s">
        <v>130</v>
      </c>
      <c r="AT142" s="175" t="s">
        <v>125</v>
      </c>
      <c r="AU142" s="175" t="s">
        <v>70</v>
      </c>
      <c r="AY142" s="175" t="s">
        <v>122</v>
      </c>
      <c r="BE142" s="225">
        <f>IF($N$142="základní",$J$142,0)</f>
        <v>0</v>
      </c>
      <c r="BF142" s="225">
        <f>IF($N$142="snížená",$J$142,0)</f>
        <v>0</v>
      </c>
      <c r="BG142" s="225">
        <f>IF($N$142="zákl. přenesená",$J$142,0)</f>
        <v>0</v>
      </c>
      <c r="BH142" s="225">
        <f>IF($N$142="sníž. přenesená",$J$142,0)</f>
        <v>0</v>
      </c>
      <c r="BI142" s="225">
        <f>IF($N$142="nulová",$J$142,0)</f>
        <v>0</v>
      </c>
      <c r="BJ142" s="175" t="s">
        <v>17</v>
      </c>
      <c r="BK142" s="225">
        <f>ROUND($I$142*$H$142,2)</f>
        <v>0</v>
      </c>
      <c r="BL142" s="175" t="s">
        <v>130</v>
      </c>
      <c r="BM142" s="175" t="s">
        <v>386</v>
      </c>
    </row>
    <row r="143" spans="1:65" s="147" customFormat="1" ht="15.75" customHeight="1" x14ac:dyDescent="0.3">
      <c r="A143" s="245"/>
      <c r="B143" s="81"/>
      <c r="C143" s="218" t="s">
        <v>8</v>
      </c>
      <c r="D143" s="218" t="s">
        <v>125</v>
      </c>
      <c r="E143" s="216" t="s">
        <v>149</v>
      </c>
      <c r="F143" s="217" t="s">
        <v>150</v>
      </c>
      <c r="G143" s="218" t="s">
        <v>134</v>
      </c>
      <c r="H143" s="219">
        <v>22.797999999999998</v>
      </c>
      <c r="I143" s="270"/>
      <c r="J143" s="220">
        <f>ROUND($I$143*$H$143,2)</f>
        <v>0</v>
      </c>
      <c r="K143" s="217" t="s">
        <v>129</v>
      </c>
      <c r="L143" s="252"/>
      <c r="M143" s="221"/>
      <c r="N143" s="222" t="s">
        <v>34</v>
      </c>
      <c r="O143" s="223">
        <v>0.308</v>
      </c>
      <c r="P143" s="223">
        <f>$O$143*$H$143</f>
        <v>7.0217839999999994</v>
      </c>
      <c r="Q143" s="223">
        <v>4.0000000000000003E-5</v>
      </c>
      <c r="R143" s="223">
        <f>$Q$143*$H$143</f>
        <v>9.1191999999999998E-4</v>
      </c>
      <c r="S143" s="223">
        <v>0</v>
      </c>
      <c r="T143" s="224">
        <f>$S$143*$H$143</f>
        <v>0</v>
      </c>
      <c r="AR143" s="175" t="s">
        <v>130</v>
      </c>
      <c r="AT143" s="175" t="s">
        <v>125</v>
      </c>
      <c r="AU143" s="175" t="s">
        <v>70</v>
      </c>
      <c r="AY143" s="175" t="s">
        <v>122</v>
      </c>
      <c r="BE143" s="225">
        <f>IF($N$143="základní",$J$143,0)</f>
        <v>0</v>
      </c>
      <c r="BF143" s="225">
        <f>IF($N$143="snížená",$J$143,0)</f>
        <v>0</v>
      </c>
      <c r="BG143" s="225">
        <f>IF($N$143="zákl. přenesená",$J$143,0)</f>
        <v>0</v>
      </c>
      <c r="BH143" s="225">
        <f>IF($N$143="sníž. přenesená",$J$143,0)</f>
        <v>0</v>
      </c>
      <c r="BI143" s="225">
        <f>IF($N$143="nulová",$J$143,0)</f>
        <v>0</v>
      </c>
      <c r="BJ143" s="175" t="s">
        <v>17</v>
      </c>
      <c r="BK143" s="225">
        <f>ROUND($I$143*$H$143,2)</f>
        <v>0</v>
      </c>
      <c r="BL143" s="175" t="s">
        <v>130</v>
      </c>
      <c r="BM143" s="175" t="s">
        <v>387</v>
      </c>
    </row>
    <row r="144" spans="1:65" s="147" customFormat="1" ht="15.75" customHeight="1" x14ac:dyDescent="0.3">
      <c r="A144" s="245"/>
      <c r="B144" s="81"/>
      <c r="C144" s="218" t="s">
        <v>197</v>
      </c>
      <c r="D144" s="218" t="s">
        <v>125</v>
      </c>
      <c r="E144" s="216" t="s">
        <v>388</v>
      </c>
      <c r="F144" s="217" t="s">
        <v>389</v>
      </c>
      <c r="G144" s="218" t="s">
        <v>390</v>
      </c>
      <c r="H144" s="219">
        <v>1.1399999999999999</v>
      </c>
      <c r="I144" s="270"/>
      <c r="J144" s="220">
        <f>ROUND($I$144*$H$144,2)</f>
        <v>0</v>
      </c>
      <c r="K144" s="217" t="s">
        <v>129</v>
      </c>
      <c r="L144" s="252"/>
      <c r="M144" s="221"/>
      <c r="N144" s="222" t="s">
        <v>34</v>
      </c>
      <c r="O144" s="223">
        <v>10.88</v>
      </c>
      <c r="P144" s="223">
        <f>$O$144*$H$144</f>
        <v>12.4032</v>
      </c>
      <c r="Q144" s="223">
        <v>0</v>
      </c>
      <c r="R144" s="223">
        <f>$Q$144*$H$144</f>
        <v>0</v>
      </c>
      <c r="S144" s="223">
        <v>2.2000000000000002</v>
      </c>
      <c r="T144" s="224">
        <f>$S$144*$H$144</f>
        <v>2.508</v>
      </c>
      <c r="AR144" s="175" t="s">
        <v>130</v>
      </c>
      <c r="AT144" s="175" t="s">
        <v>125</v>
      </c>
      <c r="AU144" s="175" t="s">
        <v>70</v>
      </c>
      <c r="AY144" s="175" t="s">
        <v>122</v>
      </c>
      <c r="BE144" s="225">
        <f>IF($N$144="základní",$J$144,0)</f>
        <v>0</v>
      </c>
      <c r="BF144" s="225">
        <f>IF($N$144="snížená",$J$144,0)</f>
        <v>0</v>
      </c>
      <c r="BG144" s="225">
        <f>IF($N$144="zákl. přenesená",$J$144,0)</f>
        <v>0</v>
      </c>
      <c r="BH144" s="225">
        <f>IF($N$144="sníž. přenesená",$J$144,0)</f>
        <v>0</v>
      </c>
      <c r="BI144" s="225">
        <f>IF($N$144="nulová",$J$144,0)</f>
        <v>0</v>
      </c>
      <c r="BJ144" s="175" t="s">
        <v>17</v>
      </c>
      <c r="BK144" s="225">
        <f>ROUND($I$144*$H$144,2)</f>
        <v>0</v>
      </c>
      <c r="BL144" s="175" t="s">
        <v>130</v>
      </c>
      <c r="BM144" s="175" t="s">
        <v>391</v>
      </c>
    </row>
    <row r="145" spans="1:65" s="147" customFormat="1" ht="15.75" hidden="1" customHeight="1" x14ac:dyDescent="0.3">
      <c r="A145" s="245"/>
      <c r="B145" s="226"/>
      <c r="D145" s="227" t="s">
        <v>166</v>
      </c>
      <c r="E145" s="228"/>
      <c r="F145" s="228" t="s">
        <v>392</v>
      </c>
      <c r="H145" s="229">
        <v>1.1399999999999999</v>
      </c>
      <c r="L145" s="255"/>
      <c r="M145" s="230"/>
      <c r="T145" s="231"/>
      <c r="AT145" s="232" t="s">
        <v>166</v>
      </c>
      <c r="AU145" s="232" t="s">
        <v>70</v>
      </c>
      <c r="AV145" s="232" t="s">
        <v>70</v>
      </c>
      <c r="AW145" s="232" t="s">
        <v>93</v>
      </c>
      <c r="AX145" s="232" t="s">
        <v>63</v>
      </c>
      <c r="AY145" s="232" t="s">
        <v>122</v>
      </c>
    </row>
    <row r="146" spans="1:65" s="147" customFormat="1" ht="15.75" customHeight="1" x14ac:dyDescent="0.3">
      <c r="A146" s="245"/>
      <c r="B146" s="81"/>
      <c r="C146" s="215" t="s">
        <v>201</v>
      </c>
      <c r="D146" s="215" t="s">
        <v>125</v>
      </c>
      <c r="E146" s="216" t="s">
        <v>393</v>
      </c>
      <c r="F146" s="217" t="s">
        <v>394</v>
      </c>
      <c r="G146" s="218" t="s">
        <v>134</v>
      </c>
      <c r="H146" s="219">
        <v>22.797999999999998</v>
      </c>
      <c r="I146" s="270"/>
      <c r="J146" s="220">
        <f>ROUND($I$146*$H$146,2)</f>
        <v>0</v>
      </c>
      <c r="K146" s="217" t="s">
        <v>129</v>
      </c>
      <c r="L146" s="252"/>
      <c r="M146" s="221"/>
      <c r="N146" s="222" t="s">
        <v>34</v>
      </c>
      <c r="O146" s="223">
        <v>0.16200000000000001</v>
      </c>
      <c r="P146" s="223">
        <f>$O$146*$H$146</f>
        <v>3.693276</v>
      </c>
      <c r="Q146" s="223">
        <v>0</v>
      </c>
      <c r="R146" s="223">
        <f>$Q$146*$H$146</f>
        <v>0</v>
      </c>
      <c r="S146" s="223">
        <v>3.5000000000000003E-2</v>
      </c>
      <c r="T146" s="224">
        <f>$S$146*$H$146</f>
        <v>0.79793000000000003</v>
      </c>
      <c r="AR146" s="175" t="s">
        <v>130</v>
      </c>
      <c r="AT146" s="175" t="s">
        <v>125</v>
      </c>
      <c r="AU146" s="175" t="s">
        <v>70</v>
      </c>
      <c r="AY146" s="147" t="s">
        <v>122</v>
      </c>
      <c r="BE146" s="225">
        <f>IF($N$146="základní",$J$146,0)</f>
        <v>0</v>
      </c>
      <c r="BF146" s="225">
        <f>IF($N$146="snížená",$J$146,0)</f>
        <v>0</v>
      </c>
      <c r="BG146" s="225">
        <f>IF($N$146="zákl. přenesená",$J$146,0)</f>
        <v>0</v>
      </c>
      <c r="BH146" s="225">
        <f>IF($N$146="sníž. přenesená",$J$146,0)</f>
        <v>0</v>
      </c>
      <c r="BI146" s="225">
        <f>IF($N$146="nulová",$J$146,0)</f>
        <v>0</v>
      </c>
      <c r="BJ146" s="175" t="s">
        <v>17</v>
      </c>
      <c r="BK146" s="225">
        <f>ROUND($I$146*$H$146,2)</f>
        <v>0</v>
      </c>
      <c r="BL146" s="175" t="s">
        <v>130</v>
      </c>
      <c r="BM146" s="175" t="s">
        <v>395</v>
      </c>
    </row>
    <row r="147" spans="1:65" s="147" customFormat="1" ht="15.75" hidden="1" customHeight="1" x14ac:dyDescent="0.3">
      <c r="A147" s="245"/>
      <c r="B147" s="226"/>
      <c r="D147" s="227" t="s">
        <v>166</v>
      </c>
      <c r="E147" s="228"/>
      <c r="F147" s="228" t="s">
        <v>396</v>
      </c>
      <c r="H147" s="229">
        <v>1.474</v>
      </c>
      <c r="L147" s="255"/>
      <c r="M147" s="230"/>
      <c r="T147" s="231"/>
      <c r="AT147" s="232" t="s">
        <v>166</v>
      </c>
      <c r="AU147" s="232" t="s">
        <v>70</v>
      </c>
      <c r="AV147" s="232" t="s">
        <v>70</v>
      </c>
      <c r="AW147" s="232" t="s">
        <v>93</v>
      </c>
      <c r="AX147" s="232" t="s">
        <v>63</v>
      </c>
      <c r="AY147" s="232" t="s">
        <v>122</v>
      </c>
    </row>
    <row r="148" spans="1:65" s="147" customFormat="1" ht="15.75" hidden="1" customHeight="1" x14ac:dyDescent="0.3">
      <c r="A148" s="245"/>
      <c r="B148" s="226"/>
      <c r="D148" s="233" t="s">
        <v>166</v>
      </c>
      <c r="E148" s="232"/>
      <c r="F148" s="228" t="s">
        <v>397</v>
      </c>
      <c r="H148" s="229">
        <v>1.5840000000000001</v>
      </c>
      <c r="L148" s="255"/>
      <c r="M148" s="230"/>
      <c r="T148" s="231"/>
      <c r="AT148" s="232" t="s">
        <v>166</v>
      </c>
      <c r="AU148" s="232" t="s">
        <v>70</v>
      </c>
      <c r="AV148" s="232" t="s">
        <v>70</v>
      </c>
      <c r="AW148" s="232" t="s">
        <v>93</v>
      </c>
      <c r="AX148" s="232" t="s">
        <v>63</v>
      </c>
      <c r="AY148" s="232" t="s">
        <v>122</v>
      </c>
    </row>
    <row r="149" spans="1:65" s="147" customFormat="1" ht="15.75" hidden="1" customHeight="1" x14ac:dyDescent="0.3">
      <c r="A149" s="245"/>
      <c r="B149" s="226"/>
      <c r="D149" s="233" t="s">
        <v>166</v>
      </c>
      <c r="E149" s="232"/>
      <c r="F149" s="228" t="s">
        <v>398</v>
      </c>
      <c r="H149" s="229">
        <v>7.28</v>
      </c>
      <c r="L149" s="255"/>
      <c r="M149" s="230"/>
      <c r="T149" s="231"/>
      <c r="AT149" s="232" t="s">
        <v>166</v>
      </c>
      <c r="AU149" s="232" t="s">
        <v>70</v>
      </c>
      <c r="AV149" s="232" t="s">
        <v>70</v>
      </c>
      <c r="AW149" s="232" t="s">
        <v>93</v>
      </c>
      <c r="AX149" s="232" t="s">
        <v>63</v>
      </c>
      <c r="AY149" s="232" t="s">
        <v>122</v>
      </c>
    </row>
    <row r="150" spans="1:65" s="147" customFormat="1" ht="15.75" hidden="1" customHeight="1" x14ac:dyDescent="0.3">
      <c r="A150" s="245"/>
      <c r="B150" s="226"/>
      <c r="D150" s="233" t="s">
        <v>166</v>
      </c>
      <c r="E150" s="232"/>
      <c r="F150" s="228" t="s">
        <v>399</v>
      </c>
      <c r="H150" s="229">
        <v>3.11</v>
      </c>
      <c r="L150" s="255"/>
      <c r="M150" s="230"/>
      <c r="T150" s="231"/>
      <c r="AT150" s="232" t="s">
        <v>166</v>
      </c>
      <c r="AU150" s="232" t="s">
        <v>70</v>
      </c>
      <c r="AV150" s="232" t="s">
        <v>70</v>
      </c>
      <c r="AW150" s="232" t="s">
        <v>93</v>
      </c>
      <c r="AX150" s="232" t="s">
        <v>63</v>
      </c>
      <c r="AY150" s="232" t="s">
        <v>122</v>
      </c>
    </row>
    <row r="151" spans="1:65" s="147" customFormat="1" ht="15.75" hidden="1" customHeight="1" x14ac:dyDescent="0.3">
      <c r="A151" s="245"/>
      <c r="B151" s="226"/>
      <c r="D151" s="233" t="s">
        <v>166</v>
      </c>
      <c r="E151" s="232"/>
      <c r="F151" s="228" t="s">
        <v>400</v>
      </c>
      <c r="H151" s="229">
        <v>6.79</v>
      </c>
      <c r="L151" s="255"/>
      <c r="M151" s="230"/>
      <c r="T151" s="231"/>
      <c r="AT151" s="232" t="s">
        <v>166</v>
      </c>
      <c r="AU151" s="232" t="s">
        <v>70</v>
      </c>
      <c r="AV151" s="232" t="s">
        <v>70</v>
      </c>
      <c r="AW151" s="232" t="s">
        <v>93</v>
      </c>
      <c r="AX151" s="232" t="s">
        <v>63</v>
      </c>
      <c r="AY151" s="232" t="s">
        <v>122</v>
      </c>
    </row>
    <row r="152" spans="1:65" s="147" customFormat="1" ht="15.75" hidden="1" customHeight="1" x14ac:dyDescent="0.3">
      <c r="A152" s="245"/>
      <c r="B152" s="226"/>
      <c r="D152" s="233" t="s">
        <v>166</v>
      </c>
      <c r="E152" s="232"/>
      <c r="F152" s="228" t="s">
        <v>401</v>
      </c>
      <c r="H152" s="229">
        <v>1.28</v>
      </c>
      <c r="L152" s="255"/>
      <c r="M152" s="230"/>
      <c r="T152" s="231"/>
      <c r="AT152" s="232" t="s">
        <v>166</v>
      </c>
      <c r="AU152" s="232" t="s">
        <v>70</v>
      </c>
      <c r="AV152" s="232" t="s">
        <v>70</v>
      </c>
      <c r="AW152" s="232" t="s">
        <v>93</v>
      </c>
      <c r="AX152" s="232" t="s">
        <v>63</v>
      </c>
      <c r="AY152" s="232" t="s">
        <v>122</v>
      </c>
    </row>
    <row r="153" spans="1:65" s="147" customFormat="1" ht="15.75" hidden="1" customHeight="1" x14ac:dyDescent="0.3">
      <c r="A153" s="245"/>
      <c r="B153" s="226"/>
      <c r="D153" s="233" t="s">
        <v>166</v>
      </c>
      <c r="E153" s="232"/>
      <c r="F153" s="228" t="s">
        <v>402</v>
      </c>
      <c r="H153" s="229">
        <v>1.28</v>
      </c>
      <c r="L153" s="255"/>
      <c r="M153" s="230"/>
      <c r="T153" s="231"/>
      <c r="AT153" s="232" t="s">
        <v>166</v>
      </c>
      <c r="AU153" s="232" t="s">
        <v>70</v>
      </c>
      <c r="AV153" s="232" t="s">
        <v>70</v>
      </c>
      <c r="AW153" s="232" t="s">
        <v>93</v>
      </c>
      <c r="AX153" s="232" t="s">
        <v>63</v>
      </c>
      <c r="AY153" s="232" t="s">
        <v>122</v>
      </c>
    </row>
    <row r="154" spans="1:65" s="147" customFormat="1" ht="15.75" customHeight="1" x14ac:dyDescent="0.3">
      <c r="A154" s="245"/>
      <c r="B154" s="81"/>
      <c r="C154" s="215" t="s">
        <v>205</v>
      </c>
      <c r="D154" s="215" t="s">
        <v>125</v>
      </c>
      <c r="E154" s="216" t="s">
        <v>403</v>
      </c>
      <c r="F154" s="217" t="s">
        <v>404</v>
      </c>
      <c r="G154" s="218" t="s">
        <v>208</v>
      </c>
      <c r="H154" s="219">
        <v>38.14</v>
      </c>
      <c r="I154" s="270"/>
      <c r="J154" s="220">
        <f>ROUND($I$154*$H$154,2)</f>
        <v>0</v>
      </c>
      <c r="K154" s="217" t="s">
        <v>129</v>
      </c>
      <c r="L154" s="252"/>
      <c r="M154" s="221"/>
      <c r="N154" s="222" t="s">
        <v>34</v>
      </c>
      <c r="O154" s="223">
        <v>9.8000000000000004E-2</v>
      </c>
      <c r="P154" s="223">
        <f>$O$154*$H$154</f>
        <v>3.7377200000000004</v>
      </c>
      <c r="Q154" s="223">
        <v>0</v>
      </c>
      <c r="R154" s="223">
        <f>$Q$154*$H$154</f>
        <v>0</v>
      </c>
      <c r="S154" s="223">
        <v>8.9999999999999993E-3</v>
      </c>
      <c r="T154" s="224">
        <f>$S$154*$H$154</f>
        <v>0.34325999999999995</v>
      </c>
      <c r="AR154" s="175" t="s">
        <v>130</v>
      </c>
      <c r="AT154" s="175" t="s">
        <v>125</v>
      </c>
      <c r="AU154" s="175" t="s">
        <v>70</v>
      </c>
      <c r="AY154" s="147" t="s">
        <v>122</v>
      </c>
      <c r="BE154" s="225">
        <f>IF($N$154="základní",$J$154,0)</f>
        <v>0</v>
      </c>
      <c r="BF154" s="225">
        <f>IF($N$154="snížená",$J$154,0)</f>
        <v>0</v>
      </c>
      <c r="BG154" s="225">
        <f>IF($N$154="zákl. přenesená",$J$154,0)</f>
        <v>0</v>
      </c>
      <c r="BH154" s="225">
        <f>IF($N$154="sníž. přenesená",$J$154,0)</f>
        <v>0</v>
      </c>
      <c r="BI154" s="225">
        <f>IF($N$154="nulová",$J$154,0)</f>
        <v>0</v>
      </c>
      <c r="BJ154" s="175" t="s">
        <v>17</v>
      </c>
      <c r="BK154" s="225">
        <f>ROUND($I$154*$H$154,2)</f>
        <v>0</v>
      </c>
      <c r="BL154" s="175" t="s">
        <v>130</v>
      </c>
      <c r="BM154" s="175" t="s">
        <v>405</v>
      </c>
    </row>
    <row r="155" spans="1:65" s="147" customFormat="1" ht="15.75" hidden="1" customHeight="1" x14ac:dyDescent="0.3">
      <c r="A155" s="245"/>
      <c r="B155" s="226"/>
      <c r="D155" s="227" t="s">
        <v>166</v>
      </c>
      <c r="E155" s="228"/>
      <c r="F155" s="228" t="s">
        <v>406</v>
      </c>
      <c r="H155" s="229">
        <v>1.05</v>
      </c>
      <c r="L155" s="255"/>
      <c r="M155" s="230"/>
      <c r="T155" s="231"/>
      <c r="AT155" s="232" t="s">
        <v>166</v>
      </c>
      <c r="AU155" s="232" t="s">
        <v>70</v>
      </c>
      <c r="AV155" s="232" t="s">
        <v>70</v>
      </c>
      <c r="AW155" s="232" t="s">
        <v>93</v>
      </c>
      <c r="AX155" s="232" t="s">
        <v>63</v>
      </c>
      <c r="AY155" s="232" t="s">
        <v>122</v>
      </c>
    </row>
    <row r="156" spans="1:65" s="147" customFormat="1" ht="15.75" hidden="1" customHeight="1" x14ac:dyDescent="0.3">
      <c r="A156" s="245"/>
      <c r="B156" s="226"/>
      <c r="D156" s="233" t="s">
        <v>166</v>
      </c>
      <c r="E156" s="232"/>
      <c r="F156" s="228" t="s">
        <v>407</v>
      </c>
      <c r="H156" s="229">
        <v>4.6500000000000004</v>
      </c>
      <c r="L156" s="255"/>
      <c r="M156" s="230"/>
      <c r="T156" s="231"/>
      <c r="AT156" s="232" t="s">
        <v>166</v>
      </c>
      <c r="AU156" s="232" t="s">
        <v>70</v>
      </c>
      <c r="AV156" s="232" t="s">
        <v>70</v>
      </c>
      <c r="AW156" s="232" t="s">
        <v>93</v>
      </c>
      <c r="AX156" s="232" t="s">
        <v>63</v>
      </c>
      <c r="AY156" s="232" t="s">
        <v>122</v>
      </c>
    </row>
    <row r="157" spans="1:65" s="147" customFormat="1" ht="15.75" hidden="1" customHeight="1" x14ac:dyDescent="0.3">
      <c r="A157" s="245"/>
      <c r="B157" s="226"/>
      <c r="D157" s="233" t="s">
        <v>166</v>
      </c>
      <c r="E157" s="232"/>
      <c r="F157" s="228" t="s">
        <v>408</v>
      </c>
      <c r="H157" s="229">
        <v>9.09</v>
      </c>
      <c r="L157" s="255"/>
      <c r="M157" s="230"/>
      <c r="T157" s="231"/>
      <c r="AT157" s="232" t="s">
        <v>166</v>
      </c>
      <c r="AU157" s="232" t="s">
        <v>70</v>
      </c>
      <c r="AV157" s="232" t="s">
        <v>70</v>
      </c>
      <c r="AW157" s="232" t="s">
        <v>93</v>
      </c>
      <c r="AX157" s="232" t="s">
        <v>63</v>
      </c>
      <c r="AY157" s="232" t="s">
        <v>122</v>
      </c>
    </row>
    <row r="158" spans="1:65" s="147" customFormat="1" ht="15.75" hidden="1" customHeight="1" x14ac:dyDescent="0.3">
      <c r="A158" s="245"/>
      <c r="B158" s="226"/>
      <c r="D158" s="233" t="s">
        <v>166</v>
      </c>
      <c r="E158" s="232"/>
      <c r="F158" s="228" t="s">
        <v>409</v>
      </c>
      <c r="H158" s="229">
        <v>6.65</v>
      </c>
      <c r="L158" s="255"/>
      <c r="M158" s="230"/>
      <c r="T158" s="231"/>
      <c r="AT158" s="232" t="s">
        <v>166</v>
      </c>
      <c r="AU158" s="232" t="s">
        <v>70</v>
      </c>
      <c r="AV158" s="232" t="s">
        <v>70</v>
      </c>
      <c r="AW158" s="232" t="s">
        <v>93</v>
      </c>
      <c r="AX158" s="232" t="s">
        <v>63</v>
      </c>
      <c r="AY158" s="232" t="s">
        <v>122</v>
      </c>
    </row>
    <row r="159" spans="1:65" s="147" customFormat="1" ht="15.75" hidden="1" customHeight="1" x14ac:dyDescent="0.3">
      <c r="A159" s="245"/>
      <c r="B159" s="226"/>
      <c r="D159" s="233" t="s">
        <v>166</v>
      </c>
      <c r="E159" s="232"/>
      <c r="F159" s="228" t="s">
        <v>410</v>
      </c>
      <c r="H159" s="229">
        <v>8.52</v>
      </c>
      <c r="L159" s="255"/>
      <c r="M159" s="230"/>
      <c r="T159" s="231"/>
      <c r="AT159" s="232" t="s">
        <v>166</v>
      </c>
      <c r="AU159" s="232" t="s">
        <v>70</v>
      </c>
      <c r="AV159" s="232" t="s">
        <v>70</v>
      </c>
      <c r="AW159" s="232" t="s">
        <v>93</v>
      </c>
      <c r="AX159" s="232" t="s">
        <v>63</v>
      </c>
      <c r="AY159" s="232" t="s">
        <v>122</v>
      </c>
    </row>
    <row r="160" spans="1:65" s="147" customFormat="1" ht="15.75" hidden="1" customHeight="1" x14ac:dyDescent="0.3">
      <c r="A160" s="245"/>
      <c r="B160" s="226"/>
      <c r="D160" s="233" t="s">
        <v>166</v>
      </c>
      <c r="E160" s="232"/>
      <c r="F160" s="228" t="s">
        <v>411</v>
      </c>
      <c r="H160" s="229">
        <v>4.09</v>
      </c>
      <c r="L160" s="255"/>
      <c r="M160" s="230"/>
      <c r="T160" s="231"/>
      <c r="AT160" s="232" t="s">
        <v>166</v>
      </c>
      <c r="AU160" s="232" t="s">
        <v>70</v>
      </c>
      <c r="AV160" s="232" t="s">
        <v>70</v>
      </c>
      <c r="AW160" s="232" t="s">
        <v>93</v>
      </c>
      <c r="AX160" s="232" t="s">
        <v>63</v>
      </c>
      <c r="AY160" s="232" t="s">
        <v>122</v>
      </c>
    </row>
    <row r="161" spans="1:65" s="147" customFormat="1" ht="15.75" hidden="1" customHeight="1" x14ac:dyDescent="0.3">
      <c r="A161" s="245"/>
      <c r="B161" s="226"/>
      <c r="D161" s="233" t="s">
        <v>166</v>
      </c>
      <c r="E161" s="232"/>
      <c r="F161" s="228" t="s">
        <v>412</v>
      </c>
      <c r="H161" s="229">
        <v>4.09</v>
      </c>
      <c r="L161" s="255"/>
      <c r="M161" s="230"/>
      <c r="T161" s="231"/>
      <c r="AT161" s="232" t="s">
        <v>166</v>
      </c>
      <c r="AU161" s="232" t="s">
        <v>70</v>
      </c>
      <c r="AV161" s="232" t="s">
        <v>70</v>
      </c>
      <c r="AW161" s="232" t="s">
        <v>93</v>
      </c>
      <c r="AX161" s="232" t="s">
        <v>63</v>
      </c>
      <c r="AY161" s="232" t="s">
        <v>122</v>
      </c>
    </row>
    <row r="162" spans="1:65" s="147" customFormat="1" ht="15.75" customHeight="1" x14ac:dyDescent="0.3">
      <c r="A162" s="245"/>
      <c r="B162" s="81"/>
      <c r="C162" s="215" t="s">
        <v>210</v>
      </c>
      <c r="D162" s="215" t="s">
        <v>125</v>
      </c>
      <c r="E162" s="216" t="s">
        <v>413</v>
      </c>
      <c r="F162" s="217" t="s">
        <v>414</v>
      </c>
      <c r="G162" s="218" t="s">
        <v>134</v>
      </c>
      <c r="H162" s="219">
        <v>3.6</v>
      </c>
      <c r="I162" s="270"/>
      <c r="J162" s="220">
        <f>ROUND($I$162*$H$162,2)</f>
        <v>0</v>
      </c>
      <c r="K162" s="217" t="s">
        <v>129</v>
      </c>
      <c r="L162" s="252"/>
      <c r="M162" s="221"/>
      <c r="N162" s="222" t="s">
        <v>34</v>
      </c>
      <c r="O162" s="223">
        <v>0.38300000000000001</v>
      </c>
      <c r="P162" s="223">
        <f>$O$162*$H$162</f>
        <v>1.3788</v>
      </c>
      <c r="Q162" s="223">
        <v>0</v>
      </c>
      <c r="R162" s="223">
        <f>$Q$162*$H$162</f>
        <v>0</v>
      </c>
      <c r="S162" s="223">
        <v>3.4000000000000002E-2</v>
      </c>
      <c r="T162" s="224">
        <f>$S$162*$H$162</f>
        <v>0.12240000000000001</v>
      </c>
      <c r="AR162" s="175" t="s">
        <v>130</v>
      </c>
      <c r="AT162" s="175" t="s">
        <v>125</v>
      </c>
      <c r="AU162" s="175" t="s">
        <v>70</v>
      </c>
      <c r="AY162" s="147" t="s">
        <v>122</v>
      </c>
      <c r="BE162" s="225">
        <f>IF($N$162="základní",$J$162,0)</f>
        <v>0</v>
      </c>
      <c r="BF162" s="225">
        <f>IF($N$162="snížená",$J$162,0)</f>
        <v>0</v>
      </c>
      <c r="BG162" s="225">
        <f>IF($N$162="zákl. přenesená",$J$162,0)</f>
        <v>0</v>
      </c>
      <c r="BH162" s="225">
        <f>IF($N$162="sníž. přenesená",$J$162,0)</f>
        <v>0</v>
      </c>
      <c r="BI162" s="225">
        <f>IF($N$162="nulová",$J$162,0)</f>
        <v>0</v>
      </c>
      <c r="BJ162" s="175" t="s">
        <v>17</v>
      </c>
      <c r="BK162" s="225">
        <f>ROUND($I$162*$H$162,2)</f>
        <v>0</v>
      </c>
      <c r="BL162" s="175" t="s">
        <v>130</v>
      </c>
      <c r="BM162" s="175" t="s">
        <v>415</v>
      </c>
    </row>
    <row r="163" spans="1:65" s="147" customFormat="1" ht="15.75" hidden="1" customHeight="1" x14ac:dyDescent="0.3">
      <c r="A163" s="245"/>
      <c r="B163" s="226"/>
      <c r="D163" s="227" t="s">
        <v>166</v>
      </c>
      <c r="E163" s="228"/>
      <c r="F163" s="228" t="s">
        <v>416</v>
      </c>
      <c r="H163" s="229">
        <v>3.6</v>
      </c>
      <c r="L163" s="255"/>
      <c r="M163" s="230"/>
      <c r="T163" s="231"/>
      <c r="AT163" s="232" t="s">
        <v>166</v>
      </c>
      <c r="AU163" s="232" t="s">
        <v>70</v>
      </c>
      <c r="AV163" s="232" t="s">
        <v>70</v>
      </c>
      <c r="AW163" s="232" t="s">
        <v>93</v>
      </c>
      <c r="AX163" s="232" t="s">
        <v>63</v>
      </c>
      <c r="AY163" s="232" t="s">
        <v>122</v>
      </c>
    </row>
    <row r="164" spans="1:65" s="147" customFormat="1" ht="15.75" customHeight="1" x14ac:dyDescent="0.3">
      <c r="A164" s="245"/>
      <c r="B164" s="81"/>
      <c r="C164" s="215" t="s">
        <v>214</v>
      </c>
      <c r="D164" s="215" t="s">
        <v>125</v>
      </c>
      <c r="E164" s="216" t="s">
        <v>417</v>
      </c>
      <c r="F164" s="217" t="s">
        <v>418</v>
      </c>
      <c r="G164" s="218" t="s">
        <v>134</v>
      </c>
      <c r="H164" s="219">
        <v>2.4</v>
      </c>
      <c r="I164" s="270"/>
      <c r="J164" s="220">
        <f>ROUND($I$164*$H$164,2)</f>
        <v>0</v>
      </c>
      <c r="K164" s="217" t="s">
        <v>129</v>
      </c>
      <c r="L164" s="252"/>
      <c r="M164" s="221"/>
      <c r="N164" s="222" t="s">
        <v>34</v>
      </c>
      <c r="O164" s="223">
        <v>0.93899999999999995</v>
      </c>
      <c r="P164" s="223">
        <f>$O$164*$H$164</f>
        <v>2.2535999999999996</v>
      </c>
      <c r="Q164" s="223">
        <v>0</v>
      </c>
      <c r="R164" s="223">
        <f>$Q$164*$H$164</f>
        <v>0</v>
      </c>
      <c r="S164" s="223">
        <v>7.5999999999999998E-2</v>
      </c>
      <c r="T164" s="224">
        <f>$S$164*$H$164</f>
        <v>0.18239999999999998</v>
      </c>
      <c r="AR164" s="175" t="s">
        <v>130</v>
      </c>
      <c r="AT164" s="175" t="s">
        <v>125</v>
      </c>
      <c r="AU164" s="175" t="s">
        <v>70</v>
      </c>
      <c r="AY164" s="147" t="s">
        <v>122</v>
      </c>
      <c r="BE164" s="225">
        <f>IF($N$164="základní",$J$164,0)</f>
        <v>0</v>
      </c>
      <c r="BF164" s="225">
        <f>IF($N$164="snížená",$J$164,0)</f>
        <v>0</v>
      </c>
      <c r="BG164" s="225">
        <f>IF($N$164="zákl. přenesená",$J$164,0)</f>
        <v>0</v>
      </c>
      <c r="BH164" s="225">
        <f>IF($N$164="sníž. přenesená",$J$164,0)</f>
        <v>0</v>
      </c>
      <c r="BI164" s="225">
        <f>IF($N$164="nulová",$J$164,0)</f>
        <v>0</v>
      </c>
      <c r="BJ164" s="175" t="s">
        <v>17</v>
      </c>
      <c r="BK164" s="225">
        <f>ROUND($I$164*$H$164,2)</f>
        <v>0</v>
      </c>
      <c r="BL164" s="175" t="s">
        <v>130</v>
      </c>
      <c r="BM164" s="175" t="s">
        <v>419</v>
      </c>
    </row>
    <row r="165" spans="1:65" s="147" customFormat="1" ht="15.75" hidden="1" customHeight="1" x14ac:dyDescent="0.3">
      <c r="A165" s="245"/>
      <c r="B165" s="226"/>
      <c r="D165" s="227" t="s">
        <v>166</v>
      </c>
      <c r="E165" s="228"/>
      <c r="F165" s="228" t="s">
        <v>420</v>
      </c>
      <c r="H165" s="229">
        <v>2.4</v>
      </c>
      <c r="L165" s="255"/>
      <c r="M165" s="230"/>
      <c r="T165" s="231"/>
      <c r="AT165" s="232" t="s">
        <v>166</v>
      </c>
      <c r="AU165" s="232" t="s">
        <v>70</v>
      </c>
      <c r="AV165" s="232" t="s">
        <v>70</v>
      </c>
      <c r="AW165" s="232" t="s">
        <v>93</v>
      </c>
      <c r="AX165" s="232" t="s">
        <v>63</v>
      </c>
      <c r="AY165" s="232" t="s">
        <v>122</v>
      </c>
    </row>
    <row r="166" spans="1:65" s="147" customFormat="1" ht="15.75" customHeight="1" x14ac:dyDescent="0.3">
      <c r="A166" s="245"/>
      <c r="B166" s="81"/>
      <c r="C166" s="215" t="s">
        <v>7</v>
      </c>
      <c r="D166" s="215" t="s">
        <v>125</v>
      </c>
      <c r="E166" s="216" t="s">
        <v>421</v>
      </c>
      <c r="F166" s="217" t="s">
        <v>422</v>
      </c>
      <c r="G166" s="218" t="s">
        <v>128</v>
      </c>
      <c r="H166" s="219">
        <v>10</v>
      </c>
      <c r="I166" s="270"/>
      <c r="J166" s="220">
        <f>ROUND($I$166*$H$166,2)</f>
        <v>0</v>
      </c>
      <c r="K166" s="217" t="s">
        <v>129</v>
      </c>
      <c r="L166" s="252"/>
      <c r="M166" s="221"/>
      <c r="N166" s="222" t="s">
        <v>34</v>
      </c>
      <c r="O166" s="223">
        <v>6.4000000000000001E-2</v>
      </c>
      <c r="P166" s="223">
        <f>$O$166*$H$166</f>
        <v>0.64</v>
      </c>
      <c r="Q166" s="223">
        <v>0</v>
      </c>
      <c r="R166" s="223">
        <f>$Q$166*$H$166</f>
        <v>0</v>
      </c>
      <c r="S166" s="223">
        <v>1E-3</v>
      </c>
      <c r="T166" s="224">
        <f>$S$166*$H$166</f>
        <v>0.01</v>
      </c>
      <c r="AR166" s="175" t="s">
        <v>130</v>
      </c>
      <c r="AT166" s="175" t="s">
        <v>125</v>
      </c>
      <c r="AU166" s="175" t="s">
        <v>70</v>
      </c>
      <c r="AY166" s="147" t="s">
        <v>122</v>
      </c>
      <c r="BE166" s="225">
        <f>IF($N$166="základní",$J$166,0)</f>
        <v>0</v>
      </c>
      <c r="BF166" s="225">
        <f>IF($N$166="snížená",$J$166,0)</f>
        <v>0</v>
      </c>
      <c r="BG166" s="225">
        <f>IF($N$166="zákl. přenesená",$J$166,0)</f>
        <v>0</v>
      </c>
      <c r="BH166" s="225">
        <f>IF($N$166="sníž. přenesená",$J$166,0)</f>
        <v>0</v>
      </c>
      <c r="BI166" s="225">
        <f>IF($N$166="nulová",$J$166,0)</f>
        <v>0</v>
      </c>
      <c r="BJ166" s="175" t="s">
        <v>17</v>
      </c>
      <c r="BK166" s="225">
        <f>ROUND($I$166*$H$166,2)</f>
        <v>0</v>
      </c>
      <c r="BL166" s="175" t="s">
        <v>130</v>
      </c>
      <c r="BM166" s="175" t="s">
        <v>423</v>
      </c>
    </row>
    <row r="167" spans="1:65" s="147" customFormat="1" ht="15.75" customHeight="1" x14ac:dyDescent="0.3">
      <c r="A167" s="245"/>
      <c r="B167" s="81"/>
      <c r="C167" s="218" t="s">
        <v>225</v>
      </c>
      <c r="D167" s="218" t="s">
        <v>125</v>
      </c>
      <c r="E167" s="216" t="s">
        <v>424</v>
      </c>
      <c r="F167" s="217" t="s">
        <v>425</v>
      </c>
      <c r="G167" s="218" t="s">
        <v>128</v>
      </c>
      <c r="H167" s="219">
        <v>2</v>
      </c>
      <c r="I167" s="270"/>
      <c r="J167" s="220">
        <f>ROUND($I$167*$H$167,2)</f>
        <v>0</v>
      </c>
      <c r="K167" s="217" t="s">
        <v>129</v>
      </c>
      <c r="L167" s="252"/>
      <c r="M167" s="221"/>
      <c r="N167" s="222" t="s">
        <v>34</v>
      </c>
      <c r="O167" s="223">
        <v>0.16</v>
      </c>
      <c r="P167" s="223">
        <f>$O$167*$H$167</f>
        <v>0.32</v>
      </c>
      <c r="Q167" s="223">
        <v>0</v>
      </c>
      <c r="R167" s="223">
        <f>$Q$167*$H$167</f>
        <v>0</v>
      </c>
      <c r="S167" s="223">
        <v>4.0000000000000001E-3</v>
      </c>
      <c r="T167" s="224">
        <f>$S$167*$H$167</f>
        <v>8.0000000000000002E-3</v>
      </c>
      <c r="AR167" s="175" t="s">
        <v>130</v>
      </c>
      <c r="AT167" s="175" t="s">
        <v>125</v>
      </c>
      <c r="AU167" s="175" t="s">
        <v>70</v>
      </c>
      <c r="AY167" s="175" t="s">
        <v>122</v>
      </c>
      <c r="BE167" s="225">
        <f>IF($N$167="základní",$J$167,0)</f>
        <v>0</v>
      </c>
      <c r="BF167" s="225">
        <f>IF($N$167="snížená",$J$167,0)</f>
        <v>0</v>
      </c>
      <c r="BG167" s="225">
        <f>IF($N$167="zákl. přenesená",$J$167,0)</f>
        <v>0</v>
      </c>
      <c r="BH167" s="225">
        <f>IF($N$167="sníž. přenesená",$J$167,0)</f>
        <v>0</v>
      </c>
      <c r="BI167" s="225">
        <f>IF($N$167="nulová",$J$167,0)</f>
        <v>0</v>
      </c>
      <c r="BJ167" s="175" t="s">
        <v>17</v>
      </c>
      <c r="BK167" s="225">
        <f>ROUND($I$167*$H$167,2)</f>
        <v>0</v>
      </c>
      <c r="BL167" s="175" t="s">
        <v>130</v>
      </c>
      <c r="BM167" s="175" t="s">
        <v>426</v>
      </c>
    </row>
    <row r="168" spans="1:65" s="147" customFormat="1" ht="15.75" customHeight="1" x14ac:dyDescent="0.3">
      <c r="A168" s="245"/>
      <c r="B168" s="81"/>
      <c r="C168" s="218" t="s">
        <v>230</v>
      </c>
      <c r="D168" s="218" t="s">
        <v>125</v>
      </c>
      <c r="E168" s="216" t="s">
        <v>427</v>
      </c>
      <c r="F168" s="217" t="s">
        <v>428</v>
      </c>
      <c r="G168" s="218" t="s">
        <v>134</v>
      </c>
      <c r="H168" s="219">
        <v>31.811</v>
      </c>
      <c r="I168" s="270"/>
      <c r="J168" s="220">
        <f>ROUND($I$168*$H$168,2)</f>
        <v>0</v>
      </c>
      <c r="K168" s="217" t="s">
        <v>129</v>
      </c>
      <c r="L168" s="252"/>
      <c r="M168" s="221"/>
      <c r="N168" s="222" t="s">
        <v>34</v>
      </c>
      <c r="O168" s="223">
        <v>0.3</v>
      </c>
      <c r="P168" s="223">
        <f>$O$168*$H$168</f>
        <v>9.5433000000000003</v>
      </c>
      <c r="Q168" s="223">
        <v>0</v>
      </c>
      <c r="R168" s="223">
        <f>$Q$168*$H$168</f>
        <v>0</v>
      </c>
      <c r="S168" s="223">
        <v>6.8000000000000005E-2</v>
      </c>
      <c r="T168" s="224">
        <f>$S$168*$H$168</f>
        <v>2.1631480000000001</v>
      </c>
      <c r="AR168" s="175" t="s">
        <v>130</v>
      </c>
      <c r="AT168" s="175" t="s">
        <v>125</v>
      </c>
      <c r="AU168" s="175" t="s">
        <v>70</v>
      </c>
      <c r="AY168" s="175" t="s">
        <v>122</v>
      </c>
      <c r="BE168" s="225">
        <f>IF($N$168="základní",$J$168,0)</f>
        <v>0</v>
      </c>
      <c r="BF168" s="225">
        <f>IF($N$168="snížená",$J$168,0)</f>
        <v>0</v>
      </c>
      <c r="BG168" s="225">
        <f>IF($N$168="zákl. přenesená",$J$168,0)</f>
        <v>0</v>
      </c>
      <c r="BH168" s="225">
        <f>IF($N$168="sníž. přenesená",$J$168,0)</f>
        <v>0</v>
      </c>
      <c r="BI168" s="225">
        <f>IF($N$168="nulová",$J$168,0)</f>
        <v>0</v>
      </c>
      <c r="BJ168" s="175" t="s">
        <v>17</v>
      </c>
      <c r="BK168" s="225">
        <f>ROUND($I$168*$H$168,2)</f>
        <v>0</v>
      </c>
      <c r="BL168" s="175" t="s">
        <v>130</v>
      </c>
      <c r="BM168" s="175" t="s">
        <v>429</v>
      </c>
    </row>
    <row r="169" spans="1:65" s="147" customFormat="1" ht="15.75" hidden="1" customHeight="1" x14ac:dyDescent="0.3">
      <c r="A169" s="245"/>
      <c r="B169" s="226"/>
      <c r="D169" s="227" t="s">
        <v>166</v>
      </c>
      <c r="E169" s="228"/>
      <c r="F169" s="228" t="s">
        <v>361</v>
      </c>
      <c r="H169" s="229">
        <v>6.8819999999999997</v>
      </c>
      <c r="L169" s="255"/>
      <c r="M169" s="230"/>
      <c r="T169" s="231"/>
      <c r="AT169" s="232" t="s">
        <v>166</v>
      </c>
      <c r="AU169" s="232" t="s">
        <v>70</v>
      </c>
      <c r="AV169" s="232" t="s">
        <v>70</v>
      </c>
      <c r="AW169" s="232" t="s">
        <v>93</v>
      </c>
      <c r="AX169" s="232" t="s">
        <v>63</v>
      </c>
      <c r="AY169" s="232" t="s">
        <v>122</v>
      </c>
    </row>
    <row r="170" spans="1:65" s="147" customFormat="1" ht="15.75" hidden="1" customHeight="1" x14ac:dyDescent="0.3">
      <c r="A170" s="245"/>
      <c r="B170" s="226"/>
      <c r="D170" s="233" t="s">
        <v>166</v>
      </c>
      <c r="E170" s="232"/>
      <c r="F170" s="228" t="s">
        <v>362</v>
      </c>
      <c r="H170" s="229">
        <v>12.432</v>
      </c>
      <c r="L170" s="255"/>
      <c r="M170" s="230"/>
      <c r="T170" s="231"/>
      <c r="AT170" s="232" t="s">
        <v>166</v>
      </c>
      <c r="AU170" s="232" t="s">
        <v>70</v>
      </c>
      <c r="AV170" s="232" t="s">
        <v>70</v>
      </c>
      <c r="AW170" s="232" t="s">
        <v>93</v>
      </c>
      <c r="AX170" s="232" t="s">
        <v>63</v>
      </c>
      <c r="AY170" s="232" t="s">
        <v>122</v>
      </c>
    </row>
    <row r="171" spans="1:65" s="147" customFormat="1" ht="15.75" hidden="1" customHeight="1" x14ac:dyDescent="0.3">
      <c r="A171" s="245"/>
      <c r="B171" s="226"/>
      <c r="D171" s="233" t="s">
        <v>166</v>
      </c>
      <c r="E171" s="232"/>
      <c r="F171" s="228" t="s">
        <v>363</v>
      </c>
      <c r="H171" s="229">
        <v>12.497</v>
      </c>
      <c r="L171" s="255"/>
      <c r="M171" s="230"/>
      <c r="T171" s="231"/>
      <c r="AT171" s="232" t="s">
        <v>166</v>
      </c>
      <c r="AU171" s="232" t="s">
        <v>70</v>
      </c>
      <c r="AV171" s="232" t="s">
        <v>70</v>
      </c>
      <c r="AW171" s="232" t="s">
        <v>93</v>
      </c>
      <c r="AX171" s="232" t="s">
        <v>63</v>
      </c>
      <c r="AY171" s="232" t="s">
        <v>122</v>
      </c>
    </row>
    <row r="172" spans="1:65" s="205" customFormat="1" ht="30.75" customHeight="1" x14ac:dyDescent="0.3">
      <c r="A172" s="250"/>
      <c r="B172" s="204"/>
      <c r="D172" s="206" t="s">
        <v>62</v>
      </c>
      <c r="E172" s="213" t="s">
        <v>168</v>
      </c>
      <c r="F172" s="213" t="s">
        <v>169</v>
      </c>
      <c r="J172" s="214">
        <f>$BK$172</f>
        <v>0</v>
      </c>
      <c r="L172" s="254"/>
      <c r="M172" s="209"/>
      <c r="P172" s="210">
        <f>SUM($P$173:$P$177)</f>
        <v>12.188190000000001</v>
      </c>
      <c r="R172" s="210">
        <f>SUM($R$173:$R$177)</f>
        <v>0</v>
      </c>
      <c r="T172" s="211">
        <f>SUM($T$173:$T$177)</f>
        <v>0</v>
      </c>
      <c r="AR172" s="206" t="s">
        <v>17</v>
      </c>
      <c r="AT172" s="206" t="s">
        <v>62</v>
      </c>
      <c r="AU172" s="206" t="s">
        <v>17</v>
      </c>
      <c r="AY172" s="206" t="s">
        <v>122</v>
      </c>
      <c r="BK172" s="212">
        <f>SUM($BK$173:$BK$177)</f>
        <v>0</v>
      </c>
    </row>
    <row r="173" spans="1:65" s="147" customFormat="1" ht="15.75" customHeight="1" x14ac:dyDescent="0.3">
      <c r="A173" s="245"/>
      <c r="B173" s="81"/>
      <c r="C173" s="215" t="s">
        <v>234</v>
      </c>
      <c r="D173" s="215" t="s">
        <v>125</v>
      </c>
      <c r="E173" s="216" t="s">
        <v>171</v>
      </c>
      <c r="F173" s="217" t="s">
        <v>172</v>
      </c>
      <c r="G173" s="218" t="s">
        <v>173</v>
      </c>
      <c r="H173" s="219">
        <v>6.8550000000000004</v>
      </c>
      <c r="I173" s="270"/>
      <c r="J173" s="220">
        <f>ROUND($I$173*$H$173,2)</f>
        <v>0</v>
      </c>
      <c r="K173" s="217" t="s">
        <v>129</v>
      </c>
      <c r="L173" s="252"/>
      <c r="M173" s="221"/>
      <c r="N173" s="222" t="s">
        <v>34</v>
      </c>
      <c r="O173" s="223">
        <v>1.569</v>
      </c>
      <c r="P173" s="223">
        <f>$O$173*$H$173</f>
        <v>10.755495</v>
      </c>
      <c r="Q173" s="223">
        <v>0</v>
      </c>
      <c r="R173" s="223">
        <f>$Q$173*$H$173</f>
        <v>0</v>
      </c>
      <c r="S173" s="223">
        <v>0</v>
      </c>
      <c r="T173" s="224">
        <f>$S$173*$H$173</f>
        <v>0</v>
      </c>
      <c r="AR173" s="175" t="s">
        <v>130</v>
      </c>
      <c r="AT173" s="175" t="s">
        <v>125</v>
      </c>
      <c r="AU173" s="175" t="s">
        <v>70</v>
      </c>
      <c r="AY173" s="147" t="s">
        <v>122</v>
      </c>
      <c r="BE173" s="225">
        <f>IF($N$173="základní",$J$173,0)</f>
        <v>0</v>
      </c>
      <c r="BF173" s="225">
        <f>IF($N$173="snížená",$J$173,0)</f>
        <v>0</v>
      </c>
      <c r="BG173" s="225">
        <f>IF($N$173="zákl. přenesená",$J$173,0)</f>
        <v>0</v>
      </c>
      <c r="BH173" s="225">
        <f>IF($N$173="sníž. přenesená",$J$173,0)</f>
        <v>0</v>
      </c>
      <c r="BI173" s="225">
        <f>IF($N$173="nulová",$J$173,0)</f>
        <v>0</v>
      </c>
      <c r="BJ173" s="175" t="s">
        <v>17</v>
      </c>
      <c r="BK173" s="225">
        <f>ROUND($I$173*$H$173,2)</f>
        <v>0</v>
      </c>
      <c r="BL173" s="175" t="s">
        <v>130</v>
      </c>
      <c r="BM173" s="175" t="s">
        <v>430</v>
      </c>
    </row>
    <row r="174" spans="1:65" s="147" customFormat="1" ht="15.75" customHeight="1" x14ac:dyDescent="0.3">
      <c r="A174" s="245"/>
      <c r="B174" s="81"/>
      <c r="C174" s="218" t="s">
        <v>238</v>
      </c>
      <c r="D174" s="218" t="s">
        <v>125</v>
      </c>
      <c r="E174" s="216" t="s">
        <v>176</v>
      </c>
      <c r="F174" s="217" t="s">
        <v>177</v>
      </c>
      <c r="G174" s="218" t="s">
        <v>173</v>
      </c>
      <c r="H174" s="219">
        <v>6.8550000000000004</v>
      </c>
      <c r="I174" s="270"/>
      <c r="J174" s="220">
        <f>ROUND($I$174*$H$174,2)</f>
        <v>0</v>
      </c>
      <c r="K174" s="217" t="s">
        <v>129</v>
      </c>
      <c r="L174" s="252"/>
      <c r="M174" s="221"/>
      <c r="N174" s="222" t="s">
        <v>34</v>
      </c>
      <c r="O174" s="223">
        <v>0.125</v>
      </c>
      <c r="P174" s="223">
        <f>$O$174*$H$174</f>
        <v>0.85687500000000005</v>
      </c>
      <c r="Q174" s="223">
        <v>0</v>
      </c>
      <c r="R174" s="223">
        <f>$Q$174*$H$174</f>
        <v>0</v>
      </c>
      <c r="S174" s="223">
        <v>0</v>
      </c>
      <c r="T174" s="224">
        <f>$S$174*$H$174</f>
        <v>0</v>
      </c>
      <c r="AR174" s="175" t="s">
        <v>130</v>
      </c>
      <c r="AT174" s="175" t="s">
        <v>125</v>
      </c>
      <c r="AU174" s="175" t="s">
        <v>70</v>
      </c>
      <c r="AY174" s="175" t="s">
        <v>122</v>
      </c>
      <c r="BE174" s="225">
        <f>IF($N$174="základní",$J$174,0)</f>
        <v>0</v>
      </c>
      <c r="BF174" s="225">
        <f>IF($N$174="snížená",$J$174,0)</f>
        <v>0</v>
      </c>
      <c r="BG174" s="225">
        <f>IF($N$174="zákl. přenesená",$J$174,0)</f>
        <v>0</v>
      </c>
      <c r="BH174" s="225">
        <f>IF($N$174="sníž. přenesená",$J$174,0)</f>
        <v>0</v>
      </c>
      <c r="BI174" s="225">
        <f>IF($N$174="nulová",$J$174,0)</f>
        <v>0</v>
      </c>
      <c r="BJ174" s="175" t="s">
        <v>17</v>
      </c>
      <c r="BK174" s="225">
        <f>ROUND($I$174*$H$174,2)</f>
        <v>0</v>
      </c>
      <c r="BL174" s="175" t="s">
        <v>130</v>
      </c>
      <c r="BM174" s="175" t="s">
        <v>431</v>
      </c>
    </row>
    <row r="175" spans="1:65" s="147" customFormat="1" ht="15.75" customHeight="1" x14ac:dyDescent="0.3">
      <c r="A175" s="245"/>
      <c r="B175" s="81"/>
      <c r="C175" s="218" t="s">
        <v>242</v>
      </c>
      <c r="D175" s="218" t="s">
        <v>125</v>
      </c>
      <c r="E175" s="216" t="s">
        <v>180</v>
      </c>
      <c r="F175" s="217" t="s">
        <v>181</v>
      </c>
      <c r="G175" s="218" t="s">
        <v>173</v>
      </c>
      <c r="H175" s="219">
        <v>95.97</v>
      </c>
      <c r="I175" s="270"/>
      <c r="J175" s="220">
        <f>ROUND($I$175*$H$175,2)</f>
        <v>0</v>
      </c>
      <c r="K175" s="217" t="s">
        <v>129</v>
      </c>
      <c r="L175" s="252"/>
      <c r="M175" s="221"/>
      <c r="N175" s="222" t="s">
        <v>34</v>
      </c>
      <c r="O175" s="223">
        <v>6.0000000000000001E-3</v>
      </c>
      <c r="P175" s="223">
        <f>$O$175*$H$175</f>
        <v>0.57582</v>
      </c>
      <c r="Q175" s="223">
        <v>0</v>
      </c>
      <c r="R175" s="223">
        <f>$Q$175*$H$175</f>
        <v>0</v>
      </c>
      <c r="S175" s="223">
        <v>0</v>
      </c>
      <c r="T175" s="224">
        <f>$S$175*$H$175</f>
        <v>0</v>
      </c>
      <c r="AR175" s="175" t="s">
        <v>130</v>
      </c>
      <c r="AT175" s="175" t="s">
        <v>125</v>
      </c>
      <c r="AU175" s="175" t="s">
        <v>70</v>
      </c>
      <c r="AY175" s="175" t="s">
        <v>122</v>
      </c>
      <c r="BE175" s="225">
        <f>IF($N$175="základní",$J$175,0)</f>
        <v>0</v>
      </c>
      <c r="BF175" s="225">
        <f>IF($N$175="snížená",$J$175,0)</f>
        <v>0</v>
      </c>
      <c r="BG175" s="225">
        <f>IF($N$175="zákl. přenesená",$J$175,0)</f>
        <v>0</v>
      </c>
      <c r="BH175" s="225">
        <f>IF($N$175="sníž. přenesená",$J$175,0)</f>
        <v>0</v>
      </c>
      <c r="BI175" s="225">
        <f>IF($N$175="nulová",$J$175,0)</f>
        <v>0</v>
      </c>
      <c r="BJ175" s="175" t="s">
        <v>17</v>
      </c>
      <c r="BK175" s="225">
        <f>ROUND($I$175*$H$175,2)</f>
        <v>0</v>
      </c>
      <c r="BL175" s="175" t="s">
        <v>130</v>
      </c>
      <c r="BM175" s="175" t="s">
        <v>432</v>
      </c>
    </row>
    <row r="176" spans="1:65" s="147" customFormat="1" ht="15.75" hidden="1" customHeight="1" x14ac:dyDescent="0.3">
      <c r="A176" s="245"/>
      <c r="B176" s="226"/>
      <c r="D176" s="233" t="s">
        <v>166</v>
      </c>
      <c r="F176" s="228" t="s">
        <v>433</v>
      </c>
      <c r="H176" s="229">
        <v>95.97</v>
      </c>
      <c r="L176" s="255"/>
      <c r="M176" s="230"/>
      <c r="T176" s="231"/>
      <c r="AT176" s="232" t="s">
        <v>166</v>
      </c>
      <c r="AU176" s="232" t="s">
        <v>70</v>
      </c>
      <c r="AV176" s="232" t="s">
        <v>70</v>
      </c>
      <c r="AW176" s="232" t="s">
        <v>63</v>
      </c>
      <c r="AX176" s="232" t="s">
        <v>17</v>
      </c>
      <c r="AY176" s="232" t="s">
        <v>122</v>
      </c>
    </row>
    <row r="177" spans="1:65" s="147" customFormat="1" ht="15.75" customHeight="1" x14ac:dyDescent="0.3">
      <c r="A177" s="245"/>
      <c r="B177" s="81"/>
      <c r="C177" s="215" t="s">
        <v>246</v>
      </c>
      <c r="D177" s="215" t="s">
        <v>125</v>
      </c>
      <c r="E177" s="216" t="s">
        <v>185</v>
      </c>
      <c r="F177" s="217" t="s">
        <v>186</v>
      </c>
      <c r="G177" s="218" t="s">
        <v>173</v>
      </c>
      <c r="H177" s="219">
        <v>6.8550000000000004</v>
      </c>
      <c r="I177" s="270"/>
      <c r="J177" s="220">
        <f>ROUND($I$177*$H$177,2)</f>
        <v>0</v>
      </c>
      <c r="K177" s="217" t="s">
        <v>129</v>
      </c>
      <c r="L177" s="252"/>
      <c r="M177" s="221"/>
      <c r="N177" s="222" t="s">
        <v>34</v>
      </c>
      <c r="O177" s="223">
        <v>0</v>
      </c>
      <c r="P177" s="223">
        <f>$O$177*$H$177</f>
        <v>0</v>
      </c>
      <c r="Q177" s="223">
        <v>0</v>
      </c>
      <c r="R177" s="223">
        <f>$Q$177*$H$177</f>
        <v>0</v>
      </c>
      <c r="S177" s="223">
        <v>0</v>
      </c>
      <c r="T177" s="224">
        <f>$S$177*$H$177</f>
        <v>0</v>
      </c>
      <c r="AR177" s="175" t="s">
        <v>130</v>
      </c>
      <c r="AT177" s="175" t="s">
        <v>125</v>
      </c>
      <c r="AU177" s="175" t="s">
        <v>70</v>
      </c>
      <c r="AY177" s="147" t="s">
        <v>122</v>
      </c>
      <c r="BE177" s="225">
        <f>IF($N$177="základní",$J$177,0)</f>
        <v>0</v>
      </c>
      <c r="BF177" s="225">
        <f>IF($N$177="snížená",$J$177,0)</f>
        <v>0</v>
      </c>
      <c r="BG177" s="225">
        <f>IF($N$177="zákl. přenesená",$J$177,0)</f>
        <v>0</v>
      </c>
      <c r="BH177" s="225">
        <f>IF($N$177="sníž. přenesená",$J$177,0)</f>
        <v>0</v>
      </c>
      <c r="BI177" s="225">
        <f>IF($N$177="nulová",$J$177,0)</f>
        <v>0</v>
      </c>
      <c r="BJ177" s="175" t="s">
        <v>17</v>
      </c>
      <c r="BK177" s="225">
        <f>ROUND($I$177*$H$177,2)</f>
        <v>0</v>
      </c>
      <c r="BL177" s="175" t="s">
        <v>130</v>
      </c>
      <c r="BM177" s="175" t="s">
        <v>434</v>
      </c>
    </row>
    <row r="178" spans="1:65" s="205" customFormat="1" ht="30.75" customHeight="1" x14ac:dyDescent="0.3">
      <c r="A178" s="250"/>
      <c r="B178" s="204"/>
      <c r="D178" s="206" t="s">
        <v>62</v>
      </c>
      <c r="E178" s="213" t="s">
        <v>188</v>
      </c>
      <c r="F178" s="213" t="s">
        <v>189</v>
      </c>
      <c r="J178" s="214">
        <f>$BK$178</f>
        <v>0</v>
      </c>
      <c r="L178" s="254"/>
      <c r="M178" s="209"/>
      <c r="P178" s="210">
        <f>$P$179</f>
        <v>1.9245359999999998</v>
      </c>
      <c r="R178" s="210">
        <f>$R$179</f>
        <v>0</v>
      </c>
      <c r="T178" s="211">
        <f>$T$179</f>
        <v>0</v>
      </c>
      <c r="AR178" s="206" t="s">
        <v>17</v>
      </c>
      <c r="AT178" s="206" t="s">
        <v>62</v>
      </c>
      <c r="AU178" s="206" t="s">
        <v>17</v>
      </c>
      <c r="AY178" s="206" t="s">
        <v>122</v>
      </c>
      <c r="BK178" s="212">
        <f>$BK$179</f>
        <v>0</v>
      </c>
    </row>
    <row r="179" spans="1:65" s="147" customFormat="1" ht="15.75" customHeight="1" x14ac:dyDescent="0.3">
      <c r="A179" s="245"/>
      <c r="B179" s="81"/>
      <c r="C179" s="218" t="s">
        <v>250</v>
      </c>
      <c r="D179" s="218" t="s">
        <v>125</v>
      </c>
      <c r="E179" s="216" t="s">
        <v>190</v>
      </c>
      <c r="F179" s="217" t="s">
        <v>191</v>
      </c>
      <c r="G179" s="218" t="s">
        <v>173</v>
      </c>
      <c r="H179" s="219">
        <v>6.0519999999999996</v>
      </c>
      <c r="I179" s="270"/>
      <c r="J179" s="220">
        <f>ROUND($I$179*$H$179,2)</f>
        <v>0</v>
      </c>
      <c r="K179" s="217" t="s">
        <v>129</v>
      </c>
      <c r="L179" s="252"/>
      <c r="M179" s="221"/>
      <c r="N179" s="222" t="s">
        <v>34</v>
      </c>
      <c r="O179" s="223">
        <v>0.318</v>
      </c>
      <c r="P179" s="223">
        <f>$O$179*$H$179</f>
        <v>1.9245359999999998</v>
      </c>
      <c r="Q179" s="223">
        <v>0</v>
      </c>
      <c r="R179" s="223">
        <f>$Q$179*$H$179</f>
        <v>0</v>
      </c>
      <c r="S179" s="223">
        <v>0</v>
      </c>
      <c r="T179" s="224">
        <f>$S$179*$H$179</f>
        <v>0</v>
      </c>
      <c r="AR179" s="175" t="s">
        <v>130</v>
      </c>
      <c r="AT179" s="175" t="s">
        <v>125</v>
      </c>
      <c r="AU179" s="175" t="s">
        <v>70</v>
      </c>
      <c r="AY179" s="175" t="s">
        <v>122</v>
      </c>
      <c r="BE179" s="225">
        <f>IF($N$179="základní",$J$179,0)</f>
        <v>0</v>
      </c>
      <c r="BF179" s="225">
        <f>IF($N$179="snížená",$J$179,0)</f>
        <v>0</v>
      </c>
      <c r="BG179" s="225">
        <f>IF($N$179="zákl. přenesená",$J$179,0)</f>
        <v>0</v>
      </c>
      <c r="BH179" s="225">
        <f>IF($N$179="sníž. přenesená",$J$179,0)</f>
        <v>0</v>
      </c>
      <c r="BI179" s="225">
        <f>IF($N$179="nulová",$J$179,0)</f>
        <v>0</v>
      </c>
      <c r="BJ179" s="175" t="s">
        <v>17</v>
      </c>
      <c r="BK179" s="225">
        <f>ROUND($I$179*$H$179,2)</f>
        <v>0</v>
      </c>
      <c r="BL179" s="175" t="s">
        <v>130</v>
      </c>
      <c r="BM179" s="175" t="s">
        <v>435</v>
      </c>
    </row>
    <row r="180" spans="1:65" s="205" customFormat="1" ht="37.5" customHeight="1" x14ac:dyDescent="0.35">
      <c r="A180" s="250"/>
      <c r="B180" s="204"/>
      <c r="D180" s="206" t="s">
        <v>62</v>
      </c>
      <c r="E180" s="207" t="s">
        <v>193</v>
      </c>
      <c r="F180" s="207" t="s">
        <v>194</v>
      </c>
      <c r="J180" s="208">
        <f>$BK$180</f>
        <v>0</v>
      </c>
      <c r="L180" s="254"/>
      <c r="M180" s="209"/>
      <c r="P180" s="210">
        <f>$P$181+$P$209+$P$226+$P$236+$P$260+$P$262+$P$268+$P$274+$P$284+$P$298+$P$305+$P$320+$P$342+$P$359+$P$376</f>
        <v>297.17175100000003</v>
      </c>
      <c r="R180" s="210">
        <f>$R$181+$R$209+$R$226+$R$236+$R$260+$R$262+$R$268+$R$274+$R$284+$R$298+$R$305+$R$320+$R$342+$R$359+$R$376</f>
        <v>3.0989706999999997</v>
      </c>
      <c r="T180" s="211">
        <f>$T$181+$T$209+$T$226+$T$236+$T$260+$T$262+$T$268+$T$274+$T$284+$T$298+$T$305+$T$320+$T$342+$T$359+$T$376</f>
        <v>0.71939947000000015</v>
      </c>
      <c r="AR180" s="206" t="s">
        <v>70</v>
      </c>
      <c r="AT180" s="206" t="s">
        <v>62</v>
      </c>
      <c r="AU180" s="206" t="s">
        <v>63</v>
      </c>
      <c r="AY180" s="206" t="s">
        <v>122</v>
      </c>
      <c r="BK180" s="212">
        <f>$BK$181+$BK$209+$BK$226+$BK$236+$BK$260+$BK$262+$BK$268+$BK$274+$BK$284+$BK$298+$BK$305+$BK$320+$BK$342+$BK$359+$BK$376</f>
        <v>0</v>
      </c>
    </row>
    <row r="181" spans="1:65" s="205" customFormat="1" ht="21" customHeight="1" x14ac:dyDescent="0.3">
      <c r="A181" s="250"/>
      <c r="B181" s="204"/>
      <c r="D181" s="206" t="s">
        <v>62</v>
      </c>
      <c r="E181" s="213" t="s">
        <v>436</v>
      </c>
      <c r="F181" s="213" t="s">
        <v>437</v>
      </c>
      <c r="J181" s="214">
        <f>$BK$181</f>
        <v>0</v>
      </c>
      <c r="L181" s="254"/>
      <c r="M181" s="209"/>
      <c r="P181" s="210">
        <f>SUM($P$182:$P$208)</f>
        <v>10.052519999999999</v>
      </c>
      <c r="R181" s="210">
        <f>SUM($R$182:$R$208)</f>
        <v>0.16654749999999999</v>
      </c>
      <c r="T181" s="211">
        <f>SUM($T$182:$T$208)</f>
        <v>0</v>
      </c>
      <c r="AR181" s="206" t="s">
        <v>70</v>
      </c>
      <c r="AT181" s="206" t="s">
        <v>62</v>
      </c>
      <c r="AU181" s="206" t="s">
        <v>17</v>
      </c>
      <c r="AY181" s="206" t="s">
        <v>122</v>
      </c>
      <c r="BK181" s="212">
        <f>SUM($BK$182:$BK$208)</f>
        <v>0</v>
      </c>
    </row>
    <row r="182" spans="1:65" s="147" customFormat="1" ht="15.75" customHeight="1" x14ac:dyDescent="0.3">
      <c r="A182" s="245"/>
      <c r="B182" s="81"/>
      <c r="C182" s="218" t="s">
        <v>254</v>
      </c>
      <c r="D182" s="218" t="s">
        <v>125</v>
      </c>
      <c r="E182" s="216" t="s">
        <v>438</v>
      </c>
      <c r="F182" s="217" t="s">
        <v>439</v>
      </c>
      <c r="G182" s="218" t="s">
        <v>134</v>
      </c>
      <c r="H182" s="219">
        <v>22.797999999999998</v>
      </c>
      <c r="I182" s="270"/>
      <c r="J182" s="220">
        <f>ROUND($I$182*$H$182,2)</f>
        <v>0</v>
      </c>
      <c r="K182" s="217" t="s">
        <v>129</v>
      </c>
      <c r="L182" s="252"/>
      <c r="M182" s="221"/>
      <c r="N182" s="222" t="s">
        <v>34</v>
      </c>
      <c r="O182" s="223">
        <v>0.18</v>
      </c>
      <c r="P182" s="223">
        <f>$O$182*$H$182</f>
        <v>4.1036399999999995</v>
      </c>
      <c r="Q182" s="223">
        <v>3.5000000000000001E-3</v>
      </c>
      <c r="R182" s="223">
        <f>$Q$182*$H$182</f>
        <v>7.9792999999999989E-2</v>
      </c>
      <c r="S182" s="223">
        <v>0</v>
      </c>
      <c r="T182" s="224">
        <f>$S$182*$H$182</f>
        <v>0</v>
      </c>
      <c r="AR182" s="175" t="s">
        <v>197</v>
      </c>
      <c r="AT182" s="175" t="s">
        <v>125</v>
      </c>
      <c r="AU182" s="175" t="s">
        <v>70</v>
      </c>
      <c r="AY182" s="175" t="s">
        <v>122</v>
      </c>
      <c r="BE182" s="225">
        <f>IF($N$182="základní",$J$182,0)</f>
        <v>0</v>
      </c>
      <c r="BF182" s="225">
        <f>IF($N$182="snížená",$J$182,0)</f>
        <v>0</v>
      </c>
      <c r="BG182" s="225">
        <f>IF($N$182="zákl. přenesená",$J$182,0)</f>
        <v>0</v>
      </c>
      <c r="BH182" s="225">
        <f>IF($N$182="sníž. přenesená",$J$182,0)</f>
        <v>0</v>
      </c>
      <c r="BI182" s="225">
        <f>IF($N$182="nulová",$J$182,0)</f>
        <v>0</v>
      </c>
      <c r="BJ182" s="175" t="s">
        <v>17</v>
      </c>
      <c r="BK182" s="225">
        <f>ROUND($I$182*$H$182,2)</f>
        <v>0</v>
      </c>
      <c r="BL182" s="175" t="s">
        <v>197</v>
      </c>
      <c r="BM182" s="175" t="s">
        <v>440</v>
      </c>
    </row>
    <row r="183" spans="1:65" s="147" customFormat="1" ht="15.75" hidden="1" customHeight="1" x14ac:dyDescent="0.3">
      <c r="A183" s="245"/>
      <c r="B183" s="226"/>
      <c r="D183" s="227" t="s">
        <v>166</v>
      </c>
      <c r="E183" s="228"/>
      <c r="F183" s="228" t="s">
        <v>396</v>
      </c>
      <c r="H183" s="229">
        <v>1.474</v>
      </c>
      <c r="L183" s="255"/>
      <c r="M183" s="230"/>
      <c r="T183" s="231"/>
      <c r="AT183" s="232" t="s">
        <v>166</v>
      </c>
      <c r="AU183" s="232" t="s">
        <v>70</v>
      </c>
      <c r="AV183" s="232" t="s">
        <v>70</v>
      </c>
      <c r="AW183" s="232" t="s">
        <v>93</v>
      </c>
      <c r="AX183" s="232" t="s">
        <v>63</v>
      </c>
      <c r="AY183" s="232" t="s">
        <v>122</v>
      </c>
    </row>
    <row r="184" spans="1:65" s="147" customFormat="1" ht="15.75" hidden="1" customHeight="1" x14ac:dyDescent="0.3">
      <c r="A184" s="245"/>
      <c r="B184" s="226"/>
      <c r="D184" s="233" t="s">
        <v>166</v>
      </c>
      <c r="E184" s="232"/>
      <c r="F184" s="228" t="s">
        <v>397</v>
      </c>
      <c r="H184" s="229">
        <v>1.5840000000000001</v>
      </c>
      <c r="L184" s="255"/>
      <c r="M184" s="230"/>
      <c r="T184" s="231"/>
      <c r="AT184" s="232" t="s">
        <v>166</v>
      </c>
      <c r="AU184" s="232" t="s">
        <v>70</v>
      </c>
      <c r="AV184" s="232" t="s">
        <v>70</v>
      </c>
      <c r="AW184" s="232" t="s">
        <v>93</v>
      </c>
      <c r="AX184" s="232" t="s">
        <v>63</v>
      </c>
      <c r="AY184" s="232" t="s">
        <v>122</v>
      </c>
    </row>
    <row r="185" spans="1:65" s="147" customFormat="1" ht="15.75" hidden="1" customHeight="1" x14ac:dyDescent="0.3">
      <c r="A185" s="245"/>
      <c r="B185" s="226"/>
      <c r="D185" s="233" t="s">
        <v>166</v>
      </c>
      <c r="E185" s="232"/>
      <c r="F185" s="228" t="s">
        <v>398</v>
      </c>
      <c r="H185" s="229">
        <v>7.28</v>
      </c>
      <c r="L185" s="255"/>
      <c r="M185" s="230"/>
      <c r="T185" s="231"/>
      <c r="AT185" s="232" t="s">
        <v>166</v>
      </c>
      <c r="AU185" s="232" t="s">
        <v>70</v>
      </c>
      <c r="AV185" s="232" t="s">
        <v>70</v>
      </c>
      <c r="AW185" s="232" t="s">
        <v>93</v>
      </c>
      <c r="AX185" s="232" t="s">
        <v>63</v>
      </c>
      <c r="AY185" s="232" t="s">
        <v>122</v>
      </c>
    </row>
    <row r="186" spans="1:65" s="147" customFormat="1" ht="15.75" hidden="1" customHeight="1" x14ac:dyDescent="0.3">
      <c r="A186" s="245"/>
      <c r="B186" s="226"/>
      <c r="D186" s="233" t="s">
        <v>166</v>
      </c>
      <c r="E186" s="232"/>
      <c r="F186" s="228" t="s">
        <v>399</v>
      </c>
      <c r="H186" s="229">
        <v>3.11</v>
      </c>
      <c r="L186" s="255"/>
      <c r="M186" s="230"/>
      <c r="T186" s="231"/>
      <c r="AT186" s="232" t="s">
        <v>166</v>
      </c>
      <c r="AU186" s="232" t="s">
        <v>70</v>
      </c>
      <c r="AV186" s="232" t="s">
        <v>70</v>
      </c>
      <c r="AW186" s="232" t="s">
        <v>93</v>
      </c>
      <c r="AX186" s="232" t="s">
        <v>63</v>
      </c>
      <c r="AY186" s="232" t="s">
        <v>122</v>
      </c>
    </row>
    <row r="187" spans="1:65" s="147" customFormat="1" ht="15.75" hidden="1" customHeight="1" x14ac:dyDescent="0.3">
      <c r="A187" s="245"/>
      <c r="B187" s="226"/>
      <c r="D187" s="233" t="s">
        <v>166</v>
      </c>
      <c r="E187" s="232"/>
      <c r="F187" s="228" t="s">
        <v>400</v>
      </c>
      <c r="H187" s="229">
        <v>6.79</v>
      </c>
      <c r="L187" s="255"/>
      <c r="M187" s="230"/>
      <c r="T187" s="231"/>
      <c r="AT187" s="232" t="s">
        <v>166</v>
      </c>
      <c r="AU187" s="232" t="s">
        <v>70</v>
      </c>
      <c r="AV187" s="232" t="s">
        <v>70</v>
      </c>
      <c r="AW187" s="232" t="s">
        <v>93</v>
      </c>
      <c r="AX187" s="232" t="s">
        <v>63</v>
      </c>
      <c r="AY187" s="232" t="s">
        <v>122</v>
      </c>
    </row>
    <row r="188" spans="1:65" s="147" customFormat="1" ht="15.75" hidden="1" customHeight="1" x14ac:dyDescent="0.3">
      <c r="A188" s="245"/>
      <c r="B188" s="226"/>
      <c r="D188" s="233" t="s">
        <v>166</v>
      </c>
      <c r="E188" s="232"/>
      <c r="F188" s="228" t="s">
        <v>401</v>
      </c>
      <c r="H188" s="229">
        <v>1.28</v>
      </c>
      <c r="L188" s="255"/>
      <c r="M188" s="230"/>
      <c r="T188" s="231"/>
      <c r="AT188" s="232" t="s">
        <v>166</v>
      </c>
      <c r="AU188" s="232" t="s">
        <v>70</v>
      </c>
      <c r="AV188" s="232" t="s">
        <v>70</v>
      </c>
      <c r="AW188" s="232" t="s">
        <v>93</v>
      </c>
      <c r="AX188" s="232" t="s">
        <v>63</v>
      </c>
      <c r="AY188" s="232" t="s">
        <v>122</v>
      </c>
    </row>
    <row r="189" spans="1:65" s="147" customFormat="1" ht="15.75" hidden="1" customHeight="1" x14ac:dyDescent="0.3">
      <c r="A189" s="245"/>
      <c r="B189" s="226"/>
      <c r="D189" s="233" t="s">
        <v>166</v>
      </c>
      <c r="E189" s="232"/>
      <c r="F189" s="228" t="s">
        <v>402</v>
      </c>
      <c r="H189" s="229">
        <v>1.28</v>
      </c>
      <c r="L189" s="255"/>
      <c r="M189" s="230"/>
      <c r="T189" s="231"/>
      <c r="AT189" s="232" t="s">
        <v>166</v>
      </c>
      <c r="AU189" s="232" t="s">
        <v>70</v>
      </c>
      <c r="AV189" s="232" t="s">
        <v>70</v>
      </c>
      <c r="AW189" s="232" t="s">
        <v>93</v>
      </c>
      <c r="AX189" s="232" t="s">
        <v>63</v>
      </c>
      <c r="AY189" s="232" t="s">
        <v>122</v>
      </c>
    </row>
    <row r="190" spans="1:65" s="147" customFormat="1" ht="15.75" customHeight="1" x14ac:dyDescent="0.3">
      <c r="A190" s="245"/>
      <c r="B190" s="81"/>
      <c r="C190" s="215" t="s">
        <v>258</v>
      </c>
      <c r="D190" s="215" t="s">
        <v>125</v>
      </c>
      <c r="E190" s="216" t="s">
        <v>441</v>
      </c>
      <c r="F190" s="217" t="s">
        <v>442</v>
      </c>
      <c r="G190" s="218" t="s">
        <v>134</v>
      </c>
      <c r="H190" s="219">
        <v>24.786999999999999</v>
      </c>
      <c r="I190" s="270"/>
      <c r="J190" s="220">
        <f>ROUND($I$190*$H$190,2)</f>
        <v>0</v>
      </c>
      <c r="K190" s="217" t="s">
        <v>129</v>
      </c>
      <c r="L190" s="252"/>
      <c r="M190" s="221"/>
      <c r="N190" s="222" t="s">
        <v>34</v>
      </c>
      <c r="O190" s="223">
        <v>0.24</v>
      </c>
      <c r="P190" s="223">
        <f>$O$190*$H$190</f>
        <v>5.9488799999999999</v>
      </c>
      <c r="Q190" s="223">
        <v>3.5000000000000001E-3</v>
      </c>
      <c r="R190" s="223">
        <f>$Q$190*$H$190</f>
        <v>8.6754499999999998E-2</v>
      </c>
      <c r="S190" s="223">
        <v>0</v>
      </c>
      <c r="T190" s="224">
        <f>$S$190*$H$190</f>
        <v>0</v>
      </c>
      <c r="AR190" s="175" t="s">
        <v>197</v>
      </c>
      <c r="AT190" s="175" t="s">
        <v>125</v>
      </c>
      <c r="AU190" s="175" t="s">
        <v>70</v>
      </c>
      <c r="AY190" s="147" t="s">
        <v>122</v>
      </c>
      <c r="BE190" s="225">
        <f>IF($N$190="základní",$J$190,0)</f>
        <v>0</v>
      </c>
      <c r="BF190" s="225">
        <f>IF($N$190="snížená",$J$190,0)</f>
        <v>0</v>
      </c>
      <c r="BG190" s="225">
        <f>IF($N$190="zákl. přenesená",$J$190,0)</f>
        <v>0</v>
      </c>
      <c r="BH190" s="225">
        <f>IF($N$190="sníž. přenesená",$J$190,0)</f>
        <v>0</v>
      </c>
      <c r="BI190" s="225">
        <f>IF($N$190="nulová",$J$190,0)</f>
        <v>0</v>
      </c>
      <c r="BJ190" s="175" t="s">
        <v>17</v>
      </c>
      <c r="BK190" s="225">
        <f>ROUND($I$190*$H$190,2)</f>
        <v>0</v>
      </c>
      <c r="BL190" s="175" t="s">
        <v>197</v>
      </c>
      <c r="BM190" s="175" t="s">
        <v>443</v>
      </c>
    </row>
    <row r="191" spans="1:65" s="147" customFormat="1" ht="15.75" hidden="1" customHeight="1" x14ac:dyDescent="0.3">
      <c r="A191" s="245"/>
      <c r="B191" s="226"/>
      <c r="D191" s="227" t="s">
        <v>166</v>
      </c>
      <c r="E191" s="228"/>
      <c r="F191" s="228" t="s">
        <v>444</v>
      </c>
      <c r="H191" s="229">
        <v>2.7090000000000001</v>
      </c>
      <c r="L191" s="255"/>
      <c r="M191" s="230"/>
      <c r="T191" s="231"/>
      <c r="AT191" s="232" t="s">
        <v>166</v>
      </c>
      <c r="AU191" s="232" t="s">
        <v>70</v>
      </c>
      <c r="AV191" s="232" t="s">
        <v>70</v>
      </c>
      <c r="AW191" s="232" t="s">
        <v>93</v>
      </c>
      <c r="AX191" s="232" t="s">
        <v>63</v>
      </c>
      <c r="AY191" s="232" t="s">
        <v>122</v>
      </c>
    </row>
    <row r="192" spans="1:65" s="147" customFormat="1" ht="15.75" hidden="1" customHeight="1" x14ac:dyDescent="0.3">
      <c r="A192" s="245"/>
      <c r="B192" s="226"/>
      <c r="D192" s="233" t="s">
        <v>166</v>
      </c>
      <c r="E192" s="232"/>
      <c r="F192" s="228" t="s">
        <v>445</v>
      </c>
      <c r="H192" s="229">
        <v>1.575</v>
      </c>
      <c r="L192" s="255"/>
      <c r="M192" s="230"/>
      <c r="T192" s="231"/>
      <c r="AT192" s="232" t="s">
        <v>166</v>
      </c>
      <c r="AU192" s="232" t="s">
        <v>70</v>
      </c>
      <c r="AV192" s="232" t="s">
        <v>70</v>
      </c>
      <c r="AW192" s="232" t="s">
        <v>93</v>
      </c>
      <c r="AX192" s="232" t="s">
        <v>63</v>
      </c>
      <c r="AY192" s="232" t="s">
        <v>122</v>
      </c>
    </row>
    <row r="193" spans="1:65" s="147" customFormat="1" ht="15.75" hidden="1" customHeight="1" x14ac:dyDescent="0.3">
      <c r="A193" s="245"/>
      <c r="B193" s="226"/>
      <c r="D193" s="233" t="s">
        <v>166</v>
      </c>
      <c r="E193" s="232"/>
      <c r="F193" s="228" t="s">
        <v>446</v>
      </c>
      <c r="H193" s="229">
        <v>3.387</v>
      </c>
      <c r="L193" s="255"/>
      <c r="M193" s="230"/>
      <c r="T193" s="231"/>
      <c r="AT193" s="232" t="s">
        <v>166</v>
      </c>
      <c r="AU193" s="232" t="s">
        <v>70</v>
      </c>
      <c r="AV193" s="232" t="s">
        <v>70</v>
      </c>
      <c r="AW193" s="232" t="s">
        <v>93</v>
      </c>
      <c r="AX193" s="232" t="s">
        <v>63</v>
      </c>
      <c r="AY193" s="232" t="s">
        <v>122</v>
      </c>
    </row>
    <row r="194" spans="1:65" s="147" customFormat="1" ht="15.75" hidden="1" customHeight="1" x14ac:dyDescent="0.3">
      <c r="A194" s="245"/>
      <c r="B194" s="226"/>
      <c r="D194" s="233" t="s">
        <v>166</v>
      </c>
      <c r="E194" s="232"/>
      <c r="F194" s="228" t="s">
        <v>447</v>
      </c>
      <c r="H194" s="229">
        <v>4.242</v>
      </c>
      <c r="L194" s="255"/>
      <c r="M194" s="230"/>
      <c r="T194" s="231"/>
      <c r="AT194" s="232" t="s">
        <v>166</v>
      </c>
      <c r="AU194" s="232" t="s">
        <v>70</v>
      </c>
      <c r="AV194" s="232" t="s">
        <v>70</v>
      </c>
      <c r="AW194" s="232" t="s">
        <v>93</v>
      </c>
      <c r="AX194" s="232" t="s">
        <v>63</v>
      </c>
      <c r="AY194" s="232" t="s">
        <v>122</v>
      </c>
    </row>
    <row r="195" spans="1:65" s="147" customFormat="1" ht="15.75" hidden="1" customHeight="1" x14ac:dyDescent="0.3">
      <c r="A195" s="245"/>
      <c r="B195" s="226"/>
      <c r="D195" s="233" t="s">
        <v>166</v>
      </c>
      <c r="E195" s="232"/>
      <c r="F195" s="228" t="s">
        <v>448</v>
      </c>
      <c r="H195" s="229">
        <v>2.1749999999999998</v>
      </c>
      <c r="L195" s="255"/>
      <c r="M195" s="230"/>
      <c r="T195" s="231"/>
      <c r="AT195" s="232" t="s">
        <v>166</v>
      </c>
      <c r="AU195" s="232" t="s">
        <v>70</v>
      </c>
      <c r="AV195" s="232" t="s">
        <v>70</v>
      </c>
      <c r="AW195" s="232" t="s">
        <v>93</v>
      </c>
      <c r="AX195" s="232" t="s">
        <v>63</v>
      </c>
      <c r="AY195" s="232" t="s">
        <v>122</v>
      </c>
    </row>
    <row r="196" spans="1:65" s="147" customFormat="1" ht="15.75" hidden="1" customHeight="1" x14ac:dyDescent="0.3">
      <c r="A196" s="245"/>
      <c r="B196" s="226"/>
      <c r="D196" s="233" t="s">
        <v>166</v>
      </c>
      <c r="E196" s="232"/>
      <c r="F196" s="228" t="s">
        <v>449</v>
      </c>
      <c r="H196" s="229">
        <v>3.1560000000000001</v>
      </c>
      <c r="L196" s="255"/>
      <c r="M196" s="230"/>
      <c r="T196" s="231"/>
      <c r="AT196" s="232" t="s">
        <v>166</v>
      </c>
      <c r="AU196" s="232" t="s">
        <v>70</v>
      </c>
      <c r="AV196" s="232" t="s">
        <v>70</v>
      </c>
      <c r="AW196" s="232" t="s">
        <v>93</v>
      </c>
      <c r="AX196" s="232" t="s">
        <v>63</v>
      </c>
      <c r="AY196" s="232" t="s">
        <v>122</v>
      </c>
    </row>
    <row r="197" spans="1:65" s="147" customFormat="1" ht="15.75" hidden="1" customHeight="1" x14ac:dyDescent="0.3">
      <c r="A197" s="245"/>
      <c r="B197" s="226"/>
      <c r="D197" s="233" t="s">
        <v>166</v>
      </c>
      <c r="E197" s="232"/>
      <c r="F197" s="228" t="s">
        <v>450</v>
      </c>
      <c r="H197" s="229">
        <v>4.7290000000000001</v>
      </c>
      <c r="L197" s="255"/>
      <c r="M197" s="230"/>
      <c r="T197" s="231"/>
      <c r="AT197" s="232" t="s">
        <v>166</v>
      </c>
      <c r="AU197" s="232" t="s">
        <v>70</v>
      </c>
      <c r="AV197" s="232" t="s">
        <v>70</v>
      </c>
      <c r="AW197" s="232" t="s">
        <v>93</v>
      </c>
      <c r="AX197" s="232" t="s">
        <v>63</v>
      </c>
      <c r="AY197" s="232" t="s">
        <v>122</v>
      </c>
    </row>
    <row r="198" spans="1:65" s="147" customFormat="1" ht="15.75" hidden="1" customHeight="1" x14ac:dyDescent="0.3">
      <c r="A198" s="245"/>
      <c r="B198" s="226"/>
      <c r="D198" s="233" t="s">
        <v>166</v>
      </c>
      <c r="E198" s="232"/>
      <c r="F198" s="228" t="s">
        <v>451</v>
      </c>
      <c r="H198" s="229">
        <v>1.407</v>
      </c>
      <c r="L198" s="255"/>
      <c r="M198" s="230"/>
      <c r="T198" s="231"/>
      <c r="AT198" s="232" t="s">
        <v>166</v>
      </c>
      <c r="AU198" s="232" t="s">
        <v>70</v>
      </c>
      <c r="AV198" s="232" t="s">
        <v>70</v>
      </c>
      <c r="AW198" s="232" t="s">
        <v>93</v>
      </c>
      <c r="AX198" s="232" t="s">
        <v>63</v>
      </c>
      <c r="AY198" s="232" t="s">
        <v>122</v>
      </c>
    </row>
    <row r="199" spans="1:65" s="147" customFormat="1" ht="15.75" hidden="1" customHeight="1" x14ac:dyDescent="0.3">
      <c r="A199" s="245"/>
      <c r="B199" s="226"/>
      <c r="D199" s="233" t="s">
        <v>166</v>
      </c>
      <c r="E199" s="232"/>
      <c r="F199" s="228" t="s">
        <v>452</v>
      </c>
      <c r="H199" s="229">
        <v>1.407</v>
      </c>
      <c r="L199" s="255"/>
      <c r="M199" s="230"/>
      <c r="T199" s="231"/>
      <c r="AT199" s="232" t="s">
        <v>166</v>
      </c>
      <c r="AU199" s="232" t="s">
        <v>70</v>
      </c>
      <c r="AV199" s="232" t="s">
        <v>70</v>
      </c>
      <c r="AW199" s="232" t="s">
        <v>93</v>
      </c>
      <c r="AX199" s="232" t="s">
        <v>63</v>
      </c>
      <c r="AY199" s="232" t="s">
        <v>122</v>
      </c>
    </row>
    <row r="200" spans="1:65" s="147" customFormat="1" ht="15.75" customHeight="1" x14ac:dyDescent="0.3">
      <c r="A200" s="245"/>
      <c r="B200" s="81"/>
      <c r="C200" s="215" t="s">
        <v>262</v>
      </c>
      <c r="D200" s="215" t="s">
        <v>125</v>
      </c>
      <c r="E200" s="216" t="s">
        <v>453</v>
      </c>
      <c r="F200" s="217" t="s">
        <v>454</v>
      </c>
      <c r="G200" s="218"/>
      <c r="H200" s="219">
        <v>58.71</v>
      </c>
      <c r="I200" s="270"/>
      <c r="J200" s="220">
        <f>ROUND($I$200*$H$200,2)</f>
        <v>0</v>
      </c>
      <c r="K200" s="217" t="s">
        <v>217</v>
      </c>
      <c r="L200" s="252"/>
      <c r="M200" s="221"/>
      <c r="N200" s="222" t="s">
        <v>34</v>
      </c>
      <c r="O200" s="223">
        <v>0</v>
      </c>
      <c r="P200" s="223">
        <f>$O$200*$H$200</f>
        <v>0</v>
      </c>
      <c r="Q200" s="223">
        <v>0</v>
      </c>
      <c r="R200" s="223">
        <f>$Q$200*$H$200</f>
        <v>0</v>
      </c>
      <c r="S200" s="223">
        <v>0</v>
      </c>
      <c r="T200" s="224">
        <f>$S$200*$H$200</f>
        <v>0</v>
      </c>
      <c r="AR200" s="175" t="s">
        <v>197</v>
      </c>
      <c r="AT200" s="175" t="s">
        <v>125</v>
      </c>
      <c r="AU200" s="175" t="s">
        <v>70</v>
      </c>
      <c r="AY200" s="147" t="s">
        <v>122</v>
      </c>
      <c r="BE200" s="225">
        <f>IF($N$200="základní",$J$200,0)</f>
        <v>0</v>
      </c>
      <c r="BF200" s="225">
        <f>IF($N$200="snížená",$J$200,0)</f>
        <v>0</v>
      </c>
      <c r="BG200" s="225">
        <f>IF($N$200="zákl. přenesená",$J$200,0)</f>
        <v>0</v>
      </c>
      <c r="BH200" s="225">
        <f>IF($N$200="sníž. přenesená",$J$200,0)</f>
        <v>0</v>
      </c>
      <c r="BI200" s="225">
        <f>IF($N$200="nulová",$J$200,0)</f>
        <v>0</v>
      </c>
      <c r="BJ200" s="175" t="s">
        <v>17</v>
      </c>
      <c r="BK200" s="225">
        <f>ROUND($I$200*$H$200,2)</f>
        <v>0</v>
      </c>
      <c r="BL200" s="175" t="s">
        <v>197</v>
      </c>
      <c r="BM200" s="175" t="s">
        <v>455</v>
      </c>
    </row>
    <row r="201" spans="1:65" s="147" customFormat="1" ht="15.75" hidden="1" customHeight="1" x14ac:dyDescent="0.3">
      <c r="A201" s="245"/>
      <c r="B201" s="226"/>
      <c r="D201" s="227" t="s">
        <v>166</v>
      </c>
      <c r="E201" s="228"/>
      <c r="F201" s="228" t="s">
        <v>456</v>
      </c>
      <c r="H201" s="229">
        <v>6.32</v>
      </c>
      <c r="L201" s="255"/>
      <c r="M201" s="230"/>
      <c r="T201" s="231"/>
      <c r="AT201" s="232" t="s">
        <v>166</v>
      </c>
      <c r="AU201" s="232" t="s">
        <v>70</v>
      </c>
      <c r="AV201" s="232" t="s">
        <v>70</v>
      </c>
      <c r="AW201" s="232" t="s">
        <v>93</v>
      </c>
      <c r="AX201" s="232" t="s">
        <v>63</v>
      </c>
      <c r="AY201" s="232" t="s">
        <v>122</v>
      </c>
    </row>
    <row r="202" spans="1:65" s="147" customFormat="1" ht="15.75" hidden="1" customHeight="1" x14ac:dyDescent="0.3">
      <c r="A202" s="245"/>
      <c r="B202" s="226"/>
      <c r="D202" s="233" t="s">
        <v>166</v>
      </c>
      <c r="E202" s="232"/>
      <c r="F202" s="228" t="s">
        <v>457</v>
      </c>
      <c r="H202" s="229">
        <v>6.45</v>
      </c>
      <c r="L202" s="255"/>
      <c r="M202" s="230"/>
      <c r="T202" s="231"/>
      <c r="AT202" s="232" t="s">
        <v>166</v>
      </c>
      <c r="AU202" s="232" t="s">
        <v>70</v>
      </c>
      <c r="AV202" s="232" t="s">
        <v>70</v>
      </c>
      <c r="AW202" s="232" t="s">
        <v>93</v>
      </c>
      <c r="AX202" s="232" t="s">
        <v>63</v>
      </c>
      <c r="AY202" s="232" t="s">
        <v>122</v>
      </c>
    </row>
    <row r="203" spans="1:65" s="147" customFormat="1" ht="15.75" hidden="1" customHeight="1" x14ac:dyDescent="0.3">
      <c r="A203" s="245"/>
      <c r="B203" s="226"/>
      <c r="D203" s="233" t="s">
        <v>166</v>
      </c>
      <c r="E203" s="232"/>
      <c r="F203" s="228" t="s">
        <v>458</v>
      </c>
      <c r="H203" s="229">
        <v>13.39</v>
      </c>
      <c r="L203" s="255"/>
      <c r="M203" s="230"/>
      <c r="T203" s="231"/>
      <c r="AT203" s="232" t="s">
        <v>166</v>
      </c>
      <c r="AU203" s="232" t="s">
        <v>70</v>
      </c>
      <c r="AV203" s="232" t="s">
        <v>70</v>
      </c>
      <c r="AW203" s="232" t="s">
        <v>93</v>
      </c>
      <c r="AX203" s="232" t="s">
        <v>63</v>
      </c>
      <c r="AY203" s="232" t="s">
        <v>122</v>
      </c>
    </row>
    <row r="204" spans="1:65" s="147" customFormat="1" ht="15.75" hidden="1" customHeight="1" x14ac:dyDescent="0.3">
      <c r="A204" s="245"/>
      <c r="B204" s="226"/>
      <c r="D204" s="233" t="s">
        <v>166</v>
      </c>
      <c r="E204" s="232"/>
      <c r="F204" s="228" t="s">
        <v>459</v>
      </c>
      <c r="H204" s="229">
        <v>9.0500000000000007</v>
      </c>
      <c r="L204" s="255"/>
      <c r="M204" s="230"/>
      <c r="T204" s="231"/>
      <c r="AT204" s="232" t="s">
        <v>166</v>
      </c>
      <c r="AU204" s="232" t="s">
        <v>70</v>
      </c>
      <c r="AV204" s="232" t="s">
        <v>70</v>
      </c>
      <c r="AW204" s="232" t="s">
        <v>93</v>
      </c>
      <c r="AX204" s="232" t="s">
        <v>63</v>
      </c>
      <c r="AY204" s="232" t="s">
        <v>122</v>
      </c>
    </row>
    <row r="205" spans="1:65" s="147" customFormat="1" ht="15.75" hidden="1" customHeight="1" x14ac:dyDescent="0.3">
      <c r="A205" s="245"/>
      <c r="B205" s="226"/>
      <c r="D205" s="233" t="s">
        <v>166</v>
      </c>
      <c r="E205" s="232"/>
      <c r="F205" s="228" t="s">
        <v>460</v>
      </c>
      <c r="H205" s="229">
        <v>11.72</v>
      </c>
      <c r="L205" s="255"/>
      <c r="M205" s="230"/>
      <c r="T205" s="231"/>
      <c r="AT205" s="232" t="s">
        <v>166</v>
      </c>
      <c r="AU205" s="232" t="s">
        <v>70</v>
      </c>
      <c r="AV205" s="232" t="s">
        <v>70</v>
      </c>
      <c r="AW205" s="232" t="s">
        <v>93</v>
      </c>
      <c r="AX205" s="232" t="s">
        <v>63</v>
      </c>
      <c r="AY205" s="232" t="s">
        <v>122</v>
      </c>
    </row>
    <row r="206" spans="1:65" s="147" customFormat="1" ht="15.75" hidden="1" customHeight="1" x14ac:dyDescent="0.3">
      <c r="A206" s="245"/>
      <c r="B206" s="226"/>
      <c r="D206" s="233" t="s">
        <v>166</v>
      </c>
      <c r="E206" s="232"/>
      <c r="F206" s="228" t="s">
        <v>461</v>
      </c>
      <c r="H206" s="229">
        <v>5.89</v>
      </c>
      <c r="L206" s="255"/>
      <c r="M206" s="230"/>
      <c r="T206" s="231"/>
      <c r="AT206" s="232" t="s">
        <v>166</v>
      </c>
      <c r="AU206" s="232" t="s">
        <v>70</v>
      </c>
      <c r="AV206" s="232" t="s">
        <v>70</v>
      </c>
      <c r="AW206" s="232" t="s">
        <v>93</v>
      </c>
      <c r="AX206" s="232" t="s">
        <v>63</v>
      </c>
      <c r="AY206" s="232" t="s">
        <v>122</v>
      </c>
    </row>
    <row r="207" spans="1:65" s="147" customFormat="1" ht="15.75" hidden="1" customHeight="1" x14ac:dyDescent="0.3">
      <c r="A207" s="245"/>
      <c r="B207" s="226"/>
      <c r="D207" s="233" t="s">
        <v>166</v>
      </c>
      <c r="E207" s="232"/>
      <c r="F207" s="228" t="s">
        <v>462</v>
      </c>
      <c r="H207" s="229">
        <v>5.89</v>
      </c>
      <c r="L207" s="255"/>
      <c r="M207" s="230"/>
      <c r="T207" s="231"/>
      <c r="AT207" s="232" t="s">
        <v>166</v>
      </c>
      <c r="AU207" s="232" t="s">
        <v>70</v>
      </c>
      <c r="AV207" s="232" t="s">
        <v>70</v>
      </c>
      <c r="AW207" s="232" t="s">
        <v>93</v>
      </c>
      <c r="AX207" s="232" t="s">
        <v>63</v>
      </c>
      <c r="AY207" s="232" t="s">
        <v>122</v>
      </c>
    </row>
    <row r="208" spans="1:65" s="147" customFormat="1" ht="15.75" customHeight="1" x14ac:dyDescent="0.3">
      <c r="A208" s="245"/>
      <c r="B208" s="81"/>
      <c r="C208" s="215" t="s">
        <v>266</v>
      </c>
      <c r="D208" s="215" t="s">
        <v>125</v>
      </c>
      <c r="E208" s="216" t="s">
        <v>463</v>
      </c>
      <c r="F208" s="217" t="s">
        <v>464</v>
      </c>
      <c r="G208" s="218" t="s">
        <v>221</v>
      </c>
      <c r="H208" s="269"/>
      <c r="I208" s="270"/>
      <c r="J208" s="220">
        <f>ROUND($I$208*$H$208,2)</f>
        <v>0</v>
      </c>
      <c r="K208" s="217" t="s">
        <v>129</v>
      </c>
      <c r="L208" s="252"/>
      <c r="M208" s="221"/>
      <c r="N208" s="222" t="s">
        <v>34</v>
      </c>
      <c r="O208" s="223">
        <v>0</v>
      </c>
      <c r="P208" s="223">
        <f>$O$208*$H$208</f>
        <v>0</v>
      </c>
      <c r="Q208" s="223">
        <v>0</v>
      </c>
      <c r="R208" s="223">
        <f>$Q$208*$H$208</f>
        <v>0</v>
      </c>
      <c r="S208" s="223">
        <v>0</v>
      </c>
      <c r="T208" s="224">
        <f>$S$208*$H$208</f>
        <v>0</v>
      </c>
      <c r="AR208" s="175" t="s">
        <v>197</v>
      </c>
      <c r="AT208" s="175" t="s">
        <v>125</v>
      </c>
      <c r="AU208" s="175" t="s">
        <v>70</v>
      </c>
      <c r="AY208" s="147" t="s">
        <v>122</v>
      </c>
      <c r="BE208" s="225">
        <f>IF($N$208="základní",$J$208,0)</f>
        <v>0</v>
      </c>
      <c r="BF208" s="225">
        <f>IF($N$208="snížená",$J$208,0)</f>
        <v>0</v>
      </c>
      <c r="BG208" s="225">
        <f>IF($N$208="zákl. přenesená",$J$208,0)</f>
        <v>0</v>
      </c>
      <c r="BH208" s="225">
        <f>IF($N$208="sníž. přenesená",$J$208,0)</f>
        <v>0</v>
      </c>
      <c r="BI208" s="225">
        <f>IF($N$208="nulová",$J$208,0)</f>
        <v>0</v>
      </c>
      <c r="BJ208" s="175" t="s">
        <v>17</v>
      </c>
      <c r="BK208" s="225">
        <f>ROUND($I$208*$H$208,2)</f>
        <v>0</v>
      </c>
      <c r="BL208" s="175" t="s">
        <v>197</v>
      </c>
      <c r="BM208" s="175" t="s">
        <v>465</v>
      </c>
    </row>
    <row r="209" spans="1:65" s="205" customFormat="1" ht="30.75" customHeight="1" x14ac:dyDescent="0.3">
      <c r="A209" s="250"/>
      <c r="B209" s="204"/>
      <c r="D209" s="206" t="s">
        <v>62</v>
      </c>
      <c r="E209" s="213" t="s">
        <v>195</v>
      </c>
      <c r="F209" s="213" t="s">
        <v>196</v>
      </c>
      <c r="J209" s="214">
        <f>$BK$209</f>
        <v>0</v>
      </c>
      <c r="L209" s="254"/>
      <c r="M209" s="209"/>
      <c r="P209" s="210">
        <f>SUM($P$210:$P$225)</f>
        <v>31.224000000000004</v>
      </c>
      <c r="R209" s="210">
        <f>SUM($R$210:$R$225)</f>
        <v>3.4049999999999997E-2</v>
      </c>
      <c r="T209" s="211">
        <f>SUM($T$210:$T$225)</f>
        <v>5.4330000000000003E-2</v>
      </c>
      <c r="AR209" s="206" t="s">
        <v>70</v>
      </c>
      <c r="AT209" s="206" t="s">
        <v>62</v>
      </c>
      <c r="AU209" s="206" t="s">
        <v>17</v>
      </c>
      <c r="AY209" s="206" t="s">
        <v>122</v>
      </c>
      <c r="BK209" s="212">
        <f>SUM($BK$210:$BK$225)</f>
        <v>0</v>
      </c>
    </row>
    <row r="210" spans="1:65" s="147" customFormat="1" ht="15.75" customHeight="1" x14ac:dyDescent="0.3">
      <c r="A210" s="245"/>
      <c r="B210" s="81"/>
      <c r="C210" s="218" t="s">
        <v>270</v>
      </c>
      <c r="D210" s="218" t="s">
        <v>125</v>
      </c>
      <c r="E210" s="216" t="s">
        <v>466</v>
      </c>
      <c r="F210" s="217" t="s">
        <v>467</v>
      </c>
      <c r="G210" s="218" t="s">
        <v>208</v>
      </c>
      <c r="H210" s="219">
        <v>8</v>
      </c>
      <c r="I210" s="270"/>
      <c r="J210" s="220">
        <f>ROUND($I$210*$H$210,2)</f>
        <v>0</v>
      </c>
      <c r="K210" s="217" t="s">
        <v>129</v>
      </c>
      <c r="L210" s="252"/>
      <c r="M210" s="221"/>
      <c r="N210" s="222" t="s">
        <v>34</v>
      </c>
      <c r="O210" s="223">
        <v>3.1E-2</v>
      </c>
      <c r="P210" s="223">
        <f>$O$210*$H$210</f>
        <v>0.248</v>
      </c>
      <c r="Q210" s="223">
        <v>0</v>
      </c>
      <c r="R210" s="223">
        <f>$Q$210*$H$210</f>
        <v>0</v>
      </c>
      <c r="S210" s="223">
        <v>2.0999999999999999E-3</v>
      </c>
      <c r="T210" s="224">
        <f>$S$210*$H$210</f>
        <v>1.6799999999999999E-2</v>
      </c>
      <c r="AR210" s="175" t="s">
        <v>197</v>
      </c>
      <c r="AT210" s="175" t="s">
        <v>125</v>
      </c>
      <c r="AU210" s="175" t="s">
        <v>70</v>
      </c>
      <c r="AY210" s="175" t="s">
        <v>122</v>
      </c>
      <c r="BE210" s="225">
        <f>IF($N$210="základní",$J$210,0)</f>
        <v>0</v>
      </c>
      <c r="BF210" s="225">
        <f>IF($N$210="snížená",$J$210,0)</f>
        <v>0</v>
      </c>
      <c r="BG210" s="225">
        <f>IF($N$210="zákl. přenesená",$J$210,0)</f>
        <v>0</v>
      </c>
      <c r="BH210" s="225">
        <f>IF($N$210="sníž. přenesená",$J$210,0)</f>
        <v>0</v>
      </c>
      <c r="BI210" s="225">
        <f>IF($N$210="nulová",$J$210,0)</f>
        <v>0</v>
      </c>
      <c r="BJ210" s="175" t="s">
        <v>17</v>
      </c>
      <c r="BK210" s="225">
        <f>ROUND($I$210*$H$210,2)</f>
        <v>0</v>
      </c>
      <c r="BL210" s="175" t="s">
        <v>197</v>
      </c>
      <c r="BM210" s="175" t="s">
        <v>468</v>
      </c>
    </row>
    <row r="211" spans="1:65" s="147" customFormat="1" ht="15.75" customHeight="1" x14ac:dyDescent="0.3">
      <c r="A211" s="245"/>
      <c r="B211" s="81"/>
      <c r="C211" s="218" t="s">
        <v>276</v>
      </c>
      <c r="D211" s="218" t="s">
        <v>125</v>
      </c>
      <c r="E211" s="216" t="s">
        <v>469</v>
      </c>
      <c r="F211" s="217" t="s">
        <v>470</v>
      </c>
      <c r="G211" s="218" t="s">
        <v>208</v>
      </c>
      <c r="H211" s="219">
        <v>4</v>
      </c>
      <c r="I211" s="270"/>
      <c r="J211" s="220">
        <f>ROUND($I$211*$H$211,2)</f>
        <v>0</v>
      </c>
      <c r="K211" s="217" t="s">
        <v>129</v>
      </c>
      <c r="L211" s="252"/>
      <c r="M211" s="221"/>
      <c r="N211" s="222" t="s">
        <v>34</v>
      </c>
      <c r="O211" s="223">
        <v>8.3000000000000004E-2</v>
      </c>
      <c r="P211" s="223">
        <f>$O$211*$H$211</f>
        <v>0.33200000000000002</v>
      </c>
      <c r="Q211" s="223">
        <v>0</v>
      </c>
      <c r="R211" s="223">
        <f>$Q$211*$H$211</f>
        <v>0</v>
      </c>
      <c r="S211" s="223">
        <v>1.98E-3</v>
      </c>
      <c r="T211" s="224">
        <f>$S$211*$H$211</f>
        <v>7.92E-3</v>
      </c>
      <c r="AR211" s="175" t="s">
        <v>197</v>
      </c>
      <c r="AT211" s="175" t="s">
        <v>125</v>
      </c>
      <c r="AU211" s="175" t="s">
        <v>70</v>
      </c>
      <c r="AY211" s="175" t="s">
        <v>122</v>
      </c>
      <c r="BE211" s="225">
        <f>IF($N$211="základní",$J$211,0)</f>
        <v>0</v>
      </c>
      <c r="BF211" s="225">
        <f>IF($N$211="snížená",$J$211,0)</f>
        <v>0</v>
      </c>
      <c r="BG211" s="225">
        <f>IF($N$211="zákl. přenesená",$J$211,0)</f>
        <v>0</v>
      </c>
      <c r="BH211" s="225">
        <f>IF($N$211="sníž. přenesená",$J$211,0)</f>
        <v>0</v>
      </c>
      <c r="BI211" s="225">
        <f>IF($N$211="nulová",$J$211,0)</f>
        <v>0</v>
      </c>
      <c r="BJ211" s="175" t="s">
        <v>17</v>
      </c>
      <c r="BK211" s="225">
        <f>ROUND($I$211*$H$211,2)</f>
        <v>0</v>
      </c>
      <c r="BL211" s="175" t="s">
        <v>197</v>
      </c>
      <c r="BM211" s="175" t="s">
        <v>471</v>
      </c>
    </row>
    <row r="212" spans="1:65" s="147" customFormat="1" ht="15.75" customHeight="1" x14ac:dyDescent="0.3">
      <c r="A212" s="245"/>
      <c r="B212" s="81"/>
      <c r="C212" s="218" t="s">
        <v>280</v>
      </c>
      <c r="D212" s="218" t="s">
        <v>125</v>
      </c>
      <c r="E212" s="216" t="s">
        <v>472</v>
      </c>
      <c r="F212" s="217" t="s">
        <v>473</v>
      </c>
      <c r="G212" s="218" t="s">
        <v>128</v>
      </c>
      <c r="H212" s="219">
        <v>1</v>
      </c>
      <c r="I212" s="270"/>
      <c r="J212" s="220">
        <f>ROUND($I$212*$H$212,2)</f>
        <v>0</v>
      </c>
      <c r="K212" s="217" t="s">
        <v>129</v>
      </c>
      <c r="L212" s="252"/>
      <c r="M212" s="221"/>
      <c r="N212" s="222" t="s">
        <v>34</v>
      </c>
      <c r="O212" s="223">
        <v>0.34200000000000003</v>
      </c>
      <c r="P212" s="223">
        <f>$O$212*$H$212</f>
        <v>0.34200000000000003</v>
      </c>
      <c r="Q212" s="223">
        <v>1.8E-3</v>
      </c>
      <c r="R212" s="223">
        <f>$Q$212*$H$212</f>
        <v>1.8E-3</v>
      </c>
      <c r="S212" s="223">
        <v>0</v>
      </c>
      <c r="T212" s="224">
        <f>$S$212*$H$212</f>
        <v>0</v>
      </c>
      <c r="AR212" s="175" t="s">
        <v>197</v>
      </c>
      <c r="AT212" s="175" t="s">
        <v>125</v>
      </c>
      <c r="AU212" s="175" t="s">
        <v>70</v>
      </c>
      <c r="AY212" s="175" t="s">
        <v>122</v>
      </c>
      <c r="BE212" s="225">
        <f>IF($N$212="základní",$J$212,0)</f>
        <v>0</v>
      </c>
      <c r="BF212" s="225">
        <f>IF($N$212="snížená",$J$212,0)</f>
        <v>0</v>
      </c>
      <c r="BG212" s="225">
        <f>IF($N$212="zákl. přenesená",$J$212,0)</f>
        <v>0</v>
      </c>
      <c r="BH212" s="225">
        <f>IF($N$212="sníž. přenesená",$J$212,0)</f>
        <v>0</v>
      </c>
      <c r="BI212" s="225">
        <f>IF($N$212="nulová",$J$212,0)</f>
        <v>0</v>
      </c>
      <c r="BJ212" s="175" t="s">
        <v>17</v>
      </c>
      <c r="BK212" s="225">
        <f>ROUND($I$212*$H$212,2)</f>
        <v>0</v>
      </c>
      <c r="BL212" s="175" t="s">
        <v>197</v>
      </c>
      <c r="BM212" s="175" t="s">
        <v>474</v>
      </c>
    </row>
    <row r="213" spans="1:65" s="147" customFormat="1" ht="15.75" customHeight="1" x14ac:dyDescent="0.3">
      <c r="A213" s="245"/>
      <c r="B213" s="81"/>
      <c r="C213" s="218" t="s">
        <v>286</v>
      </c>
      <c r="D213" s="218" t="s">
        <v>125</v>
      </c>
      <c r="E213" s="216" t="s">
        <v>475</v>
      </c>
      <c r="F213" s="217" t="s">
        <v>476</v>
      </c>
      <c r="G213" s="218" t="s">
        <v>128</v>
      </c>
      <c r="H213" s="219">
        <v>1</v>
      </c>
      <c r="I213" s="270"/>
      <c r="J213" s="220">
        <f>ROUND($I$213*$H$213,2)</f>
        <v>0</v>
      </c>
      <c r="K213" s="217" t="s">
        <v>129</v>
      </c>
      <c r="L213" s="252"/>
      <c r="M213" s="221"/>
      <c r="N213" s="222" t="s">
        <v>34</v>
      </c>
      <c r="O213" s="223">
        <v>0.35299999999999998</v>
      </c>
      <c r="P213" s="223">
        <f>$O$213*$H$213</f>
        <v>0.35299999999999998</v>
      </c>
      <c r="Q213" s="223">
        <v>3.1E-4</v>
      </c>
      <c r="R213" s="223">
        <f>$Q$213*$H$213</f>
        <v>3.1E-4</v>
      </c>
      <c r="S213" s="223">
        <v>0</v>
      </c>
      <c r="T213" s="224">
        <f>$S$213*$H$213</f>
        <v>0</v>
      </c>
      <c r="AR213" s="175" t="s">
        <v>197</v>
      </c>
      <c r="AT213" s="175" t="s">
        <v>125</v>
      </c>
      <c r="AU213" s="175" t="s">
        <v>70</v>
      </c>
      <c r="AY213" s="175" t="s">
        <v>122</v>
      </c>
      <c r="BE213" s="225">
        <f>IF($N$213="základní",$J$213,0)</f>
        <v>0</v>
      </c>
      <c r="BF213" s="225">
        <f>IF($N$213="snížená",$J$213,0)</f>
        <v>0</v>
      </c>
      <c r="BG213" s="225">
        <f>IF($N$213="zákl. přenesená",$J$213,0)</f>
        <v>0</v>
      </c>
      <c r="BH213" s="225">
        <f>IF($N$213="sníž. přenesená",$J$213,0)</f>
        <v>0</v>
      </c>
      <c r="BI213" s="225">
        <f>IF($N$213="nulová",$J$213,0)</f>
        <v>0</v>
      </c>
      <c r="BJ213" s="175" t="s">
        <v>17</v>
      </c>
      <c r="BK213" s="225">
        <f>ROUND($I$213*$H$213,2)</f>
        <v>0</v>
      </c>
      <c r="BL213" s="175" t="s">
        <v>197</v>
      </c>
      <c r="BM213" s="175" t="s">
        <v>477</v>
      </c>
    </row>
    <row r="214" spans="1:65" s="147" customFormat="1" ht="15.75" customHeight="1" x14ac:dyDescent="0.3">
      <c r="A214" s="245"/>
      <c r="B214" s="81"/>
      <c r="C214" s="218" t="s">
        <v>291</v>
      </c>
      <c r="D214" s="218" t="s">
        <v>125</v>
      </c>
      <c r="E214" s="216" t="s">
        <v>478</v>
      </c>
      <c r="F214" s="217" t="s">
        <v>479</v>
      </c>
      <c r="G214" s="218" t="s">
        <v>128</v>
      </c>
      <c r="H214" s="219">
        <v>9</v>
      </c>
      <c r="I214" s="270"/>
      <c r="J214" s="220">
        <f>ROUND($I$214*$H$214,2)</f>
        <v>0</v>
      </c>
      <c r="K214" s="217" t="s">
        <v>129</v>
      </c>
      <c r="L214" s="252"/>
      <c r="M214" s="221"/>
      <c r="N214" s="222" t="s">
        <v>34</v>
      </c>
      <c r="O214" s="223">
        <v>0.36099999999999999</v>
      </c>
      <c r="P214" s="223">
        <f>$O$214*$H$214</f>
        <v>3.2489999999999997</v>
      </c>
      <c r="Q214" s="223">
        <v>1.01E-3</v>
      </c>
      <c r="R214" s="223">
        <f>$Q$214*$H$214</f>
        <v>9.0900000000000009E-3</v>
      </c>
      <c r="S214" s="223">
        <v>0</v>
      </c>
      <c r="T214" s="224">
        <f>$S$214*$H$214</f>
        <v>0</v>
      </c>
      <c r="AR214" s="175" t="s">
        <v>197</v>
      </c>
      <c r="AT214" s="175" t="s">
        <v>125</v>
      </c>
      <c r="AU214" s="175" t="s">
        <v>70</v>
      </c>
      <c r="AY214" s="175" t="s">
        <v>122</v>
      </c>
      <c r="BE214" s="225">
        <f>IF($N$214="základní",$J$214,0)</f>
        <v>0</v>
      </c>
      <c r="BF214" s="225">
        <f>IF($N$214="snížená",$J$214,0)</f>
        <v>0</v>
      </c>
      <c r="BG214" s="225">
        <f>IF($N$214="zákl. přenesená",$J$214,0)</f>
        <v>0</v>
      </c>
      <c r="BH214" s="225">
        <f>IF($N$214="sníž. přenesená",$J$214,0)</f>
        <v>0</v>
      </c>
      <c r="BI214" s="225">
        <f>IF($N$214="nulová",$J$214,0)</f>
        <v>0</v>
      </c>
      <c r="BJ214" s="175" t="s">
        <v>17</v>
      </c>
      <c r="BK214" s="225">
        <f>ROUND($I$214*$H$214,2)</f>
        <v>0</v>
      </c>
      <c r="BL214" s="175" t="s">
        <v>197</v>
      </c>
      <c r="BM214" s="175" t="s">
        <v>480</v>
      </c>
    </row>
    <row r="215" spans="1:65" s="147" customFormat="1" ht="15.75" customHeight="1" x14ac:dyDescent="0.3">
      <c r="A215" s="245"/>
      <c r="B215" s="81"/>
      <c r="C215" s="218" t="s">
        <v>295</v>
      </c>
      <c r="D215" s="218" t="s">
        <v>125</v>
      </c>
      <c r="E215" s="216" t="s">
        <v>206</v>
      </c>
      <c r="F215" s="217" t="s">
        <v>207</v>
      </c>
      <c r="G215" s="218" t="s">
        <v>208</v>
      </c>
      <c r="H215" s="219">
        <v>9</v>
      </c>
      <c r="I215" s="270"/>
      <c r="J215" s="220">
        <f>ROUND($I$215*$H$215,2)</f>
        <v>0</v>
      </c>
      <c r="K215" s="217" t="s">
        <v>129</v>
      </c>
      <c r="L215" s="252"/>
      <c r="M215" s="221"/>
      <c r="N215" s="222" t="s">
        <v>34</v>
      </c>
      <c r="O215" s="223">
        <v>0.82699999999999996</v>
      </c>
      <c r="P215" s="223">
        <f>$O$215*$H$215</f>
        <v>7.4429999999999996</v>
      </c>
      <c r="Q215" s="223">
        <v>1.1999999999999999E-3</v>
      </c>
      <c r="R215" s="223">
        <f>$Q$215*$H$215</f>
        <v>1.0799999999999999E-2</v>
      </c>
      <c r="S215" s="223">
        <v>0</v>
      </c>
      <c r="T215" s="224">
        <f>$S$215*$H$215</f>
        <v>0</v>
      </c>
      <c r="AR215" s="175" t="s">
        <v>197</v>
      </c>
      <c r="AT215" s="175" t="s">
        <v>125</v>
      </c>
      <c r="AU215" s="175" t="s">
        <v>70</v>
      </c>
      <c r="AY215" s="175" t="s">
        <v>122</v>
      </c>
      <c r="BE215" s="225">
        <f>IF($N$215="základní",$J$215,0)</f>
        <v>0</v>
      </c>
      <c r="BF215" s="225">
        <f>IF($N$215="snížená",$J$215,0)</f>
        <v>0</v>
      </c>
      <c r="BG215" s="225">
        <f>IF($N$215="zákl. přenesená",$J$215,0)</f>
        <v>0</v>
      </c>
      <c r="BH215" s="225">
        <f>IF($N$215="sníž. přenesená",$J$215,0)</f>
        <v>0</v>
      </c>
      <c r="BI215" s="225">
        <f>IF($N$215="nulová",$J$215,0)</f>
        <v>0</v>
      </c>
      <c r="BJ215" s="175" t="s">
        <v>17</v>
      </c>
      <c r="BK215" s="225">
        <f>ROUND($I$215*$H$215,2)</f>
        <v>0</v>
      </c>
      <c r="BL215" s="175" t="s">
        <v>197</v>
      </c>
      <c r="BM215" s="175" t="s">
        <v>481</v>
      </c>
    </row>
    <row r="216" spans="1:65" s="147" customFormat="1" ht="15.75" customHeight="1" x14ac:dyDescent="0.3">
      <c r="A216" s="245"/>
      <c r="B216" s="81"/>
      <c r="C216" s="218" t="s">
        <v>299</v>
      </c>
      <c r="D216" s="218" t="s">
        <v>125</v>
      </c>
      <c r="E216" s="216" t="s">
        <v>482</v>
      </c>
      <c r="F216" s="217" t="s">
        <v>483</v>
      </c>
      <c r="G216" s="218" t="s">
        <v>208</v>
      </c>
      <c r="H216" s="219">
        <v>10</v>
      </c>
      <c r="I216" s="270"/>
      <c r="J216" s="220">
        <f>ROUND($I$216*$H$216,2)</f>
        <v>0</v>
      </c>
      <c r="K216" s="217" t="s">
        <v>129</v>
      </c>
      <c r="L216" s="252"/>
      <c r="M216" s="221"/>
      <c r="N216" s="222" t="s">
        <v>34</v>
      </c>
      <c r="O216" s="223">
        <v>0.72799999999999998</v>
      </c>
      <c r="P216" s="223">
        <f>$O$216*$H$216</f>
        <v>7.2799999999999994</v>
      </c>
      <c r="Q216" s="223">
        <v>3.5E-4</v>
      </c>
      <c r="R216" s="223">
        <f>$Q$216*$H$216</f>
        <v>3.5000000000000001E-3</v>
      </c>
      <c r="S216" s="223">
        <v>0</v>
      </c>
      <c r="T216" s="224">
        <f>$S$216*$H$216</f>
        <v>0</v>
      </c>
      <c r="AR216" s="175" t="s">
        <v>197</v>
      </c>
      <c r="AT216" s="175" t="s">
        <v>125</v>
      </c>
      <c r="AU216" s="175" t="s">
        <v>70</v>
      </c>
      <c r="AY216" s="175" t="s">
        <v>122</v>
      </c>
      <c r="BE216" s="225">
        <f>IF($N$216="základní",$J$216,0)</f>
        <v>0</v>
      </c>
      <c r="BF216" s="225">
        <f>IF($N$216="snížená",$J$216,0)</f>
        <v>0</v>
      </c>
      <c r="BG216" s="225">
        <f>IF($N$216="zákl. přenesená",$J$216,0)</f>
        <v>0</v>
      </c>
      <c r="BH216" s="225">
        <f>IF($N$216="sníž. přenesená",$J$216,0)</f>
        <v>0</v>
      </c>
      <c r="BI216" s="225">
        <f>IF($N$216="nulová",$J$216,0)</f>
        <v>0</v>
      </c>
      <c r="BJ216" s="175" t="s">
        <v>17</v>
      </c>
      <c r="BK216" s="225">
        <f>ROUND($I$216*$H$216,2)</f>
        <v>0</v>
      </c>
      <c r="BL216" s="175" t="s">
        <v>197</v>
      </c>
      <c r="BM216" s="175" t="s">
        <v>484</v>
      </c>
    </row>
    <row r="217" spans="1:65" s="147" customFormat="1" ht="15.75" customHeight="1" x14ac:dyDescent="0.3">
      <c r="A217" s="245"/>
      <c r="B217" s="81"/>
      <c r="C217" s="218" t="s">
        <v>305</v>
      </c>
      <c r="D217" s="218" t="s">
        <v>125</v>
      </c>
      <c r="E217" s="216" t="s">
        <v>485</v>
      </c>
      <c r="F217" s="217" t="s">
        <v>486</v>
      </c>
      <c r="G217" s="218" t="s">
        <v>208</v>
      </c>
      <c r="H217" s="219">
        <v>5</v>
      </c>
      <c r="I217" s="270"/>
      <c r="J217" s="220">
        <f>ROUND($I$217*$H$217,2)</f>
        <v>0</v>
      </c>
      <c r="K217" s="217" t="s">
        <v>129</v>
      </c>
      <c r="L217" s="252"/>
      <c r="M217" s="221"/>
      <c r="N217" s="222" t="s">
        <v>34</v>
      </c>
      <c r="O217" s="223">
        <v>0.79700000000000004</v>
      </c>
      <c r="P217" s="223">
        <f>$O$217*$H$217</f>
        <v>3.9850000000000003</v>
      </c>
      <c r="Q217" s="223">
        <v>5.6999999999999998E-4</v>
      </c>
      <c r="R217" s="223">
        <f>$Q$217*$H$217</f>
        <v>2.8500000000000001E-3</v>
      </c>
      <c r="S217" s="223">
        <v>0</v>
      </c>
      <c r="T217" s="224">
        <f>$S$217*$H$217</f>
        <v>0</v>
      </c>
      <c r="AR217" s="175" t="s">
        <v>197</v>
      </c>
      <c r="AT217" s="175" t="s">
        <v>125</v>
      </c>
      <c r="AU217" s="175" t="s">
        <v>70</v>
      </c>
      <c r="AY217" s="175" t="s">
        <v>122</v>
      </c>
      <c r="BE217" s="225">
        <f>IF($N$217="základní",$J$217,0)</f>
        <v>0</v>
      </c>
      <c r="BF217" s="225">
        <f>IF($N$217="snížená",$J$217,0)</f>
        <v>0</v>
      </c>
      <c r="BG217" s="225">
        <f>IF($N$217="zákl. přenesená",$J$217,0)</f>
        <v>0</v>
      </c>
      <c r="BH217" s="225">
        <f>IF($N$217="sníž. přenesená",$J$217,0)</f>
        <v>0</v>
      </c>
      <c r="BI217" s="225">
        <f>IF($N$217="nulová",$J$217,0)</f>
        <v>0</v>
      </c>
      <c r="BJ217" s="175" t="s">
        <v>17</v>
      </c>
      <c r="BK217" s="225">
        <f>ROUND($I$217*$H$217,2)</f>
        <v>0</v>
      </c>
      <c r="BL217" s="175" t="s">
        <v>197</v>
      </c>
      <c r="BM217" s="175" t="s">
        <v>487</v>
      </c>
    </row>
    <row r="218" spans="1:65" s="147" customFormat="1" ht="15.75" customHeight="1" x14ac:dyDescent="0.3">
      <c r="A218" s="245"/>
      <c r="B218" s="81"/>
      <c r="C218" s="218" t="s">
        <v>488</v>
      </c>
      <c r="D218" s="218" t="s">
        <v>125</v>
      </c>
      <c r="E218" s="216" t="s">
        <v>489</v>
      </c>
      <c r="F218" s="217" t="s">
        <v>490</v>
      </c>
      <c r="G218" s="218" t="s">
        <v>208</v>
      </c>
      <c r="H218" s="219">
        <v>5</v>
      </c>
      <c r="I218" s="270"/>
      <c r="J218" s="220">
        <f>ROUND($I$218*$H$218,2)</f>
        <v>0</v>
      </c>
      <c r="K218" s="217" t="s">
        <v>129</v>
      </c>
      <c r="L218" s="252"/>
      <c r="M218" s="221"/>
      <c r="N218" s="222" t="s">
        <v>34</v>
      </c>
      <c r="O218" s="223">
        <v>0.83199999999999996</v>
      </c>
      <c r="P218" s="223">
        <f>$O$218*$H$218</f>
        <v>4.16</v>
      </c>
      <c r="Q218" s="223">
        <v>1.14E-3</v>
      </c>
      <c r="R218" s="223">
        <f>$Q$218*$H$218</f>
        <v>5.7000000000000002E-3</v>
      </c>
      <c r="S218" s="223">
        <v>0</v>
      </c>
      <c r="T218" s="224">
        <f>$S$218*$H$218</f>
        <v>0</v>
      </c>
      <c r="AR218" s="175" t="s">
        <v>197</v>
      </c>
      <c r="AT218" s="175" t="s">
        <v>125</v>
      </c>
      <c r="AU218" s="175" t="s">
        <v>70</v>
      </c>
      <c r="AY218" s="175" t="s">
        <v>122</v>
      </c>
      <c r="BE218" s="225">
        <f>IF($N$218="základní",$J$218,0)</f>
        <v>0</v>
      </c>
      <c r="BF218" s="225">
        <f>IF($N$218="snížená",$J$218,0)</f>
        <v>0</v>
      </c>
      <c r="BG218" s="225">
        <f>IF($N$218="zákl. přenesená",$J$218,0)</f>
        <v>0</v>
      </c>
      <c r="BH218" s="225">
        <f>IF($N$218="sníž. přenesená",$J$218,0)</f>
        <v>0</v>
      </c>
      <c r="BI218" s="225">
        <f>IF($N$218="nulová",$J$218,0)</f>
        <v>0</v>
      </c>
      <c r="BJ218" s="175" t="s">
        <v>17</v>
      </c>
      <c r="BK218" s="225">
        <f>ROUND($I$218*$H$218,2)</f>
        <v>0</v>
      </c>
      <c r="BL218" s="175" t="s">
        <v>197</v>
      </c>
      <c r="BM218" s="175" t="s">
        <v>491</v>
      </c>
    </row>
    <row r="219" spans="1:65" s="147" customFormat="1" ht="15.75" customHeight="1" x14ac:dyDescent="0.3">
      <c r="A219" s="245"/>
      <c r="B219" s="81"/>
      <c r="C219" s="218" t="s">
        <v>492</v>
      </c>
      <c r="D219" s="218" t="s">
        <v>125</v>
      </c>
      <c r="E219" s="216" t="s">
        <v>215</v>
      </c>
      <c r="F219" s="217" t="s">
        <v>216</v>
      </c>
      <c r="G219" s="218" t="s">
        <v>128</v>
      </c>
      <c r="H219" s="219">
        <v>6</v>
      </c>
      <c r="I219" s="270"/>
      <c r="J219" s="220">
        <f>ROUND($I$219*$H$219,2)</f>
        <v>0</v>
      </c>
      <c r="K219" s="217" t="s">
        <v>217</v>
      </c>
      <c r="L219" s="252"/>
      <c r="M219" s="221"/>
      <c r="N219" s="222" t="s">
        <v>34</v>
      </c>
      <c r="O219" s="223">
        <v>0</v>
      </c>
      <c r="P219" s="223">
        <f>$O$219*$H$219</f>
        <v>0</v>
      </c>
      <c r="Q219" s="223">
        <v>0</v>
      </c>
      <c r="R219" s="223">
        <f>$Q$219*$H$219</f>
        <v>0</v>
      </c>
      <c r="S219" s="223">
        <v>0</v>
      </c>
      <c r="T219" s="224">
        <f>$S$219*$H$219</f>
        <v>0</v>
      </c>
      <c r="AR219" s="175" t="s">
        <v>197</v>
      </c>
      <c r="AT219" s="175" t="s">
        <v>125</v>
      </c>
      <c r="AU219" s="175" t="s">
        <v>70</v>
      </c>
      <c r="AY219" s="175" t="s">
        <v>122</v>
      </c>
      <c r="BE219" s="225">
        <f>IF($N$219="základní",$J$219,0)</f>
        <v>0</v>
      </c>
      <c r="BF219" s="225">
        <f>IF($N$219="snížená",$J$219,0)</f>
        <v>0</v>
      </c>
      <c r="BG219" s="225">
        <f>IF($N$219="zákl. přenesená",$J$219,0)</f>
        <v>0</v>
      </c>
      <c r="BH219" s="225">
        <f>IF($N$219="sníž. přenesená",$J$219,0)</f>
        <v>0</v>
      </c>
      <c r="BI219" s="225">
        <f>IF($N$219="nulová",$J$219,0)</f>
        <v>0</v>
      </c>
      <c r="BJ219" s="175" t="s">
        <v>17</v>
      </c>
      <c r="BK219" s="225">
        <f>ROUND($I$219*$H$219,2)</f>
        <v>0</v>
      </c>
      <c r="BL219" s="175" t="s">
        <v>197</v>
      </c>
      <c r="BM219" s="175" t="s">
        <v>493</v>
      </c>
    </row>
    <row r="220" spans="1:65" s="147" customFormat="1" ht="15.75" customHeight="1" x14ac:dyDescent="0.3">
      <c r="A220" s="245"/>
      <c r="B220" s="81"/>
      <c r="C220" s="218" t="s">
        <v>494</v>
      </c>
      <c r="D220" s="218" t="s">
        <v>125</v>
      </c>
      <c r="E220" s="216" t="s">
        <v>495</v>
      </c>
      <c r="F220" s="217" t="s">
        <v>496</v>
      </c>
      <c r="G220" s="218" t="s">
        <v>128</v>
      </c>
      <c r="H220" s="219">
        <v>4</v>
      </c>
      <c r="I220" s="270"/>
      <c r="J220" s="220">
        <f>ROUND($I$220*$H$220,2)</f>
        <v>0</v>
      </c>
      <c r="K220" s="217" t="s">
        <v>129</v>
      </c>
      <c r="L220" s="252"/>
      <c r="M220" s="221"/>
      <c r="N220" s="222" t="s">
        <v>34</v>
      </c>
      <c r="O220" s="223">
        <v>0.17399999999999999</v>
      </c>
      <c r="P220" s="223">
        <f>$O$220*$H$220</f>
        <v>0.69599999999999995</v>
      </c>
      <c r="Q220" s="223">
        <v>0</v>
      </c>
      <c r="R220" s="223">
        <f>$Q$220*$H$220</f>
        <v>0</v>
      </c>
      <c r="S220" s="223">
        <v>0</v>
      </c>
      <c r="T220" s="224">
        <f>$S$220*$H$220</f>
        <v>0</v>
      </c>
      <c r="AR220" s="175" t="s">
        <v>197</v>
      </c>
      <c r="AT220" s="175" t="s">
        <v>125</v>
      </c>
      <c r="AU220" s="175" t="s">
        <v>70</v>
      </c>
      <c r="AY220" s="175" t="s">
        <v>122</v>
      </c>
      <c r="BE220" s="225">
        <f>IF($N$220="základní",$J$220,0)</f>
        <v>0</v>
      </c>
      <c r="BF220" s="225">
        <f>IF($N$220="snížená",$J$220,0)</f>
        <v>0</v>
      </c>
      <c r="BG220" s="225">
        <f>IF($N$220="zákl. přenesená",$J$220,0)</f>
        <v>0</v>
      </c>
      <c r="BH220" s="225">
        <f>IF($N$220="sníž. přenesená",$J$220,0)</f>
        <v>0</v>
      </c>
      <c r="BI220" s="225">
        <f>IF($N$220="nulová",$J$220,0)</f>
        <v>0</v>
      </c>
      <c r="BJ220" s="175" t="s">
        <v>17</v>
      </c>
      <c r="BK220" s="225">
        <f>ROUND($I$220*$H$220,2)</f>
        <v>0</v>
      </c>
      <c r="BL220" s="175" t="s">
        <v>197</v>
      </c>
      <c r="BM220" s="175" t="s">
        <v>497</v>
      </c>
    </row>
    <row r="221" spans="1:65" s="147" customFormat="1" ht="15.75" customHeight="1" x14ac:dyDescent="0.3">
      <c r="A221" s="245"/>
      <c r="B221" s="81"/>
      <c r="C221" s="218" t="s">
        <v>498</v>
      </c>
      <c r="D221" s="218" t="s">
        <v>125</v>
      </c>
      <c r="E221" s="216" t="s">
        <v>499</v>
      </c>
      <c r="F221" s="217" t="s">
        <v>500</v>
      </c>
      <c r="G221" s="218" t="s">
        <v>128</v>
      </c>
      <c r="H221" s="219">
        <v>3</v>
      </c>
      <c r="I221" s="270"/>
      <c r="J221" s="220">
        <f>ROUND($I$221*$H$221,2)</f>
        <v>0</v>
      </c>
      <c r="K221" s="217" t="s">
        <v>129</v>
      </c>
      <c r="L221" s="252"/>
      <c r="M221" s="221"/>
      <c r="N221" s="222" t="s">
        <v>34</v>
      </c>
      <c r="O221" s="223">
        <v>0.21099999999999999</v>
      </c>
      <c r="P221" s="223">
        <f>$O$221*$H$221</f>
        <v>0.63300000000000001</v>
      </c>
      <c r="Q221" s="223">
        <v>0</v>
      </c>
      <c r="R221" s="223">
        <f>$Q$221*$H$221</f>
        <v>0</v>
      </c>
      <c r="S221" s="223">
        <v>0</v>
      </c>
      <c r="T221" s="224">
        <f>$S$221*$H$221</f>
        <v>0</v>
      </c>
      <c r="AR221" s="175" t="s">
        <v>197</v>
      </c>
      <c r="AT221" s="175" t="s">
        <v>125</v>
      </c>
      <c r="AU221" s="175" t="s">
        <v>70</v>
      </c>
      <c r="AY221" s="175" t="s">
        <v>122</v>
      </c>
      <c r="BE221" s="225">
        <f>IF($N$221="základní",$J$221,0)</f>
        <v>0</v>
      </c>
      <c r="BF221" s="225">
        <f>IF($N$221="snížená",$J$221,0)</f>
        <v>0</v>
      </c>
      <c r="BG221" s="225">
        <f>IF($N$221="zákl. přenesená",$J$221,0)</f>
        <v>0</v>
      </c>
      <c r="BH221" s="225">
        <f>IF($N$221="sníž. přenesená",$J$221,0)</f>
        <v>0</v>
      </c>
      <c r="BI221" s="225">
        <f>IF($N$221="nulová",$J$221,0)</f>
        <v>0</v>
      </c>
      <c r="BJ221" s="175" t="s">
        <v>17</v>
      </c>
      <c r="BK221" s="225">
        <f>ROUND($I$221*$H$221,2)</f>
        <v>0</v>
      </c>
      <c r="BL221" s="175" t="s">
        <v>197</v>
      </c>
      <c r="BM221" s="175" t="s">
        <v>501</v>
      </c>
    </row>
    <row r="222" spans="1:65" s="147" customFormat="1" ht="15.75" customHeight="1" x14ac:dyDescent="0.3">
      <c r="A222" s="245"/>
      <c r="B222" s="81"/>
      <c r="C222" s="218" t="s">
        <v>502</v>
      </c>
      <c r="D222" s="218" t="s">
        <v>125</v>
      </c>
      <c r="E222" s="216" t="s">
        <v>503</v>
      </c>
      <c r="F222" s="217" t="s">
        <v>504</v>
      </c>
      <c r="G222" s="218" t="s">
        <v>128</v>
      </c>
      <c r="H222" s="219">
        <v>4</v>
      </c>
      <c r="I222" s="270"/>
      <c r="J222" s="220">
        <f>ROUND($I$222*$H$222,2)</f>
        <v>0</v>
      </c>
      <c r="K222" s="217" t="s">
        <v>129</v>
      </c>
      <c r="L222" s="252"/>
      <c r="M222" s="221"/>
      <c r="N222" s="222" t="s">
        <v>34</v>
      </c>
      <c r="O222" s="223">
        <v>0.25900000000000001</v>
      </c>
      <c r="P222" s="223">
        <f>$O$222*$H$222</f>
        <v>1.036</v>
      </c>
      <c r="Q222" s="223">
        <v>0</v>
      </c>
      <c r="R222" s="223">
        <f>$Q$222*$H$222</f>
        <v>0</v>
      </c>
      <c r="S222" s="223">
        <v>0</v>
      </c>
      <c r="T222" s="224">
        <f>$S$222*$H$222</f>
        <v>0</v>
      </c>
      <c r="AR222" s="175" t="s">
        <v>197</v>
      </c>
      <c r="AT222" s="175" t="s">
        <v>125</v>
      </c>
      <c r="AU222" s="175" t="s">
        <v>70</v>
      </c>
      <c r="AY222" s="175" t="s">
        <v>122</v>
      </c>
      <c r="BE222" s="225">
        <f>IF($N$222="základní",$J$222,0)</f>
        <v>0</v>
      </c>
      <c r="BF222" s="225">
        <f>IF($N$222="snížená",$J$222,0)</f>
        <v>0</v>
      </c>
      <c r="BG222" s="225">
        <f>IF($N$222="zákl. přenesená",$J$222,0)</f>
        <v>0</v>
      </c>
      <c r="BH222" s="225">
        <f>IF($N$222="sníž. přenesená",$J$222,0)</f>
        <v>0</v>
      </c>
      <c r="BI222" s="225">
        <f>IF($N$222="nulová",$J$222,0)</f>
        <v>0</v>
      </c>
      <c r="BJ222" s="175" t="s">
        <v>17</v>
      </c>
      <c r="BK222" s="225">
        <f>ROUND($I$222*$H$222,2)</f>
        <v>0</v>
      </c>
      <c r="BL222" s="175" t="s">
        <v>197</v>
      </c>
      <c r="BM222" s="175" t="s">
        <v>505</v>
      </c>
    </row>
    <row r="223" spans="1:65" s="147" customFormat="1" ht="15.75" customHeight="1" x14ac:dyDescent="0.3">
      <c r="A223" s="245"/>
      <c r="B223" s="81"/>
      <c r="C223" s="218" t="s">
        <v>506</v>
      </c>
      <c r="D223" s="218" t="s">
        <v>125</v>
      </c>
      <c r="E223" s="216" t="s">
        <v>507</v>
      </c>
      <c r="F223" s="217" t="s">
        <v>508</v>
      </c>
      <c r="G223" s="218" t="s">
        <v>128</v>
      </c>
      <c r="H223" s="219">
        <v>1</v>
      </c>
      <c r="I223" s="270"/>
      <c r="J223" s="220">
        <f>ROUND($I$223*$H$223,2)</f>
        <v>0</v>
      </c>
      <c r="K223" s="217" t="s">
        <v>129</v>
      </c>
      <c r="L223" s="252"/>
      <c r="M223" s="221"/>
      <c r="N223" s="222" t="s">
        <v>34</v>
      </c>
      <c r="O223" s="223">
        <v>0.50700000000000001</v>
      </c>
      <c r="P223" s="223">
        <f>$O$223*$H$223</f>
        <v>0.50700000000000001</v>
      </c>
      <c r="Q223" s="223">
        <v>0</v>
      </c>
      <c r="R223" s="223">
        <f>$Q$223*$H$223</f>
        <v>0</v>
      </c>
      <c r="S223" s="223">
        <v>2.9610000000000001E-2</v>
      </c>
      <c r="T223" s="224">
        <f>$S$223*$H$223</f>
        <v>2.9610000000000001E-2</v>
      </c>
      <c r="AR223" s="175" t="s">
        <v>197</v>
      </c>
      <c r="AT223" s="175" t="s">
        <v>125</v>
      </c>
      <c r="AU223" s="175" t="s">
        <v>70</v>
      </c>
      <c r="AY223" s="175" t="s">
        <v>122</v>
      </c>
      <c r="BE223" s="225">
        <f>IF($N$223="základní",$J$223,0)</f>
        <v>0</v>
      </c>
      <c r="BF223" s="225">
        <f>IF($N$223="snížená",$J$223,0)</f>
        <v>0</v>
      </c>
      <c r="BG223" s="225">
        <f>IF($N$223="zákl. přenesená",$J$223,0)</f>
        <v>0</v>
      </c>
      <c r="BH223" s="225">
        <f>IF($N$223="sníž. přenesená",$J$223,0)</f>
        <v>0</v>
      </c>
      <c r="BI223" s="225">
        <f>IF($N$223="nulová",$J$223,0)</f>
        <v>0</v>
      </c>
      <c r="BJ223" s="175" t="s">
        <v>17</v>
      </c>
      <c r="BK223" s="225">
        <f>ROUND($I$223*$H$223,2)</f>
        <v>0</v>
      </c>
      <c r="BL223" s="175" t="s">
        <v>197</v>
      </c>
      <c r="BM223" s="175" t="s">
        <v>509</v>
      </c>
    </row>
    <row r="224" spans="1:65" s="147" customFormat="1" ht="15.75" customHeight="1" x14ac:dyDescent="0.3">
      <c r="A224" s="245"/>
      <c r="B224" s="81"/>
      <c r="C224" s="218" t="s">
        <v>510</v>
      </c>
      <c r="D224" s="218" t="s">
        <v>125</v>
      </c>
      <c r="E224" s="216" t="s">
        <v>511</v>
      </c>
      <c r="F224" s="217" t="s">
        <v>512</v>
      </c>
      <c r="G224" s="218" t="s">
        <v>208</v>
      </c>
      <c r="H224" s="219">
        <v>20</v>
      </c>
      <c r="I224" s="270"/>
      <c r="J224" s="220">
        <f>ROUND($I$224*$H$224,2)</f>
        <v>0</v>
      </c>
      <c r="K224" s="217" t="s">
        <v>129</v>
      </c>
      <c r="L224" s="252"/>
      <c r="M224" s="221"/>
      <c r="N224" s="222" t="s">
        <v>34</v>
      </c>
      <c r="O224" s="223">
        <v>4.8000000000000001E-2</v>
      </c>
      <c r="P224" s="223">
        <f>$O$224*$H$224</f>
        <v>0.96</v>
      </c>
      <c r="Q224" s="223">
        <v>0</v>
      </c>
      <c r="R224" s="223">
        <f>$Q$224*$H$224</f>
        <v>0</v>
      </c>
      <c r="S224" s="223">
        <v>0</v>
      </c>
      <c r="T224" s="224">
        <f>$S$224*$H$224</f>
        <v>0</v>
      </c>
      <c r="AR224" s="175" t="s">
        <v>197</v>
      </c>
      <c r="AT224" s="175" t="s">
        <v>125</v>
      </c>
      <c r="AU224" s="175" t="s">
        <v>70</v>
      </c>
      <c r="AY224" s="175" t="s">
        <v>122</v>
      </c>
      <c r="BE224" s="225">
        <f>IF($N$224="základní",$J$224,0)</f>
        <v>0</v>
      </c>
      <c r="BF224" s="225">
        <f>IF($N$224="snížená",$J$224,0)</f>
        <v>0</v>
      </c>
      <c r="BG224" s="225">
        <f>IF($N$224="zákl. přenesená",$J$224,0)</f>
        <v>0</v>
      </c>
      <c r="BH224" s="225">
        <f>IF($N$224="sníž. přenesená",$J$224,0)</f>
        <v>0</v>
      </c>
      <c r="BI224" s="225">
        <f>IF($N$224="nulová",$J$224,0)</f>
        <v>0</v>
      </c>
      <c r="BJ224" s="175" t="s">
        <v>17</v>
      </c>
      <c r="BK224" s="225">
        <f>ROUND($I$224*$H$224,2)</f>
        <v>0</v>
      </c>
      <c r="BL224" s="175" t="s">
        <v>197</v>
      </c>
      <c r="BM224" s="175" t="s">
        <v>513</v>
      </c>
    </row>
    <row r="225" spans="1:65" s="147" customFormat="1" ht="15.75" customHeight="1" x14ac:dyDescent="0.3">
      <c r="A225" s="245"/>
      <c r="B225" s="81"/>
      <c r="C225" s="218" t="s">
        <v>514</v>
      </c>
      <c r="D225" s="218" t="s">
        <v>125</v>
      </c>
      <c r="E225" s="216" t="s">
        <v>515</v>
      </c>
      <c r="F225" s="217" t="s">
        <v>516</v>
      </c>
      <c r="G225" s="218" t="s">
        <v>221</v>
      </c>
      <c r="H225" s="269"/>
      <c r="I225" s="270"/>
      <c r="J225" s="220">
        <f>ROUND($I$225*$H$225,2)</f>
        <v>0</v>
      </c>
      <c r="K225" s="217" t="s">
        <v>129</v>
      </c>
      <c r="L225" s="252"/>
      <c r="M225" s="221"/>
      <c r="N225" s="222" t="s">
        <v>34</v>
      </c>
      <c r="O225" s="223">
        <v>0</v>
      </c>
      <c r="P225" s="223">
        <f>$O$225*$H$225</f>
        <v>0</v>
      </c>
      <c r="Q225" s="223">
        <v>0</v>
      </c>
      <c r="R225" s="223">
        <f>$Q$225*$H$225</f>
        <v>0</v>
      </c>
      <c r="S225" s="223">
        <v>0</v>
      </c>
      <c r="T225" s="224">
        <f>$S$225*$H$225</f>
        <v>0</v>
      </c>
      <c r="AR225" s="175" t="s">
        <v>197</v>
      </c>
      <c r="AT225" s="175" t="s">
        <v>125</v>
      </c>
      <c r="AU225" s="175" t="s">
        <v>70</v>
      </c>
      <c r="AY225" s="175" t="s">
        <v>122</v>
      </c>
      <c r="BE225" s="225">
        <f>IF($N$225="základní",$J$225,0)</f>
        <v>0</v>
      </c>
      <c r="BF225" s="225">
        <f>IF($N$225="snížená",$J$225,0)</f>
        <v>0</v>
      </c>
      <c r="BG225" s="225">
        <f>IF($N$225="zákl. přenesená",$J$225,0)</f>
        <v>0</v>
      </c>
      <c r="BH225" s="225">
        <f>IF($N$225="sníž. přenesená",$J$225,0)</f>
        <v>0</v>
      </c>
      <c r="BI225" s="225">
        <f>IF($N$225="nulová",$J$225,0)</f>
        <v>0</v>
      </c>
      <c r="BJ225" s="175" t="s">
        <v>17</v>
      </c>
      <c r="BK225" s="225">
        <f>ROUND($I$225*$H$225,2)</f>
        <v>0</v>
      </c>
      <c r="BL225" s="175" t="s">
        <v>197</v>
      </c>
      <c r="BM225" s="175" t="s">
        <v>517</v>
      </c>
    </row>
    <row r="226" spans="1:65" s="205" customFormat="1" ht="30.75" customHeight="1" x14ac:dyDescent="0.3">
      <c r="A226" s="250"/>
      <c r="B226" s="204"/>
      <c r="D226" s="206" t="s">
        <v>62</v>
      </c>
      <c r="E226" s="213" t="s">
        <v>223</v>
      </c>
      <c r="F226" s="213" t="s">
        <v>224</v>
      </c>
      <c r="J226" s="214">
        <f>$BK$226</f>
        <v>0</v>
      </c>
      <c r="L226" s="254"/>
      <c r="M226" s="209"/>
      <c r="P226" s="210">
        <f>SUM($P$227:$P$235)</f>
        <v>32.72</v>
      </c>
      <c r="R226" s="210">
        <f>SUM($R$227:$R$235)</f>
        <v>3.746E-2</v>
      </c>
      <c r="T226" s="211">
        <f>SUM($T$227:$T$235)</f>
        <v>8.3999999999999995E-3</v>
      </c>
      <c r="AR226" s="206" t="s">
        <v>70</v>
      </c>
      <c r="AT226" s="206" t="s">
        <v>62</v>
      </c>
      <c r="AU226" s="206" t="s">
        <v>17</v>
      </c>
      <c r="AY226" s="206" t="s">
        <v>122</v>
      </c>
      <c r="BK226" s="212">
        <f>SUM($BK$227:$BK$235)</f>
        <v>0</v>
      </c>
    </row>
    <row r="227" spans="1:65" s="147" customFormat="1" ht="15.75" customHeight="1" x14ac:dyDescent="0.3">
      <c r="A227" s="245"/>
      <c r="B227" s="81"/>
      <c r="C227" s="218" t="s">
        <v>518</v>
      </c>
      <c r="D227" s="218" t="s">
        <v>125</v>
      </c>
      <c r="E227" s="216" t="s">
        <v>519</v>
      </c>
      <c r="F227" s="217" t="s">
        <v>520</v>
      </c>
      <c r="G227" s="218" t="s">
        <v>208</v>
      </c>
      <c r="H227" s="219">
        <v>30</v>
      </c>
      <c r="I227" s="270"/>
      <c r="J227" s="220">
        <f>ROUND($I$227*$H$227,2)</f>
        <v>0</v>
      </c>
      <c r="K227" s="217" t="s">
        <v>129</v>
      </c>
      <c r="L227" s="252"/>
      <c r="M227" s="221"/>
      <c r="N227" s="222" t="s">
        <v>34</v>
      </c>
      <c r="O227" s="223">
        <v>5.1999999999999998E-2</v>
      </c>
      <c r="P227" s="223">
        <f>$O$227*$H$227</f>
        <v>1.5599999999999998</v>
      </c>
      <c r="Q227" s="223">
        <v>0</v>
      </c>
      <c r="R227" s="223">
        <f>$Q$227*$H$227</f>
        <v>0</v>
      </c>
      <c r="S227" s="223">
        <v>2.7999999999999998E-4</v>
      </c>
      <c r="T227" s="224">
        <f>$S$227*$H$227</f>
        <v>8.3999999999999995E-3</v>
      </c>
      <c r="AR227" s="175" t="s">
        <v>197</v>
      </c>
      <c r="AT227" s="175" t="s">
        <v>125</v>
      </c>
      <c r="AU227" s="175" t="s">
        <v>70</v>
      </c>
      <c r="AY227" s="175" t="s">
        <v>122</v>
      </c>
      <c r="BE227" s="225">
        <f>IF($N$227="základní",$J$227,0)</f>
        <v>0</v>
      </c>
      <c r="BF227" s="225">
        <f>IF($N$227="snížená",$J$227,0)</f>
        <v>0</v>
      </c>
      <c r="BG227" s="225">
        <f>IF($N$227="zákl. přenesená",$J$227,0)</f>
        <v>0</v>
      </c>
      <c r="BH227" s="225">
        <f>IF($N$227="sníž. přenesená",$J$227,0)</f>
        <v>0</v>
      </c>
      <c r="BI227" s="225">
        <f>IF($N$227="nulová",$J$227,0)</f>
        <v>0</v>
      </c>
      <c r="BJ227" s="175" t="s">
        <v>17</v>
      </c>
      <c r="BK227" s="225">
        <f>ROUND($I$227*$H$227,2)</f>
        <v>0</v>
      </c>
      <c r="BL227" s="175" t="s">
        <v>197</v>
      </c>
      <c r="BM227" s="175" t="s">
        <v>521</v>
      </c>
    </row>
    <row r="228" spans="1:65" s="147" customFormat="1" ht="15.75" customHeight="1" x14ac:dyDescent="0.3">
      <c r="A228" s="245"/>
      <c r="B228" s="81"/>
      <c r="C228" s="218" t="s">
        <v>522</v>
      </c>
      <c r="D228" s="218" t="s">
        <v>125</v>
      </c>
      <c r="E228" s="216" t="s">
        <v>231</v>
      </c>
      <c r="F228" s="217" t="s">
        <v>232</v>
      </c>
      <c r="G228" s="218" t="s">
        <v>208</v>
      </c>
      <c r="H228" s="219">
        <v>32</v>
      </c>
      <c r="I228" s="270"/>
      <c r="J228" s="220">
        <f>ROUND($I$228*$H$228,2)</f>
        <v>0</v>
      </c>
      <c r="K228" s="217" t="s">
        <v>129</v>
      </c>
      <c r="L228" s="252"/>
      <c r="M228" s="221"/>
      <c r="N228" s="222" t="s">
        <v>34</v>
      </c>
      <c r="O228" s="223">
        <v>0.52900000000000003</v>
      </c>
      <c r="P228" s="223">
        <f>$O$228*$H$228</f>
        <v>16.928000000000001</v>
      </c>
      <c r="Q228" s="223">
        <v>6.6E-4</v>
      </c>
      <c r="R228" s="223">
        <f>$Q$228*$H$228</f>
        <v>2.112E-2</v>
      </c>
      <c r="S228" s="223">
        <v>0</v>
      </c>
      <c r="T228" s="224">
        <f>$S$228*$H$228</f>
        <v>0</v>
      </c>
      <c r="AR228" s="175" t="s">
        <v>197</v>
      </c>
      <c r="AT228" s="175" t="s">
        <v>125</v>
      </c>
      <c r="AU228" s="175" t="s">
        <v>70</v>
      </c>
      <c r="AY228" s="175" t="s">
        <v>122</v>
      </c>
      <c r="BE228" s="225">
        <f>IF($N$228="základní",$J$228,0)</f>
        <v>0</v>
      </c>
      <c r="BF228" s="225">
        <f>IF($N$228="snížená",$J$228,0)</f>
        <v>0</v>
      </c>
      <c r="BG228" s="225">
        <f>IF($N$228="zákl. přenesená",$J$228,0)</f>
        <v>0</v>
      </c>
      <c r="BH228" s="225">
        <f>IF($N$228="sníž. přenesená",$J$228,0)</f>
        <v>0</v>
      </c>
      <c r="BI228" s="225">
        <f>IF($N$228="nulová",$J$228,0)</f>
        <v>0</v>
      </c>
      <c r="BJ228" s="175" t="s">
        <v>17</v>
      </c>
      <c r="BK228" s="225">
        <f>ROUND($I$228*$H$228,2)</f>
        <v>0</v>
      </c>
      <c r="BL228" s="175" t="s">
        <v>197</v>
      </c>
      <c r="BM228" s="175" t="s">
        <v>523</v>
      </c>
    </row>
    <row r="229" spans="1:65" s="147" customFormat="1" ht="15.75" customHeight="1" x14ac:dyDescent="0.3">
      <c r="A229" s="245"/>
      <c r="B229" s="81"/>
      <c r="C229" s="218" t="s">
        <v>524</v>
      </c>
      <c r="D229" s="218" t="s">
        <v>125</v>
      </c>
      <c r="E229" s="216" t="s">
        <v>235</v>
      </c>
      <c r="F229" s="217" t="s">
        <v>236</v>
      </c>
      <c r="G229" s="218" t="s">
        <v>208</v>
      </c>
      <c r="H229" s="219">
        <v>6</v>
      </c>
      <c r="I229" s="270"/>
      <c r="J229" s="220">
        <f>ROUND($I$229*$H$229,2)</f>
        <v>0</v>
      </c>
      <c r="K229" s="217" t="s">
        <v>129</v>
      </c>
      <c r="L229" s="252"/>
      <c r="M229" s="221"/>
      <c r="N229" s="222" t="s">
        <v>34</v>
      </c>
      <c r="O229" s="223">
        <v>0.61599999999999999</v>
      </c>
      <c r="P229" s="223">
        <f>$O$229*$H$229</f>
        <v>3.6959999999999997</v>
      </c>
      <c r="Q229" s="223">
        <v>9.1E-4</v>
      </c>
      <c r="R229" s="223">
        <f>$Q$229*$H$229</f>
        <v>5.4599999999999996E-3</v>
      </c>
      <c r="S229" s="223">
        <v>0</v>
      </c>
      <c r="T229" s="224">
        <f>$S$229*$H$229</f>
        <v>0</v>
      </c>
      <c r="AR229" s="175" t="s">
        <v>197</v>
      </c>
      <c r="AT229" s="175" t="s">
        <v>125</v>
      </c>
      <c r="AU229" s="175" t="s">
        <v>70</v>
      </c>
      <c r="AY229" s="175" t="s">
        <v>122</v>
      </c>
      <c r="BE229" s="225">
        <f>IF($N$229="základní",$J$229,0)</f>
        <v>0</v>
      </c>
      <c r="BF229" s="225">
        <f>IF($N$229="snížená",$J$229,0)</f>
        <v>0</v>
      </c>
      <c r="BG229" s="225">
        <f>IF($N$229="zákl. přenesená",$J$229,0)</f>
        <v>0</v>
      </c>
      <c r="BH229" s="225">
        <f>IF($N$229="sníž. přenesená",$J$229,0)</f>
        <v>0</v>
      </c>
      <c r="BI229" s="225">
        <f>IF($N$229="nulová",$J$229,0)</f>
        <v>0</v>
      </c>
      <c r="BJ229" s="175" t="s">
        <v>17</v>
      </c>
      <c r="BK229" s="225">
        <f>ROUND($I$229*$H$229,2)</f>
        <v>0</v>
      </c>
      <c r="BL229" s="175" t="s">
        <v>197</v>
      </c>
      <c r="BM229" s="175" t="s">
        <v>525</v>
      </c>
    </row>
    <row r="230" spans="1:65" s="147" customFormat="1" ht="15.75" customHeight="1" x14ac:dyDescent="0.3">
      <c r="A230" s="245"/>
      <c r="B230" s="81"/>
      <c r="C230" s="218" t="s">
        <v>526</v>
      </c>
      <c r="D230" s="218" t="s">
        <v>125</v>
      </c>
      <c r="E230" s="216" t="s">
        <v>527</v>
      </c>
      <c r="F230" s="217" t="s">
        <v>528</v>
      </c>
      <c r="G230" s="218" t="s">
        <v>208</v>
      </c>
      <c r="H230" s="219">
        <v>32</v>
      </c>
      <c r="I230" s="270"/>
      <c r="J230" s="220">
        <f>ROUND($I$230*$H$230,2)</f>
        <v>0</v>
      </c>
      <c r="K230" s="217" t="s">
        <v>129</v>
      </c>
      <c r="L230" s="252"/>
      <c r="M230" s="221"/>
      <c r="N230" s="222" t="s">
        <v>34</v>
      </c>
      <c r="O230" s="223">
        <v>0.10299999999999999</v>
      </c>
      <c r="P230" s="223">
        <f>$O$230*$H$230</f>
        <v>3.2959999999999998</v>
      </c>
      <c r="Q230" s="223">
        <v>5.0000000000000002E-5</v>
      </c>
      <c r="R230" s="223">
        <f>$Q$230*$H$230</f>
        <v>1.6000000000000001E-3</v>
      </c>
      <c r="S230" s="223">
        <v>0</v>
      </c>
      <c r="T230" s="224">
        <f>$S$230*$H$230</f>
        <v>0</v>
      </c>
      <c r="AR230" s="175" t="s">
        <v>197</v>
      </c>
      <c r="AT230" s="175" t="s">
        <v>125</v>
      </c>
      <c r="AU230" s="175" t="s">
        <v>70</v>
      </c>
      <c r="AY230" s="175" t="s">
        <v>122</v>
      </c>
      <c r="BE230" s="225">
        <f>IF($N$230="základní",$J$230,0)</f>
        <v>0</v>
      </c>
      <c r="BF230" s="225">
        <f>IF($N$230="snížená",$J$230,0)</f>
        <v>0</v>
      </c>
      <c r="BG230" s="225">
        <f>IF($N$230="zákl. přenesená",$J$230,0)</f>
        <v>0</v>
      </c>
      <c r="BH230" s="225">
        <f>IF($N$230="sníž. přenesená",$J$230,0)</f>
        <v>0</v>
      </c>
      <c r="BI230" s="225">
        <f>IF($N$230="nulová",$J$230,0)</f>
        <v>0</v>
      </c>
      <c r="BJ230" s="175" t="s">
        <v>17</v>
      </c>
      <c r="BK230" s="225">
        <f>ROUND($I$230*$H$230,2)</f>
        <v>0</v>
      </c>
      <c r="BL230" s="175" t="s">
        <v>197</v>
      </c>
      <c r="BM230" s="175" t="s">
        <v>529</v>
      </c>
    </row>
    <row r="231" spans="1:65" s="147" customFormat="1" ht="15.75" customHeight="1" x14ac:dyDescent="0.3">
      <c r="A231" s="245"/>
      <c r="B231" s="81"/>
      <c r="C231" s="218" t="s">
        <v>530</v>
      </c>
      <c r="D231" s="218" t="s">
        <v>125</v>
      </c>
      <c r="E231" s="216" t="s">
        <v>531</v>
      </c>
      <c r="F231" s="217" t="s">
        <v>532</v>
      </c>
      <c r="G231" s="218" t="s">
        <v>208</v>
      </c>
      <c r="H231" s="219">
        <v>6</v>
      </c>
      <c r="I231" s="270"/>
      <c r="J231" s="220">
        <f>ROUND($I$231*$H$231,2)</f>
        <v>0</v>
      </c>
      <c r="K231" s="217" t="s">
        <v>129</v>
      </c>
      <c r="L231" s="252"/>
      <c r="M231" s="221"/>
      <c r="N231" s="222" t="s">
        <v>34</v>
      </c>
      <c r="O231" s="223">
        <v>0.10299999999999999</v>
      </c>
      <c r="P231" s="223">
        <f>$O$231*$H$231</f>
        <v>0.61799999999999999</v>
      </c>
      <c r="Q231" s="223">
        <v>6.9999999999999994E-5</v>
      </c>
      <c r="R231" s="223">
        <f>$Q$231*$H$231</f>
        <v>4.1999999999999996E-4</v>
      </c>
      <c r="S231" s="223">
        <v>0</v>
      </c>
      <c r="T231" s="224">
        <f>$S$231*$H$231</f>
        <v>0</v>
      </c>
      <c r="AR231" s="175" t="s">
        <v>197</v>
      </c>
      <c r="AT231" s="175" t="s">
        <v>125</v>
      </c>
      <c r="AU231" s="175" t="s">
        <v>70</v>
      </c>
      <c r="AY231" s="175" t="s">
        <v>122</v>
      </c>
      <c r="BE231" s="225">
        <f>IF($N$231="základní",$J$231,0)</f>
        <v>0</v>
      </c>
      <c r="BF231" s="225">
        <f>IF($N$231="snížená",$J$231,0)</f>
        <v>0</v>
      </c>
      <c r="BG231" s="225">
        <f>IF($N$231="zákl. přenesená",$J$231,0)</f>
        <v>0</v>
      </c>
      <c r="BH231" s="225">
        <f>IF($N$231="sníž. přenesená",$J$231,0)</f>
        <v>0</v>
      </c>
      <c r="BI231" s="225">
        <f>IF($N$231="nulová",$J$231,0)</f>
        <v>0</v>
      </c>
      <c r="BJ231" s="175" t="s">
        <v>17</v>
      </c>
      <c r="BK231" s="225">
        <f>ROUND($I$231*$H$231,2)</f>
        <v>0</v>
      </c>
      <c r="BL231" s="175" t="s">
        <v>197</v>
      </c>
      <c r="BM231" s="175" t="s">
        <v>533</v>
      </c>
    </row>
    <row r="232" spans="1:65" s="147" customFormat="1" ht="15.75" customHeight="1" x14ac:dyDescent="0.3">
      <c r="A232" s="245"/>
      <c r="B232" s="81"/>
      <c r="C232" s="218" t="s">
        <v>534</v>
      </c>
      <c r="D232" s="218" t="s">
        <v>125</v>
      </c>
      <c r="E232" s="216" t="s">
        <v>255</v>
      </c>
      <c r="F232" s="217" t="s">
        <v>256</v>
      </c>
      <c r="G232" s="218" t="s">
        <v>128</v>
      </c>
      <c r="H232" s="219">
        <v>6</v>
      </c>
      <c r="I232" s="270"/>
      <c r="J232" s="220">
        <f>ROUND($I$232*$H$232,2)</f>
        <v>0</v>
      </c>
      <c r="K232" s="217" t="s">
        <v>129</v>
      </c>
      <c r="L232" s="252"/>
      <c r="M232" s="221"/>
      <c r="N232" s="222" t="s">
        <v>34</v>
      </c>
      <c r="O232" s="223">
        <v>0.16</v>
      </c>
      <c r="P232" s="223">
        <f>$O$232*$H$232</f>
        <v>0.96</v>
      </c>
      <c r="Q232" s="223">
        <v>2.1000000000000001E-4</v>
      </c>
      <c r="R232" s="223">
        <f>$Q$232*$H$232</f>
        <v>1.2600000000000001E-3</v>
      </c>
      <c r="S232" s="223">
        <v>0</v>
      </c>
      <c r="T232" s="224">
        <f>$S$232*$H$232</f>
        <v>0</v>
      </c>
      <c r="AR232" s="175" t="s">
        <v>197</v>
      </c>
      <c r="AT232" s="175" t="s">
        <v>125</v>
      </c>
      <c r="AU232" s="175" t="s">
        <v>70</v>
      </c>
      <c r="AY232" s="175" t="s">
        <v>122</v>
      </c>
      <c r="BE232" s="225">
        <f>IF($N$232="základní",$J$232,0)</f>
        <v>0</v>
      </c>
      <c r="BF232" s="225">
        <f>IF($N$232="snížená",$J$232,0)</f>
        <v>0</v>
      </c>
      <c r="BG232" s="225">
        <f>IF($N$232="zákl. přenesená",$J$232,0)</f>
        <v>0</v>
      </c>
      <c r="BH232" s="225">
        <f>IF($N$232="sníž. přenesená",$J$232,0)</f>
        <v>0</v>
      </c>
      <c r="BI232" s="225">
        <f>IF($N$232="nulová",$J$232,0)</f>
        <v>0</v>
      </c>
      <c r="BJ232" s="175" t="s">
        <v>17</v>
      </c>
      <c r="BK232" s="225">
        <f>ROUND($I$232*$H$232,2)</f>
        <v>0</v>
      </c>
      <c r="BL232" s="175" t="s">
        <v>197</v>
      </c>
      <c r="BM232" s="175" t="s">
        <v>535</v>
      </c>
    </row>
    <row r="233" spans="1:65" s="147" customFormat="1" ht="15.75" customHeight="1" x14ac:dyDescent="0.3">
      <c r="A233" s="245"/>
      <c r="B233" s="81"/>
      <c r="C233" s="218" t="s">
        <v>536</v>
      </c>
      <c r="D233" s="218" t="s">
        <v>125</v>
      </c>
      <c r="E233" s="216" t="s">
        <v>263</v>
      </c>
      <c r="F233" s="217" t="s">
        <v>264</v>
      </c>
      <c r="G233" s="218" t="s">
        <v>208</v>
      </c>
      <c r="H233" s="219">
        <v>38</v>
      </c>
      <c r="I233" s="270"/>
      <c r="J233" s="220">
        <f>ROUND($I$233*$H$233,2)</f>
        <v>0</v>
      </c>
      <c r="K233" s="217" t="s">
        <v>129</v>
      </c>
      <c r="L233" s="252"/>
      <c r="M233" s="221"/>
      <c r="N233" s="222" t="s">
        <v>34</v>
      </c>
      <c r="O233" s="223">
        <v>6.7000000000000004E-2</v>
      </c>
      <c r="P233" s="223">
        <f>$O$233*$H$233</f>
        <v>2.5460000000000003</v>
      </c>
      <c r="Q233" s="223">
        <v>1.9000000000000001E-4</v>
      </c>
      <c r="R233" s="223">
        <f>$Q$233*$H$233</f>
        <v>7.2200000000000007E-3</v>
      </c>
      <c r="S233" s="223">
        <v>0</v>
      </c>
      <c r="T233" s="224">
        <f>$S$233*$H$233</f>
        <v>0</v>
      </c>
      <c r="AR233" s="175" t="s">
        <v>197</v>
      </c>
      <c r="AT233" s="175" t="s">
        <v>125</v>
      </c>
      <c r="AU233" s="175" t="s">
        <v>70</v>
      </c>
      <c r="AY233" s="175" t="s">
        <v>122</v>
      </c>
      <c r="BE233" s="225">
        <f>IF($N$233="základní",$J$233,0)</f>
        <v>0</v>
      </c>
      <c r="BF233" s="225">
        <f>IF($N$233="snížená",$J$233,0)</f>
        <v>0</v>
      </c>
      <c r="BG233" s="225">
        <f>IF($N$233="zákl. přenesená",$J$233,0)</f>
        <v>0</v>
      </c>
      <c r="BH233" s="225">
        <f>IF($N$233="sníž. přenesená",$J$233,0)</f>
        <v>0</v>
      </c>
      <c r="BI233" s="225">
        <f>IF($N$233="nulová",$J$233,0)</f>
        <v>0</v>
      </c>
      <c r="BJ233" s="175" t="s">
        <v>17</v>
      </c>
      <c r="BK233" s="225">
        <f>ROUND($I$233*$H$233,2)</f>
        <v>0</v>
      </c>
      <c r="BL233" s="175" t="s">
        <v>197</v>
      </c>
      <c r="BM233" s="175" t="s">
        <v>537</v>
      </c>
    </row>
    <row r="234" spans="1:65" s="147" customFormat="1" ht="15.75" customHeight="1" x14ac:dyDescent="0.3">
      <c r="A234" s="245"/>
      <c r="B234" s="81"/>
      <c r="C234" s="218" t="s">
        <v>538</v>
      </c>
      <c r="D234" s="218" t="s">
        <v>125</v>
      </c>
      <c r="E234" s="216" t="s">
        <v>267</v>
      </c>
      <c r="F234" s="217" t="s">
        <v>268</v>
      </c>
      <c r="G234" s="218" t="s">
        <v>208</v>
      </c>
      <c r="H234" s="219">
        <v>38</v>
      </c>
      <c r="I234" s="270"/>
      <c r="J234" s="220">
        <f>ROUND($I$234*$H$234,2)</f>
        <v>0</v>
      </c>
      <c r="K234" s="217" t="s">
        <v>129</v>
      </c>
      <c r="L234" s="252"/>
      <c r="M234" s="221"/>
      <c r="N234" s="222" t="s">
        <v>34</v>
      </c>
      <c r="O234" s="223">
        <v>8.2000000000000003E-2</v>
      </c>
      <c r="P234" s="223">
        <f>$O$234*$H$234</f>
        <v>3.1160000000000001</v>
      </c>
      <c r="Q234" s="223">
        <v>1.0000000000000001E-5</v>
      </c>
      <c r="R234" s="223">
        <f>$Q$234*$H$234</f>
        <v>3.8000000000000002E-4</v>
      </c>
      <c r="S234" s="223">
        <v>0</v>
      </c>
      <c r="T234" s="224">
        <f>$S$234*$H$234</f>
        <v>0</v>
      </c>
      <c r="AR234" s="175" t="s">
        <v>197</v>
      </c>
      <c r="AT234" s="175" t="s">
        <v>125</v>
      </c>
      <c r="AU234" s="175" t="s">
        <v>70</v>
      </c>
      <c r="AY234" s="175" t="s">
        <v>122</v>
      </c>
      <c r="BE234" s="225">
        <f>IF($N$234="základní",$J$234,0)</f>
        <v>0</v>
      </c>
      <c r="BF234" s="225">
        <f>IF($N$234="snížená",$J$234,0)</f>
        <v>0</v>
      </c>
      <c r="BG234" s="225">
        <f>IF($N$234="zákl. přenesená",$J$234,0)</f>
        <v>0</v>
      </c>
      <c r="BH234" s="225">
        <f>IF($N$234="sníž. přenesená",$J$234,0)</f>
        <v>0</v>
      </c>
      <c r="BI234" s="225">
        <f>IF($N$234="nulová",$J$234,0)</f>
        <v>0</v>
      </c>
      <c r="BJ234" s="175" t="s">
        <v>17</v>
      </c>
      <c r="BK234" s="225">
        <f>ROUND($I$234*$H$234,2)</f>
        <v>0</v>
      </c>
      <c r="BL234" s="175" t="s">
        <v>197</v>
      </c>
      <c r="BM234" s="175" t="s">
        <v>539</v>
      </c>
    </row>
    <row r="235" spans="1:65" s="147" customFormat="1" ht="15.75" customHeight="1" x14ac:dyDescent="0.3">
      <c r="A235" s="245"/>
      <c r="B235" s="81"/>
      <c r="C235" s="218" t="s">
        <v>540</v>
      </c>
      <c r="D235" s="218" t="s">
        <v>125</v>
      </c>
      <c r="E235" s="216" t="s">
        <v>271</v>
      </c>
      <c r="F235" s="217" t="s">
        <v>272</v>
      </c>
      <c r="G235" s="218" t="s">
        <v>221</v>
      </c>
      <c r="H235" s="269"/>
      <c r="I235" s="270"/>
      <c r="J235" s="220">
        <f>ROUND($I$235*$H$235,2)</f>
        <v>0</v>
      </c>
      <c r="K235" s="217" t="s">
        <v>129</v>
      </c>
      <c r="L235" s="252"/>
      <c r="M235" s="221"/>
      <c r="N235" s="222" t="s">
        <v>34</v>
      </c>
      <c r="O235" s="223">
        <v>0</v>
      </c>
      <c r="P235" s="223">
        <f>$O$235*$H$235</f>
        <v>0</v>
      </c>
      <c r="Q235" s="223">
        <v>0</v>
      </c>
      <c r="R235" s="223">
        <f>$Q$235*$H$235</f>
        <v>0</v>
      </c>
      <c r="S235" s="223">
        <v>0</v>
      </c>
      <c r="T235" s="224">
        <f>$S$235*$H$235</f>
        <v>0</v>
      </c>
      <c r="AR235" s="175" t="s">
        <v>197</v>
      </c>
      <c r="AT235" s="175" t="s">
        <v>125</v>
      </c>
      <c r="AU235" s="175" t="s">
        <v>70</v>
      </c>
      <c r="AY235" s="175" t="s">
        <v>122</v>
      </c>
      <c r="BE235" s="225">
        <f>IF($N$235="základní",$J$235,0)</f>
        <v>0</v>
      </c>
      <c r="BF235" s="225">
        <f>IF($N$235="snížená",$J$235,0)</f>
        <v>0</v>
      </c>
      <c r="BG235" s="225">
        <f>IF($N$235="zákl. přenesená",$J$235,0)</f>
        <v>0</v>
      </c>
      <c r="BH235" s="225">
        <f>IF($N$235="sníž. přenesená",$J$235,0)</f>
        <v>0</v>
      </c>
      <c r="BI235" s="225">
        <f>IF($N$235="nulová",$J$235,0)</f>
        <v>0</v>
      </c>
      <c r="BJ235" s="175" t="s">
        <v>17</v>
      </c>
      <c r="BK235" s="225">
        <f>ROUND($I$235*$H$235,2)</f>
        <v>0</v>
      </c>
      <c r="BL235" s="175" t="s">
        <v>197</v>
      </c>
      <c r="BM235" s="175" t="s">
        <v>541</v>
      </c>
    </row>
    <row r="236" spans="1:65" s="205" customFormat="1" ht="30.75" customHeight="1" x14ac:dyDescent="0.3">
      <c r="A236" s="250"/>
      <c r="B236" s="204"/>
      <c r="D236" s="206" t="s">
        <v>62</v>
      </c>
      <c r="E236" s="213" t="s">
        <v>542</v>
      </c>
      <c r="F236" s="213" t="s">
        <v>543</v>
      </c>
      <c r="J236" s="214">
        <f>$BK$236</f>
        <v>0</v>
      </c>
      <c r="L236" s="254"/>
      <c r="M236" s="209"/>
      <c r="P236" s="210">
        <f>SUM($P$237:$P$259)</f>
        <v>22.239000000000001</v>
      </c>
      <c r="R236" s="210">
        <f>SUM($R$237:$R$259)</f>
        <v>0.20781999999999998</v>
      </c>
      <c r="T236" s="211">
        <f>SUM($T$237:$T$259)</f>
        <v>0.25646000000000002</v>
      </c>
      <c r="AR236" s="206" t="s">
        <v>70</v>
      </c>
      <c r="AT236" s="206" t="s">
        <v>62</v>
      </c>
      <c r="AU236" s="206" t="s">
        <v>17</v>
      </c>
      <c r="AY236" s="206" t="s">
        <v>122</v>
      </c>
      <c r="BK236" s="212">
        <f>SUM($BK$237:$BK$259)</f>
        <v>0</v>
      </c>
    </row>
    <row r="237" spans="1:65" s="147" customFormat="1" ht="15.75" customHeight="1" x14ac:dyDescent="0.3">
      <c r="A237" s="245"/>
      <c r="B237" s="81"/>
      <c r="C237" s="218" t="s">
        <v>544</v>
      </c>
      <c r="D237" s="218" t="s">
        <v>125</v>
      </c>
      <c r="E237" s="216" t="s">
        <v>545</v>
      </c>
      <c r="F237" s="217" t="s">
        <v>546</v>
      </c>
      <c r="G237" s="218" t="s">
        <v>547</v>
      </c>
      <c r="H237" s="219">
        <v>3</v>
      </c>
      <c r="I237" s="270"/>
      <c r="J237" s="220">
        <f>ROUND($I$237*$H$237,2)</f>
        <v>0</v>
      </c>
      <c r="K237" s="217" t="s">
        <v>129</v>
      </c>
      <c r="L237" s="252"/>
      <c r="M237" s="221"/>
      <c r="N237" s="222" t="s">
        <v>34</v>
      </c>
      <c r="O237" s="223">
        <v>0.46500000000000002</v>
      </c>
      <c r="P237" s="223">
        <f>$O$237*$H$237</f>
        <v>1.395</v>
      </c>
      <c r="Q237" s="223">
        <v>0</v>
      </c>
      <c r="R237" s="223">
        <f>$Q$237*$H$237</f>
        <v>0</v>
      </c>
      <c r="S237" s="223">
        <v>3.4200000000000001E-2</v>
      </c>
      <c r="T237" s="224">
        <f>$S$237*$H$237</f>
        <v>0.1026</v>
      </c>
      <c r="AR237" s="175" t="s">
        <v>197</v>
      </c>
      <c r="AT237" s="175" t="s">
        <v>125</v>
      </c>
      <c r="AU237" s="175" t="s">
        <v>70</v>
      </c>
      <c r="AY237" s="175" t="s">
        <v>122</v>
      </c>
      <c r="BE237" s="225">
        <f>IF($N$237="základní",$J$237,0)</f>
        <v>0</v>
      </c>
      <c r="BF237" s="225">
        <f>IF($N$237="snížená",$J$237,0)</f>
        <v>0</v>
      </c>
      <c r="BG237" s="225">
        <f>IF($N$237="zákl. přenesená",$J$237,0)</f>
        <v>0</v>
      </c>
      <c r="BH237" s="225">
        <f>IF($N$237="sníž. přenesená",$J$237,0)</f>
        <v>0</v>
      </c>
      <c r="BI237" s="225">
        <f>IF($N$237="nulová",$J$237,0)</f>
        <v>0</v>
      </c>
      <c r="BJ237" s="175" t="s">
        <v>17</v>
      </c>
      <c r="BK237" s="225">
        <f>ROUND($I$237*$H$237,2)</f>
        <v>0</v>
      </c>
      <c r="BL237" s="175" t="s">
        <v>197</v>
      </c>
      <c r="BM237" s="175" t="s">
        <v>548</v>
      </c>
    </row>
    <row r="238" spans="1:65" s="147" customFormat="1" ht="15.75" customHeight="1" x14ac:dyDescent="0.3">
      <c r="A238" s="245"/>
      <c r="B238" s="81"/>
      <c r="C238" s="218" t="s">
        <v>549</v>
      </c>
      <c r="D238" s="218" t="s">
        <v>125</v>
      </c>
      <c r="E238" s="216" t="s">
        <v>550</v>
      </c>
      <c r="F238" s="217" t="s">
        <v>551</v>
      </c>
      <c r="G238" s="218" t="s">
        <v>547</v>
      </c>
      <c r="H238" s="219">
        <v>3</v>
      </c>
      <c r="I238" s="270"/>
      <c r="J238" s="220">
        <f>ROUND($I$238*$H$238,2)</f>
        <v>0</v>
      </c>
      <c r="K238" s="217" t="s">
        <v>129</v>
      </c>
      <c r="L238" s="252"/>
      <c r="M238" s="221"/>
      <c r="N238" s="222" t="s">
        <v>34</v>
      </c>
      <c r="O238" s="223">
        <v>1.1000000000000001</v>
      </c>
      <c r="P238" s="223">
        <f>$O$238*$H$238</f>
        <v>3.3000000000000003</v>
      </c>
      <c r="Q238" s="223">
        <v>2.2749999999999999E-2</v>
      </c>
      <c r="R238" s="223">
        <f>$Q$238*$H$238</f>
        <v>6.8250000000000005E-2</v>
      </c>
      <c r="S238" s="223">
        <v>0</v>
      </c>
      <c r="T238" s="224">
        <f>$S$238*$H$238</f>
        <v>0</v>
      </c>
      <c r="AR238" s="175" t="s">
        <v>197</v>
      </c>
      <c r="AT238" s="175" t="s">
        <v>125</v>
      </c>
      <c r="AU238" s="175" t="s">
        <v>70</v>
      </c>
      <c r="AY238" s="175" t="s">
        <v>122</v>
      </c>
      <c r="BE238" s="225">
        <f>IF($N$238="základní",$J$238,0)</f>
        <v>0</v>
      </c>
      <c r="BF238" s="225">
        <f>IF($N$238="snížená",$J$238,0)</f>
        <v>0</v>
      </c>
      <c r="BG238" s="225">
        <f>IF($N$238="zákl. přenesená",$J$238,0)</f>
        <v>0</v>
      </c>
      <c r="BH238" s="225">
        <f>IF($N$238="sníž. přenesená",$J$238,0)</f>
        <v>0</v>
      </c>
      <c r="BI238" s="225">
        <f>IF($N$238="nulová",$J$238,0)</f>
        <v>0</v>
      </c>
      <c r="BJ238" s="175" t="s">
        <v>17</v>
      </c>
      <c r="BK238" s="225">
        <f>ROUND($I$238*$H$238,2)</f>
        <v>0</v>
      </c>
      <c r="BL238" s="175" t="s">
        <v>197</v>
      </c>
      <c r="BM238" s="175" t="s">
        <v>552</v>
      </c>
    </row>
    <row r="239" spans="1:65" s="147" customFormat="1" ht="15.75" customHeight="1" x14ac:dyDescent="0.3">
      <c r="A239" s="245"/>
      <c r="B239" s="81"/>
      <c r="C239" s="218" t="s">
        <v>553</v>
      </c>
      <c r="D239" s="218" t="s">
        <v>125</v>
      </c>
      <c r="E239" s="216" t="s">
        <v>554</v>
      </c>
      <c r="F239" s="217" t="s">
        <v>555</v>
      </c>
      <c r="G239" s="218" t="s">
        <v>547</v>
      </c>
      <c r="H239" s="219">
        <v>3</v>
      </c>
      <c r="I239" s="270"/>
      <c r="J239" s="220">
        <f>ROUND($I$239*$H$239,2)</f>
        <v>0</v>
      </c>
      <c r="K239" s="217" t="s">
        <v>129</v>
      </c>
      <c r="L239" s="252"/>
      <c r="M239" s="221"/>
      <c r="N239" s="222" t="s">
        <v>34</v>
      </c>
      <c r="O239" s="223">
        <v>1</v>
      </c>
      <c r="P239" s="223">
        <f>$O$239*$H$239</f>
        <v>3</v>
      </c>
      <c r="Q239" s="223">
        <v>1.5869999999999999E-2</v>
      </c>
      <c r="R239" s="223">
        <f>$Q$239*$H$239</f>
        <v>4.761E-2</v>
      </c>
      <c r="S239" s="223">
        <v>0</v>
      </c>
      <c r="T239" s="224">
        <f>$S$239*$H$239</f>
        <v>0</v>
      </c>
      <c r="AR239" s="175" t="s">
        <v>197</v>
      </c>
      <c r="AT239" s="175" t="s">
        <v>125</v>
      </c>
      <c r="AU239" s="175" t="s">
        <v>70</v>
      </c>
      <c r="AY239" s="175" t="s">
        <v>122</v>
      </c>
      <c r="BE239" s="225">
        <f>IF($N$239="základní",$J$239,0)</f>
        <v>0</v>
      </c>
      <c r="BF239" s="225">
        <f>IF($N$239="snížená",$J$239,0)</f>
        <v>0</v>
      </c>
      <c r="BG239" s="225">
        <f>IF($N$239="zákl. přenesená",$J$239,0)</f>
        <v>0</v>
      </c>
      <c r="BH239" s="225">
        <f>IF($N$239="sníž. přenesená",$J$239,0)</f>
        <v>0</v>
      </c>
      <c r="BI239" s="225">
        <f>IF($N$239="nulová",$J$239,0)</f>
        <v>0</v>
      </c>
      <c r="BJ239" s="175" t="s">
        <v>17</v>
      </c>
      <c r="BK239" s="225">
        <f>ROUND($I$239*$H$239,2)</f>
        <v>0</v>
      </c>
      <c r="BL239" s="175" t="s">
        <v>197</v>
      </c>
      <c r="BM239" s="175" t="s">
        <v>556</v>
      </c>
    </row>
    <row r="240" spans="1:65" s="147" customFormat="1" ht="15.75" customHeight="1" x14ac:dyDescent="0.3">
      <c r="A240" s="245"/>
      <c r="B240" s="81"/>
      <c r="C240" s="218" t="s">
        <v>557</v>
      </c>
      <c r="D240" s="218" t="s">
        <v>125</v>
      </c>
      <c r="E240" s="216" t="s">
        <v>558</v>
      </c>
      <c r="F240" s="217" t="s">
        <v>559</v>
      </c>
      <c r="G240" s="218" t="s">
        <v>547</v>
      </c>
      <c r="H240" s="219">
        <v>3</v>
      </c>
      <c r="I240" s="270"/>
      <c r="J240" s="220">
        <f>ROUND($I$240*$H$240,2)</f>
        <v>0</v>
      </c>
      <c r="K240" s="217" t="s">
        <v>129</v>
      </c>
      <c r="L240" s="252"/>
      <c r="M240" s="221"/>
      <c r="N240" s="222" t="s">
        <v>34</v>
      </c>
      <c r="O240" s="223">
        <v>0.40300000000000002</v>
      </c>
      <c r="P240" s="223">
        <f>$O$240*$H$240</f>
        <v>1.2090000000000001</v>
      </c>
      <c r="Q240" s="223">
        <v>0</v>
      </c>
      <c r="R240" s="223">
        <f>$Q$240*$H$240</f>
        <v>0</v>
      </c>
      <c r="S240" s="223">
        <v>1.72E-2</v>
      </c>
      <c r="T240" s="224">
        <f>$S$240*$H$240</f>
        <v>5.16E-2</v>
      </c>
      <c r="AR240" s="175" t="s">
        <v>197</v>
      </c>
      <c r="AT240" s="175" t="s">
        <v>125</v>
      </c>
      <c r="AU240" s="175" t="s">
        <v>70</v>
      </c>
      <c r="AY240" s="175" t="s">
        <v>122</v>
      </c>
      <c r="BE240" s="225">
        <f>IF($N$240="základní",$J$240,0)</f>
        <v>0</v>
      </c>
      <c r="BF240" s="225">
        <f>IF($N$240="snížená",$J$240,0)</f>
        <v>0</v>
      </c>
      <c r="BG240" s="225">
        <f>IF($N$240="zákl. přenesená",$J$240,0)</f>
        <v>0</v>
      </c>
      <c r="BH240" s="225">
        <f>IF($N$240="sníž. přenesená",$J$240,0)</f>
        <v>0</v>
      </c>
      <c r="BI240" s="225">
        <f>IF($N$240="nulová",$J$240,0)</f>
        <v>0</v>
      </c>
      <c r="BJ240" s="175" t="s">
        <v>17</v>
      </c>
      <c r="BK240" s="225">
        <f>ROUND($I$240*$H$240,2)</f>
        <v>0</v>
      </c>
      <c r="BL240" s="175" t="s">
        <v>197</v>
      </c>
      <c r="BM240" s="175" t="s">
        <v>560</v>
      </c>
    </row>
    <row r="241" spans="1:65" s="147" customFormat="1" ht="15.75" customHeight="1" x14ac:dyDescent="0.3">
      <c r="A241" s="245"/>
      <c r="B241" s="81"/>
      <c r="C241" s="218" t="s">
        <v>561</v>
      </c>
      <c r="D241" s="218" t="s">
        <v>125</v>
      </c>
      <c r="E241" s="216" t="s">
        <v>562</v>
      </c>
      <c r="F241" s="217" t="s">
        <v>563</v>
      </c>
      <c r="G241" s="218" t="s">
        <v>547</v>
      </c>
      <c r="H241" s="219">
        <v>3</v>
      </c>
      <c r="I241" s="270"/>
      <c r="J241" s="220">
        <f>ROUND($I$241*$H$241,2)</f>
        <v>0</v>
      </c>
      <c r="K241" s="217" t="s">
        <v>129</v>
      </c>
      <c r="L241" s="252"/>
      <c r="M241" s="221"/>
      <c r="N241" s="222" t="s">
        <v>34</v>
      </c>
      <c r="O241" s="223">
        <v>0.36199999999999999</v>
      </c>
      <c r="P241" s="223">
        <f>$O$241*$H$241</f>
        <v>1.0859999999999999</v>
      </c>
      <c r="Q241" s="223">
        <v>0</v>
      </c>
      <c r="R241" s="223">
        <f>$Q$241*$H$241</f>
        <v>0</v>
      </c>
      <c r="S241" s="223">
        <v>1.9460000000000002E-2</v>
      </c>
      <c r="T241" s="224">
        <f>$S$241*$H$241</f>
        <v>5.8380000000000001E-2</v>
      </c>
      <c r="AR241" s="175" t="s">
        <v>197</v>
      </c>
      <c r="AT241" s="175" t="s">
        <v>125</v>
      </c>
      <c r="AU241" s="175" t="s">
        <v>70</v>
      </c>
      <c r="AY241" s="175" t="s">
        <v>122</v>
      </c>
      <c r="BE241" s="225">
        <f>IF($N$241="základní",$J$241,0)</f>
        <v>0</v>
      </c>
      <c r="BF241" s="225">
        <f>IF($N$241="snížená",$J$241,0)</f>
        <v>0</v>
      </c>
      <c r="BG241" s="225">
        <f>IF($N$241="zákl. přenesená",$J$241,0)</f>
        <v>0</v>
      </c>
      <c r="BH241" s="225">
        <f>IF($N$241="sníž. přenesená",$J$241,0)</f>
        <v>0</v>
      </c>
      <c r="BI241" s="225">
        <f>IF($N$241="nulová",$J$241,0)</f>
        <v>0</v>
      </c>
      <c r="BJ241" s="175" t="s">
        <v>17</v>
      </c>
      <c r="BK241" s="225">
        <f>ROUND($I$241*$H$241,2)</f>
        <v>0</v>
      </c>
      <c r="BL241" s="175" t="s">
        <v>197</v>
      </c>
      <c r="BM241" s="175" t="s">
        <v>564</v>
      </c>
    </row>
    <row r="242" spans="1:65" s="147" customFormat="1" ht="15.75" customHeight="1" x14ac:dyDescent="0.3">
      <c r="A242" s="245"/>
      <c r="B242" s="81"/>
      <c r="C242" s="218" t="s">
        <v>565</v>
      </c>
      <c r="D242" s="218" t="s">
        <v>125</v>
      </c>
      <c r="E242" s="216" t="s">
        <v>566</v>
      </c>
      <c r="F242" s="217" t="s">
        <v>567</v>
      </c>
      <c r="G242" s="218" t="s">
        <v>547</v>
      </c>
      <c r="H242" s="219">
        <v>2</v>
      </c>
      <c r="I242" s="270"/>
      <c r="J242" s="220">
        <f>ROUND($I$242*$H$242,2)</f>
        <v>0</v>
      </c>
      <c r="K242" s="217" t="s">
        <v>129</v>
      </c>
      <c r="L242" s="252"/>
      <c r="M242" s="221"/>
      <c r="N242" s="222" t="s">
        <v>34</v>
      </c>
      <c r="O242" s="223">
        <v>1.1000000000000001</v>
      </c>
      <c r="P242" s="223">
        <f>$O$242*$H$242</f>
        <v>2.2000000000000002</v>
      </c>
      <c r="Q242" s="223">
        <v>1.4760000000000001E-2</v>
      </c>
      <c r="R242" s="223">
        <f>$Q$242*$H$242</f>
        <v>2.9520000000000001E-2</v>
      </c>
      <c r="S242" s="223">
        <v>0</v>
      </c>
      <c r="T242" s="224">
        <f>$S$242*$H$242</f>
        <v>0</v>
      </c>
      <c r="AR242" s="175" t="s">
        <v>197</v>
      </c>
      <c r="AT242" s="175" t="s">
        <v>125</v>
      </c>
      <c r="AU242" s="175" t="s">
        <v>70</v>
      </c>
      <c r="AY242" s="175" t="s">
        <v>122</v>
      </c>
      <c r="BE242" s="225">
        <f>IF($N$242="základní",$J$242,0)</f>
        <v>0</v>
      </c>
      <c r="BF242" s="225">
        <f>IF($N$242="snížená",$J$242,0)</f>
        <v>0</v>
      </c>
      <c r="BG242" s="225">
        <f>IF($N$242="zákl. přenesená",$J$242,0)</f>
        <v>0</v>
      </c>
      <c r="BH242" s="225">
        <f>IF($N$242="sníž. přenesená",$J$242,0)</f>
        <v>0</v>
      </c>
      <c r="BI242" s="225">
        <f>IF($N$242="nulová",$J$242,0)</f>
        <v>0</v>
      </c>
      <c r="BJ242" s="175" t="s">
        <v>17</v>
      </c>
      <c r="BK242" s="225">
        <f>ROUND($I$242*$H$242,2)</f>
        <v>0</v>
      </c>
      <c r="BL242" s="175" t="s">
        <v>197</v>
      </c>
      <c r="BM242" s="175" t="s">
        <v>568</v>
      </c>
    </row>
    <row r="243" spans="1:65" s="147" customFormat="1" ht="15.75" customHeight="1" x14ac:dyDescent="0.3">
      <c r="A243" s="245"/>
      <c r="B243" s="81"/>
      <c r="C243" s="218" t="s">
        <v>569</v>
      </c>
      <c r="D243" s="218" t="s">
        <v>125</v>
      </c>
      <c r="E243" s="216" t="s">
        <v>570</v>
      </c>
      <c r="F243" s="217" t="s">
        <v>571</v>
      </c>
      <c r="G243" s="218" t="s">
        <v>547</v>
      </c>
      <c r="H243" s="219">
        <v>1</v>
      </c>
      <c r="I243" s="270"/>
      <c r="J243" s="220">
        <f>ROUND($I$243*$H$243,2)</f>
        <v>0</v>
      </c>
      <c r="K243" s="217" t="s">
        <v>129</v>
      </c>
      <c r="L243" s="252"/>
      <c r="M243" s="221"/>
      <c r="N243" s="222" t="s">
        <v>34</v>
      </c>
      <c r="O243" s="223">
        <v>1.1000000000000001</v>
      </c>
      <c r="P243" s="223">
        <f>$O$243*$H$243</f>
        <v>1.1000000000000001</v>
      </c>
      <c r="Q243" s="223">
        <v>1.2760000000000001E-2</v>
      </c>
      <c r="R243" s="223">
        <f>$Q$243*$H$243</f>
        <v>1.2760000000000001E-2</v>
      </c>
      <c r="S243" s="223">
        <v>0</v>
      </c>
      <c r="T243" s="224">
        <f>$S$243*$H$243</f>
        <v>0</v>
      </c>
      <c r="AR243" s="175" t="s">
        <v>197</v>
      </c>
      <c r="AT243" s="175" t="s">
        <v>125</v>
      </c>
      <c r="AU243" s="175" t="s">
        <v>70</v>
      </c>
      <c r="AY243" s="175" t="s">
        <v>122</v>
      </c>
      <c r="BE243" s="225">
        <f>IF($N$243="základní",$J$243,0)</f>
        <v>0</v>
      </c>
      <c r="BF243" s="225">
        <f>IF($N$243="snížená",$J$243,0)</f>
        <v>0</v>
      </c>
      <c r="BG243" s="225">
        <f>IF($N$243="zákl. přenesená",$J$243,0)</f>
        <v>0</v>
      </c>
      <c r="BH243" s="225">
        <f>IF($N$243="sníž. přenesená",$J$243,0)</f>
        <v>0</v>
      </c>
      <c r="BI243" s="225">
        <f>IF($N$243="nulová",$J$243,0)</f>
        <v>0</v>
      </c>
      <c r="BJ243" s="175" t="s">
        <v>17</v>
      </c>
      <c r="BK243" s="225">
        <f>ROUND($I$243*$H$243,2)</f>
        <v>0</v>
      </c>
      <c r="BL243" s="175" t="s">
        <v>197</v>
      </c>
      <c r="BM243" s="175" t="s">
        <v>572</v>
      </c>
    </row>
    <row r="244" spans="1:65" s="147" customFormat="1" ht="15.75" customHeight="1" x14ac:dyDescent="0.3">
      <c r="A244" s="245"/>
      <c r="B244" s="81"/>
      <c r="C244" s="218" t="s">
        <v>573</v>
      </c>
      <c r="D244" s="218" t="s">
        <v>125</v>
      </c>
      <c r="E244" s="216" t="s">
        <v>574</v>
      </c>
      <c r="F244" s="217" t="s">
        <v>575</v>
      </c>
      <c r="G244" s="218" t="s">
        <v>547</v>
      </c>
      <c r="H244" s="219">
        <v>1</v>
      </c>
      <c r="I244" s="270"/>
      <c r="J244" s="220">
        <f>ROUND($I$244*$H$244,2)</f>
        <v>0</v>
      </c>
      <c r="K244" s="217" t="s">
        <v>129</v>
      </c>
      <c r="L244" s="252"/>
      <c r="M244" s="221"/>
      <c r="N244" s="222" t="s">
        <v>34</v>
      </c>
      <c r="O244" s="223">
        <v>1.1000000000000001</v>
      </c>
      <c r="P244" s="223">
        <f>$O$244*$H$244</f>
        <v>1.1000000000000001</v>
      </c>
      <c r="Q244" s="223">
        <v>1.2760000000000001E-2</v>
      </c>
      <c r="R244" s="223">
        <f>$Q$244*$H$244</f>
        <v>1.2760000000000001E-2</v>
      </c>
      <c r="S244" s="223">
        <v>0</v>
      </c>
      <c r="T244" s="224">
        <f>$S$244*$H$244</f>
        <v>0</v>
      </c>
      <c r="AR244" s="175" t="s">
        <v>197</v>
      </c>
      <c r="AT244" s="175" t="s">
        <v>125</v>
      </c>
      <c r="AU244" s="175" t="s">
        <v>70</v>
      </c>
      <c r="AY244" s="175" t="s">
        <v>122</v>
      </c>
      <c r="BE244" s="225">
        <f>IF($N$244="základní",$J$244,0)</f>
        <v>0</v>
      </c>
      <c r="BF244" s="225">
        <f>IF($N$244="snížená",$J$244,0)</f>
        <v>0</v>
      </c>
      <c r="BG244" s="225">
        <f>IF($N$244="zákl. přenesená",$J$244,0)</f>
        <v>0</v>
      </c>
      <c r="BH244" s="225">
        <f>IF($N$244="sníž. přenesená",$J$244,0)</f>
        <v>0</v>
      </c>
      <c r="BI244" s="225">
        <f>IF($N$244="nulová",$J$244,0)</f>
        <v>0</v>
      </c>
      <c r="BJ244" s="175" t="s">
        <v>17</v>
      </c>
      <c r="BK244" s="225">
        <f>ROUND($I$244*$H$244,2)</f>
        <v>0</v>
      </c>
      <c r="BL244" s="175" t="s">
        <v>197</v>
      </c>
      <c r="BM244" s="175" t="s">
        <v>576</v>
      </c>
    </row>
    <row r="245" spans="1:65" s="147" customFormat="1" ht="15.75" customHeight="1" x14ac:dyDescent="0.3">
      <c r="A245" s="245"/>
      <c r="B245" s="81"/>
      <c r="C245" s="218" t="s">
        <v>577</v>
      </c>
      <c r="D245" s="218" t="s">
        <v>125</v>
      </c>
      <c r="E245" s="216" t="s">
        <v>578</v>
      </c>
      <c r="F245" s="217" t="s">
        <v>579</v>
      </c>
      <c r="G245" s="218" t="s">
        <v>547</v>
      </c>
      <c r="H245" s="219">
        <v>1</v>
      </c>
      <c r="I245" s="270"/>
      <c r="J245" s="220">
        <f>ROUND($I$245*$H$245,2)</f>
        <v>0</v>
      </c>
      <c r="K245" s="217" t="s">
        <v>129</v>
      </c>
      <c r="L245" s="252"/>
      <c r="M245" s="221"/>
      <c r="N245" s="222" t="s">
        <v>34</v>
      </c>
      <c r="O245" s="223">
        <v>0.56899999999999995</v>
      </c>
      <c r="P245" s="223">
        <f>$O$245*$H$245</f>
        <v>0.56899999999999995</v>
      </c>
      <c r="Q245" s="223">
        <v>0</v>
      </c>
      <c r="R245" s="223">
        <f>$Q$245*$H$245</f>
        <v>0</v>
      </c>
      <c r="S245" s="223">
        <v>3.4700000000000002E-2</v>
      </c>
      <c r="T245" s="224">
        <f>$S$245*$H$245</f>
        <v>3.4700000000000002E-2</v>
      </c>
      <c r="AR245" s="175" t="s">
        <v>197</v>
      </c>
      <c r="AT245" s="175" t="s">
        <v>125</v>
      </c>
      <c r="AU245" s="175" t="s">
        <v>70</v>
      </c>
      <c r="AY245" s="175" t="s">
        <v>122</v>
      </c>
      <c r="BE245" s="225">
        <f>IF($N$245="základní",$J$245,0)</f>
        <v>0</v>
      </c>
      <c r="BF245" s="225">
        <f>IF($N$245="snížená",$J$245,0)</f>
        <v>0</v>
      </c>
      <c r="BG245" s="225">
        <f>IF($N$245="zákl. přenesená",$J$245,0)</f>
        <v>0</v>
      </c>
      <c r="BH245" s="225">
        <f>IF($N$245="sníž. přenesená",$J$245,0)</f>
        <v>0</v>
      </c>
      <c r="BI245" s="225">
        <f>IF($N$245="nulová",$J$245,0)</f>
        <v>0</v>
      </c>
      <c r="BJ245" s="175" t="s">
        <v>17</v>
      </c>
      <c r="BK245" s="225">
        <f>ROUND($I$245*$H$245,2)</f>
        <v>0</v>
      </c>
      <c r="BL245" s="175" t="s">
        <v>197</v>
      </c>
      <c r="BM245" s="175" t="s">
        <v>580</v>
      </c>
    </row>
    <row r="246" spans="1:65" s="147" customFormat="1" ht="15.75" customHeight="1" x14ac:dyDescent="0.3">
      <c r="A246" s="245"/>
      <c r="B246" s="81"/>
      <c r="C246" s="218" t="s">
        <v>581</v>
      </c>
      <c r="D246" s="218" t="s">
        <v>125</v>
      </c>
      <c r="E246" s="216" t="s">
        <v>582</v>
      </c>
      <c r="F246" s="217" t="s">
        <v>583</v>
      </c>
      <c r="G246" s="218" t="s">
        <v>547</v>
      </c>
      <c r="H246" s="219">
        <v>1</v>
      </c>
      <c r="I246" s="270"/>
      <c r="J246" s="220">
        <f>ROUND($I$246*$H$246,2)</f>
        <v>0</v>
      </c>
      <c r="K246" s="217" t="s">
        <v>129</v>
      </c>
      <c r="L246" s="252"/>
      <c r="M246" s="221"/>
      <c r="N246" s="222" t="s">
        <v>34</v>
      </c>
      <c r="O246" s="223">
        <v>1.5</v>
      </c>
      <c r="P246" s="223">
        <f>$O$246*$H$246</f>
        <v>1.5</v>
      </c>
      <c r="Q246" s="223">
        <v>2.2700000000000001E-2</v>
      </c>
      <c r="R246" s="223">
        <f>$Q$246*$H$246</f>
        <v>2.2700000000000001E-2</v>
      </c>
      <c r="S246" s="223">
        <v>0</v>
      </c>
      <c r="T246" s="224">
        <f>$S$246*$H$246</f>
        <v>0</v>
      </c>
      <c r="AR246" s="175" t="s">
        <v>197</v>
      </c>
      <c r="AT246" s="175" t="s">
        <v>125</v>
      </c>
      <c r="AU246" s="175" t="s">
        <v>70</v>
      </c>
      <c r="AY246" s="175" t="s">
        <v>122</v>
      </c>
      <c r="BE246" s="225">
        <f>IF($N$246="základní",$J$246,0)</f>
        <v>0</v>
      </c>
      <c r="BF246" s="225">
        <f>IF($N$246="snížená",$J$246,0)</f>
        <v>0</v>
      </c>
      <c r="BG246" s="225">
        <f>IF($N$246="zákl. přenesená",$J$246,0)</f>
        <v>0</v>
      </c>
      <c r="BH246" s="225">
        <f>IF($N$246="sníž. přenesená",$J$246,0)</f>
        <v>0</v>
      </c>
      <c r="BI246" s="225">
        <f>IF($N$246="nulová",$J$246,0)</f>
        <v>0</v>
      </c>
      <c r="BJ246" s="175" t="s">
        <v>17</v>
      </c>
      <c r="BK246" s="225">
        <f>ROUND($I$246*$H$246,2)</f>
        <v>0</v>
      </c>
      <c r="BL246" s="175" t="s">
        <v>197</v>
      </c>
      <c r="BM246" s="175" t="s">
        <v>584</v>
      </c>
    </row>
    <row r="247" spans="1:65" s="147" customFormat="1" ht="15.75" customHeight="1" x14ac:dyDescent="0.3">
      <c r="A247" s="245"/>
      <c r="B247" s="81"/>
      <c r="C247" s="218" t="s">
        <v>585</v>
      </c>
      <c r="D247" s="218" t="s">
        <v>125</v>
      </c>
      <c r="E247" s="216" t="s">
        <v>586</v>
      </c>
      <c r="F247" s="217" t="s">
        <v>587</v>
      </c>
      <c r="G247" s="218" t="s">
        <v>128</v>
      </c>
      <c r="H247" s="219">
        <v>6</v>
      </c>
      <c r="I247" s="270"/>
      <c r="J247" s="220">
        <f>ROUND($I$247*$H$247,2)</f>
        <v>0</v>
      </c>
      <c r="K247" s="217" t="s">
        <v>129</v>
      </c>
      <c r="L247" s="252"/>
      <c r="M247" s="221"/>
      <c r="N247" s="222" t="s">
        <v>34</v>
      </c>
      <c r="O247" s="223">
        <v>0.114</v>
      </c>
      <c r="P247" s="223">
        <f>$O$247*$H$247</f>
        <v>0.68400000000000005</v>
      </c>
      <c r="Q247" s="223">
        <v>0</v>
      </c>
      <c r="R247" s="223">
        <f>$Q$247*$H$247</f>
        <v>0</v>
      </c>
      <c r="S247" s="223">
        <v>4.8999999999999998E-4</v>
      </c>
      <c r="T247" s="224">
        <f>$S$247*$H$247</f>
        <v>2.9399999999999999E-3</v>
      </c>
      <c r="AR247" s="175" t="s">
        <v>197</v>
      </c>
      <c r="AT247" s="175" t="s">
        <v>125</v>
      </c>
      <c r="AU247" s="175" t="s">
        <v>70</v>
      </c>
      <c r="AY247" s="175" t="s">
        <v>122</v>
      </c>
      <c r="BE247" s="225">
        <f>IF($N$247="základní",$J$247,0)</f>
        <v>0</v>
      </c>
      <c r="BF247" s="225">
        <f>IF($N$247="snížená",$J$247,0)</f>
        <v>0</v>
      </c>
      <c r="BG247" s="225">
        <f>IF($N$247="zákl. přenesená",$J$247,0)</f>
        <v>0</v>
      </c>
      <c r="BH247" s="225">
        <f>IF($N$247="sníž. přenesená",$J$247,0)</f>
        <v>0</v>
      </c>
      <c r="BI247" s="225">
        <f>IF($N$247="nulová",$J$247,0)</f>
        <v>0</v>
      </c>
      <c r="BJ247" s="175" t="s">
        <v>17</v>
      </c>
      <c r="BK247" s="225">
        <f>ROUND($I$247*$H$247,2)</f>
        <v>0</v>
      </c>
      <c r="BL247" s="175" t="s">
        <v>197</v>
      </c>
      <c r="BM247" s="175" t="s">
        <v>588</v>
      </c>
    </row>
    <row r="248" spans="1:65" s="147" customFormat="1" ht="15.75" customHeight="1" x14ac:dyDescent="0.3">
      <c r="A248" s="245"/>
      <c r="B248" s="81"/>
      <c r="C248" s="218" t="s">
        <v>589</v>
      </c>
      <c r="D248" s="218" t="s">
        <v>125</v>
      </c>
      <c r="E248" s="216" t="s">
        <v>590</v>
      </c>
      <c r="F248" s="217" t="s">
        <v>591</v>
      </c>
      <c r="G248" s="218" t="s">
        <v>547</v>
      </c>
      <c r="H248" s="219">
        <v>14</v>
      </c>
      <c r="I248" s="270"/>
      <c r="J248" s="220">
        <f>ROUND($I$248*$H$248,2)</f>
        <v>0</v>
      </c>
      <c r="K248" s="217" t="s">
        <v>129</v>
      </c>
      <c r="L248" s="252"/>
      <c r="M248" s="221"/>
      <c r="N248" s="222" t="s">
        <v>34</v>
      </c>
      <c r="O248" s="223">
        <v>0.22700000000000001</v>
      </c>
      <c r="P248" s="223">
        <f>$O$248*$H$248</f>
        <v>3.1779999999999999</v>
      </c>
      <c r="Q248" s="223">
        <v>2.9999999999999997E-4</v>
      </c>
      <c r="R248" s="223">
        <f>$Q$248*$H$248</f>
        <v>4.1999999999999997E-3</v>
      </c>
      <c r="S248" s="223">
        <v>0</v>
      </c>
      <c r="T248" s="224">
        <f>$S$248*$H$248</f>
        <v>0</v>
      </c>
      <c r="AR248" s="175" t="s">
        <v>197</v>
      </c>
      <c r="AT248" s="175" t="s">
        <v>125</v>
      </c>
      <c r="AU248" s="175" t="s">
        <v>70</v>
      </c>
      <c r="AY248" s="175" t="s">
        <v>122</v>
      </c>
      <c r="BE248" s="225">
        <f>IF($N$248="základní",$J$248,0)</f>
        <v>0</v>
      </c>
      <c r="BF248" s="225">
        <f>IF($N$248="snížená",$J$248,0)</f>
        <v>0</v>
      </c>
      <c r="BG248" s="225">
        <f>IF($N$248="zákl. přenesená",$J$248,0)</f>
        <v>0</v>
      </c>
      <c r="BH248" s="225">
        <f>IF($N$248="sníž. přenesená",$J$248,0)</f>
        <v>0</v>
      </c>
      <c r="BI248" s="225">
        <f>IF($N$248="nulová",$J$248,0)</f>
        <v>0</v>
      </c>
      <c r="BJ248" s="175" t="s">
        <v>17</v>
      </c>
      <c r="BK248" s="225">
        <f>ROUND($I$248*$H$248,2)</f>
        <v>0</v>
      </c>
      <c r="BL248" s="175" t="s">
        <v>197</v>
      </c>
      <c r="BM248" s="175" t="s">
        <v>592</v>
      </c>
    </row>
    <row r="249" spans="1:65" s="147" customFormat="1" ht="15.75" customHeight="1" x14ac:dyDescent="0.3">
      <c r="A249" s="245"/>
      <c r="B249" s="81"/>
      <c r="C249" s="218" t="s">
        <v>593</v>
      </c>
      <c r="D249" s="218" t="s">
        <v>125</v>
      </c>
      <c r="E249" s="216" t="s">
        <v>594</v>
      </c>
      <c r="F249" s="217" t="s">
        <v>595</v>
      </c>
      <c r="G249" s="218" t="s">
        <v>547</v>
      </c>
      <c r="H249" s="219">
        <v>4</v>
      </c>
      <c r="I249" s="270"/>
      <c r="J249" s="220">
        <f>ROUND($I$249*$H$249,2)</f>
        <v>0</v>
      </c>
      <c r="K249" s="217" t="s">
        <v>129</v>
      </c>
      <c r="L249" s="252"/>
      <c r="M249" s="221"/>
      <c r="N249" s="222" t="s">
        <v>34</v>
      </c>
      <c r="O249" s="223">
        <v>0.217</v>
      </c>
      <c r="P249" s="223">
        <f>$O$249*$H$249</f>
        <v>0.86799999999999999</v>
      </c>
      <c r="Q249" s="223">
        <v>0</v>
      </c>
      <c r="R249" s="223">
        <f>$Q$249*$H$249</f>
        <v>0</v>
      </c>
      <c r="S249" s="223">
        <v>1.56E-3</v>
      </c>
      <c r="T249" s="224">
        <f>$S$249*$H$249</f>
        <v>6.2399999999999999E-3</v>
      </c>
      <c r="AR249" s="175" t="s">
        <v>197</v>
      </c>
      <c r="AT249" s="175" t="s">
        <v>125</v>
      </c>
      <c r="AU249" s="175" t="s">
        <v>70</v>
      </c>
      <c r="AY249" s="175" t="s">
        <v>122</v>
      </c>
      <c r="BE249" s="225">
        <f>IF($N$249="základní",$J$249,0)</f>
        <v>0</v>
      </c>
      <c r="BF249" s="225">
        <f>IF($N$249="snížená",$J$249,0)</f>
        <v>0</v>
      </c>
      <c r="BG249" s="225">
        <f>IF($N$249="zákl. přenesená",$J$249,0)</f>
        <v>0</v>
      </c>
      <c r="BH249" s="225">
        <f>IF($N$249="sníž. přenesená",$J$249,0)</f>
        <v>0</v>
      </c>
      <c r="BI249" s="225">
        <f>IF($N$249="nulová",$J$249,0)</f>
        <v>0</v>
      </c>
      <c r="BJ249" s="175" t="s">
        <v>17</v>
      </c>
      <c r="BK249" s="225">
        <f>ROUND($I$249*$H$249,2)</f>
        <v>0</v>
      </c>
      <c r="BL249" s="175" t="s">
        <v>197</v>
      </c>
      <c r="BM249" s="175" t="s">
        <v>596</v>
      </c>
    </row>
    <row r="250" spans="1:65" s="147" customFormat="1" ht="15.75" customHeight="1" x14ac:dyDescent="0.3">
      <c r="A250" s="245"/>
      <c r="B250" s="81"/>
      <c r="C250" s="218" t="s">
        <v>597</v>
      </c>
      <c r="D250" s="218" t="s">
        <v>125</v>
      </c>
      <c r="E250" s="216" t="s">
        <v>598</v>
      </c>
      <c r="F250" s="217" t="s">
        <v>599</v>
      </c>
      <c r="G250" s="218" t="s">
        <v>547</v>
      </c>
      <c r="H250" s="219">
        <v>1</v>
      </c>
      <c r="I250" s="270"/>
      <c r="J250" s="220">
        <f>ROUND($I$250*$H$250,2)</f>
        <v>0</v>
      </c>
      <c r="K250" s="217" t="s">
        <v>129</v>
      </c>
      <c r="L250" s="252"/>
      <c r="M250" s="221"/>
      <c r="N250" s="222" t="s">
        <v>34</v>
      </c>
      <c r="O250" s="223">
        <v>0.2</v>
      </c>
      <c r="P250" s="223">
        <f>$O$250*$H$250</f>
        <v>0.2</v>
      </c>
      <c r="Q250" s="223">
        <v>1.9599999999999999E-3</v>
      </c>
      <c r="R250" s="223">
        <f>$Q$250*$H$250</f>
        <v>1.9599999999999999E-3</v>
      </c>
      <c r="S250" s="223">
        <v>0</v>
      </c>
      <c r="T250" s="224">
        <f>$S$250*$H$250</f>
        <v>0</v>
      </c>
      <c r="AR250" s="175" t="s">
        <v>197</v>
      </c>
      <c r="AT250" s="175" t="s">
        <v>125</v>
      </c>
      <c r="AU250" s="175" t="s">
        <v>70</v>
      </c>
      <c r="AY250" s="175" t="s">
        <v>122</v>
      </c>
      <c r="BE250" s="225">
        <f>IF($N$250="základní",$J$250,0)</f>
        <v>0</v>
      </c>
      <c r="BF250" s="225">
        <f>IF($N$250="snížená",$J$250,0)</f>
        <v>0</v>
      </c>
      <c r="BG250" s="225">
        <f>IF($N$250="zákl. přenesená",$J$250,0)</f>
        <v>0</v>
      </c>
      <c r="BH250" s="225">
        <f>IF($N$250="sníž. přenesená",$J$250,0)</f>
        <v>0</v>
      </c>
      <c r="BI250" s="225">
        <f>IF($N$250="nulová",$J$250,0)</f>
        <v>0</v>
      </c>
      <c r="BJ250" s="175" t="s">
        <v>17</v>
      </c>
      <c r="BK250" s="225">
        <f>ROUND($I$250*$H$250,2)</f>
        <v>0</v>
      </c>
      <c r="BL250" s="175" t="s">
        <v>197</v>
      </c>
      <c r="BM250" s="175" t="s">
        <v>600</v>
      </c>
    </row>
    <row r="251" spans="1:65" s="147" customFormat="1" ht="15.75" customHeight="1" x14ac:dyDescent="0.3">
      <c r="A251" s="245"/>
      <c r="B251" s="81"/>
      <c r="C251" s="218" t="s">
        <v>601</v>
      </c>
      <c r="D251" s="218" t="s">
        <v>125</v>
      </c>
      <c r="E251" s="216" t="s">
        <v>602</v>
      </c>
      <c r="F251" s="217" t="s">
        <v>603</v>
      </c>
      <c r="G251" s="218" t="s">
        <v>547</v>
      </c>
      <c r="H251" s="219">
        <v>3</v>
      </c>
      <c r="I251" s="270"/>
      <c r="J251" s="220">
        <f>ROUND($I$251*$H$251,2)</f>
        <v>0</v>
      </c>
      <c r="K251" s="217" t="s">
        <v>129</v>
      </c>
      <c r="L251" s="252"/>
      <c r="M251" s="221"/>
      <c r="N251" s="222" t="s">
        <v>34</v>
      </c>
      <c r="O251" s="223">
        <v>0.2</v>
      </c>
      <c r="P251" s="223">
        <f>$O$251*$H$251</f>
        <v>0.60000000000000009</v>
      </c>
      <c r="Q251" s="223">
        <v>1.8400000000000001E-3</v>
      </c>
      <c r="R251" s="223">
        <f>$Q$251*$H$251</f>
        <v>5.5200000000000006E-3</v>
      </c>
      <c r="S251" s="223">
        <v>0</v>
      </c>
      <c r="T251" s="224">
        <f>$S$251*$H$251</f>
        <v>0</v>
      </c>
      <c r="AR251" s="175" t="s">
        <v>197</v>
      </c>
      <c r="AT251" s="175" t="s">
        <v>125</v>
      </c>
      <c r="AU251" s="175" t="s">
        <v>70</v>
      </c>
      <c r="AY251" s="175" t="s">
        <v>122</v>
      </c>
      <c r="BE251" s="225">
        <f>IF($N$251="základní",$J$251,0)</f>
        <v>0</v>
      </c>
      <c r="BF251" s="225">
        <f>IF($N$251="snížená",$J$251,0)</f>
        <v>0</v>
      </c>
      <c r="BG251" s="225">
        <f>IF($N$251="zákl. přenesená",$J$251,0)</f>
        <v>0</v>
      </c>
      <c r="BH251" s="225">
        <f>IF($N$251="sníž. přenesená",$J$251,0)</f>
        <v>0</v>
      </c>
      <c r="BI251" s="225">
        <f>IF($N$251="nulová",$J$251,0)</f>
        <v>0</v>
      </c>
      <c r="BJ251" s="175" t="s">
        <v>17</v>
      </c>
      <c r="BK251" s="225">
        <f>ROUND($I$251*$H$251,2)</f>
        <v>0</v>
      </c>
      <c r="BL251" s="175" t="s">
        <v>197</v>
      </c>
      <c r="BM251" s="175" t="s">
        <v>604</v>
      </c>
    </row>
    <row r="252" spans="1:65" s="147" customFormat="1" ht="15.75" customHeight="1" x14ac:dyDescent="0.3">
      <c r="A252" s="245"/>
      <c r="B252" s="81"/>
      <c r="C252" s="218" t="s">
        <v>605</v>
      </c>
      <c r="D252" s="218" t="s">
        <v>125</v>
      </c>
      <c r="E252" s="216" t="s">
        <v>606</v>
      </c>
      <c r="F252" s="217" t="s">
        <v>607</v>
      </c>
      <c r="G252" s="218" t="s">
        <v>547</v>
      </c>
      <c r="H252" s="219">
        <v>1</v>
      </c>
      <c r="I252" s="270"/>
      <c r="J252" s="220">
        <f>ROUND($I$252*$H$252,2)</f>
        <v>0</v>
      </c>
      <c r="K252" s="217" t="s">
        <v>129</v>
      </c>
      <c r="L252" s="252"/>
      <c r="M252" s="221"/>
      <c r="N252" s="222" t="s">
        <v>34</v>
      </c>
      <c r="O252" s="223">
        <v>0.25</v>
      </c>
      <c r="P252" s="223">
        <f>$O$252*$H$252</f>
        <v>0.25</v>
      </c>
      <c r="Q252" s="223">
        <v>2.5400000000000002E-3</v>
      </c>
      <c r="R252" s="223">
        <f>$Q$252*$H$252</f>
        <v>2.5400000000000002E-3</v>
      </c>
      <c r="S252" s="223">
        <v>0</v>
      </c>
      <c r="T252" s="224">
        <f>$S$252*$H$252</f>
        <v>0</v>
      </c>
      <c r="AR252" s="175" t="s">
        <v>197</v>
      </c>
      <c r="AT252" s="175" t="s">
        <v>125</v>
      </c>
      <c r="AU252" s="175" t="s">
        <v>70</v>
      </c>
      <c r="AY252" s="175" t="s">
        <v>122</v>
      </c>
      <c r="BE252" s="225">
        <f>IF($N$252="základní",$J$252,0)</f>
        <v>0</v>
      </c>
      <c r="BF252" s="225">
        <f>IF($N$252="snížená",$J$252,0)</f>
        <v>0</v>
      </c>
      <c r="BG252" s="225">
        <f>IF($N$252="zákl. přenesená",$J$252,0)</f>
        <v>0</v>
      </c>
      <c r="BH252" s="225">
        <f>IF($N$252="sníž. přenesená",$J$252,0)</f>
        <v>0</v>
      </c>
      <c r="BI252" s="225">
        <f>IF($N$252="nulová",$J$252,0)</f>
        <v>0</v>
      </c>
      <c r="BJ252" s="175" t="s">
        <v>17</v>
      </c>
      <c r="BK252" s="225">
        <f>ROUND($I$252*$H$252,2)</f>
        <v>0</v>
      </c>
      <c r="BL252" s="175" t="s">
        <v>197</v>
      </c>
      <c r="BM252" s="175" t="s">
        <v>608</v>
      </c>
    </row>
    <row r="253" spans="1:65" s="147" customFormat="1" ht="15.75" customHeight="1" x14ac:dyDescent="0.3">
      <c r="A253" s="245"/>
      <c r="B253" s="81"/>
      <c r="C253" s="218" t="s">
        <v>609</v>
      </c>
      <c r="D253" s="218" t="s">
        <v>125</v>
      </c>
      <c r="E253" s="216" t="s">
        <v>610</v>
      </c>
      <c r="F253" s="217" t="s">
        <v>611</v>
      </c>
      <c r="G253" s="218" t="s">
        <v>128</v>
      </c>
      <c r="H253" s="219">
        <v>1</v>
      </c>
      <c r="I253" s="270"/>
      <c r="J253" s="220">
        <f>ROUND($I$253*$H$253,2)</f>
        <v>0</v>
      </c>
      <c r="K253" s="217" t="s">
        <v>217</v>
      </c>
      <c r="L253" s="252"/>
      <c r="M253" s="221"/>
      <c r="N253" s="222" t="s">
        <v>34</v>
      </c>
      <c r="O253" s="223">
        <v>0</v>
      </c>
      <c r="P253" s="223">
        <f>$O$253*$H$253</f>
        <v>0</v>
      </c>
      <c r="Q253" s="223">
        <v>0</v>
      </c>
      <c r="R253" s="223">
        <f>$Q$253*$H$253</f>
        <v>0</v>
      </c>
      <c r="S253" s="223">
        <v>0</v>
      </c>
      <c r="T253" s="224">
        <f>$S$253*$H$253</f>
        <v>0</v>
      </c>
      <c r="AR253" s="175" t="s">
        <v>197</v>
      </c>
      <c r="AT253" s="175" t="s">
        <v>125</v>
      </c>
      <c r="AU253" s="175" t="s">
        <v>70</v>
      </c>
      <c r="AY253" s="175" t="s">
        <v>122</v>
      </c>
      <c r="BE253" s="225">
        <f>IF($N$253="základní",$J$253,0)</f>
        <v>0</v>
      </c>
      <c r="BF253" s="225">
        <f>IF($N$253="snížená",$J$253,0)</f>
        <v>0</v>
      </c>
      <c r="BG253" s="225">
        <f>IF($N$253="zákl. přenesená",$J$253,0)</f>
        <v>0</v>
      </c>
      <c r="BH253" s="225">
        <f>IF($N$253="sníž. přenesená",$J$253,0)</f>
        <v>0</v>
      </c>
      <c r="BI253" s="225">
        <f>IF($N$253="nulová",$J$253,0)</f>
        <v>0</v>
      </c>
      <c r="BJ253" s="175" t="s">
        <v>17</v>
      </c>
      <c r="BK253" s="225">
        <f>ROUND($I$253*$H$253,2)</f>
        <v>0</v>
      </c>
      <c r="BL253" s="175" t="s">
        <v>197</v>
      </c>
      <c r="BM253" s="175" t="s">
        <v>612</v>
      </c>
    </row>
    <row r="254" spans="1:65" s="147" customFormat="1" ht="15.75" customHeight="1" x14ac:dyDescent="0.3">
      <c r="A254" s="245"/>
      <c r="B254" s="81"/>
      <c r="C254" s="237" t="s">
        <v>613</v>
      </c>
      <c r="D254" s="237" t="s">
        <v>382</v>
      </c>
      <c r="E254" s="238" t="s">
        <v>614</v>
      </c>
      <c r="F254" s="239" t="s">
        <v>615</v>
      </c>
      <c r="G254" s="237" t="s">
        <v>128</v>
      </c>
      <c r="H254" s="240">
        <v>1</v>
      </c>
      <c r="I254" s="271"/>
      <c r="J254" s="241">
        <f>ROUND($I$254*$H$254,2)</f>
        <v>0</v>
      </c>
      <c r="K254" s="239" t="s">
        <v>217</v>
      </c>
      <c r="L254" s="256"/>
      <c r="M254" s="239"/>
      <c r="N254" s="242" t="s">
        <v>34</v>
      </c>
      <c r="O254" s="223">
        <v>0</v>
      </c>
      <c r="P254" s="223">
        <f>$O$254*$H$254</f>
        <v>0</v>
      </c>
      <c r="Q254" s="223">
        <v>0</v>
      </c>
      <c r="R254" s="223">
        <f>$Q$254*$H$254</f>
        <v>0</v>
      </c>
      <c r="S254" s="223">
        <v>0</v>
      </c>
      <c r="T254" s="224">
        <f>$S$254*$H$254</f>
        <v>0</v>
      </c>
      <c r="AR254" s="175" t="s">
        <v>266</v>
      </c>
      <c r="AT254" s="175" t="s">
        <v>382</v>
      </c>
      <c r="AU254" s="175" t="s">
        <v>70</v>
      </c>
      <c r="AY254" s="175" t="s">
        <v>122</v>
      </c>
      <c r="BE254" s="225">
        <f>IF($N$254="základní",$J$254,0)</f>
        <v>0</v>
      </c>
      <c r="BF254" s="225">
        <f>IF($N$254="snížená",$J$254,0)</f>
        <v>0</v>
      </c>
      <c r="BG254" s="225">
        <f>IF($N$254="zákl. přenesená",$J$254,0)</f>
        <v>0</v>
      </c>
      <c r="BH254" s="225">
        <f>IF($N$254="sníž. přenesená",$J$254,0)</f>
        <v>0</v>
      </c>
      <c r="BI254" s="225">
        <f>IF($N$254="nulová",$J$254,0)</f>
        <v>0</v>
      </c>
      <c r="BJ254" s="175" t="s">
        <v>17</v>
      </c>
      <c r="BK254" s="225">
        <f>ROUND($I$254*$H$254,2)</f>
        <v>0</v>
      </c>
      <c r="BL254" s="175" t="s">
        <v>197</v>
      </c>
      <c r="BM254" s="175" t="s">
        <v>616</v>
      </c>
    </row>
    <row r="255" spans="1:65" s="147" customFormat="1" ht="15.75" customHeight="1" x14ac:dyDescent="0.3">
      <c r="A255" s="245"/>
      <c r="B255" s="81"/>
      <c r="C255" s="218" t="s">
        <v>617</v>
      </c>
      <c r="D255" s="218" t="s">
        <v>125</v>
      </c>
      <c r="E255" s="216" t="s">
        <v>618</v>
      </c>
      <c r="F255" s="217" t="s">
        <v>619</v>
      </c>
      <c r="G255" s="218" t="s">
        <v>128</v>
      </c>
      <c r="H255" s="219">
        <v>1</v>
      </c>
      <c r="I255" s="270"/>
      <c r="J255" s="220">
        <f>ROUND($I$255*$H$255,2)</f>
        <v>0</v>
      </c>
      <c r="K255" s="217" t="s">
        <v>217</v>
      </c>
      <c r="L255" s="252"/>
      <c r="M255" s="221"/>
      <c r="N255" s="222" t="s">
        <v>34</v>
      </c>
      <c r="O255" s="223">
        <v>0</v>
      </c>
      <c r="P255" s="223">
        <f>$O$255*$H$255</f>
        <v>0</v>
      </c>
      <c r="Q255" s="223">
        <v>0</v>
      </c>
      <c r="R255" s="223">
        <f>$Q$255*$H$255</f>
        <v>0</v>
      </c>
      <c r="S255" s="223">
        <v>0</v>
      </c>
      <c r="T255" s="224">
        <f>$S$255*$H$255</f>
        <v>0</v>
      </c>
      <c r="AR255" s="175" t="s">
        <v>197</v>
      </c>
      <c r="AT255" s="175" t="s">
        <v>125</v>
      </c>
      <c r="AU255" s="175" t="s">
        <v>70</v>
      </c>
      <c r="AY255" s="175" t="s">
        <v>122</v>
      </c>
      <c r="BE255" s="225">
        <f>IF($N$255="základní",$J$255,0)</f>
        <v>0</v>
      </c>
      <c r="BF255" s="225">
        <f>IF($N$255="snížená",$J$255,0)</f>
        <v>0</v>
      </c>
      <c r="BG255" s="225">
        <f>IF($N$255="zákl. přenesená",$J$255,0)</f>
        <v>0</v>
      </c>
      <c r="BH255" s="225">
        <f>IF($N$255="sníž. přenesená",$J$255,0)</f>
        <v>0</v>
      </c>
      <c r="BI255" s="225">
        <f>IF($N$255="nulová",$J$255,0)</f>
        <v>0</v>
      </c>
      <c r="BJ255" s="175" t="s">
        <v>17</v>
      </c>
      <c r="BK255" s="225">
        <f>ROUND($I$255*$H$255,2)</f>
        <v>0</v>
      </c>
      <c r="BL255" s="175" t="s">
        <v>197</v>
      </c>
      <c r="BM255" s="175" t="s">
        <v>620</v>
      </c>
    </row>
    <row r="256" spans="1:65" s="147" customFormat="1" ht="15.75" customHeight="1" x14ac:dyDescent="0.3">
      <c r="A256" s="245"/>
      <c r="B256" s="81"/>
      <c r="C256" s="237" t="s">
        <v>621</v>
      </c>
      <c r="D256" s="237" t="s">
        <v>382</v>
      </c>
      <c r="E256" s="238" t="s">
        <v>622</v>
      </c>
      <c r="F256" s="239" t="s">
        <v>623</v>
      </c>
      <c r="G256" s="237" t="s">
        <v>128</v>
      </c>
      <c r="H256" s="240">
        <v>1</v>
      </c>
      <c r="I256" s="271"/>
      <c r="J256" s="241">
        <f>ROUND($I$256*$H$256,2)</f>
        <v>0</v>
      </c>
      <c r="K256" s="239" t="s">
        <v>217</v>
      </c>
      <c r="L256" s="256"/>
      <c r="M256" s="239"/>
      <c r="N256" s="242" t="s">
        <v>34</v>
      </c>
      <c r="O256" s="223">
        <v>0</v>
      </c>
      <c r="P256" s="223">
        <f>$O$256*$H$256</f>
        <v>0</v>
      </c>
      <c r="Q256" s="223">
        <v>0</v>
      </c>
      <c r="R256" s="223">
        <f>$Q$256*$H$256</f>
        <v>0</v>
      </c>
      <c r="S256" s="223">
        <v>0</v>
      </c>
      <c r="T256" s="224">
        <f>$S$256*$H$256</f>
        <v>0</v>
      </c>
      <c r="AR256" s="175" t="s">
        <v>266</v>
      </c>
      <c r="AT256" s="175" t="s">
        <v>382</v>
      </c>
      <c r="AU256" s="175" t="s">
        <v>70</v>
      </c>
      <c r="AY256" s="175" t="s">
        <v>122</v>
      </c>
      <c r="BE256" s="225">
        <f>IF($N$256="základní",$J$256,0)</f>
        <v>0</v>
      </c>
      <c r="BF256" s="225">
        <f>IF($N$256="snížená",$J$256,0)</f>
        <v>0</v>
      </c>
      <c r="BG256" s="225">
        <f>IF($N$256="zákl. přenesená",$J$256,0)</f>
        <v>0</v>
      </c>
      <c r="BH256" s="225">
        <f>IF($N$256="sníž. přenesená",$J$256,0)</f>
        <v>0</v>
      </c>
      <c r="BI256" s="225">
        <f>IF($N$256="nulová",$J$256,0)</f>
        <v>0</v>
      </c>
      <c r="BJ256" s="175" t="s">
        <v>17</v>
      </c>
      <c r="BK256" s="225">
        <f>ROUND($I$256*$H$256,2)</f>
        <v>0</v>
      </c>
      <c r="BL256" s="175" t="s">
        <v>197</v>
      </c>
      <c r="BM256" s="175" t="s">
        <v>624</v>
      </c>
    </row>
    <row r="257" spans="1:65" s="147" customFormat="1" ht="15.75" customHeight="1" x14ac:dyDescent="0.3">
      <c r="A257" s="245"/>
      <c r="B257" s="81"/>
      <c r="C257" s="237" t="s">
        <v>625</v>
      </c>
      <c r="D257" s="237" t="s">
        <v>382</v>
      </c>
      <c r="E257" s="238" t="s">
        <v>626</v>
      </c>
      <c r="F257" s="239" t="s">
        <v>627</v>
      </c>
      <c r="G257" s="237" t="s">
        <v>128</v>
      </c>
      <c r="H257" s="240">
        <v>1</v>
      </c>
      <c r="I257" s="271"/>
      <c r="J257" s="241">
        <f>ROUND($I$257*$H$257,2)</f>
        <v>0</v>
      </c>
      <c r="K257" s="239" t="s">
        <v>217</v>
      </c>
      <c r="L257" s="256"/>
      <c r="M257" s="239"/>
      <c r="N257" s="242" t="s">
        <v>34</v>
      </c>
      <c r="O257" s="223">
        <v>0</v>
      </c>
      <c r="P257" s="223">
        <f>$O$257*$H$257</f>
        <v>0</v>
      </c>
      <c r="Q257" s="223">
        <v>0</v>
      </c>
      <c r="R257" s="223">
        <f>$Q$257*$H$257</f>
        <v>0</v>
      </c>
      <c r="S257" s="223">
        <v>0</v>
      </c>
      <c r="T257" s="224">
        <f>$S$257*$H$257</f>
        <v>0</v>
      </c>
      <c r="AR257" s="175" t="s">
        <v>266</v>
      </c>
      <c r="AT257" s="175" t="s">
        <v>382</v>
      </c>
      <c r="AU257" s="175" t="s">
        <v>70</v>
      </c>
      <c r="AY257" s="175" t="s">
        <v>122</v>
      </c>
      <c r="BE257" s="225">
        <f>IF($N$257="základní",$J$257,0)</f>
        <v>0</v>
      </c>
      <c r="BF257" s="225">
        <f>IF($N$257="snížená",$J$257,0)</f>
        <v>0</v>
      </c>
      <c r="BG257" s="225">
        <f>IF($N$257="zákl. přenesená",$J$257,0)</f>
        <v>0</v>
      </c>
      <c r="BH257" s="225">
        <f>IF($N$257="sníž. přenesená",$J$257,0)</f>
        <v>0</v>
      </c>
      <c r="BI257" s="225">
        <f>IF($N$257="nulová",$J$257,0)</f>
        <v>0</v>
      </c>
      <c r="BJ257" s="175" t="s">
        <v>17</v>
      </c>
      <c r="BK257" s="225">
        <f>ROUND($I$257*$H$257,2)</f>
        <v>0</v>
      </c>
      <c r="BL257" s="175" t="s">
        <v>197</v>
      </c>
      <c r="BM257" s="175" t="s">
        <v>628</v>
      </c>
    </row>
    <row r="258" spans="1:65" s="147" customFormat="1" ht="15.75" customHeight="1" x14ac:dyDescent="0.3">
      <c r="A258" s="245"/>
      <c r="B258" s="81"/>
      <c r="C258" s="237" t="s">
        <v>629</v>
      </c>
      <c r="D258" s="237" t="s">
        <v>382</v>
      </c>
      <c r="E258" s="238" t="s">
        <v>630</v>
      </c>
      <c r="F258" s="239" t="s">
        <v>631</v>
      </c>
      <c r="G258" s="237" t="s">
        <v>128</v>
      </c>
      <c r="H258" s="240">
        <v>1</v>
      </c>
      <c r="I258" s="271"/>
      <c r="J258" s="241">
        <f>ROUND($I$258*$H$258,2)</f>
        <v>0</v>
      </c>
      <c r="K258" s="239" t="s">
        <v>217</v>
      </c>
      <c r="L258" s="256"/>
      <c r="M258" s="239"/>
      <c r="N258" s="242" t="s">
        <v>34</v>
      </c>
      <c r="O258" s="223">
        <v>0</v>
      </c>
      <c r="P258" s="223">
        <f>$O$258*$H$258</f>
        <v>0</v>
      </c>
      <c r="Q258" s="223">
        <v>0</v>
      </c>
      <c r="R258" s="223">
        <f>$Q$258*$H$258</f>
        <v>0</v>
      </c>
      <c r="S258" s="223">
        <v>0</v>
      </c>
      <c r="T258" s="224">
        <f>$S$258*$H$258</f>
        <v>0</v>
      </c>
      <c r="AR258" s="175" t="s">
        <v>266</v>
      </c>
      <c r="AT258" s="175" t="s">
        <v>382</v>
      </c>
      <c r="AU258" s="175" t="s">
        <v>70</v>
      </c>
      <c r="AY258" s="175" t="s">
        <v>122</v>
      </c>
      <c r="BE258" s="225">
        <f>IF($N$258="základní",$J$258,0)</f>
        <v>0</v>
      </c>
      <c r="BF258" s="225">
        <f>IF($N$258="snížená",$J$258,0)</f>
        <v>0</v>
      </c>
      <c r="BG258" s="225">
        <f>IF($N$258="zákl. přenesená",$J$258,0)</f>
        <v>0</v>
      </c>
      <c r="BH258" s="225">
        <f>IF($N$258="sníž. přenesená",$J$258,0)</f>
        <v>0</v>
      </c>
      <c r="BI258" s="225">
        <f>IF($N$258="nulová",$J$258,0)</f>
        <v>0</v>
      </c>
      <c r="BJ258" s="175" t="s">
        <v>17</v>
      </c>
      <c r="BK258" s="225">
        <f>ROUND($I$258*$H$258,2)</f>
        <v>0</v>
      </c>
      <c r="BL258" s="175" t="s">
        <v>197</v>
      </c>
      <c r="BM258" s="175" t="s">
        <v>632</v>
      </c>
    </row>
    <row r="259" spans="1:65" s="147" customFormat="1" ht="15.75" customHeight="1" x14ac:dyDescent="0.3">
      <c r="A259" s="245"/>
      <c r="B259" s="81"/>
      <c r="C259" s="218" t="s">
        <v>633</v>
      </c>
      <c r="D259" s="218" t="s">
        <v>125</v>
      </c>
      <c r="E259" s="216" t="s">
        <v>634</v>
      </c>
      <c r="F259" s="217" t="s">
        <v>635</v>
      </c>
      <c r="G259" s="218" t="s">
        <v>221</v>
      </c>
      <c r="H259" s="269"/>
      <c r="I259" s="270"/>
      <c r="J259" s="220">
        <f>ROUND($I$259*$H$259,2)</f>
        <v>0</v>
      </c>
      <c r="K259" s="217" t="s">
        <v>129</v>
      </c>
      <c r="L259" s="252"/>
      <c r="M259" s="221"/>
      <c r="N259" s="222" t="s">
        <v>34</v>
      </c>
      <c r="O259" s="223">
        <v>0</v>
      </c>
      <c r="P259" s="223">
        <f>$O$259*$H$259</f>
        <v>0</v>
      </c>
      <c r="Q259" s="223">
        <v>0</v>
      </c>
      <c r="R259" s="223">
        <f>$Q$259*$H$259</f>
        <v>0</v>
      </c>
      <c r="S259" s="223">
        <v>0</v>
      </c>
      <c r="T259" s="224">
        <f>$S$259*$H$259</f>
        <v>0</v>
      </c>
      <c r="AR259" s="175" t="s">
        <v>197</v>
      </c>
      <c r="AT259" s="175" t="s">
        <v>125</v>
      </c>
      <c r="AU259" s="175" t="s">
        <v>70</v>
      </c>
      <c r="AY259" s="175" t="s">
        <v>122</v>
      </c>
      <c r="BE259" s="225">
        <f>IF($N$259="základní",$J$259,0)</f>
        <v>0</v>
      </c>
      <c r="BF259" s="225">
        <f>IF($N$259="snížená",$J$259,0)</f>
        <v>0</v>
      </c>
      <c r="BG259" s="225">
        <f>IF($N$259="zákl. přenesená",$J$259,0)</f>
        <v>0</v>
      </c>
      <c r="BH259" s="225">
        <f>IF($N$259="sníž. přenesená",$J$259,0)</f>
        <v>0</v>
      </c>
      <c r="BI259" s="225">
        <f>IF($N$259="nulová",$J$259,0)</f>
        <v>0</v>
      </c>
      <c r="BJ259" s="175" t="s">
        <v>17</v>
      </c>
      <c r="BK259" s="225">
        <f>ROUND($I$259*$H$259,2)</f>
        <v>0</v>
      </c>
      <c r="BL259" s="175" t="s">
        <v>197</v>
      </c>
      <c r="BM259" s="175" t="s">
        <v>636</v>
      </c>
    </row>
    <row r="260" spans="1:65" s="205" customFormat="1" ht="30.75" customHeight="1" x14ac:dyDescent="0.3">
      <c r="A260" s="250"/>
      <c r="B260" s="204"/>
      <c r="D260" s="206" t="s">
        <v>62</v>
      </c>
      <c r="E260" s="213" t="s">
        <v>637</v>
      </c>
      <c r="F260" s="213" t="s">
        <v>638</v>
      </c>
      <c r="J260" s="214">
        <f>$BK$260</f>
        <v>0</v>
      </c>
      <c r="L260" s="254"/>
      <c r="M260" s="209"/>
      <c r="P260" s="210">
        <f>$P$261</f>
        <v>7.5</v>
      </c>
      <c r="R260" s="210">
        <f>$R$261</f>
        <v>2.76E-2</v>
      </c>
      <c r="T260" s="211">
        <f>$T$261</f>
        <v>0</v>
      </c>
      <c r="AR260" s="206" t="s">
        <v>70</v>
      </c>
      <c r="AT260" s="206" t="s">
        <v>62</v>
      </c>
      <c r="AU260" s="206" t="s">
        <v>17</v>
      </c>
      <c r="AY260" s="206" t="s">
        <v>122</v>
      </c>
      <c r="BK260" s="212">
        <f>$BK$261</f>
        <v>0</v>
      </c>
    </row>
    <row r="261" spans="1:65" s="147" customFormat="1" ht="15.75" customHeight="1" x14ac:dyDescent="0.3">
      <c r="A261" s="245"/>
      <c r="B261" s="81"/>
      <c r="C261" s="218" t="s">
        <v>639</v>
      </c>
      <c r="D261" s="218" t="s">
        <v>125</v>
      </c>
      <c r="E261" s="216" t="s">
        <v>640</v>
      </c>
      <c r="F261" s="217" t="s">
        <v>641</v>
      </c>
      <c r="G261" s="218" t="s">
        <v>547</v>
      </c>
      <c r="H261" s="219">
        <v>3</v>
      </c>
      <c r="I261" s="270"/>
      <c r="J261" s="220">
        <f>ROUND($I$261*$H$261,2)</f>
        <v>0</v>
      </c>
      <c r="K261" s="217" t="s">
        <v>129</v>
      </c>
      <c r="L261" s="252"/>
      <c r="M261" s="221"/>
      <c r="N261" s="222" t="s">
        <v>34</v>
      </c>
      <c r="O261" s="223">
        <v>2.5</v>
      </c>
      <c r="P261" s="223">
        <f>$O$261*$H$261</f>
        <v>7.5</v>
      </c>
      <c r="Q261" s="223">
        <v>9.1999999999999998E-3</v>
      </c>
      <c r="R261" s="223">
        <f>$Q$261*$H$261</f>
        <v>2.76E-2</v>
      </c>
      <c r="S261" s="223">
        <v>0</v>
      </c>
      <c r="T261" s="224">
        <f>$S$261*$H$261</f>
        <v>0</v>
      </c>
      <c r="AR261" s="175" t="s">
        <v>197</v>
      </c>
      <c r="AT261" s="175" t="s">
        <v>125</v>
      </c>
      <c r="AU261" s="175" t="s">
        <v>70</v>
      </c>
      <c r="AY261" s="175" t="s">
        <v>122</v>
      </c>
      <c r="BE261" s="225">
        <f>IF($N$261="základní",$J$261,0)</f>
        <v>0</v>
      </c>
      <c r="BF261" s="225">
        <f>IF($N$261="snížená",$J$261,0)</f>
        <v>0</v>
      </c>
      <c r="BG261" s="225">
        <f>IF($N$261="zákl. přenesená",$J$261,0)</f>
        <v>0</v>
      </c>
      <c r="BH261" s="225">
        <f>IF($N$261="sníž. přenesená",$J$261,0)</f>
        <v>0</v>
      </c>
      <c r="BI261" s="225">
        <f>IF($N$261="nulová",$J$261,0)</f>
        <v>0</v>
      </c>
      <c r="BJ261" s="175" t="s">
        <v>17</v>
      </c>
      <c r="BK261" s="225">
        <f>ROUND($I$261*$H$261,2)</f>
        <v>0</v>
      </c>
      <c r="BL261" s="175" t="s">
        <v>197</v>
      </c>
      <c r="BM261" s="175" t="s">
        <v>642</v>
      </c>
    </row>
    <row r="262" spans="1:65" s="205" customFormat="1" ht="30.75" customHeight="1" x14ac:dyDescent="0.3">
      <c r="A262" s="250"/>
      <c r="B262" s="204"/>
      <c r="D262" s="206" t="s">
        <v>62</v>
      </c>
      <c r="E262" s="213" t="s">
        <v>643</v>
      </c>
      <c r="F262" s="213" t="s">
        <v>644</v>
      </c>
      <c r="J262" s="214">
        <f>$BK$262</f>
        <v>0</v>
      </c>
      <c r="L262" s="254"/>
      <c r="M262" s="209"/>
      <c r="P262" s="210">
        <f>SUM($P$263:$P$267)</f>
        <v>5.3879999999999999</v>
      </c>
      <c r="R262" s="210">
        <f>SUM($R$263:$R$267)</f>
        <v>5.4000000000000003E-3</v>
      </c>
      <c r="T262" s="211">
        <f>SUM($T$263:$T$267)</f>
        <v>0</v>
      </c>
      <c r="AR262" s="206" t="s">
        <v>70</v>
      </c>
      <c r="AT262" s="206" t="s">
        <v>62</v>
      </c>
      <c r="AU262" s="206" t="s">
        <v>17</v>
      </c>
      <c r="AY262" s="206" t="s">
        <v>122</v>
      </c>
      <c r="BK262" s="212">
        <f>SUM($BK$263:$BK$267)</f>
        <v>0</v>
      </c>
    </row>
    <row r="263" spans="1:65" s="147" customFormat="1" ht="15.75" customHeight="1" x14ac:dyDescent="0.3">
      <c r="A263" s="245"/>
      <c r="B263" s="81"/>
      <c r="C263" s="218" t="s">
        <v>645</v>
      </c>
      <c r="D263" s="218" t="s">
        <v>125</v>
      </c>
      <c r="E263" s="216" t="s">
        <v>646</v>
      </c>
      <c r="F263" s="217" t="s">
        <v>647</v>
      </c>
      <c r="G263" s="218" t="s">
        <v>228</v>
      </c>
      <c r="H263" s="219">
        <v>4</v>
      </c>
      <c r="I263" s="270"/>
      <c r="J263" s="220">
        <f>ROUND($I$263*$H$263,2)</f>
        <v>0</v>
      </c>
      <c r="K263" s="217" t="s">
        <v>217</v>
      </c>
      <c r="L263" s="252"/>
      <c r="M263" s="221"/>
      <c r="N263" s="222" t="s">
        <v>34</v>
      </c>
      <c r="O263" s="223">
        <v>0</v>
      </c>
      <c r="P263" s="223">
        <f>$O$263*$H$263</f>
        <v>0</v>
      </c>
      <c r="Q263" s="223">
        <v>0</v>
      </c>
      <c r="R263" s="223">
        <f>$Q$263*$H$263</f>
        <v>0</v>
      </c>
      <c r="S263" s="223">
        <v>0</v>
      </c>
      <c r="T263" s="224">
        <f>$S$263*$H$263</f>
        <v>0</v>
      </c>
      <c r="AR263" s="175" t="s">
        <v>197</v>
      </c>
      <c r="AT263" s="175" t="s">
        <v>125</v>
      </c>
      <c r="AU263" s="175" t="s">
        <v>70</v>
      </c>
      <c r="AY263" s="175" t="s">
        <v>122</v>
      </c>
      <c r="BE263" s="225">
        <f>IF($N$263="základní",$J$263,0)</f>
        <v>0</v>
      </c>
      <c r="BF263" s="225">
        <f>IF($N$263="snížená",$J$263,0)</f>
        <v>0</v>
      </c>
      <c r="BG263" s="225">
        <f>IF($N$263="zákl. přenesená",$J$263,0)</f>
        <v>0</v>
      </c>
      <c r="BH263" s="225">
        <f>IF($N$263="sníž. přenesená",$J$263,0)</f>
        <v>0</v>
      </c>
      <c r="BI263" s="225">
        <f>IF($N$263="nulová",$J$263,0)</f>
        <v>0</v>
      </c>
      <c r="BJ263" s="175" t="s">
        <v>17</v>
      </c>
      <c r="BK263" s="225">
        <f>ROUND($I$263*$H$263,2)</f>
        <v>0</v>
      </c>
      <c r="BL263" s="175" t="s">
        <v>197</v>
      </c>
      <c r="BM263" s="175" t="s">
        <v>648</v>
      </c>
    </row>
    <row r="264" spans="1:65" s="147" customFormat="1" ht="15.75" customHeight="1" x14ac:dyDescent="0.3">
      <c r="A264" s="245"/>
      <c r="B264" s="81"/>
      <c r="C264" s="218" t="s">
        <v>649</v>
      </c>
      <c r="D264" s="218" t="s">
        <v>125</v>
      </c>
      <c r="E264" s="216" t="s">
        <v>650</v>
      </c>
      <c r="F264" s="217" t="s">
        <v>651</v>
      </c>
      <c r="G264" s="218" t="s">
        <v>128</v>
      </c>
      <c r="H264" s="219">
        <v>2</v>
      </c>
      <c r="I264" s="270"/>
      <c r="J264" s="220">
        <f>ROUND($I$264*$H$264,2)</f>
        <v>0</v>
      </c>
      <c r="K264" s="217" t="s">
        <v>217</v>
      </c>
      <c r="L264" s="252"/>
      <c r="M264" s="221"/>
      <c r="N264" s="222" t="s">
        <v>34</v>
      </c>
      <c r="O264" s="223">
        <v>0</v>
      </c>
      <c r="P264" s="223">
        <f>$O$264*$H$264</f>
        <v>0</v>
      </c>
      <c r="Q264" s="223">
        <v>0</v>
      </c>
      <c r="R264" s="223">
        <f>$Q$264*$H$264</f>
        <v>0</v>
      </c>
      <c r="S264" s="223">
        <v>0</v>
      </c>
      <c r="T264" s="224">
        <f>$S$264*$H$264</f>
        <v>0</v>
      </c>
      <c r="AR264" s="175" t="s">
        <v>197</v>
      </c>
      <c r="AT264" s="175" t="s">
        <v>125</v>
      </c>
      <c r="AU264" s="175" t="s">
        <v>70</v>
      </c>
      <c r="AY264" s="175" t="s">
        <v>122</v>
      </c>
      <c r="BE264" s="225">
        <f>IF($N$264="základní",$J$264,0)</f>
        <v>0</v>
      </c>
      <c r="BF264" s="225">
        <f>IF($N$264="snížená",$J$264,0)</f>
        <v>0</v>
      </c>
      <c r="BG264" s="225">
        <f>IF($N$264="zákl. přenesená",$J$264,0)</f>
        <v>0</v>
      </c>
      <c r="BH264" s="225">
        <f>IF($N$264="sníž. přenesená",$J$264,0)</f>
        <v>0</v>
      </c>
      <c r="BI264" s="225">
        <f>IF($N$264="nulová",$J$264,0)</f>
        <v>0</v>
      </c>
      <c r="BJ264" s="175" t="s">
        <v>17</v>
      </c>
      <c r="BK264" s="225">
        <f>ROUND($I$264*$H$264,2)</f>
        <v>0</v>
      </c>
      <c r="BL264" s="175" t="s">
        <v>197</v>
      </c>
      <c r="BM264" s="175" t="s">
        <v>652</v>
      </c>
    </row>
    <row r="265" spans="1:65" s="147" customFormat="1" ht="15.75" customHeight="1" x14ac:dyDescent="0.3">
      <c r="A265" s="245"/>
      <c r="B265" s="81"/>
      <c r="C265" s="218" t="s">
        <v>653</v>
      </c>
      <c r="D265" s="218" t="s">
        <v>125</v>
      </c>
      <c r="E265" s="216" t="s">
        <v>654</v>
      </c>
      <c r="F265" s="217" t="s">
        <v>655</v>
      </c>
      <c r="G265" s="218" t="s">
        <v>208</v>
      </c>
      <c r="H265" s="219">
        <v>12</v>
      </c>
      <c r="I265" s="270"/>
      <c r="J265" s="220">
        <f>ROUND($I$265*$H$265,2)</f>
        <v>0</v>
      </c>
      <c r="K265" s="217" t="s">
        <v>129</v>
      </c>
      <c r="L265" s="252"/>
      <c r="M265" s="221"/>
      <c r="N265" s="222" t="s">
        <v>34</v>
      </c>
      <c r="O265" s="223">
        <v>0.41099999999999998</v>
      </c>
      <c r="P265" s="223">
        <f>$O$265*$H$265</f>
        <v>4.9319999999999995</v>
      </c>
      <c r="Q265" s="223">
        <v>4.4999999999999999E-4</v>
      </c>
      <c r="R265" s="223">
        <f>$Q$265*$H$265</f>
        <v>5.4000000000000003E-3</v>
      </c>
      <c r="S265" s="223">
        <v>0</v>
      </c>
      <c r="T265" s="224">
        <f>$S$265*$H$265</f>
        <v>0</v>
      </c>
      <c r="AR265" s="175" t="s">
        <v>197</v>
      </c>
      <c r="AT265" s="175" t="s">
        <v>125</v>
      </c>
      <c r="AU265" s="175" t="s">
        <v>70</v>
      </c>
      <c r="AY265" s="175" t="s">
        <v>122</v>
      </c>
      <c r="BE265" s="225">
        <f>IF($N$265="základní",$J$265,0)</f>
        <v>0</v>
      </c>
      <c r="BF265" s="225">
        <f>IF($N$265="snížená",$J$265,0)</f>
        <v>0</v>
      </c>
      <c r="BG265" s="225">
        <f>IF($N$265="zákl. přenesená",$J$265,0)</f>
        <v>0</v>
      </c>
      <c r="BH265" s="225">
        <f>IF($N$265="sníž. přenesená",$J$265,0)</f>
        <v>0</v>
      </c>
      <c r="BI265" s="225">
        <f>IF($N$265="nulová",$J$265,0)</f>
        <v>0</v>
      </c>
      <c r="BJ265" s="175" t="s">
        <v>17</v>
      </c>
      <c r="BK265" s="225">
        <f>ROUND($I$265*$H$265,2)</f>
        <v>0</v>
      </c>
      <c r="BL265" s="175" t="s">
        <v>197</v>
      </c>
      <c r="BM265" s="175" t="s">
        <v>656</v>
      </c>
    </row>
    <row r="266" spans="1:65" s="147" customFormat="1" ht="15.75" customHeight="1" x14ac:dyDescent="0.3">
      <c r="A266" s="245"/>
      <c r="B266" s="81"/>
      <c r="C266" s="218" t="s">
        <v>657</v>
      </c>
      <c r="D266" s="218" t="s">
        <v>125</v>
      </c>
      <c r="E266" s="216" t="s">
        <v>658</v>
      </c>
      <c r="F266" s="217" t="s">
        <v>659</v>
      </c>
      <c r="G266" s="218" t="s">
        <v>208</v>
      </c>
      <c r="H266" s="219">
        <v>12</v>
      </c>
      <c r="I266" s="270"/>
      <c r="J266" s="220">
        <f>ROUND($I$266*$H$266,2)</f>
        <v>0</v>
      </c>
      <c r="K266" s="217" t="s">
        <v>129</v>
      </c>
      <c r="L266" s="252"/>
      <c r="M266" s="221"/>
      <c r="N266" s="222" t="s">
        <v>34</v>
      </c>
      <c r="O266" s="223">
        <v>3.7999999999999999E-2</v>
      </c>
      <c r="P266" s="223">
        <f>$O$266*$H$266</f>
        <v>0.45599999999999996</v>
      </c>
      <c r="Q266" s="223">
        <v>0</v>
      </c>
      <c r="R266" s="223">
        <f>$Q$266*$H$266</f>
        <v>0</v>
      </c>
      <c r="S266" s="223">
        <v>0</v>
      </c>
      <c r="T266" s="224">
        <f>$S$266*$H$266</f>
        <v>0</v>
      </c>
      <c r="AR266" s="175" t="s">
        <v>197</v>
      </c>
      <c r="AT266" s="175" t="s">
        <v>125</v>
      </c>
      <c r="AU266" s="175" t="s">
        <v>70</v>
      </c>
      <c r="AY266" s="175" t="s">
        <v>122</v>
      </c>
      <c r="BE266" s="225">
        <f>IF($N$266="základní",$J$266,0)</f>
        <v>0</v>
      </c>
      <c r="BF266" s="225">
        <f>IF($N$266="snížená",$J$266,0)</f>
        <v>0</v>
      </c>
      <c r="BG266" s="225">
        <f>IF($N$266="zákl. přenesená",$J$266,0)</f>
        <v>0</v>
      </c>
      <c r="BH266" s="225">
        <f>IF($N$266="sníž. přenesená",$J$266,0)</f>
        <v>0</v>
      </c>
      <c r="BI266" s="225">
        <f>IF($N$266="nulová",$J$266,0)</f>
        <v>0</v>
      </c>
      <c r="BJ266" s="175" t="s">
        <v>17</v>
      </c>
      <c r="BK266" s="225">
        <f>ROUND($I$266*$H$266,2)</f>
        <v>0</v>
      </c>
      <c r="BL266" s="175" t="s">
        <v>197</v>
      </c>
      <c r="BM266" s="175" t="s">
        <v>660</v>
      </c>
    </row>
    <row r="267" spans="1:65" s="147" customFormat="1" ht="15.75" customHeight="1" x14ac:dyDescent="0.3">
      <c r="A267" s="245"/>
      <c r="B267" s="81"/>
      <c r="C267" s="218" t="s">
        <v>661</v>
      </c>
      <c r="D267" s="218" t="s">
        <v>125</v>
      </c>
      <c r="E267" s="216" t="s">
        <v>662</v>
      </c>
      <c r="F267" s="217" t="s">
        <v>663</v>
      </c>
      <c r="G267" s="218" t="s">
        <v>221</v>
      </c>
      <c r="H267" s="269"/>
      <c r="I267" s="270"/>
      <c r="J267" s="220">
        <f>ROUND($I$267*$H$267,2)</f>
        <v>0</v>
      </c>
      <c r="K267" s="217" t="s">
        <v>129</v>
      </c>
      <c r="L267" s="252"/>
      <c r="M267" s="221"/>
      <c r="N267" s="222" t="s">
        <v>34</v>
      </c>
      <c r="O267" s="223">
        <v>0</v>
      </c>
      <c r="P267" s="223">
        <f>$O$267*$H$267</f>
        <v>0</v>
      </c>
      <c r="Q267" s="223">
        <v>0</v>
      </c>
      <c r="R267" s="223">
        <f>$Q$267*$H$267</f>
        <v>0</v>
      </c>
      <c r="S267" s="223">
        <v>0</v>
      </c>
      <c r="T267" s="224">
        <f>$S$267*$H$267</f>
        <v>0</v>
      </c>
      <c r="AR267" s="175" t="s">
        <v>197</v>
      </c>
      <c r="AT267" s="175" t="s">
        <v>125</v>
      </c>
      <c r="AU267" s="175" t="s">
        <v>70</v>
      </c>
      <c r="AY267" s="175" t="s">
        <v>122</v>
      </c>
      <c r="BE267" s="225">
        <f>IF($N$267="základní",$J$267,0)</f>
        <v>0</v>
      </c>
      <c r="BF267" s="225">
        <f>IF($N$267="snížená",$J$267,0)</f>
        <v>0</v>
      </c>
      <c r="BG267" s="225">
        <f>IF($N$267="zákl. přenesená",$J$267,0)</f>
        <v>0</v>
      </c>
      <c r="BH267" s="225">
        <f>IF($N$267="sníž. přenesená",$J$267,0)</f>
        <v>0</v>
      </c>
      <c r="BI267" s="225">
        <f>IF($N$267="nulová",$J$267,0)</f>
        <v>0</v>
      </c>
      <c r="BJ267" s="175" t="s">
        <v>17</v>
      </c>
      <c r="BK267" s="225">
        <f>ROUND($I$267*$H$267,2)</f>
        <v>0</v>
      </c>
      <c r="BL267" s="175" t="s">
        <v>197</v>
      </c>
      <c r="BM267" s="175" t="s">
        <v>664</v>
      </c>
    </row>
    <row r="268" spans="1:65" s="205" customFormat="1" ht="30.75" customHeight="1" x14ac:dyDescent="0.3">
      <c r="A268" s="250"/>
      <c r="B268" s="204"/>
      <c r="D268" s="206" t="s">
        <v>62</v>
      </c>
      <c r="E268" s="213" t="s">
        <v>665</v>
      </c>
      <c r="F268" s="213" t="s">
        <v>666</v>
      </c>
      <c r="J268" s="214">
        <f>$BK$268</f>
        <v>0</v>
      </c>
      <c r="L268" s="254"/>
      <c r="M268" s="209"/>
      <c r="P268" s="210">
        <f>SUM($P$269:$P$273)</f>
        <v>1.5960000000000001</v>
      </c>
      <c r="R268" s="210">
        <f>SUM($R$269:$R$273)</f>
        <v>2.8399999999999996E-3</v>
      </c>
      <c r="T268" s="211">
        <f>SUM($T$269:$T$273)</f>
        <v>3.5999999999999999E-3</v>
      </c>
      <c r="AR268" s="206" t="s">
        <v>70</v>
      </c>
      <c r="AT268" s="206" t="s">
        <v>62</v>
      </c>
      <c r="AU268" s="206" t="s">
        <v>17</v>
      </c>
      <c r="AY268" s="206" t="s">
        <v>122</v>
      </c>
      <c r="BK268" s="212">
        <f>SUM($BK$269:$BK$273)</f>
        <v>0</v>
      </c>
    </row>
    <row r="269" spans="1:65" s="147" customFormat="1" ht="15.75" customHeight="1" x14ac:dyDescent="0.3">
      <c r="A269" s="245"/>
      <c r="B269" s="81"/>
      <c r="C269" s="218" t="s">
        <v>667</v>
      </c>
      <c r="D269" s="218" t="s">
        <v>125</v>
      </c>
      <c r="E269" s="216" t="s">
        <v>668</v>
      </c>
      <c r="F269" s="217" t="s">
        <v>669</v>
      </c>
      <c r="G269" s="218" t="s">
        <v>128</v>
      </c>
      <c r="H269" s="219">
        <v>8</v>
      </c>
      <c r="I269" s="270"/>
      <c r="J269" s="220">
        <f>ROUND($I$269*$H$269,2)</f>
        <v>0</v>
      </c>
      <c r="K269" s="217" t="s">
        <v>129</v>
      </c>
      <c r="L269" s="252"/>
      <c r="M269" s="221"/>
      <c r="N269" s="222" t="s">
        <v>34</v>
      </c>
      <c r="O269" s="223">
        <v>5.1999999999999998E-2</v>
      </c>
      <c r="P269" s="223">
        <f>$O$269*$H$269</f>
        <v>0.41599999999999998</v>
      </c>
      <c r="Q269" s="223">
        <v>4.0000000000000003E-5</v>
      </c>
      <c r="R269" s="223">
        <f>$Q$269*$H$269</f>
        <v>3.2000000000000003E-4</v>
      </c>
      <c r="S269" s="223">
        <v>4.4999999999999999E-4</v>
      </c>
      <c r="T269" s="224">
        <f>$S$269*$H$269</f>
        <v>3.5999999999999999E-3</v>
      </c>
      <c r="AR269" s="175" t="s">
        <v>197</v>
      </c>
      <c r="AT269" s="175" t="s">
        <v>125</v>
      </c>
      <c r="AU269" s="175" t="s">
        <v>70</v>
      </c>
      <c r="AY269" s="175" t="s">
        <v>122</v>
      </c>
      <c r="BE269" s="225">
        <f>IF($N$269="základní",$J$269,0)</f>
        <v>0</v>
      </c>
      <c r="BF269" s="225">
        <f>IF($N$269="snížená",$J$269,0)</f>
        <v>0</v>
      </c>
      <c r="BG269" s="225">
        <f>IF($N$269="zákl. přenesená",$J$269,0)</f>
        <v>0</v>
      </c>
      <c r="BH269" s="225">
        <f>IF($N$269="sníž. přenesená",$J$269,0)</f>
        <v>0</v>
      </c>
      <c r="BI269" s="225">
        <f>IF($N$269="nulová",$J$269,0)</f>
        <v>0</v>
      </c>
      <c r="BJ269" s="175" t="s">
        <v>17</v>
      </c>
      <c r="BK269" s="225">
        <f>ROUND($I$269*$H$269,2)</f>
        <v>0</v>
      </c>
      <c r="BL269" s="175" t="s">
        <v>197</v>
      </c>
      <c r="BM269" s="175" t="s">
        <v>670</v>
      </c>
    </row>
    <row r="270" spans="1:65" s="147" customFormat="1" ht="15.75" customHeight="1" x14ac:dyDescent="0.3">
      <c r="A270" s="245"/>
      <c r="B270" s="81"/>
      <c r="C270" s="218" t="s">
        <v>671</v>
      </c>
      <c r="D270" s="218" t="s">
        <v>125</v>
      </c>
      <c r="E270" s="216" t="s">
        <v>672</v>
      </c>
      <c r="F270" s="217" t="s">
        <v>673</v>
      </c>
      <c r="G270" s="218" t="s">
        <v>128</v>
      </c>
      <c r="H270" s="219">
        <v>4</v>
      </c>
      <c r="I270" s="270"/>
      <c r="J270" s="220">
        <f>ROUND($I$270*$H$270,2)</f>
        <v>0</v>
      </c>
      <c r="K270" s="217" t="s">
        <v>129</v>
      </c>
      <c r="L270" s="252"/>
      <c r="M270" s="221"/>
      <c r="N270" s="222" t="s">
        <v>34</v>
      </c>
      <c r="O270" s="223">
        <v>0.15</v>
      </c>
      <c r="P270" s="223">
        <f>$O$270*$H$270</f>
        <v>0.6</v>
      </c>
      <c r="Q270" s="223">
        <v>2.5999999999999998E-4</v>
      </c>
      <c r="R270" s="223">
        <f>$Q$270*$H$270</f>
        <v>1.0399999999999999E-3</v>
      </c>
      <c r="S270" s="223">
        <v>0</v>
      </c>
      <c r="T270" s="224">
        <f>$S$270*$H$270</f>
        <v>0</v>
      </c>
      <c r="AR270" s="175" t="s">
        <v>197</v>
      </c>
      <c r="AT270" s="175" t="s">
        <v>125</v>
      </c>
      <c r="AU270" s="175" t="s">
        <v>70</v>
      </c>
      <c r="AY270" s="175" t="s">
        <v>122</v>
      </c>
      <c r="BE270" s="225">
        <f>IF($N$270="základní",$J$270,0)</f>
        <v>0</v>
      </c>
      <c r="BF270" s="225">
        <f>IF($N$270="snížená",$J$270,0)</f>
        <v>0</v>
      </c>
      <c r="BG270" s="225">
        <f>IF($N$270="zákl. přenesená",$J$270,0)</f>
        <v>0</v>
      </c>
      <c r="BH270" s="225">
        <f>IF($N$270="sníž. přenesená",$J$270,0)</f>
        <v>0</v>
      </c>
      <c r="BI270" s="225">
        <f>IF($N$270="nulová",$J$270,0)</f>
        <v>0</v>
      </c>
      <c r="BJ270" s="175" t="s">
        <v>17</v>
      </c>
      <c r="BK270" s="225">
        <f>ROUND($I$270*$H$270,2)</f>
        <v>0</v>
      </c>
      <c r="BL270" s="175" t="s">
        <v>197</v>
      </c>
      <c r="BM270" s="175" t="s">
        <v>674</v>
      </c>
    </row>
    <row r="271" spans="1:65" s="147" customFormat="1" ht="15.75" customHeight="1" x14ac:dyDescent="0.3">
      <c r="A271" s="245"/>
      <c r="B271" s="81"/>
      <c r="C271" s="218" t="s">
        <v>675</v>
      </c>
      <c r="D271" s="218" t="s">
        <v>125</v>
      </c>
      <c r="E271" s="216" t="s">
        <v>676</v>
      </c>
      <c r="F271" s="217" t="s">
        <v>677</v>
      </c>
      <c r="G271" s="218" t="s">
        <v>128</v>
      </c>
      <c r="H271" s="219">
        <v>4</v>
      </c>
      <c r="I271" s="270"/>
      <c r="J271" s="220">
        <f>ROUND($I$271*$H$271,2)</f>
        <v>0</v>
      </c>
      <c r="K271" s="217" t="s">
        <v>129</v>
      </c>
      <c r="L271" s="252"/>
      <c r="M271" s="221"/>
      <c r="N271" s="222" t="s">
        <v>34</v>
      </c>
      <c r="O271" s="223">
        <v>3.5000000000000003E-2</v>
      </c>
      <c r="P271" s="223">
        <f>$O$271*$H$271</f>
        <v>0.14000000000000001</v>
      </c>
      <c r="Q271" s="223">
        <v>1.1E-4</v>
      </c>
      <c r="R271" s="223">
        <f>$Q$271*$H$271</f>
        <v>4.4000000000000002E-4</v>
      </c>
      <c r="S271" s="223">
        <v>0</v>
      </c>
      <c r="T271" s="224">
        <f>$S$271*$H$271</f>
        <v>0</v>
      </c>
      <c r="AR271" s="175" t="s">
        <v>197</v>
      </c>
      <c r="AT271" s="175" t="s">
        <v>125</v>
      </c>
      <c r="AU271" s="175" t="s">
        <v>70</v>
      </c>
      <c r="AY271" s="175" t="s">
        <v>122</v>
      </c>
      <c r="BE271" s="225">
        <f>IF($N$271="základní",$J$271,0)</f>
        <v>0</v>
      </c>
      <c r="BF271" s="225">
        <f>IF($N$271="snížená",$J$271,0)</f>
        <v>0</v>
      </c>
      <c r="BG271" s="225">
        <f>IF($N$271="zákl. přenesená",$J$271,0)</f>
        <v>0</v>
      </c>
      <c r="BH271" s="225">
        <f>IF($N$271="sníž. přenesená",$J$271,0)</f>
        <v>0</v>
      </c>
      <c r="BI271" s="225">
        <f>IF($N$271="nulová",$J$271,0)</f>
        <v>0</v>
      </c>
      <c r="BJ271" s="175" t="s">
        <v>17</v>
      </c>
      <c r="BK271" s="225">
        <f>ROUND($I$271*$H$271,2)</f>
        <v>0</v>
      </c>
      <c r="BL271" s="175" t="s">
        <v>197</v>
      </c>
      <c r="BM271" s="175" t="s">
        <v>678</v>
      </c>
    </row>
    <row r="272" spans="1:65" s="147" customFormat="1" ht="15.75" customHeight="1" x14ac:dyDescent="0.3">
      <c r="A272" s="245"/>
      <c r="B272" s="81"/>
      <c r="C272" s="218" t="s">
        <v>679</v>
      </c>
      <c r="D272" s="218" t="s">
        <v>125</v>
      </c>
      <c r="E272" s="216" t="s">
        <v>680</v>
      </c>
      <c r="F272" s="217" t="s">
        <v>681</v>
      </c>
      <c r="G272" s="218" t="s">
        <v>128</v>
      </c>
      <c r="H272" s="219">
        <v>4</v>
      </c>
      <c r="I272" s="270"/>
      <c r="J272" s="220">
        <f>ROUND($I$272*$H$272,2)</f>
        <v>0</v>
      </c>
      <c r="K272" s="217" t="s">
        <v>129</v>
      </c>
      <c r="L272" s="252"/>
      <c r="M272" s="221"/>
      <c r="N272" s="222" t="s">
        <v>34</v>
      </c>
      <c r="O272" s="223">
        <v>0.11</v>
      </c>
      <c r="P272" s="223">
        <f>$O$272*$H$272</f>
        <v>0.44</v>
      </c>
      <c r="Q272" s="223">
        <v>2.5999999999999998E-4</v>
      </c>
      <c r="R272" s="223">
        <f>$Q$272*$H$272</f>
        <v>1.0399999999999999E-3</v>
      </c>
      <c r="S272" s="223">
        <v>0</v>
      </c>
      <c r="T272" s="224">
        <f>$S$272*$H$272</f>
        <v>0</v>
      </c>
      <c r="AR272" s="175" t="s">
        <v>197</v>
      </c>
      <c r="AT272" s="175" t="s">
        <v>125</v>
      </c>
      <c r="AU272" s="175" t="s">
        <v>70</v>
      </c>
      <c r="AY272" s="175" t="s">
        <v>122</v>
      </c>
      <c r="BE272" s="225">
        <f>IF($N$272="základní",$J$272,0)</f>
        <v>0</v>
      </c>
      <c r="BF272" s="225">
        <f>IF($N$272="snížená",$J$272,0)</f>
        <v>0</v>
      </c>
      <c r="BG272" s="225">
        <f>IF($N$272="zákl. přenesená",$J$272,0)</f>
        <v>0</v>
      </c>
      <c r="BH272" s="225">
        <f>IF($N$272="sníž. přenesená",$J$272,0)</f>
        <v>0</v>
      </c>
      <c r="BI272" s="225">
        <f>IF($N$272="nulová",$J$272,0)</f>
        <v>0</v>
      </c>
      <c r="BJ272" s="175" t="s">
        <v>17</v>
      </c>
      <c r="BK272" s="225">
        <f>ROUND($I$272*$H$272,2)</f>
        <v>0</v>
      </c>
      <c r="BL272" s="175" t="s">
        <v>197</v>
      </c>
      <c r="BM272" s="175" t="s">
        <v>682</v>
      </c>
    </row>
    <row r="273" spans="1:65" s="147" customFormat="1" ht="15.75" customHeight="1" x14ac:dyDescent="0.3">
      <c r="A273" s="245"/>
      <c r="B273" s="81"/>
      <c r="C273" s="218" t="s">
        <v>683</v>
      </c>
      <c r="D273" s="218" t="s">
        <v>125</v>
      </c>
      <c r="E273" s="216" t="s">
        <v>684</v>
      </c>
      <c r="F273" s="217" t="s">
        <v>685</v>
      </c>
      <c r="G273" s="218" t="s">
        <v>221</v>
      </c>
      <c r="H273" s="269"/>
      <c r="I273" s="270"/>
      <c r="J273" s="220">
        <f>ROUND($I$273*$H$273,2)</f>
        <v>0</v>
      </c>
      <c r="K273" s="217" t="s">
        <v>129</v>
      </c>
      <c r="L273" s="252"/>
      <c r="M273" s="221"/>
      <c r="N273" s="222" t="s">
        <v>34</v>
      </c>
      <c r="O273" s="223">
        <v>0</v>
      </c>
      <c r="P273" s="223">
        <f>$O$273*$H$273</f>
        <v>0</v>
      </c>
      <c r="Q273" s="223">
        <v>0</v>
      </c>
      <c r="R273" s="223">
        <f>$Q$273*$H$273</f>
        <v>0</v>
      </c>
      <c r="S273" s="223">
        <v>0</v>
      </c>
      <c r="T273" s="224">
        <f>$S$273*$H$273</f>
        <v>0</v>
      </c>
      <c r="AR273" s="175" t="s">
        <v>197</v>
      </c>
      <c r="AT273" s="175" t="s">
        <v>125</v>
      </c>
      <c r="AU273" s="175" t="s">
        <v>70</v>
      </c>
      <c r="AY273" s="175" t="s">
        <v>122</v>
      </c>
      <c r="BE273" s="225">
        <f>IF($N$273="základní",$J$273,0)</f>
        <v>0</v>
      </c>
      <c r="BF273" s="225">
        <f>IF($N$273="snížená",$J$273,0)</f>
        <v>0</v>
      </c>
      <c r="BG273" s="225">
        <f>IF($N$273="zákl. přenesená",$J$273,0)</f>
        <v>0</v>
      </c>
      <c r="BH273" s="225">
        <f>IF($N$273="sníž. přenesená",$J$273,0)</f>
        <v>0</v>
      </c>
      <c r="BI273" s="225">
        <f>IF($N$273="nulová",$J$273,0)</f>
        <v>0</v>
      </c>
      <c r="BJ273" s="175" t="s">
        <v>17</v>
      </c>
      <c r="BK273" s="225">
        <f>ROUND($I$273*$H$273,2)</f>
        <v>0</v>
      </c>
      <c r="BL273" s="175" t="s">
        <v>197</v>
      </c>
      <c r="BM273" s="175" t="s">
        <v>686</v>
      </c>
    </row>
    <row r="274" spans="1:65" s="205" customFormat="1" ht="30.75" customHeight="1" x14ac:dyDescent="0.3">
      <c r="A274" s="250"/>
      <c r="B274" s="204"/>
      <c r="D274" s="206" t="s">
        <v>62</v>
      </c>
      <c r="E274" s="213" t="s">
        <v>687</v>
      </c>
      <c r="F274" s="213" t="s">
        <v>688</v>
      </c>
      <c r="J274" s="214">
        <f>$BK$274</f>
        <v>0</v>
      </c>
      <c r="L274" s="254"/>
      <c r="M274" s="209"/>
      <c r="P274" s="210">
        <f>SUM($P$275:$P$283)</f>
        <v>3.2746999999999997</v>
      </c>
      <c r="R274" s="210">
        <f>SUM($R$275:$R$283)</f>
        <v>0</v>
      </c>
      <c r="T274" s="211">
        <f>SUM($T$275:$T$283)</f>
        <v>0.27013000000000004</v>
      </c>
      <c r="AR274" s="206" t="s">
        <v>70</v>
      </c>
      <c r="AT274" s="206" t="s">
        <v>62</v>
      </c>
      <c r="AU274" s="206" t="s">
        <v>17</v>
      </c>
      <c r="AY274" s="206" t="s">
        <v>122</v>
      </c>
      <c r="BK274" s="212">
        <f>SUM($BK$275:$BK$283)</f>
        <v>0</v>
      </c>
    </row>
    <row r="275" spans="1:65" s="147" customFormat="1" ht="15.75" customHeight="1" x14ac:dyDescent="0.3">
      <c r="A275" s="245"/>
      <c r="B275" s="81"/>
      <c r="C275" s="218" t="s">
        <v>689</v>
      </c>
      <c r="D275" s="218" t="s">
        <v>125</v>
      </c>
      <c r="E275" s="216" t="s">
        <v>690</v>
      </c>
      <c r="F275" s="217" t="s">
        <v>691</v>
      </c>
      <c r="G275" s="218" t="s">
        <v>134</v>
      </c>
      <c r="H275" s="219">
        <v>11.35</v>
      </c>
      <c r="I275" s="270"/>
      <c r="J275" s="220">
        <f>ROUND($I$275*$H$275,2)</f>
        <v>0</v>
      </c>
      <c r="K275" s="217" t="s">
        <v>129</v>
      </c>
      <c r="L275" s="252"/>
      <c r="M275" s="221"/>
      <c r="N275" s="222" t="s">
        <v>34</v>
      </c>
      <c r="O275" s="223">
        <v>8.2000000000000003E-2</v>
      </c>
      <c r="P275" s="223">
        <f>$O$275*$H$275</f>
        <v>0.93069999999999997</v>
      </c>
      <c r="Q275" s="223">
        <v>0</v>
      </c>
      <c r="R275" s="223">
        <f>$Q$275*$H$275</f>
        <v>0</v>
      </c>
      <c r="S275" s="223">
        <v>2.3800000000000002E-2</v>
      </c>
      <c r="T275" s="224">
        <f>$S$275*$H$275</f>
        <v>0.27013000000000004</v>
      </c>
      <c r="AR275" s="175" t="s">
        <v>197</v>
      </c>
      <c r="AT275" s="175" t="s">
        <v>125</v>
      </c>
      <c r="AU275" s="175" t="s">
        <v>70</v>
      </c>
      <c r="AY275" s="175" t="s">
        <v>122</v>
      </c>
      <c r="BE275" s="225">
        <f>IF($N$275="základní",$J$275,0)</f>
        <v>0</v>
      </c>
      <c r="BF275" s="225">
        <f>IF($N$275="snížená",$J$275,0)</f>
        <v>0</v>
      </c>
      <c r="BG275" s="225">
        <f>IF($N$275="zákl. přenesená",$J$275,0)</f>
        <v>0</v>
      </c>
      <c r="BH275" s="225">
        <f>IF($N$275="sníž. přenesená",$J$275,0)</f>
        <v>0</v>
      </c>
      <c r="BI275" s="225">
        <f>IF($N$275="nulová",$J$275,0)</f>
        <v>0</v>
      </c>
      <c r="BJ275" s="175" t="s">
        <v>17</v>
      </c>
      <c r="BK275" s="225">
        <f>ROUND($I$275*$H$275,2)</f>
        <v>0</v>
      </c>
      <c r="BL275" s="175" t="s">
        <v>197</v>
      </c>
      <c r="BM275" s="175" t="s">
        <v>692</v>
      </c>
    </row>
    <row r="276" spans="1:65" s="147" customFormat="1" ht="15.75" hidden="1" customHeight="1" x14ac:dyDescent="0.3">
      <c r="A276" s="245"/>
      <c r="B276" s="226"/>
      <c r="D276" s="227" t="s">
        <v>166</v>
      </c>
      <c r="E276" s="228"/>
      <c r="F276" s="228" t="s">
        <v>693</v>
      </c>
      <c r="H276" s="229">
        <v>8.8000000000000007</v>
      </c>
      <c r="L276" s="255"/>
      <c r="M276" s="230"/>
      <c r="T276" s="231"/>
      <c r="AT276" s="232" t="s">
        <v>166</v>
      </c>
      <c r="AU276" s="232" t="s">
        <v>70</v>
      </c>
      <c r="AV276" s="232" t="s">
        <v>70</v>
      </c>
      <c r="AW276" s="232" t="s">
        <v>93</v>
      </c>
      <c r="AX276" s="232" t="s">
        <v>63</v>
      </c>
      <c r="AY276" s="232" t="s">
        <v>122</v>
      </c>
    </row>
    <row r="277" spans="1:65" s="147" customFormat="1" ht="15.75" hidden="1" customHeight="1" x14ac:dyDescent="0.3">
      <c r="A277" s="245"/>
      <c r="B277" s="226"/>
      <c r="D277" s="233" t="s">
        <v>166</v>
      </c>
      <c r="E277" s="232"/>
      <c r="F277" s="228" t="s">
        <v>694</v>
      </c>
      <c r="H277" s="229">
        <v>2.5499999999999998</v>
      </c>
      <c r="L277" s="255"/>
      <c r="M277" s="230"/>
      <c r="T277" s="231"/>
      <c r="AT277" s="232" t="s">
        <v>166</v>
      </c>
      <c r="AU277" s="232" t="s">
        <v>70</v>
      </c>
      <c r="AV277" s="232" t="s">
        <v>70</v>
      </c>
      <c r="AW277" s="232" t="s">
        <v>93</v>
      </c>
      <c r="AX277" s="232" t="s">
        <v>63</v>
      </c>
      <c r="AY277" s="232" t="s">
        <v>122</v>
      </c>
    </row>
    <row r="278" spans="1:65" s="147" customFormat="1" ht="15.75" customHeight="1" x14ac:dyDescent="0.3">
      <c r="A278" s="245"/>
      <c r="B278" s="81"/>
      <c r="C278" s="215" t="s">
        <v>695</v>
      </c>
      <c r="D278" s="215" t="s">
        <v>125</v>
      </c>
      <c r="E278" s="216" t="s">
        <v>696</v>
      </c>
      <c r="F278" s="217" t="s">
        <v>697</v>
      </c>
      <c r="G278" s="218" t="s">
        <v>128</v>
      </c>
      <c r="H278" s="219">
        <v>4</v>
      </c>
      <c r="I278" s="270"/>
      <c r="J278" s="220">
        <f>ROUND($I$278*$H$278,2)</f>
        <v>0</v>
      </c>
      <c r="K278" s="217" t="s">
        <v>129</v>
      </c>
      <c r="L278" s="252"/>
      <c r="M278" s="221"/>
      <c r="N278" s="222" t="s">
        <v>34</v>
      </c>
      <c r="O278" s="223">
        <v>0.58599999999999997</v>
      </c>
      <c r="P278" s="223">
        <f>$O$278*$H$278</f>
        <v>2.3439999999999999</v>
      </c>
      <c r="Q278" s="223">
        <v>0</v>
      </c>
      <c r="R278" s="223">
        <f>$Q$278*$H$278</f>
        <v>0</v>
      </c>
      <c r="S278" s="223">
        <v>0</v>
      </c>
      <c r="T278" s="224">
        <f>$S$278*$H$278</f>
        <v>0</v>
      </c>
      <c r="AR278" s="175" t="s">
        <v>197</v>
      </c>
      <c r="AT278" s="175" t="s">
        <v>125</v>
      </c>
      <c r="AU278" s="175" t="s">
        <v>70</v>
      </c>
      <c r="AY278" s="147" t="s">
        <v>122</v>
      </c>
      <c r="BE278" s="225">
        <f>IF($N$278="základní",$J$278,0)</f>
        <v>0</v>
      </c>
      <c r="BF278" s="225">
        <f>IF($N$278="snížená",$J$278,0)</f>
        <v>0</v>
      </c>
      <c r="BG278" s="225">
        <f>IF($N$278="zákl. přenesená",$J$278,0)</f>
        <v>0</v>
      </c>
      <c r="BH278" s="225">
        <f>IF($N$278="sníž. přenesená",$J$278,0)</f>
        <v>0</v>
      </c>
      <c r="BI278" s="225">
        <f>IF($N$278="nulová",$J$278,0)</f>
        <v>0</v>
      </c>
      <c r="BJ278" s="175" t="s">
        <v>17</v>
      </c>
      <c r="BK278" s="225">
        <f>ROUND($I$278*$H$278,2)</f>
        <v>0</v>
      </c>
      <c r="BL278" s="175" t="s">
        <v>197</v>
      </c>
      <c r="BM278" s="175" t="s">
        <v>698</v>
      </c>
    </row>
    <row r="279" spans="1:65" s="147" customFormat="1" ht="15.75" customHeight="1" x14ac:dyDescent="0.3">
      <c r="A279" s="245"/>
      <c r="B279" s="81"/>
      <c r="C279" s="237" t="s">
        <v>699</v>
      </c>
      <c r="D279" s="237" t="s">
        <v>382</v>
      </c>
      <c r="E279" s="238" t="s">
        <v>700</v>
      </c>
      <c r="F279" s="239" t="s">
        <v>701</v>
      </c>
      <c r="G279" s="237" t="s">
        <v>128</v>
      </c>
      <c r="H279" s="240">
        <v>1</v>
      </c>
      <c r="I279" s="271"/>
      <c r="J279" s="241">
        <f>ROUND($I$279*$H$279,2)</f>
        <v>0</v>
      </c>
      <c r="K279" s="239" t="s">
        <v>217</v>
      </c>
      <c r="L279" s="256"/>
      <c r="M279" s="239"/>
      <c r="N279" s="242" t="s">
        <v>34</v>
      </c>
      <c r="O279" s="223">
        <v>0</v>
      </c>
      <c r="P279" s="223">
        <f>$O$279*$H$279</f>
        <v>0</v>
      </c>
      <c r="Q279" s="223">
        <v>0</v>
      </c>
      <c r="R279" s="223">
        <f>$Q$279*$H$279</f>
        <v>0</v>
      </c>
      <c r="S279" s="223">
        <v>0</v>
      </c>
      <c r="T279" s="224">
        <f>$S$279*$H$279</f>
        <v>0</v>
      </c>
      <c r="AR279" s="175" t="s">
        <v>266</v>
      </c>
      <c r="AT279" s="175" t="s">
        <v>382</v>
      </c>
      <c r="AU279" s="175" t="s">
        <v>70</v>
      </c>
      <c r="AY279" s="175" t="s">
        <v>122</v>
      </c>
      <c r="BE279" s="225">
        <f>IF($N$279="základní",$J$279,0)</f>
        <v>0</v>
      </c>
      <c r="BF279" s="225">
        <f>IF($N$279="snížená",$J$279,0)</f>
        <v>0</v>
      </c>
      <c r="BG279" s="225">
        <f>IF($N$279="zákl. přenesená",$J$279,0)</f>
        <v>0</v>
      </c>
      <c r="BH279" s="225">
        <f>IF($N$279="sníž. přenesená",$J$279,0)</f>
        <v>0</v>
      </c>
      <c r="BI279" s="225">
        <f>IF($N$279="nulová",$J$279,0)</f>
        <v>0</v>
      </c>
      <c r="BJ279" s="175" t="s">
        <v>17</v>
      </c>
      <c r="BK279" s="225">
        <f>ROUND($I$279*$H$279,2)</f>
        <v>0</v>
      </c>
      <c r="BL279" s="175" t="s">
        <v>197</v>
      </c>
      <c r="BM279" s="175" t="s">
        <v>702</v>
      </c>
    </row>
    <row r="280" spans="1:65" s="147" customFormat="1" ht="15.75" customHeight="1" x14ac:dyDescent="0.3">
      <c r="A280" s="245"/>
      <c r="B280" s="81"/>
      <c r="C280" s="237" t="s">
        <v>703</v>
      </c>
      <c r="D280" s="237" t="s">
        <v>382</v>
      </c>
      <c r="E280" s="238" t="s">
        <v>704</v>
      </c>
      <c r="F280" s="239" t="s">
        <v>705</v>
      </c>
      <c r="G280" s="237" t="s">
        <v>128</v>
      </c>
      <c r="H280" s="240">
        <v>1</v>
      </c>
      <c r="I280" s="271"/>
      <c r="J280" s="241">
        <f>ROUND($I$280*$H$280,2)</f>
        <v>0</v>
      </c>
      <c r="K280" s="239" t="s">
        <v>217</v>
      </c>
      <c r="L280" s="256"/>
      <c r="M280" s="239"/>
      <c r="N280" s="242" t="s">
        <v>34</v>
      </c>
      <c r="O280" s="223">
        <v>0</v>
      </c>
      <c r="P280" s="223">
        <f>$O$280*$H$280</f>
        <v>0</v>
      </c>
      <c r="Q280" s="223">
        <v>0</v>
      </c>
      <c r="R280" s="223">
        <f>$Q$280*$H$280</f>
        <v>0</v>
      </c>
      <c r="S280" s="223">
        <v>0</v>
      </c>
      <c r="T280" s="224">
        <f>$S$280*$H$280</f>
        <v>0</v>
      </c>
      <c r="AR280" s="175" t="s">
        <v>266</v>
      </c>
      <c r="AT280" s="175" t="s">
        <v>382</v>
      </c>
      <c r="AU280" s="175" t="s">
        <v>70</v>
      </c>
      <c r="AY280" s="175" t="s">
        <v>122</v>
      </c>
      <c r="BE280" s="225">
        <f>IF($N$280="základní",$J$280,0)</f>
        <v>0</v>
      </c>
      <c r="BF280" s="225">
        <f>IF($N$280="snížená",$J$280,0)</f>
        <v>0</v>
      </c>
      <c r="BG280" s="225">
        <f>IF($N$280="zákl. přenesená",$J$280,0)</f>
        <v>0</v>
      </c>
      <c r="BH280" s="225">
        <f>IF($N$280="sníž. přenesená",$J$280,0)</f>
        <v>0</v>
      </c>
      <c r="BI280" s="225">
        <f>IF($N$280="nulová",$J$280,0)</f>
        <v>0</v>
      </c>
      <c r="BJ280" s="175" t="s">
        <v>17</v>
      </c>
      <c r="BK280" s="225">
        <f>ROUND($I$280*$H$280,2)</f>
        <v>0</v>
      </c>
      <c r="BL280" s="175" t="s">
        <v>197</v>
      </c>
      <c r="BM280" s="175" t="s">
        <v>706</v>
      </c>
    </row>
    <row r="281" spans="1:65" s="147" customFormat="1" ht="15.75" customHeight="1" x14ac:dyDescent="0.3">
      <c r="A281" s="245"/>
      <c r="B281" s="81"/>
      <c r="C281" s="237" t="s">
        <v>707</v>
      </c>
      <c r="D281" s="237" t="s">
        <v>382</v>
      </c>
      <c r="E281" s="238" t="s">
        <v>708</v>
      </c>
      <c r="F281" s="239" t="s">
        <v>709</v>
      </c>
      <c r="G281" s="237" t="s">
        <v>128</v>
      </c>
      <c r="H281" s="240">
        <v>1</v>
      </c>
      <c r="I281" s="271"/>
      <c r="J281" s="241">
        <f>ROUND($I$281*$H$281,2)</f>
        <v>0</v>
      </c>
      <c r="K281" s="239" t="s">
        <v>217</v>
      </c>
      <c r="L281" s="256"/>
      <c r="M281" s="239"/>
      <c r="N281" s="242" t="s">
        <v>34</v>
      </c>
      <c r="O281" s="223">
        <v>0</v>
      </c>
      <c r="P281" s="223">
        <f>$O$281*$H$281</f>
        <v>0</v>
      </c>
      <c r="Q281" s="223">
        <v>0</v>
      </c>
      <c r="R281" s="223">
        <f>$Q$281*$H$281</f>
        <v>0</v>
      </c>
      <c r="S281" s="223">
        <v>0</v>
      </c>
      <c r="T281" s="224">
        <f>$S$281*$H$281</f>
        <v>0</v>
      </c>
      <c r="AR281" s="175" t="s">
        <v>266</v>
      </c>
      <c r="AT281" s="175" t="s">
        <v>382</v>
      </c>
      <c r="AU281" s="175" t="s">
        <v>70</v>
      </c>
      <c r="AY281" s="175" t="s">
        <v>122</v>
      </c>
      <c r="BE281" s="225">
        <f>IF($N$281="základní",$J$281,0)</f>
        <v>0</v>
      </c>
      <c r="BF281" s="225">
        <f>IF($N$281="snížená",$J$281,0)</f>
        <v>0</v>
      </c>
      <c r="BG281" s="225">
        <f>IF($N$281="zákl. přenesená",$J$281,0)</f>
        <v>0</v>
      </c>
      <c r="BH281" s="225">
        <f>IF($N$281="sníž. přenesená",$J$281,0)</f>
        <v>0</v>
      </c>
      <c r="BI281" s="225">
        <f>IF($N$281="nulová",$J$281,0)</f>
        <v>0</v>
      </c>
      <c r="BJ281" s="175" t="s">
        <v>17</v>
      </c>
      <c r="BK281" s="225">
        <f>ROUND($I$281*$H$281,2)</f>
        <v>0</v>
      </c>
      <c r="BL281" s="175" t="s">
        <v>197</v>
      </c>
      <c r="BM281" s="175" t="s">
        <v>710</v>
      </c>
    </row>
    <row r="282" spans="1:65" s="147" customFormat="1" ht="15.75" customHeight="1" x14ac:dyDescent="0.3">
      <c r="A282" s="245"/>
      <c r="B282" s="81"/>
      <c r="C282" s="237" t="s">
        <v>711</v>
      </c>
      <c r="D282" s="237" t="s">
        <v>382</v>
      </c>
      <c r="E282" s="238" t="s">
        <v>712</v>
      </c>
      <c r="F282" s="239" t="s">
        <v>713</v>
      </c>
      <c r="G282" s="237" t="s">
        <v>128</v>
      </c>
      <c r="H282" s="240">
        <v>1</v>
      </c>
      <c r="I282" s="271"/>
      <c r="J282" s="241">
        <f>ROUND($I$282*$H$282,2)</f>
        <v>0</v>
      </c>
      <c r="K282" s="239" t="s">
        <v>217</v>
      </c>
      <c r="L282" s="256"/>
      <c r="M282" s="239"/>
      <c r="N282" s="242" t="s">
        <v>34</v>
      </c>
      <c r="O282" s="223">
        <v>0</v>
      </c>
      <c r="P282" s="223">
        <f>$O$282*$H$282</f>
        <v>0</v>
      </c>
      <c r="Q282" s="223">
        <v>0</v>
      </c>
      <c r="R282" s="223">
        <f>$Q$282*$H$282</f>
        <v>0</v>
      </c>
      <c r="S282" s="223">
        <v>0</v>
      </c>
      <c r="T282" s="224">
        <f>$S$282*$H$282</f>
        <v>0</v>
      </c>
      <c r="AR282" s="175" t="s">
        <v>266</v>
      </c>
      <c r="AT282" s="175" t="s">
        <v>382</v>
      </c>
      <c r="AU282" s="175" t="s">
        <v>70</v>
      </c>
      <c r="AY282" s="175" t="s">
        <v>122</v>
      </c>
      <c r="BE282" s="225">
        <f>IF($N$282="základní",$J$282,0)</f>
        <v>0</v>
      </c>
      <c r="BF282" s="225">
        <f>IF($N$282="snížená",$J$282,0)</f>
        <v>0</v>
      </c>
      <c r="BG282" s="225">
        <f>IF($N$282="zákl. přenesená",$J$282,0)</f>
        <v>0</v>
      </c>
      <c r="BH282" s="225">
        <f>IF($N$282="sníž. přenesená",$J$282,0)</f>
        <v>0</v>
      </c>
      <c r="BI282" s="225">
        <f>IF($N$282="nulová",$J$282,0)</f>
        <v>0</v>
      </c>
      <c r="BJ282" s="175" t="s">
        <v>17</v>
      </c>
      <c r="BK282" s="225">
        <f>ROUND($I$282*$H$282,2)</f>
        <v>0</v>
      </c>
      <c r="BL282" s="175" t="s">
        <v>197</v>
      </c>
      <c r="BM282" s="175" t="s">
        <v>714</v>
      </c>
    </row>
    <row r="283" spans="1:65" s="147" customFormat="1" ht="15.75" customHeight="1" x14ac:dyDescent="0.3">
      <c r="A283" s="245"/>
      <c r="B283" s="81"/>
      <c r="C283" s="218" t="s">
        <v>715</v>
      </c>
      <c r="D283" s="218" t="s">
        <v>125</v>
      </c>
      <c r="E283" s="216" t="s">
        <v>716</v>
      </c>
      <c r="F283" s="217" t="s">
        <v>717</v>
      </c>
      <c r="G283" s="218" t="s">
        <v>221</v>
      </c>
      <c r="H283" s="269"/>
      <c r="I283" s="270"/>
      <c r="J283" s="220">
        <f>ROUND($I$283*$H$283,2)</f>
        <v>0</v>
      </c>
      <c r="K283" s="217" t="s">
        <v>129</v>
      </c>
      <c r="L283" s="252"/>
      <c r="M283" s="221"/>
      <c r="N283" s="222" t="s">
        <v>34</v>
      </c>
      <c r="O283" s="223">
        <v>0</v>
      </c>
      <c r="P283" s="223">
        <f>$O$283*$H$283</f>
        <v>0</v>
      </c>
      <c r="Q283" s="223">
        <v>0</v>
      </c>
      <c r="R283" s="223">
        <f>$Q$283*$H$283</f>
        <v>0</v>
      </c>
      <c r="S283" s="223">
        <v>0</v>
      </c>
      <c r="T283" s="224">
        <f>$S$283*$H$283</f>
        <v>0</v>
      </c>
      <c r="AR283" s="175" t="s">
        <v>197</v>
      </c>
      <c r="AT283" s="175" t="s">
        <v>125</v>
      </c>
      <c r="AU283" s="175" t="s">
        <v>70</v>
      </c>
      <c r="AY283" s="175" t="s">
        <v>122</v>
      </c>
      <c r="BE283" s="225">
        <f>IF($N$283="základní",$J$283,0)</f>
        <v>0</v>
      </c>
      <c r="BF283" s="225">
        <f>IF($N$283="snížená",$J$283,0)</f>
        <v>0</v>
      </c>
      <c r="BG283" s="225">
        <f>IF($N$283="zákl. přenesená",$J$283,0)</f>
        <v>0</v>
      </c>
      <c r="BH283" s="225">
        <f>IF($N$283="sníž. přenesená",$J$283,0)</f>
        <v>0</v>
      </c>
      <c r="BI283" s="225">
        <f>IF($N$283="nulová",$J$283,0)</f>
        <v>0</v>
      </c>
      <c r="BJ283" s="175" t="s">
        <v>17</v>
      </c>
      <c r="BK283" s="225">
        <f>ROUND($I$283*$H$283,2)</f>
        <v>0</v>
      </c>
      <c r="BL283" s="175" t="s">
        <v>197</v>
      </c>
      <c r="BM283" s="175" t="s">
        <v>718</v>
      </c>
    </row>
    <row r="284" spans="1:65" s="205" customFormat="1" ht="30.75" customHeight="1" x14ac:dyDescent="0.3">
      <c r="A284" s="250"/>
      <c r="B284" s="204"/>
      <c r="D284" s="206" t="s">
        <v>62</v>
      </c>
      <c r="E284" s="213" t="s">
        <v>719</v>
      </c>
      <c r="F284" s="213" t="s">
        <v>720</v>
      </c>
      <c r="J284" s="214">
        <f>$BK$284</f>
        <v>0</v>
      </c>
      <c r="L284" s="254"/>
      <c r="M284" s="209"/>
      <c r="P284" s="210">
        <f>SUM($P$285:$P$297)</f>
        <v>29.169865999999999</v>
      </c>
      <c r="R284" s="210">
        <f>SUM($R$285:$R$297)</f>
        <v>0.41913696</v>
      </c>
      <c r="T284" s="211">
        <f>SUM($T$285:$T$297)</f>
        <v>0</v>
      </c>
      <c r="AR284" s="206" t="s">
        <v>70</v>
      </c>
      <c r="AT284" s="206" t="s">
        <v>62</v>
      </c>
      <c r="AU284" s="206" t="s">
        <v>17</v>
      </c>
      <c r="AY284" s="206" t="s">
        <v>122</v>
      </c>
      <c r="BK284" s="212">
        <f>SUM($BK$285:$BK$297)</f>
        <v>0</v>
      </c>
    </row>
    <row r="285" spans="1:65" s="147" customFormat="1" ht="15.75" customHeight="1" x14ac:dyDescent="0.3">
      <c r="A285" s="245"/>
      <c r="B285" s="81"/>
      <c r="C285" s="218" t="s">
        <v>21</v>
      </c>
      <c r="D285" s="218" t="s">
        <v>125</v>
      </c>
      <c r="E285" s="216" t="s">
        <v>721</v>
      </c>
      <c r="F285" s="217" t="s">
        <v>722</v>
      </c>
      <c r="G285" s="218" t="s">
        <v>134</v>
      </c>
      <c r="H285" s="219">
        <v>8.7780000000000005</v>
      </c>
      <c r="I285" s="270"/>
      <c r="J285" s="220">
        <f>ROUND($I$285*$H$285,2)</f>
        <v>0</v>
      </c>
      <c r="K285" s="217" t="s">
        <v>129</v>
      </c>
      <c r="L285" s="252"/>
      <c r="M285" s="221"/>
      <c r="N285" s="222" t="s">
        <v>34</v>
      </c>
      <c r="O285" s="223">
        <v>0.80900000000000005</v>
      </c>
      <c r="P285" s="223">
        <f>$O$285*$H$285</f>
        <v>7.1014020000000011</v>
      </c>
      <c r="Q285" s="223">
        <v>1.5180000000000001E-2</v>
      </c>
      <c r="R285" s="223">
        <f>$Q$285*$H$285</f>
        <v>0.13325004000000001</v>
      </c>
      <c r="S285" s="223">
        <v>0</v>
      </c>
      <c r="T285" s="224">
        <f>$S$285*$H$285</f>
        <v>0</v>
      </c>
      <c r="AR285" s="175" t="s">
        <v>197</v>
      </c>
      <c r="AT285" s="175" t="s">
        <v>125</v>
      </c>
      <c r="AU285" s="175" t="s">
        <v>70</v>
      </c>
      <c r="AY285" s="175" t="s">
        <v>122</v>
      </c>
      <c r="BE285" s="225">
        <f>IF($N$285="základní",$J$285,0)</f>
        <v>0</v>
      </c>
      <c r="BF285" s="225">
        <f>IF($N$285="snížená",$J$285,0)</f>
        <v>0</v>
      </c>
      <c r="BG285" s="225">
        <f>IF($N$285="zákl. přenesená",$J$285,0)</f>
        <v>0</v>
      </c>
      <c r="BH285" s="225">
        <f>IF($N$285="sníž. přenesená",$J$285,0)</f>
        <v>0</v>
      </c>
      <c r="BI285" s="225">
        <f>IF($N$285="nulová",$J$285,0)</f>
        <v>0</v>
      </c>
      <c r="BJ285" s="175" t="s">
        <v>17</v>
      </c>
      <c r="BK285" s="225">
        <f>ROUND($I$285*$H$285,2)</f>
        <v>0</v>
      </c>
      <c r="BL285" s="175" t="s">
        <v>197</v>
      </c>
      <c r="BM285" s="175" t="s">
        <v>723</v>
      </c>
    </row>
    <row r="286" spans="1:65" s="147" customFormat="1" ht="15.75" hidden="1" customHeight="1" x14ac:dyDescent="0.3">
      <c r="A286" s="245"/>
      <c r="B286" s="226"/>
      <c r="D286" s="227" t="s">
        <v>166</v>
      </c>
      <c r="E286" s="228"/>
      <c r="F286" s="228" t="s">
        <v>724</v>
      </c>
      <c r="H286" s="229">
        <v>3.1019999999999999</v>
      </c>
      <c r="L286" s="255"/>
      <c r="M286" s="230"/>
      <c r="T286" s="231"/>
      <c r="AT286" s="232" t="s">
        <v>166</v>
      </c>
      <c r="AU286" s="232" t="s">
        <v>70</v>
      </c>
      <c r="AV286" s="232" t="s">
        <v>70</v>
      </c>
      <c r="AW286" s="232" t="s">
        <v>93</v>
      </c>
      <c r="AX286" s="232" t="s">
        <v>63</v>
      </c>
      <c r="AY286" s="232" t="s">
        <v>122</v>
      </c>
    </row>
    <row r="287" spans="1:65" s="147" customFormat="1" ht="15.75" hidden="1" customHeight="1" x14ac:dyDescent="0.3">
      <c r="A287" s="245"/>
      <c r="B287" s="226"/>
      <c r="D287" s="233" t="s">
        <v>166</v>
      </c>
      <c r="E287" s="232"/>
      <c r="F287" s="228" t="s">
        <v>725</v>
      </c>
      <c r="H287" s="229">
        <v>2.8380000000000001</v>
      </c>
      <c r="L287" s="255"/>
      <c r="M287" s="230"/>
      <c r="T287" s="231"/>
      <c r="AT287" s="232" t="s">
        <v>166</v>
      </c>
      <c r="AU287" s="232" t="s">
        <v>70</v>
      </c>
      <c r="AV287" s="232" t="s">
        <v>70</v>
      </c>
      <c r="AW287" s="232" t="s">
        <v>93</v>
      </c>
      <c r="AX287" s="232" t="s">
        <v>63</v>
      </c>
      <c r="AY287" s="232" t="s">
        <v>122</v>
      </c>
    </row>
    <row r="288" spans="1:65" s="147" customFormat="1" ht="15.75" hidden="1" customHeight="1" x14ac:dyDescent="0.3">
      <c r="A288" s="245"/>
      <c r="B288" s="226"/>
      <c r="D288" s="233" t="s">
        <v>166</v>
      </c>
      <c r="E288" s="232"/>
      <c r="F288" s="228" t="s">
        <v>726</v>
      </c>
      <c r="H288" s="229">
        <v>2.8380000000000001</v>
      </c>
      <c r="L288" s="255"/>
      <c r="M288" s="230"/>
      <c r="T288" s="231"/>
      <c r="AT288" s="232" t="s">
        <v>166</v>
      </c>
      <c r="AU288" s="232" t="s">
        <v>70</v>
      </c>
      <c r="AV288" s="232" t="s">
        <v>70</v>
      </c>
      <c r="AW288" s="232" t="s">
        <v>93</v>
      </c>
      <c r="AX288" s="232" t="s">
        <v>63</v>
      </c>
      <c r="AY288" s="232" t="s">
        <v>122</v>
      </c>
    </row>
    <row r="289" spans="1:65" s="147" customFormat="1" ht="15.75" customHeight="1" x14ac:dyDescent="0.3">
      <c r="A289" s="245"/>
      <c r="B289" s="81"/>
      <c r="C289" s="215" t="s">
        <v>727</v>
      </c>
      <c r="D289" s="215" t="s">
        <v>125</v>
      </c>
      <c r="E289" s="216" t="s">
        <v>728</v>
      </c>
      <c r="F289" s="217" t="s">
        <v>729</v>
      </c>
      <c r="G289" s="218" t="s">
        <v>134</v>
      </c>
      <c r="H289" s="219">
        <v>22.797999999999998</v>
      </c>
      <c r="I289" s="270"/>
      <c r="J289" s="220">
        <f>ROUND($I$289*$H$289,2)</f>
        <v>0</v>
      </c>
      <c r="K289" s="217" t="s">
        <v>129</v>
      </c>
      <c r="L289" s="252"/>
      <c r="M289" s="221"/>
      <c r="N289" s="222" t="s">
        <v>34</v>
      </c>
      <c r="O289" s="223">
        <v>0.96799999999999997</v>
      </c>
      <c r="P289" s="223">
        <f>$O$289*$H$289</f>
        <v>22.068463999999999</v>
      </c>
      <c r="Q289" s="223">
        <v>1.2540000000000001E-2</v>
      </c>
      <c r="R289" s="223">
        <f>$Q$289*$H$289</f>
        <v>0.28588691999999999</v>
      </c>
      <c r="S289" s="223">
        <v>0</v>
      </c>
      <c r="T289" s="224">
        <f>$S$289*$H$289</f>
        <v>0</v>
      </c>
      <c r="AR289" s="175" t="s">
        <v>197</v>
      </c>
      <c r="AT289" s="175" t="s">
        <v>125</v>
      </c>
      <c r="AU289" s="175" t="s">
        <v>70</v>
      </c>
      <c r="AY289" s="147" t="s">
        <v>122</v>
      </c>
      <c r="BE289" s="225">
        <f>IF($N$289="základní",$J$289,0)</f>
        <v>0</v>
      </c>
      <c r="BF289" s="225">
        <f>IF($N$289="snížená",$J$289,0)</f>
        <v>0</v>
      </c>
      <c r="BG289" s="225">
        <f>IF($N$289="zákl. přenesená",$J$289,0)</f>
        <v>0</v>
      </c>
      <c r="BH289" s="225">
        <f>IF($N$289="sníž. přenesená",$J$289,0)</f>
        <v>0</v>
      </c>
      <c r="BI289" s="225">
        <f>IF($N$289="nulová",$J$289,0)</f>
        <v>0</v>
      </c>
      <c r="BJ289" s="175" t="s">
        <v>17</v>
      </c>
      <c r="BK289" s="225">
        <f>ROUND($I$289*$H$289,2)</f>
        <v>0</v>
      </c>
      <c r="BL289" s="175" t="s">
        <v>197</v>
      </c>
      <c r="BM289" s="175" t="s">
        <v>730</v>
      </c>
    </row>
    <row r="290" spans="1:65" s="147" customFormat="1" ht="15.75" hidden="1" customHeight="1" x14ac:dyDescent="0.3">
      <c r="A290" s="245"/>
      <c r="B290" s="226"/>
      <c r="D290" s="227" t="s">
        <v>166</v>
      </c>
      <c r="E290" s="228"/>
      <c r="F290" s="228" t="s">
        <v>396</v>
      </c>
      <c r="H290" s="229">
        <v>1.474</v>
      </c>
      <c r="L290" s="255"/>
      <c r="M290" s="230"/>
      <c r="T290" s="231"/>
      <c r="AT290" s="232" t="s">
        <v>166</v>
      </c>
      <c r="AU290" s="232" t="s">
        <v>70</v>
      </c>
      <c r="AV290" s="232" t="s">
        <v>70</v>
      </c>
      <c r="AW290" s="232" t="s">
        <v>93</v>
      </c>
      <c r="AX290" s="232" t="s">
        <v>63</v>
      </c>
      <c r="AY290" s="232" t="s">
        <v>122</v>
      </c>
    </row>
    <row r="291" spans="1:65" s="147" customFormat="1" ht="15.75" hidden="1" customHeight="1" x14ac:dyDescent="0.3">
      <c r="A291" s="245"/>
      <c r="B291" s="226"/>
      <c r="D291" s="233" t="s">
        <v>166</v>
      </c>
      <c r="E291" s="232"/>
      <c r="F291" s="228" t="s">
        <v>397</v>
      </c>
      <c r="H291" s="229">
        <v>1.5840000000000001</v>
      </c>
      <c r="L291" s="255"/>
      <c r="M291" s="230"/>
      <c r="T291" s="231"/>
      <c r="AT291" s="232" t="s">
        <v>166</v>
      </c>
      <c r="AU291" s="232" t="s">
        <v>70</v>
      </c>
      <c r="AV291" s="232" t="s">
        <v>70</v>
      </c>
      <c r="AW291" s="232" t="s">
        <v>93</v>
      </c>
      <c r="AX291" s="232" t="s">
        <v>63</v>
      </c>
      <c r="AY291" s="232" t="s">
        <v>122</v>
      </c>
    </row>
    <row r="292" spans="1:65" s="147" customFormat="1" ht="15.75" hidden="1" customHeight="1" x14ac:dyDescent="0.3">
      <c r="A292" s="245"/>
      <c r="B292" s="226"/>
      <c r="D292" s="233" t="s">
        <v>166</v>
      </c>
      <c r="E292" s="232"/>
      <c r="F292" s="228" t="s">
        <v>398</v>
      </c>
      <c r="H292" s="229">
        <v>7.28</v>
      </c>
      <c r="L292" s="255"/>
      <c r="M292" s="230"/>
      <c r="T292" s="231"/>
      <c r="AT292" s="232" t="s">
        <v>166</v>
      </c>
      <c r="AU292" s="232" t="s">
        <v>70</v>
      </c>
      <c r="AV292" s="232" t="s">
        <v>70</v>
      </c>
      <c r="AW292" s="232" t="s">
        <v>93</v>
      </c>
      <c r="AX292" s="232" t="s">
        <v>63</v>
      </c>
      <c r="AY292" s="232" t="s">
        <v>122</v>
      </c>
    </row>
    <row r="293" spans="1:65" s="147" customFormat="1" ht="15.75" hidden="1" customHeight="1" x14ac:dyDescent="0.3">
      <c r="A293" s="245"/>
      <c r="B293" s="226"/>
      <c r="D293" s="233" t="s">
        <v>166</v>
      </c>
      <c r="E293" s="232"/>
      <c r="F293" s="228" t="s">
        <v>399</v>
      </c>
      <c r="H293" s="229">
        <v>3.11</v>
      </c>
      <c r="L293" s="255"/>
      <c r="M293" s="230"/>
      <c r="T293" s="231"/>
      <c r="AT293" s="232" t="s">
        <v>166</v>
      </c>
      <c r="AU293" s="232" t="s">
        <v>70</v>
      </c>
      <c r="AV293" s="232" t="s">
        <v>70</v>
      </c>
      <c r="AW293" s="232" t="s">
        <v>93</v>
      </c>
      <c r="AX293" s="232" t="s">
        <v>63</v>
      </c>
      <c r="AY293" s="232" t="s">
        <v>122</v>
      </c>
    </row>
    <row r="294" spans="1:65" s="147" customFormat="1" ht="15.75" hidden="1" customHeight="1" x14ac:dyDescent="0.3">
      <c r="A294" s="245"/>
      <c r="B294" s="226"/>
      <c r="D294" s="233" t="s">
        <v>166</v>
      </c>
      <c r="E294" s="232"/>
      <c r="F294" s="228" t="s">
        <v>400</v>
      </c>
      <c r="H294" s="229">
        <v>6.79</v>
      </c>
      <c r="L294" s="255"/>
      <c r="M294" s="230"/>
      <c r="T294" s="231"/>
      <c r="AT294" s="232" t="s">
        <v>166</v>
      </c>
      <c r="AU294" s="232" t="s">
        <v>70</v>
      </c>
      <c r="AV294" s="232" t="s">
        <v>70</v>
      </c>
      <c r="AW294" s="232" t="s">
        <v>93</v>
      </c>
      <c r="AX294" s="232" t="s">
        <v>63</v>
      </c>
      <c r="AY294" s="232" t="s">
        <v>122</v>
      </c>
    </row>
    <row r="295" spans="1:65" s="147" customFormat="1" ht="15.75" hidden="1" customHeight="1" x14ac:dyDescent="0.3">
      <c r="A295" s="245"/>
      <c r="B295" s="226"/>
      <c r="D295" s="233" t="s">
        <v>166</v>
      </c>
      <c r="E295" s="232"/>
      <c r="F295" s="228" t="s">
        <v>401</v>
      </c>
      <c r="H295" s="229">
        <v>1.28</v>
      </c>
      <c r="L295" s="255"/>
      <c r="M295" s="230"/>
      <c r="T295" s="231"/>
      <c r="AT295" s="232" t="s">
        <v>166</v>
      </c>
      <c r="AU295" s="232" t="s">
        <v>70</v>
      </c>
      <c r="AV295" s="232" t="s">
        <v>70</v>
      </c>
      <c r="AW295" s="232" t="s">
        <v>93</v>
      </c>
      <c r="AX295" s="232" t="s">
        <v>63</v>
      </c>
      <c r="AY295" s="232" t="s">
        <v>122</v>
      </c>
    </row>
    <row r="296" spans="1:65" s="147" customFormat="1" ht="15.75" hidden="1" customHeight="1" x14ac:dyDescent="0.3">
      <c r="A296" s="245"/>
      <c r="B296" s="226"/>
      <c r="D296" s="233" t="s">
        <v>166</v>
      </c>
      <c r="E296" s="232"/>
      <c r="F296" s="228" t="s">
        <v>402</v>
      </c>
      <c r="H296" s="229">
        <v>1.28</v>
      </c>
      <c r="L296" s="255"/>
      <c r="M296" s="230"/>
      <c r="T296" s="231"/>
      <c r="AT296" s="232" t="s">
        <v>166</v>
      </c>
      <c r="AU296" s="232" t="s">
        <v>70</v>
      </c>
      <c r="AV296" s="232" t="s">
        <v>70</v>
      </c>
      <c r="AW296" s="232" t="s">
        <v>93</v>
      </c>
      <c r="AX296" s="232" t="s">
        <v>63</v>
      </c>
      <c r="AY296" s="232" t="s">
        <v>122</v>
      </c>
    </row>
    <row r="297" spans="1:65" s="147" customFormat="1" ht="15.75" customHeight="1" x14ac:dyDescent="0.3">
      <c r="A297" s="245"/>
      <c r="B297" s="81"/>
      <c r="C297" s="215" t="s">
        <v>731</v>
      </c>
      <c r="D297" s="215" t="s">
        <v>125</v>
      </c>
      <c r="E297" s="216" t="s">
        <v>732</v>
      </c>
      <c r="F297" s="217" t="s">
        <v>733</v>
      </c>
      <c r="G297" s="218" t="s">
        <v>221</v>
      </c>
      <c r="H297" s="269"/>
      <c r="I297" s="270"/>
      <c r="J297" s="220">
        <f>ROUND($I$297*$H$297,2)</f>
        <v>0</v>
      </c>
      <c r="K297" s="217" t="s">
        <v>129</v>
      </c>
      <c r="L297" s="252"/>
      <c r="M297" s="221"/>
      <c r="N297" s="222" t="s">
        <v>34</v>
      </c>
      <c r="O297" s="223">
        <v>0</v>
      </c>
      <c r="P297" s="223">
        <f>$O$297*$H$297</f>
        <v>0</v>
      </c>
      <c r="Q297" s="223">
        <v>0</v>
      </c>
      <c r="R297" s="223">
        <f>$Q$297*$H$297</f>
        <v>0</v>
      </c>
      <c r="S297" s="223">
        <v>0</v>
      </c>
      <c r="T297" s="224">
        <f>$S$297*$H$297</f>
        <v>0</v>
      </c>
      <c r="AR297" s="175" t="s">
        <v>197</v>
      </c>
      <c r="AT297" s="175" t="s">
        <v>125</v>
      </c>
      <c r="AU297" s="175" t="s">
        <v>70</v>
      </c>
      <c r="AY297" s="147" t="s">
        <v>122</v>
      </c>
      <c r="BE297" s="225">
        <f>IF($N$297="základní",$J$297,0)</f>
        <v>0</v>
      </c>
      <c r="BF297" s="225">
        <f>IF($N$297="snížená",$J$297,0)</f>
        <v>0</v>
      </c>
      <c r="BG297" s="225">
        <f>IF($N$297="zákl. přenesená",$J$297,0)</f>
        <v>0</v>
      </c>
      <c r="BH297" s="225">
        <f>IF($N$297="sníž. přenesená",$J$297,0)</f>
        <v>0</v>
      </c>
      <c r="BI297" s="225">
        <f>IF($N$297="nulová",$J$297,0)</f>
        <v>0</v>
      </c>
      <c r="BJ297" s="175" t="s">
        <v>17</v>
      </c>
      <c r="BK297" s="225">
        <f>ROUND($I$297*$H$297,2)</f>
        <v>0</v>
      </c>
      <c r="BL297" s="175" t="s">
        <v>197</v>
      </c>
      <c r="BM297" s="175" t="s">
        <v>734</v>
      </c>
    </row>
    <row r="298" spans="1:65" s="205" customFormat="1" ht="30.75" customHeight="1" x14ac:dyDescent="0.3">
      <c r="A298" s="250"/>
      <c r="B298" s="204"/>
      <c r="D298" s="206" t="s">
        <v>62</v>
      </c>
      <c r="E298" s="213" t="s">
        <v>735</v>
      </c>
      <c r="F298" s="213" t="s">
        <v>736</v>
      </c>
      <c r="J298" s="214">
        <f>$BK$298</f>
        <v>0</v>
      </c>
      <c r="L298" s="254"/>
      <c r="M298" s="209"/>
      <c r="P298" s="210">
        <f>SUM($P$299:$P$304)</f>
        <v>0.83699999999999997</v>
      </c>
      <c r="R298" s="210">
        <f>SUM($R$299:$R$304)</f>
        <v>2.8050000000000002E-3</v>
      </c>
      <c r="T298" s="211">
        <f>SUM($T$299:$T$304)</f>
        <v>2.5050000000000003E-3</v>
      </c>
      <c r="AR298" s="206" t="s">
        <v>70</v>
      </c>
      <c r="AT298" s="206" t="s">
        <v>62</v>
      </c>
      <c r="AU298" s="206" t="s">
        <v>17</v>
      </c>
      <c r="AY298" s="206" t="s">
        <v>122</v>
      </c>
      <c r="BK298" s="212">
        <f>SUM($BK$299:$BK$304)</f>
        <v>0</v>
      </c>
    </row>
    <row r="299" spans="1:65" s="147" customFormat="1" ht="15.75" customHeight="1" x14ac:dyDescent="0.3">
      <c r="A299" s="245"/>
      <c r="B299" s="81"/>
      <c r="C299" s="218" t="s">
        <v>737</v>
      </c>
      <c r="D299" s="218" t="s">
        <v>125</v>
      </c>
      <c r="E299" s="216" t="s">
        <v>738</v>
      </c>
      <c r="F299" s="217" t="s">
        <v>739</v>
      </c>
      <c r="G299" s="218" t="s">
        <v>208</v>
      </c>
      <c r="H299" s="219">
        <v>1.5</v>
      </c>
      <c r="I299" s="270"/>
      <c r="J299" s="220">
        <f>ROUND($I$299*$H$299,2)</f>
        <v>0</v>
      </c>
      <c r="K299" s="217" t="s">
        <v>129</v>
      </c>
      <c r="L299" s="252"/>
      <c r="M299" s="221"/>
      <c r="N299" s="222" t="s">
        <v>34</v>
      </c>
      <c r="O299" s="223">
        <v>0.19500000000000001</v>
      </c>
      <c r="P299" s="223">
        <f>$O$299*$H$299</f>
        <v>0.29249999999999998</v>
      </c>
      <c r="Q299" s="223">
        <v>0</v>
      </c>
      <c r="R299" s="223">
        <f>$Q$299*$H$299</f>
        <v>0</v>
      </c>
      <c r="S299" s="223">
        <v>1.67E-3</v>
      </c>
      <c r="T299" s="224">
        <f>$S$299*$H$299</f>
        <v>2.5050000000000003E-3</v>
      </c>
      <c r="AR299" s="175" t="s">
        <v>197</v>
      </c>
      <c r="AT299" s="175" t="s">
        <v>125</v>
      </c>
      <c r="AU299" s="175" t="s">
        <v>70</v>
      </c>
      <c r="AY299" s="175" t="s">
        <v>122</v>
      </c>
      <c r="BE299" s="225">
        <f>IF($N$299="základní",$J$299,0)</f>
        <v>0</v>
      </c>
      <c r="BF299" s="225">
        <f>IF($N$299="snížená",$J$299,0)</f>
        <v>0</v>
      </c>
      <c r="BG299" s="225">
        <f>IF($N$299="zákl. přenesená",$J$299,0)</f>
        <v>0</v>
      </c>
      <c r="BH299" s="225">
        <f>IF($N$299="sníž. přenesená",$J$299,0)</f>
        <v>0</v>
      </c>
      <c r="BI299" s="225">
        <f>IF($N$299="nulová",$J$299,0)</f>
        <v>0</v>
      </c>
      <c r="BJ299" s="175" t="s">
        <v>17</v>
      </c>
      <c r="BK299" s="225">
        <f>ROUND($I$299*$H$299,2)</f>
        <v>0</v>
      </c>
      <c r="BL299" s="175" t="s">
        <v>197</v>
      </c>
      <c r="BM299" s="175" t="s">
        <v>740</v>
      </c>
    </row>
    <row r="300" spans="1:65" s="147" customFormat="1" ht="15.75" hidden="1" customHeight="1" x14ac:dyDescent="0.3">
      <c r="A300" s="245"/>
      <c r="B300" s="226"/>
      <c r="D300" s="227" t="s">
        <v>166</v>
      </c>
      <c r="E300" s="228"/>
      <c r="F300" s="228" t="s">
        <v>741</v>
      </c>
      <c r="H300" s="229">
        <v>1.5</v>
      </c>
      <c r="L300" s="255"/>
      <c r="M300" s="230"/>
      <c r="T300" s="231"/>
      <c r="AT300" s="232" t="s">
        <v>166</v>
      </c>
      <c r="AU300" s="232" t="s">
        <v>70</v>
      </c>
      <c r="AV300" s="232" t="s">
        <v>70</v>
      </c>
      <c r="AW300" s="232" t="s">
        <v>93</v>
      </c>
      <c r="AX300" s="232" t="s">
        <v>63</v>
      </c>
      <c r="AY300" s="232" t="s">
        <v>122</v>
      </c>
    </row>
    <row r="301" spans="1:65" s="147" customFormat="1" ht="15.75" customHeight="1" x14ac:dyDescent="0.3">
      <c r="A301" s="245"/>
      <c r="B301" s="81"/>
      <c r="C301" s="215" t="s">
        <v>742</v>
      </c>
      <c r="D301" s="215" t="s">
        <v>125</v>
      </c>
      <c r="E301" s="216" t="s">
        <v>743</v>
      </c>
      <c r="F301" s="217" t="s">
        <v>744</v>
      </c>
      <c r="G301" s="218" t="s">
        <v>208</v>
      </c>
      <c r="H301" s="219">
        <v>1.5</v>
      </c>
      <c r="I301" s="270"/>
      <c r="J301" s="220">
        <f>ROUND($I$301*$H$301,2)</f>
        <v>0</v>
      </c>
      <c r="K301" s="217" t="s">
        <v>129</v>
      </c>
      <c r="L301" s="252"/>
      <c r="M301" s="221"/>
      <c r="N301" s="222" t="s">
        <v>34</v>
      </c>
      <c r="O301" s="223">
        <v>0.36299999999999999</v>
      </c>
      <c r="P301" s="223">
        <f>$O$301*$H$301</f>
        <v>0.54449999999999998</v>
      </c>
      <c r="Q301" s="223">
        <v>4.0000000000000003E-5</v>
      </c>
      <c r="R301" s="223">
        <f>$Q$301*$H$301</f>
        <v>6.0000000000000008E-5</v>
      </c>
      <c r="S301" s="223">
        <v>0</v>
      </c>
      <c r="T301" s="224">
        <f>$S$301*$H$301</f>
        <v>0</v>
      </c>
      <c r="AR301" s="175" t="s">
        <v>197</v>
      </c>
      <c r="AT301" s="175" t="s">
        <v>125</v>
      </c>
      <c r="AU301" s="175" t="s">
        <v>70</v>
      </c>
      <c r="AY301" s="147" t="s">
        <v>122</v>
      </c>
      <c r="BE301" s="225">
        <f>IF($N$301="základní",$J$301,0)</f>
        <v>0</v>
      </c>
      <c r="BF301" s="225">
        <f>IF($N$301="snížená",$J$301,0)</f>
        <v>0</v>
      </c>
      <c r="BG301" s="225">
        <f>IF($N$301="zákl. přenesená",$J$301,0)</f>
        <v>0</v>
      </c>
      <c r="BH301" s="225">
        <f>IF($N$301="sníž. přenesená",$J$301,0)</f>
        <v>0</v>
      </c>
      <c r="BI301" s="225">
        <f>IF($N$301="nulová",$J$301,0)</f>
        <v>0</v>
      </c>
      <c r="BJ301" s="175" t="s">
        <v>17</v>
      </c>
      <c r="BK301" s="225">
        <f>ROUND($I$301*$H$301,2)</f>
        <v>0</v>
      </c>
      <c r="BL301" s="175" t="s">
        <v>197</v>
      </c>
      <c r="BM301" s="175" t="s">
        <v>745</v>
      </c>
    </row>
    <row r="302" spans="1:65" s="147" customFormat="1" ht="15.75" customHeight="1" x14ac:dyDescent="0.3">
      <c r="A302" s="245"/>
      <c r="B302" s="81"/>
      <c r="C302" s="237" t="s">
        <v>746</v>
      </c>
      <c r="D302" s="237" t="s">
        <v>382</v>
      </c>
      <c r="E302" s="238" t="s">
        <v>747</v>
      </c>
      <c r="F302" s="239" t="s">
        <v>748</v>
      </c>
      <c r="G302" s="237" t="s">
        <v>208</v>
      </c>
      <c r="H302" s="240">
        <v>1.5</v>
      </c>
      <c r="I302" s="271"/>
      <c r="J302" s="241">
        <f>ROUND($I$302*$H$302,2)</f>
        <v>0</v>
      </c>
      <c r="K302" s="239" t="s">
        <v>129</v>
      </c>
      <c r="L302" s="256"/>
      <c r="M302" s="239"/>
      <c r="N302" s="242" t="s">
        <v>34</v>
      </c>
      <c r="O302" s="223">
        <v>0</v>
      </c>
      <c r="P302" s="223">
        <f>$O$302*$H$302</f>
        <v>0</v>
      </c>
      <c r="Q302" s="223">
        <v>1.4300000000000001E-3</v>
      </c>
      <c r="R302" s="223">
        <f>$Q$302*$H$302</f>
        <v>2.1450000000000002E-3</v>
      </c>
      <c r="S302" s="223">
        <v>0</v>
      </c>
      <c r="T302" s="224">
        <f>$S$302*$H$302</f>
        <v>0</v>
      </c>
      <c r="AR302" s="175" t="s">
        <v>266</v>
      </c>
      <c r="AT302" s="175" t="s">
        <v>382</v>
      </c>
      <c r="AU302" s="175" t="s">
        <v>70</v>
      </c>
      <c r="AY302" s="175" t="s">
        <v>122</v>
      </c>
      <c r="BE302" s="225">
        <f>IF($N$302="základní",$J$302,0)</f>
        <v>0</v>
      </c>
      <c r="BF302" s="225">
        <f>IF($N$302="snížená",$J$302,0)</f>
        <v>0</v>
      </c>
      <c r="BG302" s="225">
        <f>IF($N$302="zákl. přenesená",$J$302,0)</f>
        <v>0</v>
      </c>
      <c r="BH302" s="225">
        <f>IF($N$302="sníž. přenesená",$J$302,0)</f>
        <v>0</v>
      </c>
      <c r="BI302" s="225">
        <f>IF($N$302="nulová",$J$302,0)</f>
        <v>0</v>
      </c>
      <c r="BJ302" s="175" t="s">
        <v>17</v>
      </c>
      <c r="BK302" s="225">
        <f>ROUND($I$302*$H$302,2)</f>
        <v>0</v>
      </c>
      <c r="BL302" s="175" t="s">
        <v>197</v>
      </c>
      <c r="BM302" s="175" t="s">
        <v>749</v>
      </c>
    </row>
    <row r="303" spans="1:65" s="147" customFormat="1" ht="15.75" customHeight="1" x14ac:dyDescent="0.3">
      <c r="A303" s="245"/>
      <c r="B303" s="81"/>
      <c r="C303" s="237" t="s">
        <v>750</v>
      </c>
      <c r="D303" s="237" t="s">
        <v>382</v>
      </c>
      <c r="E303" s="238" t="s">
        <v>751</v>
      </c>
      <c r="F303" s="239" t="s">
        <v>752</v>
      </c>
      <c r="G303" s="237" t="s">
        <v>128</v>
      </c>
      <c r="H303" s="240">
        <v>2</v>
      </c>
      <c r="I303" s="271"/>
      <c r="J303" s="241">
        <f>ROUND($I$303*$H$303,2)</f>
        <v>0</v>
      </c>
      <c r="K303" s="239" t="s">
        <v>129</v>
      </c>
      <c r="L303" s="256"/>
      <c r="M303" s="239"/>
      <c r="N303" s="242" t="s">
        <v>34</v>
      </c>
      <c r="O303" s="223">
        <v>0</v>
      </c>
      <c r="P303" s="223">
        <f>$O$303*$H$303</f>
        <v>0</v>
      </c>
      <c r="Q303" s="223">
        <v>2.9999999999999997E-4</v>
      </c>
      <c r="R303" s="223">
        <f>$Q$303*$H$303</f>
        <v>5.9999999999999995E-4</v>
      </c>
      <c r="S303" s="223">
        <v>0</v>
      </c>
      <c r="T303" s="224">
        <f>$S$303*$H$303</f>
        <v>0</v>
      </c>
      <c r="AR303" s="175" t="s">
        <v>266</v>
      </c>
      <c r="AT303" s="175" t="s">
        <v>382</v>
      </c>
      <c r="AU303" s="175" t="s">
        <v>70</v>
      </c>
      <c r="AY303" s="175" t="s">
        <v>122</v>
      </c>
      <c r="BE303" s="225">
        <f>IF($N$303="základní",$J$303,0)</f>
        <v>0</v>
      </c>
      <c r="BF303" s="225">
        <f>IF($N$303="snížená",$J$303,0)</f>
        <v>0</v>
      </c>
      <c r="BG303" s="225">
        <f>IF($N$303="zákl. přenesená",$J$303,0)</f>
        <v>0</v>
      </c>
      <c r="BH303" s="225">
        <f>IF($N$303="sníž. přenesená",$J$303,0)</f>
        <v>0</v>
      </c>
      <c r="BI303" s="225">
        <f>IF($N$303="nulová",$J$303,0)</f>
        <v>0</v>
      </c>
      <c r="BJ303" s="175" t="s">
        <v>17</v>
      </c>
      <c r="BK303" s="225">
        <f>ROUND($I$303*$H$303,2)</f>
        <v>0</v>
      </c>
      <c r="BL303" s="175" t="s">
        <v>197</v>
      </c>
      <c r="BM303" s="175" t="s">
        <v>753</v>
      </c>
    </row>
    <row r="304" spans="1:65" s="147" customFormat="1" ht="15.75" customHeight="1" x14ac:dyDescent="0.3">
      <c r="A304" s="245"/>
      <c r="B304" s="81"/>
      <c r="C304" s="218" t="s">
        <v>754</v>
      </c>
      <c r="D304" s="218" t="s">
        <v>125</v>
      </c>
      <c r="E304" s="216" t="s">
        <v>755</v>
      </c>
      <c r="F304" s="217" t="s">
        <v>756</v>
      </c>
      <c r="G304" s="218" t="s">
        <v>221</v>
      </c>
      <c r="H304" s="269"/>
      <c r="I304" s="270"/>
      <c r="J304" s="220">
        <f>ROUND($I$304*$H$304,2)</f>
        <v>0</v>
      </c>
      <c r="K304" s="217" t="s">
        <v>129</v>
      </c>
      <c r="L304" s="252"/>
      <c r="M304" s="221"/>
      <c r="N304" s="222" t="s">
        <v>34</v>
      </c>
      <c r="O304" s="223">
        <v>0</v>
      </c>
      <c r="P304" s="223">
        <f>$O$304*$H$304</f>
        <v>0</v>
      </c>
      <c r="Q304" s="223">
        <v>0</v>
      </c>
      <c r="R304" s="223">
        <f>$Q$304*$H$304</f>
        <v>0</v>
      </c>
      <c r="S304" s="223">
        <v>0</v>
      </c>
      <c r="T304" s="224">
        <f>$S$304*$H$304</f>
        <v>0</v>
      </c>
      <c r="AR304" s="175" t="s">
        <v>197</v>
      </c>
      <c r="AT304" s="175" t="s">
        <v>125</v>
      </c>
      <c r="AU304" s="175" t="s">
        <v>70</v>
      </c>
      <c r="AY304" s="175" t="s">
        <v>122</v>
      </c>
      <c r="BE304" s="225">
        <f>IF($N$304="základní",$J$304,0)</f>
        <v>0</v>
      </c>
      <c r="BF304" s="225">
        <f>IF($N$304="snížená",$J$304,0)</f>
        <v>0</v>
      </c>
      <c r="BG304" s="225">
        <f>IF($N$304="zákl. přenesená",$J$304,0)</f>
        <v>0</v>
      </c>
      <c r="BH304" s="225">
        <f>IF($N$304="sníž. přenesená",$J$304,0)</f>
        <v>0</v>
      </c>
      <c r="BI304" s="225">
        <f>IF($N$304="nulová",$J$304,0)</f>
        <v>0</v>
      </c>
      <c r="BJ304" s="175" t="s">
        <v>17</v>
      </c>
      <c r="BK304" s="225">
        <f>ROUND($I$304*$H$304,2)</f>
        <v>0</v>
      </c>
      <c r="BL304" s="175" t="s">
        <v>197</v>
      </c>
      <c r="BM304" s="175" t="s">
        <v>757</v>
      </c>
    </row>
    <row r="305" spans="1:65" s="205" customFormat="1" ht="30.75" customHeight="1" x14ac:dyDescent="0.3">
      <c r="A305" s="250"/>
      <c r="B305" s="204"/>
      <c r="D305" s="206" t="s">
        <v>62</v>
      </c>
      <c r="E305" s="213" t="s">
        <v>758</v>
      </c>
      <c r="F305" s="213" t="s">
        <v>759</v>
      </c>
      <c r="J305" s="214">
        <f>$BK$305</f>
        <v>0</v>
      </c>
      <c r="L305" s="254"/>
      <c r="M305" s="209"/>
      <c r="P305" s="210">
        <f>SUM($P$306:$P$319)</f>
        <v>11.358599999999999</v>
      </c>
      <c r="R305" s="210">
        <f>SUM($R$306:$R$319)</f>
        <v>3.7319999999999999E-2</v>
      </c>
      <c r="T305" s="211">
        <f>SUM($T$306:$T$319)</f>
        <v>8.4500000000000006E-2</v>
      </c>
      <c r="AR305" s="206" t="s">
        <v>70</v>
      </c>
      <c r="AT305" s="206" t="s">
        <v>62</v>
      </c>
      <c r="AU305" s="206" t="s">
        <v>17</v>
      </c>
      <c r="AY305" s="206" t="s">
        <v>122</v>
      </c>
      <c r="BK305" s="212">
        <f>SUM($BK$306:$BK$319)</f>
        <v>0</v>
      </c>
    </row>
    <row r="306" spans="1:65" s="147" customFormat="1" ht="27" customHeight="1" x14ac:dyDescent="0.3">
      <c r="A306" s="245"/>
      <c r="B306" s="81"/>
      <c r="C306" s="218" t="s">
        <v>760</v>
      </c>
      <c r="D306" s="218" t="s">
        <v>125</v>
      </c>
      <c r="E306" s="216" t="s">
        <v>761</v>
      </c>
      <c r="F306" s="217" t="s">
        <v>762</v>
      </c>
      <c r="G306" s="218" t="s">
        <v>134</v>
      </c>
      <c r="H306" s="219">
        <v>3.6</v>
      </c>
      <c r="I306" s="270"/>
      <c r="J306" s="220">
        <f>ROUND($I$306*$H$306,2)</f>
        <v>0</v>
      </c>
      <c r="K306" s="217" t="s">
        <v>129</v>
      </c>
      <c r="L306" s="252"/>
      <c r="M306" s="221"/>
      <c r="N306" s="222" t="s">
        <v>34</v>
      </c>
      <c r="O306" s="223">
        <v>1.736</v>
      </c>
      <c r="P306" s="223">
        <f>$O$306*$H$306</f>
        <v>6.2496</v>
      </c>
      <c r="Q306" s="223">
        <v>2.5000000000000001E-4</v>
      </c>
      <c r="R306" s="223">
        <f>$Q$306*$H$306</f>
        <v>9.0000000000000008E-4</v>
      </c>
      <c r="S306" s="223">
        <v>0</v>
      </c>
      <c r="T306" s="224">
        <f>$S$306*$H$306</f>
        <v>0</v>
      </c>
      <c r="AR306" s="175" t="s">
        <v>197</v>
      </c>
      <c r="AT306" s="175" t="s">
        <v>125</v>
      </c>
      <c r="AU306" s="175" t="s">
        <v>70</v>
      </c>
      <c r="AY306" s="175" t="s">
        <v>122</v>
      </c>
      <c r="BE306" s="225">
        <f>IF($N$306="základní",$J$306,0)</f>
        <v>0</v>
      </c>
      <c r="BF306" s="225">
        <f>IF($N$306="snížená",$J$306,0)</f>
        <v>0</v>
      </c>
      <c r="BG306" s="225">
        <f>IF($N$306="zákl. přenesená",$J$306,0)</f>
        <v>0</v>
      </c>
      <c r="BH306" s="225">
        <f>IF($N$306="sníž. přenesená",$J$306,0)</f>
        <v>0</v>
      </c>
      <c r="BI306" s="225">
        <f>IF($N$306="nulová",$J$306,0)</f>
        <v>0</v>
      </c>
      <c r="BJ306" s="175" t="s">
        <v>17</v>
      </c>
      <c r="BK306" s="225">
        <f>ROUND($I$306*$H$306,2)</f>
        <v>0</v>
      </c>
      <c r="BL306" s="175" t="s">
        <v>197</v>
      </c>
      <c r="BM306" s="175" t="s">
        <v>763</v>
      </c>
    </row>
    <row r="307" spans="1:65" s="147" customFormat="1" ht="15.75" hidden="1" customHeight="1" x14ac:dyDescent="0.3">
      <c r="A307" s="245"/>
      <c r="B307" s="226"/>
      <c r="D307" s="227" t="s">
        <v>166</v>
      </c>
      <c r="E307" s="228"/>
      <c r="F307" s="228" t="s">
        <v>764</v>
      </c>
      <c r="H307" s="229">
        <v>3.6</v>
      </c>
      <c r="L307" s="255"/>
      <c r="M307" s="230"/>
      <c r="T307" s="231"/>
      <c r="AT307" s="232" t="s">
        <v>166</v>
      </c>
      <c r="AU307" s="232" t="s">
        <v>70</v>
      </c>
      <c r="AV307" s="232" t="s">
        <v>70</v>
      </c>
      <c r="AW307" s="232" t="s">
        <v>93</v>
      </c>
      <c r="AX307" s="232" t="s">
        <v>63</v>
      </c>
      <c r="AY307" s="232" t="s">
        <v>122</v>
      </c>
    </row>
    <row r="308" spans="1:65" s="147" customFormat="1" ht="15.75" customHeight="1" x14ac:dyDescent="0.3">
      <c r="A308" s="245"/>
      <c r="B308" s="81"/>
      <c r="C308" s="243" t="s">
        <v>765</v>
      </c>
      <c r="D308" s="243" t="s">
        <v>382</v>
      </c>
      <c r="E308" s="238" t="s">
        <v>766</v>
      </c>
      <c r="F308" s="239" t="s">
        <v>767</v>
      </c>
      <c r="G308" s="237" t="s">
        <v>128</v>
      </c>
      <c r="H308" s="240">
        <v>1</v>
      </c>
      <c r="I308" s="271"/>
      <c r="J308" s="241">
        <f>ROUND($I$308*$H$308,2)</f>
        <v>0</v>
      </c>
      <c r="K308" s="239" t="s">
        <v>217</v>
      </c>
      <c r="L308" s="256"/>
      <c r="M308" s="239"/>
      <c r="N308" s="242" t="s">
        <v>34</v>
      </c>
      <c r="O308" s="223">
        <v>0</v>
      </c>
      <c r="P308" s="223">
        <f>$O$308*$H$308</f>
        <v>0</v>
      </c>
      <c r="Q308" s="223">
        <v>0</v>
      </c>
      <c r="R308" s="223">
        <f>$Q$308*$H$308</f>
        <v>0</v>
      </c>
      <c r="S308" s="223">
        <v>0</v>
      </c>
      <c r="T308" s="224">
        <f>$S$308*$H$308</f>
        <v>0</v>
      </c>
      <c r="AR308" s="175" t="s">
        <v>266</v>
      </c>
      <c r="AT308" s="175" t="s">
        <v>382</v>
      </c>
      <c r="AU308" s="175" t="s">
        <v>70</v>
      </c>
      <c r="AY308" s="147" t="s">
        <v>122</v>
      </c>
      <c r="BE308" s="225">
        <f>IF($N$308="základní",$J$308,0)</f>
        <v>0</v>
      </c>
      <c r="BF308" s="225">
        <f>IF($N$308="snížená",$J$308,0)</f>
        <v>0</v>
      </c>
      <c r="BG308" s="225">
        <f>IF($N$308="zákl. přenesená",$J$308,0)</f>
        <v>0</v>
      </c>
      <c r="BH308" s="225">
        <f>IF($N$308="sníž. přenesená",$J$308,0)</f>
        <v>0</v>
      </c>
      <c r="BI308" s="225">
        <f>IF($N$308="nulová",$J$308,0)</f>
        <v>0</v>
      </c>
      <c r="BJ308" s="175" t="s">
        <v>17</v>
      </c>
      <c r="BK308" s="225">
        <f>ROUND($I$308*$H$308,2)</f>
        <v>0</v>
      </c>
      <c r="BL308" s="175" t="s">
        <v>197</v>
      </c>
      <c r="BM308" s="175" t="s">
        <v>768</v>
      </c>
    </row>
    <row r="309" spans="1:65" s="147" customFormat="1" ht="15.75" customHeight="1" x14ac:dyDescent="0.3">
      <c r="A309" s="245"/>
      <c r="B309" s="81"/>
      <c r="C309" s="218" t="s">
        <v>769</v>
      </c>
      <c r="D309" s="218" t="s">
        <v>125</v>
      </c>
      <c r="E309" s="216" t="s">
        <v>770</v>
      </c>
      <c r="F309" s="217" t="s">
        <v>771</v>
      </c>
      <c r="G309" s="218" t="s">
        <v>128</v>
      </c>
      <c r="H309" s="219">
        <v>2</v>
      </c>
      <c r="I309" s="270"/>
      <c r="J309" s="220">
        <f>ROUND($I$309*$H$309,2)</f>
        <v>0</v>
      </c>
      <c r="K309" s="217" t="s">
        <v>129</v>
      </c>
      <c r="L309" s="252"/>
      <c r="M309" s="221"/>
      <c r="N309" s="222" t="s">
        <v>34</v>
      </c>
      <c r="O309" s="223">
        <v>1.6819999999999999</v>
      </c>
      <c r="P309" s="223">
        <f>$O$309*$H$309</f>
        <v>3.3639999999999999</v>
      </c>
      <c r="Q309" s="223">
        <v>0</v>
      </c>
      <c r="R309" s="223">
        <f>$Q$309*$H$309</f>
        <v>0</v>
      </c>
      <c r="S309" s="223">
        <v>0</v>
      </c>
      <c r="T309" s="224">
        <f>$S$309*$H$309</f>
        <v>0</v>
      </c>
      <c r="AR309" s="175" t="s">
        <v>197</v>
      </c>
      <c r="AT309" s="175" t="s">
        <v>125</v>
      </c>
      <c r="AU309" s="175" t="s">
        <v>70</v>
      </c>
      <c r="AY309" s="175" t="s">
        <v>122</v>
      </c>
      <c r="BE309" s="225">
        <f>IF($N$309="základní",$J$309,0)</f>
        <v>0</v>
      </c>
      <c r="BF309" s="225">
        <f>IF($N$309="snížená",$J$309,0)</f>
        <v>0</v>
      </c>
      <c r="BG309" s="225">
        <f>IF($N$309="zákl. přenesená",$J$309,0)</f>
        <v>0</v>
      </c>
      <c r="BH309" s="225">
        <f>IF($N$309="sníž. přenesená",$J$309,0)</f>
        <v>0</v>
      </c>
      <c r="BI309" s="225">
        <f>IF($N$309="nulová",$J$309,0)</f>
        <v>0</v>
      </c>
      <c r="BJ309" s="175" t="s">
        <v>17</v>
      </c>
      <c r="BK309" s="225">
        <f>ROUND($I$309*$H$309,2)</f>
        <v>0</v>
      </c>
      <c r="BL309" s="175" t="s">
        <v>197</v>
      </c>
      <c r="BM309" s="175" t="s">
        <v>772</v>
      </c>
    </row>
    <row r="310" spans="1:65" s="147" customFormat="1" ht="15.75" customHeight="1" x14ac:dyDescent="0.3">
      <c r="A310" s="245"/>
      <c r="B310" s="81"/>
      <c r="C310" s="237" t="s">
        <v>773</v>
      </c>
      <c r="D310" s="237" t="s">
        <v>382</v>
      </c>
      <c r="E310" s="238" t="s">
        <v>774</v>
      </c>
      <c r="F310" s="239" t="s">
        <v>775</v>
      </c>
      <c r="G310" s="237" t="s">
        <v>128</v>
      </c>
      <c r="H310" s="240">
        <v>2</v>
      </c>
      <c r="I310" s="271"/>
      <c r="J310" s="241">
        <f>ROUND($I$310*$H$310,2)</f>
        <v>0</v>
      </c>
      <c r="K310" s="239" t="s">
        <v>129</v>
      </c>
      <c r="L310" s="256"/>
      <c r="M310" s="239"/>
      <c r="N310" s="242" t="s">
        <v>34</v>
      </c>
      <c r="O310" s="223">
        <v>0</v>
      </c>
      <c r="P310" s="223">
        <f>$O$310*$H$310</f>
        <v>0</v>
      </c>
      <c r="Q310" s="223">
        <v>1.38E-2</v>
      </c>
      <c r="R310" s="223">
        <f>$Q$310*$H$310</f>
        <v>2.76E-2</v>
      </c>
      <c r="S310" s="223">
        <v>0</v>
      </c>
      <c r="T310" s="224">
        <f>$S$310*$H$310</f>
        <v>0</v>
      </c>
      <c r="AR310" s="175" t="s">
        <v>266</v>
      </c>
      <c r="AT310" s="175" t="s">
        <v>382</v>
      </c>
      <c r="AU310" s="175" t="s">
        <v>70</v>
      </c>
      <c r="AY310" s="175" t="s">
        <v>122</v>
      </c>
      <c r="BE310" s="225">
        <f>IF($N$310="základní",$J$310,0)</f>
        <v>0</v>
      </c>
      <c r="BF310" s="225">
        <f>IF($N$310="snížená",$J$310,0)</f>
        <v>0</v>
      </c>
      <c r="BG310" s="225">
        <f>IF($N$310="zákl. přenesená",$J$310,0)</f>
        <v>0</v>
      </c>
      <c r="BH310" s="225">
        <f>IF($N$310="sníž. přenesená",$J$310,0)</f>
        <v>0</v>
      </c>
      <c r="BI310" s="225">
        <f>IF($N$310="nulová",$J$310,0)</f>
        <v>0</v>
      </c>
      <c r="BJ310" s="175" t="s">
        <v>17</v>
      </c>
      <c r="BK310" s="225">
        <f>ROUND($I$310*$H$310,2)</f>
        <v>0</v>
      </c>
      <c r="BL310" s="175" t="s">
        <v>197</v>
      </c>
      <c r="BM310" s="175" t="s">
        <v>776</v>
      </c>
    </row>
    <row r="311" spans="1:65" s="147" customFormat="1" ht="15.75" customHeight="1" x14ac:dyDescent="0.3">
      <c r="A311" s="245"/>
      <c r="B311" s="81"/>
      <c r="C311" s="218" t="s">
        <v>777</v>
      </c>
      <c r="D311" s="218" t="s">
        <v>125</v>
      </c>
      <c r="E311" s="216" t="s">
        <v>778</v>
      </c>
      <c r="F311" s="217" t="s">
        <v>779</v>
      </c>
      <c r="G311" s="218" t="s">
        <v>128</v>
      </c>
      <c r="H311" s="219">
        <v>2</v>
      </c>
      <c r="I311" s="270"/>
      <c r="J311" s="220">
        <f>ROUND($I$311*$H$311,2)</f>
        <v>0</v>
      </c>
      <c r="K311" s="217" t="s">
        <v>129</v>
      </c>
      <c r="L311" s="252"/>
      <c r="M311" s="221"/>
      <c r="N311" s="222" t="s">
        <v>34</v>
      </c>
      <c r="O311" s="223">
        <v>0.5</v>
      </c>
      <c r="P311" s="223">
        <f>$O$311*$H$311</f>
        <v>1</v>
      </c>
      <c r="Q311" s="223">
        <v>0</v>
      </c>
      <c r="R311" s="223">
        <f>$Q$311*$H$311</f>
        <v>0</v>
      </c>
      <c r="S311" s="223">
        <v>0</v>
      </c>
      <c r="T311" s="224">
        <f>$S$311*$H$311</f>
        <v>0</v>
      </c>
      <c r="AR311" s="175" t="s">
        <v>197</v>
      </c>
      <c r="AT311" s="175" t="s">
        <v>125</v>
      </c>
      <c r="AU311" s="175" t="s">
        <v>70</v>
      </c>
      <c r="AY311" s="175" t="s">
        <v>122</v>
      </c>
      <c r="BE311" s="225">
        <f>IF($N$311="základní",$J$311,0)</f>
        <v>0</v>
      </c>
      <c r="BF311" s="225">
        <f>IF($N$311="snížená",$J$311,0)</f>
        <v>0</v>
      </c>
      <c r="BG311" s="225">
        <f>IF($N$311="zákl. přenesená",$J$311,0)</f>
        <v>0</v>
      </c>
      <c r="BH311" s="225">
        <f>IF($N$311="sníž. přenesená",$J$311,0)</f>
        <v>0</v>
      </c>
      <c r="BI311" s="225">
        <f>IF($N$311="nulová",$J$311,0)</f>
        <v>0</v>
      </c>
      <c r="BJ311" s="175" t="s">
        <v>17</v>
      </c>
      <c r="BK311" s="225">
        <f>ROUND($I$311*$H$311,2)</f>
        <v>0</v>
      </c>
      <c r="BL311" s="175" t="s">
        <v>197</v>
      </c>
      <c r="BM311" s="175" t="s">
        <v>780</v>
      </c>
    </row>
    <row r="312" spans="1:65" s="147" customFormat="1" ht="15.75" customHeight="1" x14ac:dyDescent="0.3">
      <c r="A312" s="245"/>
      <c r="B312" s="81"/>
      <c r="C312" s="237" t="s">
        <v>781</v>
      </c>
      <c r="D312" s="237" t="s">
        <v>382</v>
      </c>
      <c r="E312" s="238" t="s">
        <v>782</v>
      </c>
      <c r="F312" s="239" t="s">
        <v>783</v>
      </c>
      <c r="G312" s="237" t="s">
        <v>128</v>
      </c>
      <c r="H312" s="240">
        <v>2</v>
      </c>
      <c r="I312" s="271"/>
      <c r="J312" s="241">
        <f>ROUND($I$312*$H$312,2)</f>
        <v>0</v>
      </c>
      <c r="K312" s="239" t="s">
        <v>129</v>
      </c>
      <c r="L312" s="256"/>
      <c r="M312" s="239"/>
      <c r="N312" s="242" t="s">
        <v>34</v>
      </c>
      <c r="O312" s="223">
        <v>0</v>
      </c>
      <c r="P312" s="223">
        <f>$O$312*$H$312</f>
        <v>0</v>
      </c>
      <c r="Q312" s="223">
        <v>2.0999999999999999E-3</v>
      </c>
      <c r="R312" s="223">
        <f>$Q$312*$H$312</f>
        <v>4.1999999999999997E-3</v>
      </c>
      <c r="S312" s="223">
        <v>0</v>
      </c>
      <c r="T312" s="224">
        <f>$S$312*$H$312</f>
        <v>0</v>
      </c>
      <c r="AR312" s="175" t="s">
        <v>266</v>
      </c>
      <c r="AT312" s="175" t="s">
        <v>382</v>
      </c>
      <c r="AU312" s="175" t="s">
        <v>70</v>
      </c>
      <c r="AY312" s="175" t="s">
        <v>122</v>
      </c>
      <c r="BE312" s="225">
        <f>IF($N$312="základní",$J$312,0)</f>
        <v>0</v>
      </c>
      <c r="BF312" s="225">
        <f>IF($N$312="snížená",$J$312,0)</f>
        <v>0</v>
      </c>
      <c r="BG312" s="225">
        <f>IF($N$312="zákl. přenesená",$J$312,0)</f>
        <v>0</v>
      </c>
      <c r="BH312" s="225">
        <f>IF($N$312="sníž. přenesená",$J$312,0)</f>
        <v>0</v>
      </c>
      <c r="BI312" s="225">
        <f>IF($N$312="nulová",$J$312,0)</f>
        <v>0</v>
      </c>
      <c r="BJ312" s="175" t="s">
        <v>17</v>
      </c>
      <c r="BK312" s="225">
        <f>ROUND($I$312*$H$312,2)</f>
        <v>0</v>
      </c>
      <c r="BL312" s="175" t="s">
        <v>197</v>
      </c>
      <c r="BM312" s="175" t="s">
        <v>784</v>
      </c>
    </row>
    <row r="313" spans="1:65" s="147" customFormat="1" ht="15.75" customHeight="1" x14ac:dyDescent="0.3">
      <c r="A313" s="245"/>
      <c r="B313" s="81"/>
      <c r="C313" s="218" t="s">
        <v>74</v>
      </c>
      <c r="D313" s="218" t="s">
        <v>125</v>
      </c>
      <c r="E313" s="216" t="s">
        <v>785</v>
      </c>
      <c r="F313" s="217" t="s">
        <v>786</v>
      </c>
      <c r="G313" s="218" t="s">
        <v>128</v>
      </c>
      <c r="H313" s="219">
        <v>2</v>
      </c>
      <c r="I313" s="270"/>
      <c r="J313" s="220">
        <f>ROUND($I$313*$H$313,2)</f>
        <v>0</v>
      </c>
      <c r="K313" s="217" t="s">
        <v>129</v>
      </c>
      <c r="L313" s="252"/>
      <c r="M313" s="221"/>
      <c r="N313" s="222" t="s">
        <v>34</v>
      </c>
      <c r="O313" s="223">
        <v>0.03</v>
      </c>
      <c r="P313" s="223">
        <f>$O$313*$H$313</f>
        <v>0.06</v>
      </c>
      <c r="Q313" s="223">
        <v>0</v>
      </c>
      <c r="R313" s="223">
        <f>$Q$313*$H$313</f>
        <v>0</v>
      </c>
      <c r="S313" s="223">
        <v>1.2500000000000001E-2</v>
      </c>
      <c r="T313" s="224">
        <f>$S$313*$H$313</f>
        <v>2.5000000000000001E-2</v>
      </c>
      <c r="AR313" s="175" t="s">
        <v>197</v>
      </c>
      <c r="AT313" s="175" t="s">
        <v>125</v>
      </c>
      <c r="AU313" s="175" t="s">
        <v>70</v>
      </c>
      <c r="AY313" s="175" t="s">
        <v>122</v>
      </c>
      <c r="BE313" s="225">
        <f>IF($N$313="základní",$J$313,0)</f>
        <v>0</v>
      </c>
      <c r="BF313" s="225">
        <f>IF($N$313="snížená",$J$313,0)</f>
        <v>0</v>
      </c>
      <c r="BG313" s="225">
        <f>IF($N$313="zákl. přenesená",$J$313,0)</f>
        <v>0</v>
      </c>
      <c r="BH313" s="225">
        <f>IF($N$313="sníž. přenesená",$J$313,0)</f>
        <v>0</v>
      </c>
      <c r="BI313" s="225">
        <f>IF($N$313="nulová",$J$313,0)</f>
        <v>0</v>
      </c>
      <c r="BJ313" s="175" t="s">
        <v>17</v>
      </c>
      <c r="BK313" s="225">
        <f>ROUND($I$313*$H$313,2)</f>
        <v>0</v>
      </c>
      <c r="BL313" s="175" t="s">
        <v>197</v>
      </c>
      <c r="BM313" s="175" t="s">
        <v>787</v>
      </c>
    </row>
    <row r="314" spans="1:65" s="147" customFormat="1" ht="15.75" hidden="1" customHeight="1" x14ac:dyDescent="0.3">
      <c r="A314" s="245"/>
      <c r="B314" s="226"/>
      <c r="D314" s="227" t="s">
        <v>166</v>
      </c>
      <c r="E314" s="228"/>
      <c r="F314" s="228" t="s">
        <v>70</v>
      </c>
      <c r="H314" s="229">
        <v>2</v>
      </c>
      <c r="L314" s="255"/>
      <c r="M314" s="230"/>
      <c r="T314" s="231"/>
      <c r="AT314" s="232" t="s">
        <v>166</v>
      </c>
      <c r="AU314" s="232" t="s">
        <v>70</v>
      </c>
      <c r="AV314" s="232" t="s">
        <v>70</v>
      </c>
      <c r="AW314" s="232" t="s">
        <v>93</v>
      </c>
      <c r="AX314" s="232" t="s">
        <v>63</v>
      </c>
      <c r="AY314" s="232" t="s">
        <v>122</v>
      </c>
    </row>
    <row r="315" spans="1:65" s="147" customFormat="1" ht="15.75" customHeight="1" x14ac:dyDescent="0.3">
      <c r="A315" s="245"/>
      <c r="B315" s="81"/>
      <c r="C315" s="215" t="s">
        <v>788</v>
      </c>
      <c r="D315" s="215" t="s">
        <v>125</v>
      </c>
      <c r="E315" s="216" t="s">
        <v>789</v>
      </c>
      <c r="F315" s="217" t="s">
        <v>790</v>
      </c>
      <c r="G315" s="218" t="s">
        <v>128</v>
      </c>
      <c r="H315" s="219">
        <v>2</v>
      </c>
      <c r="I315" s="270"/>
      <c r="J315" s="220">
        <f>ROUND($I$315*$H$315,2)</f>
        <v>0</v>
      </c>
      <c r="K315" s="217" t="s">
        <v>129</v>
      </c>
      <c r="L315" s="252"/>
      <c r="M315" s="221"/>
      <c r="N315" s="222" t="s">
        <v>34</v>
      </c>
      <c r="O315" s="223">
        <v>0.05</v>
      </c>
      <c r="P315" s="223">
        <f>$O$315*$H$315</f>
        <v>0.1</v>
      </c>
      <c r="Q315" s="223">
        <v>0</v>
      </c>
      <c r="R315" s="223">
        <f>$Q$315*$H$315</f>
        <v>0</v>
      </c>
      <c r="S315" s="223">
        <v>2.4E-2</v>
      </c>
      <c r="T315" s="224">
        <f>$S$315*$H$315</f>
        <v>4.8000000000000001E-2</v>
      </c>
      <c r="AR315" s="175" t="s">
        <v>197</v>
      </c>
      <c r="AT315" s="175" t="s">
        <v>125</v>
      </c>
      <c r="AU315" s="175" t="s">
        <v>70</v>
      </c>
      <c r="AY315" s="147" t="s">
        <v>122</v>
      </c>
      <c r="BE315" s="225">
        <f>IF($N$315="základní",$J$315,0)</f>
        <v>0</v>
      </c>
      <c r="BF315" s="225">
        <f>IF($N$315="snížená",$J$315,0)</f>
        <v>0</v>
      </c>
      <c r="BG315" s="225">
        <f>IF($N$315="zákl. přenesená",$J$315,0)</f>
        <v>0</v>
      </c>
      <c r="BH315" s="225">
        <f>IF($N$315="sníž. přenesená",$J$315,0)</f>
        <v>0</v>
      </c>
      <c r="BI315" s="225">
        <f>IF($N$315="nulová",$J$315,0)</f>
        <v>0</v>
      </c>
      <c r="BJ315" s="175" t="s">
        <v>17</v>
      </c>
      <c r="BK315" s="225">
        <f>ROUND($I$315*$H$315,2)</f>
        <v>0</v>
      </c>
      <c r="BL315" s="175" t="s">
        <v>197</v>
      </c>
      <c r="BM315" s="175" t="s">
        <v>791</v>
      </c>
    </row>
    <row r="316" spans="1:65" s="147" customFormat="1" ht="15.75" customHeight="1" x14ac:dyDescent="0.3">
      <c r="A316" s="245"/>
      <c r="B316" s="81"/>
      <c r="C316" s="218" t="s">
        <v>792</v>
      </c>
      <c r="D316" s="218" t="s">
        <v>125</v>
      </c>
      <c r="E316" s="216" t="s">
        <v>793</v>
      </c>
      <c r="F316" s="217" t="s">
        <v>794</v>
      </c>
      <c r="G316" s="218" t="s">
        <v>128</v>
      </c>
      <c r="H316" s="219">
        <v>1</v>
      </c>
      <c r="I316" s="270"/>
      <c r="J316" s="220">
        <f>ROUND($I$316*$H$316,2)</f>
        <v>0</v>
      </c>
      <c r="K316" s="217" t="s">
        <v>129</v>
      </c>
      <c r="L316" s="252"/>
      <c r="M316" s="221"/>
      <c r="N316" s="222" t="s">
        <v>34</v>
      </c>
      <c r="O316" s="223">
        <v>0.58499999999999996</v>
      </c>
      <c r="P316" s="223">
        <f>$O$316*$H$316</f>
        <v>0.58499999999999996</v>
      </c>
      <c r="Q316" s="223">
        <v>0</v>
      </c>
      <c r="R316" s="223">
        <f>$Q$316*$H$316</f>
        <v>0</v>
      </c>
      <c r="S316" s="223">
        <v>1.15E-2</v>
      </c>
      <c r="T316" s="224">
        <f>$S$316*$H$316</f>
        <v>1.15E-2</v>
      </c>
      <c r="AR316" s="175" t="s">
        <v>197</v>
      </c>
      <c r="AT316" s="175" t="s">
        <v>125</v>
      </c>
      <c r="AU316" s="175" t="s">
        <v>70</v>
      </c>
      <c r="AY316" s="175" t="s">
        <v>122</v>
      </c>
      <c r="BE316" s="225">
        <f>IF($N$316="základní",$J$316,0)</f>
        <v>0</v>
      </c>
      <c r="BF316" s="225">
        <f>IF($N$316="snížená",$J$316,0)</f>
        <v>0</v>
      </c>
      <c r="BG316" s="225">
        <f>IF($N$316="zákl. přenesená",$J$316,0)</f>
        <v>0</v>
      </c>
      <c r="BH316" s="225">
        <f>IF($N$316="sníž. přenesená",$J$316,0)</f>
        <v>0</v>
      </c>
      <c r="BI316" s="225">
        <f>IF($N$316="nulová",$J$316,0)</f>
        <v>0</v>
      </c>
      <c r="BJ316" s="175" t="s">
        <v>17</v>
      </c>
      <c r="BK316" s="225">
        <f>ROUND($I$316*$H$316,2)</f>
        <v>0</v>
      </c>
      <c r="BL316" s="175" t="s">
        <v>197</v>
      </c>
      <c r="BM316" s="175" t="s">
        <v>795</v>
      </c>
    </row>
    <row r="317" spans="1:65" s="147" customFormat="1" ht="15.75" customHeight="1" x14ac:dyDescent="0.3">
      <c r="A317" s="245"/>
      <c r="B317" s="81"/>
      <c r="C317" s="237" t="s">
        <v>796</v>
      </c>
      <c r="D317" s="237" t="s">
        <v>382</v>
      </c>
      <c r="E317" s="238" t="s">
        <v>797</v>
      </c>
      <c r="F317" s="239" t="s">
        <v>798</v>
      </c>
      <c r="G317" s="237" t="s">
        <v>208</v>
      </c>
      <c r="H317" s="240">
        <v>1.5</v>
      </c>
      <c r="I317" s="271"/>
      <c r="J317" s="241">
        <f>ROUND($I$317*$H$317,2)</f>
        <v>0</v>
      </c>
      <c r="K317" s="239" t="s">
        <v>129</v>
      </c>
      <c r="L317" s="256"/>
      <c r="M317" s="239"/>
      <c r="N317" s="242" t="s">
        <v>34</v>
      </c>
      <c r="O317" s="223">
        <v>0</v>
      </c>
      <c r="P317" s="223">
        <f>$O$317*$H$317</f>
        <v>0</v>
      </c>
      <c r="Q317" s="223">
        <v>3.0000000000000001E-3</v>
      </c>
      <c r="R317" s="223">
        <f>$Q$317*$H$317</f>
        <v>4.5000000000000005E-3</v>
      </c>
      <c r="S317" s="223">
        <v>0</v>
      </c>
      <c r="T317" s="224">
        <f>$S$317*$H$317</f>
        <v>0</v>
      </c>
      <c r="AR317" s="175" t="s">
        <v>266</v>
      </c>
      <c r="AT317" s="175" t="s">
        <v>382</v>
      </c>
      <c r="AU317" s="175" t="s">
        <v>70</v>
      </c>
      <c r="AY317" s="175" t="s">
        <v>122</v>
      </c>
      <c r="BE317" s="225">
        <f>IF($N$317="základní",$J$317,0)</f>
        <v>0</v>
      </c>
      <c r="BF317" s="225">
        <f>IF($N$317="snížená",$J$317,0)</f>
        <v>0</v>
      </c>
      <c r="BG317" s="225">
        <f>IF($N$317="zákl. přenesená",$J$317,0)</f>
        <v>0</v>
      </c>
      <c r="BH317" s="225">
        <f>IF($N$317="sníž. přenesená",$J$317,0)</f>
        <v>0</v>
      </c>
      <c r="BI317" s="225">
        <f>IF($N$317="nulová",$J$317,0)</f>
        <v>0</v>
      </c>
      <c r="BJ317" s="175" t="s">
        <v>17</v>
      </c>
      <c r="BK317" s="225">
        <f>ROUND($I$317*$H$317,2)</f>
        <v>0</v>
      </c>
      <c r="BL317" s="175" t="s">
        <v>197</v>
      </c>
      <c r="BM317" s="175" t="s">
        <v>799</v>
      </c>
    </row>
    <row r="318" spans="1:65" s="147" customFormat="1" ht="15.75" customHeight="1" x14ac:dyDescent="0.3">
      <c r="A318" s="245"/>
      <c r="B318" s="81"/>
      <c r="C318" s="237" t="s">
        <v>800</v>
      </c>
      <c r="D318" s="237" t="s">
        <v>382</v>
      </c>
      <c r="E318" s="238" t="s">
        <v>801</v>
      </c>
      <c r="F318" s="239" t="s">
        <v>802</v>
      </c>
      <c r="G318" s="237" t="s">
        <v>128</v>
      </c>
      <c r="H318" s="240">
        <v>2</v>
      </c>
      <c r="I318" s="271"/>
      <c r="J318" s="241">
        <f>ROUND($I$318*$H$318,2)</f>
        <v>0</v>
      </c>
      <c r="K318" s="239" t="s">
        <v>129</v>
      </c>
      <c r="L318" s="256"/>
      <c r="M318" s="239"/>
      <c r="N318" s="242" t="s">
        <v>34</v>
      </c>
      <c r="O318" s="223">
        <v>0</v>
      </c>
      <c r="P318" s="223">
        <f>$O$318*$H$318</f>
        <v>0</v>
      </c>
      <c r="Q318" s="223">
        <v>6.0000000000000002E-5</v>
      </c>
      <c r="R318" s="223">
        <f>$Q$318*$H$318</f>
        <v>1.2E-4</v>
      </c>
      <c r="S318" s="223">
        <v>0</v>
      </c>
      <c r="T318" s="224">
        <f>$S$318*$H$318</f>
        <v>0</v>
      </c>
      <c r="AR318" s="175" t="s">
        <v>266</v>
      </c>
      <c r="AT318" s="175" t="s">
        <v>382</v>
      </c>
      <c r="AU318" s="175" t="s">
        <v>70</v>
      </c>
      <c r="AY318" s="175" t="s">
        <v>122</v>
      </c>
      <c r="BE318" s="225">
        <f>IF($N$318="základní",$J$318,0)</f>
        <v>0</v>
      </c>
      <c r="BF318" s="225">
        <f>IF($N$318="snížená",$J$318,0)</f>
        <v>0</v>
      </c>
      <c r="BG318" s="225">
        <f>IF($N$318="zákl. přenesená",$J$318,0)</f>
        <v>0</v>
      </c>
      <c r="BH318" s="225">
        <f>IF($N$318="sníž. přenesená",$J$318,0)</f>
        <v>0</v>
      </c>
      <c r="BI318" s="225">
        <f>IF($N$318="nulová",$J$318,0)</f>
        <v>0</v>
      </c>
      <c r="BJ318" s="175" t="s">
        <v>17</v>
      </c>
      <c r="BK318" s="225">
        <f>ROUND($I$318*$H$318,2)</f>
        <v>0</v>
      </c>
      <c r="BL318" s="175" t="s">
        <v>197</v>
      </c>
      <c r="BM318" s="175" t="s">
        <v>803</v>
      </c>
    </row>
    <row r="319" spans="1:65" s="147" customFormat="1" ht="15.75" customHeight="1" x14ac:dyDescent="0.3">
      <c r="A319" s="245"/>
      <c r="B319" s="81"/>
      <c r="C319" s="218" t="s">
        <v>804</v>
      </c>
      <c r="D319" s="218" t="s">
        <v>125</v>
      </c>
      <c r="E319" s="216" t="s">
        <v>805</v>
      </c>
      <c r="F319" s="217" t="s">
        <v>806</v>
      </c>
      <c r="G319" s="218" t="s">
        <v>221</v>
      </c>
      <c r="H319" s="269"/>
      <c r="I319" s="270"/>
      <c r="J319" s="220">
        <f>ROUND($I$319*$H$319,2)</f>
        <v>0</v>
      </c>
      <c r="K319" s="217" t="s">
        <v>129</v>
      </c>
      <c r="L319" s="252"/>
      <c r="M319" s="221"/>
      <c r="N319" s="222" t="s">
        <v>34</v>
      </c>
      <c r="O319" s="223">
        <v>0</v>
      </c>
      <c r="P319" s="223">
        <f>$O$319*$H$319</f>
        <v>0</v>
      </c>
      <c r="Q319" s="223">
        <v>0</v>
      </c>
      <c r="R319" s="223">
        <f>$Q$319*$H$319</f>
        <v>0</v>
      </c>
      <c r="S319" s="223">
        <v>0</v>
      </c>
      <c r="T319" s="224">
        <f>$S$319*$H$319</f>
        <v>0</v>
      </c>
      <c r="AR319" s="175" t="s">
        <v>197</v>
      </c>
      <c r="AT319" s="175" t="s">
        <v>125</v>
      </c>
      <c r="AU319" s="175" t="s">
        <v>70</v>
      </c>
      <c r="AY319" s="175" t="s">
        <v>122</v>
      </c>
      <c r="BE319" s="225">
        <f>IF($N$319="základní",$J$319,0)</f>
        <v>0</v>
      </c>
      <c r="BF319" s="225">
        <f>IF($N$319="snížená",$J$319,0)</f>
        <v>0</v>
      </c>
      <c r="BG319" s="225">
        <f>IF($N$319="zákl. přenesená",$J$319,0)</f>
        <v>0</v>
      </c>
      <c r="BH319" s="225">
        <f>IF($N$319="sníž. přenesená",$J$319,0)</f>
        <v>0</v>
      </c>
      <c r="BI319" s="225">
        <f>IF($N$319="nulová",$J$319,0)</f>
        <v>0</v>
      </c>
      <c r="BJ319" s="175" t="s">
        <v>17</v>
      </c>
      <c r="BK319" s="225">
        <f>ROUND($I$319*$H$319,2)</f>
        <v>0</v>
      </c>
      <c r="BL319" s="175" t="s">
        <v>197</v>
      </c>
      <c r="BM319" s="175" t="s">
        <v>807</v>
      </c>
    </row>
    <row r="320" spans="1:65" s="205" customFormat="1" ht="30.75" customHeight="1" x14ac:dyDescent="0.3">
      <c r="A320" s="250"/>
      <c r="B320" s="204"/>
      <c r="D320" s="206" t="s">
        <v>62</v>
      </c>
      <c r="E320" s="213" t="s">
        <v>808</v>
      </c>
      <c r="F320" s="213" t="s">
        <v>809</v>
      </c>
      <c r="J320" s="214">
        <f>$BK$320</f>
        <v>0</v>
      </c>
      <c r="L320" s="254"/>
      <c r="M320" s="209"/>
      <c r="P320" s="210">
        <f>SUM($P$321:$P$341)</f>
        <v>27.286034000000001</v>
      </c>
      <c r="R320" s="210">
        <f>SUM($R$321:$R$341)</f>
        <v>0.83748479999999992</v>
      </c>
      <c r="T320" s="211">
        <f>SUM($T$321:$T$341)</f>
        <v>0</v>
      </c>
      <c r="AR320" s="206" t="s">
        <v>70</v>
      </c>
      <c r="AT320" s="206" t="s">
        <v>62</v>
      </c>
      <c r="AU320" s="206" t="s">
        <v>17</v>
      </c>
      <c r="AY320" s="206" t="s">
        <v>122</v>
      </c>
      <c r="BK320" s="212">
        <f>SUM($BK$321:$BK$341)</f>
        <v>0</v>
      </c>
    </row>
    <row r="321" spans="1:65" s="147" customFormat="1" ht="15.75" customHeight="1" x14ac:dyDescent="0.3">
      <c r="A321" s="245"/>
      <c r="B321" s="81"/>
      <c r="C321" s="218" t="s">
        <v>810</v>
      </c>
      <c r="D321" s="218" t="s">
        <v>125</v>
      </c>
      <c r="E321" s="216" t="s">
        <v>811</v>
      </c>
      <c r="F321" s="217" t="s">
        <v>812</v>
      </c>
      <c r="G321" s="218" t="s">
        <v>208</v>
      </c>
      <c r="H321" s="219">
        <v>38.14</v>
      </c>
      <c r="I321" s="270"/>
      <c r="J321" s="220">
        <f>ROUND($I$321*$H$321,2)</f>
        <v>0</v>
      </c>
      <c r="K321" s="217" t="s">
        <v>129</v>
      </c>
      <c r="L321" s="252"/>
      <c r="M321" s="221"/>
      <c r="N321" s="222" t="s">
        <v>34</v>
      </c>
      <c r="O321" s="223">
        <v>0.34899999999999998</v>
      </c>
      <c r="P321" s="223">
        <f>$O$321*$H$321</f>
        <v>13.31086</v>
      </c>
      <c r="Q321" s="223">
        <v>5.62E-3</v>
      </c>
      <c r="R321" s="223">
        <f>$Q$321*$H$321</f>
        <v>0.2143468</v>
      </c>
      <c r="S321" s="223">
        <v>0</v>
      </c>
      <c r="T321" s="224">
        <f>$S$321*$H$321</f>
        <v>0</v>
      </c>
      <c r="AR321" s="175" t="s">
        <v>197</v>
      </c>
      <c r="AT321" s="175" t="s">
        <v>125</v>
      </c>
      <c r="AU321" s="175" t="s">
        <v>70</v>
      </c>
      <c r="AY321" s="175" t="s">
        <v>122</v>
      </c>
      <c r="BE321" s="225">
        <f>IF($N$321="základní",$J$321,0)</f>
        <v>0</v>
      </c>
      <c r="BF321" s="225">
        <f>IF($N$321="snížená",$J$321,0)</f>
        <v>0</v>
      </c>
      <c r="BG321" s="225">
        <f>IF($N$321="zákl. přenesená",$J$321,0)</f>
        <v>0</v>
      </c>
      <c r="BH321" s="225">
        <f>IF($N$321="sníž. přenesená",$J$321,0)</f>
        <v>0</v>
      </c>
      <c r="BI321" s="225">
        <f>IF($N$321="nulová",$J$321,0)</f>
        <v>0</v>
      </c>
      <c r="BJ321" s="175" t="s">
        <v>17</v>
      </c>
      <c r="BK321" s="225">
        <f>ROUND($I$321*$H$321,2)</f>
        <v>0</v>
      </c>
      <c r="BL321" s="175" t="s">
        <v>197</v>
      </c>
      <c r="BM321" s="175" t="s">
        <v>813</v>
      </c>
    </row>
    <row r="322" spans="1:65" s="147" customFormat="1" ht="15.75" hidden="1" customHeight="1" x14ac:dyDescent="0.3">
      <c r="A322" s="245"/>
      <c r="B322" s="226"/>
      <c r="D322" s="227" t="s">
        <v>166</v>
      </c>
      <c r="E322" s="228"/>
      <c r="F322" s="228" t="s">
        <v>406</v>
      </c>
      <c r="H322" s="229">
        <v>1.05</v>
      </c>
      <c r="L322" s="255"/>
      <c r="M322" s="230"/>
      <c r="T322" s="231"/>
      <c r="AT322" s="232" t="s">
        <v>166</v>
      </c>
      <c r="AU322" s="232" t="s">
        <v>70</v>
      </c>
      <c r="AV322" s="232" t="s">
        <v>70</v>
      </c>
      <c r="AW322" s="232" t="s">
        <v>93</v>
      </c>
      <c r="AX322" s="232" t="s">
        <v>63</v>
      </c>
      <c r="AY322" s="232" t="s">
        <v>122</v>
      </c>
    </row>
    <row r="323" spans="1:65" s="147" customFormat="1" ht="15.75" hidden="1" customHeight="1" x14ac:dyDescent="0.3">
      <c r="A323" s="245"/>
      <c r="B323" s="226"/>
      <c r="D323" s="233" t="s">
        <v>166</v>
      </c>
      <c r="E323" s="232"/>
      <c r="F323" s="228" t="s">
        <v>407</v>
      </c>
      <c r="H323" s="229">
        <v>4.6500000000000004</v>
      </c>
      <c r="L323" s="255"/>
      <c r="M323" s="230"/>
      <c r="T323" s="231"/>
      <c r="AT323" s="232" t="s">
        <v>166</v>
      </c>
      <c r="AU323" s="232" t="s">
        <v>70</v>
      </c>
      <c r="AV323" s="232" t="s">
        <v>70</v>
      </c>
      <c r="AW323" s="232" t="s">
        <v>93</v>
      </c>
      <c r="AX323" s="232" t="s">
        <v>63</v>
      </c>
      <c r="AY323" s="232" t="s">
        <v>122</v>
      </c>
    </row>
    <row r="324" spans="1:65" s="147" customFormat="1" ht="15.75" hidden="1" customHeight="1" x14ac:dyDescent="0.3">
      <c r="A324" s="245"/>
      <c r="B324" s="226"/>
      <c r="D324" s="233" t="s">
        <v>166</v>
      </c>
      <c r="E324" s="232"/>
      <c r="F324" s="228" t="s">
        <v>408</v>
      </c>
      <c r="H324" s="229">
        <v>9.09</v>
      </c>
      <c r="L324" s="255"/>
      <c r="M324" s="230"/>
      <c r="T324" s="231"/>
      <c r="AT324" s="232" t="s">
        <v>166</v>
      </c>
      <c r="AU324" s="232" t="s">
        <v>70</v>
      </c>
      <c r="AV324" s="232" t="s">
        <v>70</v>
      </c>
      <c r="AW324" s="232" t="s">
        <v>93</v>
      </c>
      <c r="AX324" s="232" t="s">
        <v>63</v>
      </c>
      <c r="AY324" s="232" t="s">
        <v>122</v>
      </c>
    </row>
    <row r="325" spans="1:65" s="147" customFormat="1" ht="15.75" hidden="1" customHeight="1" x14ac:dyDescent="0.3">
      <c r="A325" s="245"/>
      <c r="B325" s="226"/>
      <c r="D325" s="233" t="s">
        <v>166</v>
      </c>
      <c r="E325" s="232"/>
      <c r="F325" s="228" t="s">
        <v>409</v>
      </c>
      <c r="H325" s="229">
        <v>6.65</v>
      </c>
      <c r="L325" s="255"/>
      <c r="M325" s="230"/>
      <c r="T325" s="231"/>
      <c r="AT325" s="232" t="s">
        <v>166</v>
      </c>
      <c r="AU325" s="232" t="s">
        <v>70</v>
      </c>
      <c r="AV325" s="232" t="s">
        <v>70</v>
      </c>
      <c r="AW325" s="232" t="s">
        <v>93</v>
      </c>
      <c r="AX325" s="232" t="s">
        <v>63</v>
      </c>
      <c r="AY325" s="232" t="s">
        <v>122</v>
      </c>
    </row>
    <row r="326" spans="1:65" s="147" customFormat="1" ht="15.75" hidden="1" customHeight="1" x14ac:dyDescent="0.3">
      <c r="A326" s="245"/>
      <c r="B326" s="226"/>
      <c r="D326" s="233" t="s">
        <v>166</v>
      </c>
      <c r="E326" s="232"/>
      <c r="F326" s="228" t="s">
        <v>410</v>
      </c>
      <c r="H326" s="229">
        <v>8.52</v>
      </c>
      <c r="L326" s="255"/>
      <c r="M326" s="230"/>
      <c r="T326" s="231"/>
      <c r="AT326" s="232" t="s">
        <v>166</v>
      </c>
      <c r="AU326" s="232" t="s">
        <v>70</v>
      </c>
      <c r="AV326" s="232" t="s">
        <v>70</v>
      </c>
      <c r="AW326" s="232" t="s">
        <v>93</v>
      </c>
      <c r="AX326" s="232" t="s">
        <v>63</v>
      </c>
      <c r="AY326" s="232" t="s">
        <v>122</v>
      </c>
    </row>
    <row r="327" spans="1:65" s="147" customFormat="1" ht="15.75" hidden="1" customHeight="1" x14ac:dyDescent="0.3">
      <c r="A327" s="245"/>
      <c r="B327" s="226"/>
      <c r="D327" s="233" t="s">
        <v>166</v>
      </c>
      <c r="E327" s="232"/>
      <c r="F327" s="228" t="s">
        <v>411</v>
      </c>
      <c r="H327" s="229">
        <v>4.09</v>
      </c>
      <c r="L327" s="255"/>
      <c r="M327" s="230"/>
      <c r="T327" s="231"/>
      <c r="AT327" s="232" t="s">
        <v>166</v>
      </c>
      <c r="AU327" s="232" t="s">
        <v>70</v>
      </c>
      <c r="AV327" s="232" t="s">
        <v>70</v>
      </c>
      <c r="AW327" s="232" t="s">
        <v>93</v>
      </c>
      <c r="AX327" s="232" t="s">
        <v>63</v>
      </c>
      <c r="AY327" s="232" t="s">
        <v>122</v>
      </c>
    </row>
    <row r="328" spans="1:65" s="147" customFormat="1" ht="15.75" hidden="1" customHeight="1" x14ac:dyDescent="0.3">
      <c r="A328" s="245"/>
      <c r="B328" s="226"/>
      <c r="D328" s="233" t="s">
        <v>166</v>
      </c>
      <c r="E328" s="232"/>
      <c r="F328" s="228" t="s">
        <v>412</v>
      </c>
      <c r="H328" s="229">
        <v>4.09</v>
      </c>
      <c r="L328" s="255"/>
      <c r="M328" s="230"/>
      <c r="T328" s="231"/>
      <c r="AT328" s="232" t="s">
        <v>166</v>
      </c>
      <c r="AU328" s="232" t="s">
        <v>70</v>
      </c>
      <c r="AV328" s="232" t="s">
        <v>70</v>
      </c>
      <c r="AW328" s="232" t="s">
        <v>93</v>
      </c>
      <c r="AX328" s="232" t="s">
        <v>63</v>
      </c>
      <c r="AY328" s="232" t="s">
        <v>122</v>
      </c>
    </row>
    <row r="329" spans="1:65" s="147" customFormat="1" ht="15.75" customHeight="1" x14ac:dyDescent="0.3">
      <c r="A329" s="245"/>
      <c r="B329" s="81"/>
      <c r="C329" s="243" t="s">
        <v>814</v>
      </c>
      <c r="D329" s="243" t="s">
        <v>382</v>
      </c>
      <c r="E329" s="238" t="s">
        <v>815</v>
      </c>
      <c r="F329" s="239" t="s">
        <v>816</v>
      </c>
      <c r="G329" s="237" t="s">
        <v>134</v>
      </c>
      <c r="H329" s="240">
        <v>4.0049999999999999</v>
      </c>
      <c r="I329" s="271"/>
      <c r="J329" s="241">
        <f>ROUND($I$329*$H$329,2)</f>
        <v>0</v>
      </c>
      <c r="K329" s="239" t="s">
        <v>129</v>
      </c>
      <c r="L329" s="256"/>
      <c r="M329" s="239"/>
      <c r="N329" s="242" t="s">
        <v>34</v>
      </c>
      <c r="O329" s="223">
        <v>0</v>
      </c>
      <c r="P329" s="223">
        <f>$O$329*$H$329</f>
        <v>0</v>
      </c>
      <c r="Q329" s="223">
        <v>1.9199999999999998E-2</v>
      </c>
      <c r="R329" s="223">
        <f>$Q$329*$H$329</f>
        <v>7.6895999999999992E-2</v>
      </c>
      <c r="S329" s="223">
        <v>0</v>
      </c>
      <c r="T329" s="224">
        <f>$S$329*$H$329</f>
        <v>0</v>
      </c>
      <c r="AR329" s="175" t="s">
        <v>266</v>
      </c>
      <c r="AT329" s="175" t="s">
        <v>382</v>
      </c>
      <c r="AU329" s="175" t="s">
        <v>70</v>
      </c>
      <c r="AY329" s="147" t="s">
        <v>122</v>
      </c>
      <c r="BE329" s="225">
        <f>IF($N$329="základní",$J$329,0)</f>
        <v>0</v>
      </c>
      <c r="BF329" s="225">
        <f>IF($N$329="snížená",$J$329,0)</f>
        <v>0</v>
      </c>
      <c r="BG329" s="225">
        <f>IF($N$329="zákl. přenesená",$J$329,0)</f>
        <v>0</v>
      </c>
      <c r="BH329" s="225">
        <f>IF($N$329="sníž. přenesená",$J$329,0)</f>
        <v>0</v>
      </c>
      <c r="BI329" s="225">
        <f>IF($N$329="nulová",$J$329,0)</f>
        <v>0</v>
      </c>
      <c r="BJ329" s="175" t="s">
        <v>17</v>
      </c>
      <c r="BK329" s="225">
        <f>ROUND($I$329*$H$329,2)</f>
        <v>0</v>
      </c>
      <c r="BL329" s="175" t="s">
        <v>197</v>
      </c>
      <c r="BM329" s="175" t="s">
        <v>817</v>
      </c>
    </row>
    <row r="330" spans="1:65" s="147" customFormat="1" ht="15.75" hidden="1" customHeight="1" x14ac:dyDescent="0.3">
      <c r="A330" s="245"/>
      <c r="B330" s="226"/>
      <c r="D330" s="233" t="s">
        <v>166</v>
      </c>
      <c r="F330" s="228" t="s">
        <v>818</v>
      </c>
      <c r="H330" s="229">
        <v>4.0049999999999999</v>
      </c>
      <c r="L330" s="255"/>
      <c r="M330" s="230"/>
      <c r="T330" s="231"/>
      <c r="AT330" s="232" t="s">
        <v>166</v>
      </c>
      <c r="AU330" s="232" t="s">
        <v>70</v>
      </c>
      <c r="AV330" s="232" t="s">
        <v>70</v>
      </c>
      <c r="AW330" s="232" t="s">
        <v>63</v>
      </c>
      <c r="AX330" s="232" t="s">
        <v>17</v>
      </c>
      <c r="AY330" s="232" t="s">
        <v>122</v>
      </c>
    </row>
    <row r="331" spans="1:65" s="147" customFormat="1" ht="15.75" customHeight="1" x14ac:dyDescent="0.3">
      <c r="A331" s="245"/>
      <c r="B331" s="81"/>
      <c r="C331" s="215" t="s">
        <v>819</v>
      </c>
      <c r="D331" s="215" t="s">
        <v>125</v>
      </c>
      <c r="E331" s="216" t="s">
        <v>820</v>
      </c>
      <c r="F331" s="217" t="s">
        <v>821</v>
      </c>
      <c r="G331" s="218" t="s">
        <v>134</v>
      </c>
      <c r="H331" s="219">
        <v>22.797999999999998</v>
      </c>
      <c r="I331" s="270"/>
      <c r="J331" s="220">
        <f>ROUND($I$331*$H$331,2)</f>
        <v>0</v>
      </c>
      <c r="K331" s="217" t="s">
        <v>129</v>
      </c>
      <c r="L331" s="252"/>
      <c r="M331" s="221"/>
      <c r="N331" s="222" t="s">
        <v>34</v>
      </c>
      <c r="O331" s="223">
        <v>0.61299999999999999</v>
      </c>
      <c r="P331" s="223">
        <f>$O$331*$H$331</f>
        <v>13.975173999999999</v>
      </c>
      <c r="Q331" s="223">
        <v>3.8E-3</v>
      </c>
      <c r="R331" s="223">
        <f>$Q$331*$H$331</f>
        <v>8.6632399999999998E-2</v>
      </c>
      <c r="S331" s="223">
        <v>0</v>
      </c>
      <c r="T331" s="224">
        <f>$S$331*$H$331</f>
        <v>0</v>
      </c>
      <c r="AR331" s="175" t="s">
        <v>197</v>
      </c>
      <c r="AT331" s="175" t="s">
        <v>125</v>
      </c>
      <c r="AU331" s="175" t="s">
        <v>70</v>
      </c>
      <c r="AY331" s="147" t="s">
        <v>122</v>
      </c>
      <c r="BE331" s="225">
        <f>IF($N$331="základní",$J$331,0)</f>
        <v>0</v>
      </c>
      <c r="BF331" s="225">
        <f>IF($N$331="snížená",$J$331,0)</f>
        <v>0</v>
      </c>
      <c r="BG331" s="225">
        <f>IF($N$331="zákl. přenesená",$J$331,0)</f>
        <v>0</v>
      </c>
      <c r="BH331" s="225">
        <f>IF($N$331="sníž. přenesená",$J$331,0)</f>
        <v>0</v>
      </c>
      <c r="BI331" s="225">
        <f>IF($N$331="nulová",$J$331,0)</f>
        <v>0</v>
      </c>
      <c r="BJ331" s="175" t="s">
        <v>17</v>
      </c>
      <c r="BK331" s="225">
        <f>ROUND($I$331*$H$331,2)</f>
        <v>0</v>
      </c>
      <c r="BL331" s="175" t="s">
        <v>197</v>
      </c>
      <c r="BM331" s="175" t="s">
        <v>822</v>
      </c>
    </row>
    <row r="332" spans="1:65" s="147" customFormat="1" ht="15.75" hidden="1" customHeight="1" x14ac:dyDescent="0.3">
      <c r="A332" s="245"/>
      <c r="B332" s="226"/>
      <c r="D332" s="227" t="s">
        <v>166</v>
      </c>
      <c r="E332" s="228"/>
      <c r="F332" s="228" t="s">
        <v>396</v>
      </c>
      <c r="H332" s="229">
        <v>1.474</v>
      </c>
      <c r="L332" s="255"/>
      <c r="M332" s="230"/>
      <c r="T332" s="231"/>
      <c r="AT332" s="232" t="s">
        <v>166</v>
      </c>
      <c r="AU332" s="232" t="s">
        <v>70</v>
      </c>
      <c r="AV332" s="232" t="s">
        <v>70</v>
      </c>
      <c r="AW332" s="232" t="s">
        <v>93</v>
      </c>
      <c r="AX332" s="232" t="s">
        <v>63</v>
      </c>
      <c r="AY332" s="232" t="s">
        <v>122</v>
      </c>
    </row>
    <row r="333" spans="1:65" s="147" customFormat="1" ht="15.75" hidden="1" customHeight="1" x14ac:dyDescent="0.3">
      <c r="A333" s="245"/>
      <c r="B333" s="226"/>
      <c r="D333" s="233" t="s">
        <v>166</v>
      </c>
      <c r="E333" s="232"/>
      <c r="F333" s="228" t="s">
        <v>397</v>
      </c>
      <c r="H333" s="229">
        <v>1.5840000000000001</v>
      </c>
      <c r="L333" s="255"/>
      <c r="M333" s="230"/>
      <c r="T333" s="231"/>
      <c r="AT333" s="232" t="s">
        <v>166</v>
      </c>
      <c r="AU333" s="232" t="s">
        <v>70</v>
      </c>
      <c r="AV333" s="232" t="s">
        <v>70</v>
      </c>
      <c r="AW333" s="232" t="s">
        <v>93</v>
      </c>
      <c r="AX333" s="232" t="s">
        <v>63</v>
      </c>
      <c r="AY333" s="232" t="s">
        <v>122</v>
      </c>
    </row>
    <row r="334" spans="1:65" s="147" customFormat="1" ht="15.75" hidden="1" customHeight="1" x14ac:dyDescent="0.3">
      <c r="A334" s="245"/>
      <c r="B334" s="226"/>
      <c r="D334" s="233" t="s">
        <v>166</v>
      </c>
      <c r="E334" s="232"/>
      <c r="F334" s="228" t="s">
        <v>398</v>
      </c>
      <c r="H334" s="229">
        <v>7.28</v>
      </c>
      <c r="L334" s="255"/>
      <c r="M334" s="230"/>
      <c r="T334" s="231"/>
      <c r="AT334" s="232" t="s">
        <v>166</v>
      </c>
      <c r="AU334" s="232" t="s">
        <v>70</v>
      </c>
      <c r="AV334" s="232" t="s">
        <v>70</v>
      </c>
      <c r="AW334" s="232" t="s">
        <v>93</v>
      </c>
      <c r="AX334" s="232" t="s">
        <v>63</v>
      </c>
      <c r="AY334" s="232" t="s">
        <v>122</v>
      </c>
    </row>
    <row r="335" spans="1:65" s="147" customFormat="1" ht="15.75" hidden="1" customHeight="1" x14ac:dyDescent="0.3">
      <c r="A335" s="245"/>
      <c r="B335" s="226"/>
      <c r="D335" s="233" t="s">
        <v>166</v>
      </c>
      <c r="E335" s="232"/>
      <c r="F335" s="228" t="s">
        <v>399</v>
      </c>
      <c r="H335" s="229">
        <v>3.11</v>
      </c>
      <c r="L335" s="255"/>
      <c r="M335" s="230"/>
      <c r="T335" s="231"/>
      <c r="AT335" s="232" t="s">
        <v>166</v>
      </c>
      <c r="AU335" s="232" t="s">
        <v>70</v>
      </c>
      <c r="AV335" s="232" t="s">
        <v>70</v>
      </c>
      <c r="AW335" s="232" t="s">
        <v>93</v>
      </c>
      <c r="AX335" s="232" t="s">
        <v>63</v>
      </c>
      <c r="AY335" s="232" t="s">
        <v>122</v>
      </c>
    </row>
    <row r="336" spans="1:65" s="147" customFormat="1" ht="15.75" hidden="1" customHeight="1" x14ac:dyDescent="0.3">
      <c r="A336" s="245"/>
      <c r="B336" s="226"/>
      <c r="D336" s="233" t="s">
        <v>166</v>
      </c>
      <c r="E336" s="232"/>
      <c r="F336" s="228" t="s">
        <v>400</v>
      </c>
      <c r="H336" s="229">
        <v>6.79</v>
      </c>
      <c r="L336" s="255"/>
      <c r="M336" s="230"/>
      <c r="T336" s="231"/>
      <c r="AT336" s="232" t="s">
        <v>166</v>
      </c>
      <c r="AU336" s="232" t="s">
        <v>70</v>
      </c>
      <c r="AV336" s="232" t="s">
        <v>70</v>
      </c>
      <c r="AW336" s="232" t="s">
        <v>93</v>
      </c>
      <c r="AX336" s="232" t="s">
        <v>63</v>
      </c>
      <c r="AY336" s="232" t="s">
        <v>122</v>
      </c>
    </row>
    <row r="337" spans="1:65" s="147" customFormat="1" ht="15.75" hidden="1" customHeight="1" x14ac:dyDescent="0.3">
      <c r="A337" s="245"/>
      <c r="B337" s="226"/>
      <c r="D337" s="233" t="s">
        <v>166</v>
      </c>
      <c r="E337" s="232"/>
      <c r="F337" s="228" t="s">
        <v>401</v>
      </c>
      <c r="H337" s="229">
        <v>1.28</v>
      </c>
      <c r="L337" s="255"/>
      <c r="M337" s="230"/>
      <c r="T337" s="231"/>
      <c r="AT337" s="232" t="s">
        <v>166</v>
      </c>
      <c r="AU337" s="232" t="s">
        <v>70</v>
      </c>
      <c r="AV337" s="232" t="s">
        <v>70</v>
      </c>
      <c r="AW337" s="232" t="s">
        <v>93</v>
      </c>
      <c r="AX337" s="232" t="s">
        <v>63</v>
      </c>
      <c r="AY337" s="232" t="s">
        <v>122</v>
      </c>
    </row>
    <row r="338" spans="1:65" s="147" customFormat="1" ht="15.75" hidden="1" customHeight="1" x14ac:dyDescent="0.3">
      <c r="A338" s="245"/>
      <c r="B338" s="226"/>
      <c r="D338" s="233" t="s">
        <v>166</v>
      </c>
      <c r="E338" s="232"/>
      <c r="F338" s="228" t="s">
        <v>402</v>
      </c>
      <c r="H338" s="229">
        <v>1.28</v>
      </c>
      <c r="L338" s="255"/>
      <c r="M338" s="230"/>
      <c r="T338" s="231"/>
      <c r="AT338" s="232" t="s">
        <v>166</v>
      </c>
      <c r="AU338" s="232" t="s">
        <v>70</v>
      </c>
      <c r="AV338" s="232" t="s">
        <v>70</v>
      </c>
      <c r="AW338" s="232" t="s">
        <v>93</v>
      </c>
      <c r="AX338" s="232" t="s">
        <v>63</v>
      </c>
      <c r="AY338" s="232" t="s">
        <v>122</v>
      </c>
    </row>
    <row r="339" spans="1:65" s="147" customFormat="1" ht="15.75" customHeight="1" x14ac:dyDescent="0.3">
      <c r="A339" s="245"/>
      <c r="B339" s="81"/>
      <c r="C339" s="243" t="s">
        <v>823</v>
      </c>
      <c r="D339" s="243" t="s">
        <v>382</v>
      </c>
      <c r="E339" s="238" t="s">
        <v>824</v>
      </c>
      <c r="F339" s="239" t="s">
        <v>825</v>
      </c>
      <c r="G339" s="237" t="s">
        <v>134</v>
      </c>
      <c r="H339" s="240">
        <v>23.937999999999999</v>
      </c>
      <c r="I339" s="271"/>
      <c r="J339" s="241">
        <f>ROUND($I$339*$H$339,2)</f>
        <v>0</v>
      </c>
      <c r="K339" s="239" t="s">
        <v>129</v>
      </c>
      <c r="L339" s="256"/>
      <c r="M339" s="239"/>
      <c r="N339" s="242" t="s">
        <v>34</v>
      </c>
      <c r="O339" s="223">
        <v>0</v>
      </c>
      <c r="P339" s="223">
        <f>$O$339*$H$339</f>
        <v>0</v>
      </c>
      <c r="Q339" s="223">
        <v>1.9199999999999998E-2</v>
      </c>
      <c r="R339" s="223">
        <f>$Q$339*$H$339</f>
        <v>0.45960959999999995</v>
      </c>
      <c r="S339" s="223">
        <v>0</v>
      </c>
      <c r="T339" s="224">
        <f>$S$339*$H$339</f>
        <v>0</v>
      </c>
      <c r="AR339" s="175" t="s">
        <v>266</v>
      </c>
      <c r="AT339" s="175" t="s">
        <v>382</v>
      </c>
      <c r="AU339" s="175" t="s">
        <v>70</v>
      </c>
      <c r="AY339" s="147" t="s">
        <v>122</v>
      </c>
      <c r="BE339" s="225">
        <f>IF($N$339="základní",$J$339,0)</f>
        <v>0</v>
      </c>
      <c r="BF339" s="225">
        <f>IF($N$339="snížená",$J$339,0)</f>
        <v>0</v>
      </c>
      <c r="BG339" s="225">
        <f>IF($N$339="zákl. přenesená",$J$339,0)</f>
        <v>0</v>
      </c>
      <c r="BH339" s="225">
        <f>IF($N$339="sníž. přenesená",$J$339,0)</f>
        <v>0</v>
      </c>
      <c r="BI339" s="225">
        <f>IF($N$339="nulová",$J$339,0)</f>
        <v>0</v>
      </c>
      <c r="BJ339" s="175" t="s">
        <v>17</v>
      </c>
      <c r="BK339" s="225">
        <f>ROUND($I$339*$H$339,2)</f>
        <v>0</v>
      </c>
      <c r="BL339" s="175" t="s">
        <v>197</v>
      </c>
      <c r="BM339" s="175" t="s">
        <v>826</v>
      </c>
    </row>
    <row r="340" spans="1:65" s="147" customFormat="1" ht="15.75" hidden="1" customHeight="1" x14ac:dyDescent="0.3">
      <c r="A340" s="245"/>
      <c r="B340" s="226"/>
      <c r="D340" s="233" t="s">
        <v>166</v>
      </c>
      <c r="F340" s="228" t="s">
        <v>827</v>
      </c>
      <c r="H340" s="229">
        <v>23.937999999999999</v>
      </c>
      <c r="L340" s="255"/>
      <c r="M340" s="230"/>
      <c r="T340" s="231"/>
      <c r="AT340" s="232" t="s">
        <v>166</v>
      </c>
      <c r="AU340" s="232" t="s">
        <v>70</v>
      </c>
      <c r="AV340" s="232" t="s">
        <v>70</v>
      </c>
      <c r="AW340" s="232" t="s">
        <v>63</v>
      </c>
      <c r="AX340" s="232" t="s">
        <v>17</v>
      </c>
      <c r="AY340" s="232" t="s">
        <v>122</v>
      </c>
    </row>
    <row r="341" spans="1:65" s="147" customFormat="1" ht="15.75" customHeight="1" x14ac:dyDescent="0.3">
      <c r="A341" s="245"/>
      <c r="B341" s="81"/>
      <c r="C341" s="215" t="s">
        <v>77</v>
      </c>
      <c r="D341" s="215" t="s">
        <v>125</v>
      </c>
      <c r="E341" s="216" t="s">
        <v>828</v>
      </c>
      <c r="F341" s="217" t="s">
        <v>829</v>
      </c>
      <c r="G341" s="218" t="s">
        <v>221</v>
      </c>
      <c r="H341" s="269"/>
      <c r="I341" s="270"/>
      <c r="J341" s="220">
        <f>ROUND($I$341*$H$341,2)</f>
        <v>0</v>
      </c>
      <c r="K341" s="217" t="s">
        <v>129</v>
      </c>
      <c r="L341" s="252"/>
      <c r="M341" s="221"/>
      <c r="N341" s="222" t="s">
        <v>34</v>
      </c>
      <c r="O341" s="223">
        <v>0</v>
      </c>
      <c r="P341" s="223">
        <f>$O$341*$H$341</f>
        <v>0</v>
      </c>
      <c r="Q341" s="223">
        <v>0</v>
      </c>
      <c r="R341" s="223">
        <f>$Q$341*$H$341</f>
        <v>0</v>
      </c>
      <c r="S341" s="223">
        <v>0</v>
      </c>
      <c r="T341" s="224">
        <f>$S$341*$H$341</f>
        <v>0</v>
      </c>
      <c r="AR341" s="175" t="s">
        <v>197</v>
      </c>
      <c r="AT341" s="175" t="s">
        <v>125</v>
      </c>
      <c r="AU341" s="175" t="s">
        <v>70</v>
      </c>
      <c r="AY341" s="147" t="s">
        <v>122</v>
      </c>
      <c r="BE341" s="225">
        <f>IF($N$341="základní",$J$341,0)</f>
        <v>0</v>
      </c>
      <c r="BF341" s="225">
        <f>IF($N$341="snížená",$J$341,0)</f>
        <v>0</v>
      </c>
      <c r="BG341" s="225">
        <f>IF($N$341="zákl. přenesená",$J$341,0)</f>
        <v>0</v>
      </c>
      <c r="BH341" s="225">
        <f>IF($N$341="sníž. přenesená",$J$341,0)</f>
        <v>0</v>
      </c>
      <c r="BI341" s="225">
        <f>IF($N$341="nulová",$J$341,0)</f>
        <v>0</v>
      </c>
      <c r="BJ341" s="175" t="s">
        <v>17</v>
      </c>
      <c r="BK341" s="225">
        <f>ROUND($I$341*$H$341,2)</f>
        <v>0</v>
      </c>
      <c r="BL341" s="175" t="s">
        <v>197</v>
      </c>
      <c r="BM341" s="175" t="s">
        <v>830</v>
      </c>
    </row>
    <row r="342" spans="1:65" s="205" customFormat="1" ht="30.75" customHeight="1" x14ac:dyDescent="0.3">
      <c r="A342" s="250"/>
      <c r="B342" s="204"/>
      <c r="D342" s="206" t="s">
        <v>62</v>
      </c>
      <c r="E342" s="213" t="s">
        <v>831</v>
      </c>
      <c r="F342" s="213" t="s">
        <v>832</v>
      </c>
      <c r="J342" s="214">
        <f>$BK$342</f>
        <v>0</v>
      </c>
      <c r="L342" s="254"/>
      <c r="M342" s="209"/>
      <c r="P342" s="210">
        <f>SUM($P$343:$P$358)</f>
        <v>50.907262000000003</v>
      </c>
      <c r="R342" s="210">
        <f>SUM($R$343:$R$358)</f>
        <v>1.0036697000000001</v>
      </c>
      <c r="T342" s="211">
        <f>SUM($T$343:$T$358)</f>
        <v>0</v>
      </c>
      <c r="AR342" s="206" t="s">
        <v>70</v>
      </c>
      <c r="AT342" s="206" t="s">
        <v>62</v>
      </c>
      <c r="AU342" s="206" t="s">
        <v>17</v>
      </c>
      <c r="AY342" s="206" t="s">
        <v>122</v>
      </c>
      <c r="BK342" s="212">
        <f>SUM($BK$343:$BK$358)</f>
        <v>0</v>
      </c>
    </row>
    <row r="343" spans="1:65" s="147" customFormat="1" ht="15.75" customHeight="1" x14ac:dyDescent="0.3">
      <c r="A343" s="245"/>
      <c r="B343" s="81"/>
      <c r="C343" s="218" t="s">
        <v>833</v>
      </c>
      <c r="D343" s="218" t="s">
        <v>125</v>
      </c>
      <c r="E343" s="216" t="s">
        <v>834</v>
      </c>
      <c r="F343" s="217" t="s">
        <v>835</v>
      </c>
      <c r="G343" s="218" t="s">
        <v>134</v>
      </c>
      <c r="H343" s="219">
        <v>61.347000000000001</v>
      </c>
      <c r="I343" s="270"/>
      <c r="J343" s="220">
        <f>ROUND($I$343*$H$343,2)</f>
        <v>0</v>
      </c>
      <c r="K343" s="217" t="s">
        <v>129</v>
      </c>
      <c r="L343" s="252"/>
      <c r="M343" s="221"/>
      <c r="N343" s="222" t="s">
        <v>34</v>
      </c>
      <c r="O343" s="223">
        <v>0.746</v>
      </c>
      <c r="P343" s="223">
        <f>$O$343*$H$343</f>
        <v>45.764862000000001</v>
      </c>
      <c r="Q343" s="223">
        <v>3.0000000000000001E-3</v>
      </c>
      <c r="R343" s="223">
        <f>$Q$343*$H$343</f>
        <v>0.18404100000000001</v>
      </c>
      <c r="S343" s="223">
        <v>0</v>
      </c>
      <c r="T343" s="224">
        <f>$S$343*$H$343</f>
        <v>0</v>
      </c>
      <c r="AR343" s="175" t="s">
        <v>197</v>
      </c>
      <c r="AT343" s="175" t="s">
        <v>125</v>
      </c>
      <c r="AU343" s="175" t="s">
        <v>70</v>
      </c>
      <c r="AY343" s="175" t="s">
        <v>122</v>
      </c>
      <c r="BE343" s="225">
        <f>IF($N$343="základní",$J$343,0)</f>
        <v>0</v>
      </c>
      <c r="BF343" s="225">
        <f>IF($N$343="snížená",$J$343,0)</f>
        <v>0</v>
      </c>
      <c r="BG343" s="225">
        <f>IF($N$343="zákl. přenesená",$J$343,0)</f>
        <v>0</v>
      </c>
      <c r="BH343" s="225">
        <f>IF($N$343="sníž. přenesená",$J$343,0)</f>
        <v>0</v>
      </c>
      <c r="BI343" s="225">
        <f>IF($N$343="nulová",$J$343,0)</f>
        <v>0</v>
      </c>
      <c r="BJ343" s="175" t="s">
        <v>17</v>
      </c>
      <c r="BK343" s="225">
        <f>ROUND($I$343*$H$343,2)</f>
        <v>0</v>
      </c>
      <c r="BL343" s="175" t="s">
        <v>197</v>
      </c>
      <c r="BM343" s="175" t="s">
        <v>836</v>
      </c>
    </row>
    <row r="344" spans="1:65" s="147" customFormat="1" ht="15.75" hidden="1" customHeight="1" x14ac:dyDescent="0.3">
      <c r="A344" s="245"/>
      <c r="B344" s="226"/>
      <c r="D344" s="227" t="s">
        <v>166</v>
      </c>
      <c r="E344" s="228"/>
      <c r="F344" s="228" t="s">
        <v>837</v>
      </c>
      <c r="H344" s="229">
        <v>4.6070000000000002</v>
      </c>
      <c r="L344" s="255"/>
      <c r="M344" s="230"/>
      <c r="T344" s="231"/>
      <c r="AT344" s="232" t="s">
        <v>166</v>
      </c>
      <c r="AU344" s="232" t="s">
        <v>70</v>
      </c>
      <c r="AV344" s="232" t="s">
        <v>70</v>
      </c>
      <c r="AW344" s="232" t="s">
        <v>93</v>
      </c>
      <c r="AX344" s="232" t="s">
        <v>63</v>
      </c>
      <c r="AY344" s="232" t="s">
        <v>122</v>
      </c>
    </row>
    <row r="345" spans="1:65" s="147" customFormat="1" ht="15.75" hidden="1" customHeight="1" x14ac:dyDescent="0.3">
      <c r="A345" s="245"/>
      <c r="B345" s="226"/>
      <c r="D345" s="233" t="s">
        <v>166</v>
      </c>
      <c r="E345" s="232"/>
      <c r="F345" s="228" t="s">
        <v>362</v>
      </c>
      <c r="H345" s="229">
        <v>12.432</v>
      </c>
      <c r="L345" s="255"/>
      <c r="M345" s="230"/>
      <c r="T345" s="231"/>
      <c r="AT345" s="232" t="s">
        <v>166</v>
      </c>
      <c r="AU345" s="232" t="s">
        <v>70</v>
      </c>
      <c r="AV345" s="232" t="s">
        <v>70</v>
      </c>
      <c r="AW345" s="232" t="s">
        <v>93</v>
      </c>
      <c r="AX345" s="232" t="s">
        <v>63</v>
      </c>
      <c r="AY345" s="232" t="s">
        <v>122</v>
      </c>
    </row>
    <row r="346" spans="1:65" s="147" customFormat="1" ht="15.75" hidden="1" customHeight="1" x14ac:dyDescent="0.3">
      <c r="A346" s="245"/>
      <c r="B346" s="226"/>
      <c r="D346" s="233" t="s">
        <v>166</v>
      </c>
      <c r="E346" s="232"/>
      <c r="F346" s="228" t="s">
        <v>363</v>
      </c>
      <c r="H346" s="229">
        <v>12.497</v>
      </c>
      <c r="L346" s="255"/>
      <c r="M346" s="230"/>
      <c r="T346" s="231"/>
      <c r="AT346" s="232" t="s">
        <v>166</v>
      </c>
      <c r="AU346" s="232" t="s">
        <v>70</v>
      </c>
      <c r="AV346" s="232" t="s">
        <v>70</v>
      </c>
      <c r="AW346" s="232" t="s">
        <v>93</v>
      </c>
      <c r="AX346" s="232" t="s">
        <v>63</v>
      </c>
      <c r="AY346" s="232" t="s">
        <v>122</v>
      </c>
    </row>
    <row r="347" spans="1:65" s="147" customFormat="1" ht="15.75" hidden="1" customHeight="1" x14ac:dyDescent="0.3">
      <c r="A347" s="245"/>
      <c r="B347" s="226"/>
      <c r="D347" s="233" t="s">
        <v>166</v>
      </c>
      <c r="E347" s="232"/>
      <c r="F347" s="228" t="s">
        <v>361</v>
      </c>
      <c r="H347" s="229">
        <v>6.8819999999999997</v>
      </c>
      <c r="L347" s="255"/>
      <c r="M347" s="230"/>
      <c r="T347" s="231"/>
      <c r="AT347" s="232" t="s">
        <v>166</v>
      </c>
      <c r="AU347" s="232" t="s">
        <v>70</v>
      </c>
      <c r="AV347" s="232" t="s">
        <v>70</v>
      </c>
      <c r="AW347" s="232" t="s">
        <v>93</v>
      </c>
      <c r="AX347" s="232" t="s">
        <v>63</v>
      </c>
      <c r="AY347" s="232" t="s">
        <v>122</v>
      </c>
    </row>
    <row r="348" spans="1:65" s="147" customFormat="1" ht="15.75" hidden="1" customHeight="1" x14ac:dyDescent="0.3">
      <c r="A348" s="245"/>
      <c r="B348" s="226"/>
      <c r="D348" s="233" t="s">
        <v>166</v>
      </c>
      <c r="E348" s="232"/>
      <c r="F348" s="228" t="s">
        <v>362</v>
      </c>
      <c r="H348" s="229">
        <v>12.432</v>
      </c>
      <c r="L348" s="255"/>
      <c r="M348" s="230"/>
      <c r="T348" s="231"/>
      <c r="AT348" s="232" t="s">
        <v>166</v>
      </c>
      <c r="AU348" s="232" t="s">
        <v>70</v>
      </c>
      <c r="AV348" s="232" t="s">
        <v>70</v>
      </c>
      <c r="AW348" s="232" t="s">
        <v>93</v>
      </c>
      <c r="AX348" s="232" t="s">
        <v>63</v>
      </c>
      <c r="AY348" s="232" t="s">
        <v>122</v>
      </c>
    </row>
    <row r="349" spans="1:65" s="147" customFormat="1" ht="15.75" hidden="1" customHeight="1" x14ac:dyDescent="0.3">
      <c r="A349" s="245"/>
      <c r="B349" s="226"/>
      <c r="D349" s="233" t="s">
        <v>166</v>
      </c>
      <c r="E349" s="232"/>
      <c r="F349" s="228" t="s">
        <v>363</v>
      </c>
      <c r="H349" s="229">
        <v>12.497</v>
      </c>
      <c r="L349" s="255"/>
      <c r="M349" s="230"/>
      <c r="T349" s="231"/>
      <c r="AT349" s="232" t="s">
        <v>166</v>
      </c>
      <c r="AU349" s="232" t="s">
        <v>70</v>
      </c>
      <c r="AV349" s="232" t="s">
        <v>70</v>
      </c>
      <c r="AW349" s="232" t="s">
        <v>93</v>
      </c>
      <c r="AX349" s="232" t="s">
        <v>63</v>
      </c>
      <c r="AY349" s="232" t="s">
        <v>122</v>
      </c>
    </row>
    <row r="350" spans="1:65" s="147" customFormat="1" ht="15.75" customHeight="1" x14ac:dyDescent="0.3">
      <c r="A350" s="245"/>
      <c r="B350" s="81"/>
      <c r="C350" s="243" t="s">
        <v>838</v>
      </c>
      <c r="D350" s="243" t="s">
        <v>382</v>
      </c>
      <c r="E350" s="238" t="s">
        <v>839</v>
      </c>
      <c r="F350" s="239" t="s">
        <v>840</v>
      </c>
      <c r="G350" s="237" t="s">
        <v>134</v>
      </c>
      <c r="H350" s="240">
        <v>64.414000000000001</v>
      </c>
      <c r="I350" s="271"/>
      <c r="J350" s="241">
        <f>ROUND($I$350*$H$350,2)</f>
        <v>0</v>
      </c>
      <c r="K350" s="239" t="s">
        <v>129</v>
      </c>
      <c r="L350" s="256"/>
      <c r="M350" s="239"/>
      <c r="N350" s="242" t="s">
        <v>34</v>
      </c>
      <c r="O350" s="223">
        <v>0</v>
      </c>
      <c r="P350" s="223">
        <f>$O$350*$H$350</f>
        <v>0</v>
      </c>
      <c r="Q350" s="223">
        <v>1.26E-2</v>
      </c>
      <c r="R350" s="223">
        <f>$Q$350*$H$350</f>
        <v>0.81161640000000002</v>
      </c>
      <c r="S350" s="223">
        <v>0</v>
      </c>
      <c r="T350" s="224">
        <f>$S$350*$H$350</f>
        <v>0</v>
      </c>
      <c r="AR350" s="175" t="s">
        <v>266</v>
      </c>
      <c r="AT350" s="175" t="s">
        <v>382</v>
      </c>
      <c r="AU350" s="175" t="s">
        <v>70</v>
      </c>
      <c r="AY350" s="147" t="s">
        <v>122</v>
      </c>
      <c r="BE350" s="225">
        <f>IF($N$350="základní",$J$350,0)</f>
        <v>0</v>
      </c>
      <c r="BF350" s="225">
        <f>IF($N$350="snížená",$J$350,0)</f>
        <v>0</v>
      </c>
      <c r="BG350" s="225">
        <f>IF($N$350="zákl. přenesená",$J$350,0)</f>
        <v>0</v>
      </c>
      <c r="BH350" s="225">
        <f>IF($N$350="sníž. přenesená",$J$350,0)</f>
        <v>0</v>
      </c>
      <c r="BI350" s="225">
        <f>IF($N$350="nulová",$J$350,0)</f>
        <v>0</v>
      </c>
      <c r="BJ350" s="175" t="s">
        <v>17</v>
      </c>
      <c r="BK350" s="225">
        <f>ROUND($I$350*$H$350,2)</f>
        <v>0</v>
      </c>
      <c r="BL350" s="175" t="s">
        <v>197</v>
      </c>
      <c r="BM350" s="175" t="s">
        <v>841</v>
      </c>
    </row>
    <row r="351" spans="1:65" s="147" customFormat="1" ht="15.75" hidden="1" customHeight="1" x14ac:dyDescent="0.3">
      <c r="A351" s="245"/>
      <c r="B351" s="226"/>
      <c r="D351" s="233" t="s">
        <v>166</v>
      </c>
      <c r="F351" s="228" t="s">
        <v>842</v>
      </c>
      <c r="H351" s="229">
        <v>64.414000000000001</v>
      </c>
      <c r="L351" s="255"/>
      <c r="M351" s="230"/>
      <c r="T351" s="231"/>
      <c r="AT351" s="232" t="s">
        <v>166</v>
      </c>
      <c r="AU351" s="232" t="s">
        <v>70</v>
      </c>
      <c r="AV351" s="232" t="s">
        <v>70</v>
      </c>
      <c r="AW351" s="232" t="s">
        <v>63</v>
      </c>
      <c r="AX351" s="232" t="s">
        <v>17</v>
      </c>
      <c r="AY351" s="232" t="s">
        <v>122</v>
      </c>
    </row>
    <row r="352" spans="1:65" s="147" customFormat="1" ht="15.75" customHeight="1" x14ac:dyDescent="0.3">
      <c r="A352" s="245"/>
      <c r="B352" s="81"/>
      <c r="C352" s="215" t="s">
        <v>843</v>
      </c>
      <c r="D352" s="215" t="s">
        <v>125</v>
      </c>
      <c r="E352" s="216" t="s">
        <v>844</v>
      </c>
      <c r="F352" s="217" t="s">
        <v>845</v>
      </c>
      <c r="G352" s="218" t="s">
        <v>208</v>
      </c>
      <c r="H352" s="219">
        <v>3.7</v>
      </c>
      <c r="I352" s="270"/>
      <c r="J352" s="220">
        <f>ROUND($I$352*$H$352,2)</f>
        <v>0</v>
      </c>
      <c r="K352" s="217" t="s">
        <v>129</v>
      </c>
      <c r="L352" s="252"/>
      <c r="M352" s="221"/>
      <c r="N352" s="222" t="s">
        <v>34</v>
      </c>
      <c r="O352" s="223">
        <v>0.248</v>
      </c>
      <c r="P352" s="223">
        <f>$O$352*$H$352</f>
        <v>0.91760000000000008</v>
      </c>
      <c r="Q352" s="223">
        <v>3.1E-4</v>
      </c>
      <c r="R352" s="223">
        <f>$Q$352*$H$352</f>
        <v>1.147E-3</v>
      </c>
      <c r="S352" s="223">
        <v>0</v>
      </c>
      <c r="T352" s="224">
        <f>$S$352*$H$352</f>
        <v>0</v>
      </c>
      <c r="AR352" s="175" t="s">
        <v>197</v>
      </c>
      <c r="AT352" s="175" t="s">
        <v>125</v>
      </c>
      <c r="AU352" s="175" t="s">
        <v>70</v>
      </c>
      <c r="AY352" s="147" t="s">
        <v>122</v>
      </c>
      <c r="BE352" s="225">
        <f>IF($N$352="základní",$J$352,0)</f>
        <v>0</v>
      </c>
      <c r="BF352" s="225">
        <f>IF($N$352="snížená",$J$352,0)</f>
        <v>0</v>
      </c>
      <c r="BG352" s="225">
        <f>IF($N$352="zákl. přenesená",$J$352,0)</f>
        <v>0</v>
      </c>
      <c r="BH352" s="225">
        <f>IF($N$352="sníž. přenesená",$J$352,0)</f>
        <v>0</v>
      </c>
      <c r="BI352" s="225">
        <f>IF($N$352="nulová",$J$352,0)</f>
        <v>0</v>
      </c>
      <c r="BJ352" s="175" t="s">
        <v>17</v>
      </c>
      <c r="BK352" s="225">
        <f>ROUND($I$352*$H$352,2)</f>
        <v>0</v>
      </c>
      <c r="BL352" s="175" t="s">
        <v>197</v>
      </c>
      <c r="BM352" s="175" t="s">
        <v>846</v>
      </c>
    </row>
    <row r="353" spans="1:65" s="147" customFormat="1" ht="15.75" hidden="1" customHeight="1" x14ac:dyDescent="0.3">
      <c r="A353" s="245"/>
      <c r="B353" s="226"/>
      <c r="D353" s="227" t="s">
        <v>166</v>
      </c>
      <c r="E353" s="228"/>
      <c r="F353" s="228" t="s">
        <v>847</v>
      </c>
      <c r="H353" s="229">
        <v>3.7</v>
      </c>
      <c r="L353" s="255"/>
      <c r="M353" s="230"/>
      <c r="T353" s="231"/>
      <c r="AT353" s="232" t="s">
        <v>166</v>
      </c>
      <c r="AU353" s="232" t="s">
        <v>70</v>
      </c>
      <c r="AV353" s="232" t="s">
        <v>70</v>
      </c>
      <c r="AW353" s="232" t="s">
        <v>93</v>
      </c>
      <c r="AX353" s="232" t="s">
        <v>63</v>
      </c>
      <c r="AY353" s="232" t="s">
        <v>122</v>
      </c>
    </row>
    <row r="354" spans="1:65" s="147" customFormat="1" ht="15.75" customHeight="1" x14ac:dyDescent="0.3">
      <c r="A354" s="245"/>
      <c r="B354" s="81"/>
      <c r="C354" s="215" t="s">
        <v>848</v>
      </c>
      <c r="D354" s="215" t="s">
        <v>125</v>
      </c>
      <c r="E354" s="216" t="s">
        <v>849</v>
      </c>
      <c r="F354" s="217" t="s">
        <v>850</v>
      </c>
      <c r="G354" s="218" t="s">
        <v>208</v>
      </c>
      <c r="H354" s="219">
        <v>26.405000000000001</v>
      </c>
      <c r="I354" s="270"/>
      <c r="J354" s="220">
        <f>ROUND($I$354*$H$354,2)</f>
        <v>0</v>
      </c>
      <c r="K354" s="217" t="s">
        <v>129</v>
      </c>
      <c r="L354" s="252"/>
      <c r="M354" s="221"/>
      <c r="N354" s="222" t="s">
        <v>34</v>
      </c>
      <c r="O354" s="223">
        <v>0.16</v>
      </c>
      <c r="P354" s="223">
        <f>$O$354*$H$354</f>
        <v>4.2248000000000001</v>
      </c>
      <c r="Q354" s="223">
        <v>2.5999999999999998E-4</v>
      </c>
      <c r="R354" s="223">
        <f>$Q$354*$H$354</f>
        <v>6.8652999999999995E-3</v>
      </c>
      <c r="S354" s="223">
        <v>0</v>
      </c>
      <c r="T354" s="224">
        <f>$S$354*$H$354</f>
        <v>0</v>
      </c>
      <c r="AR354" s="175" t="s">
        <v>197</v>
      </c>
      <c r="AT354" s="175" t="s">
        <v>125</v>
      </c>
      <c r="AU354" s="175" t="s">
        <v>70</v>
      </c>
      <c r="AY354" s="147" t="s">
        <v>122</v>
      </c>
      <c r="BE354" s="225">
        <f>IF($N$354="základní",$J$354,0)</f>
        <v>0</v>
      </c>
      <c r="BF354" s="225">
        <f>IF($N$354="snížená",$J$354,0)</f>
        <v>0</v>
      </c>
      <c r="BG354" s="225">
        <f>IF($N$354="zákl. přenesená",$J$354,0)</f>
        <v>0</v>
      </c>
      <c r="BH354" s="225">
        <f>IF($N$354="sníž. přenesená",$J$354,0)</f>
        <v>0</v>
      </c>
      <c r="BI354" s="225">
        <f>IF($N$354="nulová",$J$354,0)</f>
        <v>0</v>
      </c>
      <c r="BJ354" s="175" t="s">
        <v>17</v>
      </c>
      <c r="BK354" s="225">
        <f>ROUND($I$354*$H$354,2)</f>
        <v>0</v>
      </c>
      <c r="BL354" s="175" t="s">
        <v>197</v>
      </c>
      <c r="BM354" s="175" t="s">
        <v>851</v>
      </c>
    </row>
    <row r="355" spans="1:65" s="147" customFormat="1" ht="15.75" hidden="1" customHeight="1" x14ac:dyDescent="0.3">
      <c r="A355" s="245"/>
      <c r="B355" s="226"/>
      <c r="D355" s="227" t="s">
        <v>166</v>
      </c>
      <c r="E355" s="228"/>
      <c r="F355" s="228" t="s">
        <v>852</v>
      </c>
      <c r="H355" s="229">
        <v>6.19</v>
      </c>
      <c r="L355" s="255"/>
      <c r="M355" s="230"/>
      <c r="T355" s="231"/>
      <c r="AT355" s="232" t="s">
        <v>166</v>
      </c>
      <c r="AU355" s="232" t="s">
        <v>70</v>
      </c>
      <c r="AV355" s="232" t="s">
        <v>70</v>
      </c>
      <c r="AW355" s="232" t="s">
        <v>93</v>
      </c>
      <c r="AX355" s="232" t="s">
        <v>63</v>
      </c>
      <c r="AY355" s="232" t="s">
        <v>122</v>
      </c>
    </row>
    <row r="356" spans="1:65" s="147" customFormat="1" ht="15.75" hidden="1" customHeight="1" x14ac:dyDescent="0.3">
      <c r="A356" s="245"/>
      <c r="B356" s="226"/>
      <c r="D356" s="233" t="s">
        <v>166</v>
      </c>
      <c r="E356" s="232"/>
      <c r="F356" s="228" t="s">
        <v>853</v>
      </c>
      <c r="H356" s="229">
        <v>9.76</v>
      </c>
      <c r="L356" s="255"/>
      <c r="M356" s="230"/>
      <c r="T356" s="231"/>
      <c r="AT356" s="232" t="s">
        <v>166</v>
      </c>
      <c r="AU356" s="232" t="s">
        <v>70</v>
      </c>
      <c r="AV356" s="232" t="s">
        <v>70</v>
      </c>
      <c r="AW356" s="232" t="s">
        <v>93</v>
      </c>
      <c r="AX356" s="232" t="s">
        <v>63</v>
      </c>
      <c r="AY356" s="232" t="s">
        <v>122</v>
      </c>
    </row>
    <row r="357" spans="1:65" s="147" customFormat="1" ht="15.75" hidden="1" customHeight="1" x14ac:dyDescent="0.3">
      <c r="A357" s="245"/>
      <c r="B357" s="226"/>
      <c r="D357" s="233" t="s">
        <v>166</v>
      </c>
      <c r="E357" s="232"/>
      <c r="F357" s="228" t="s">
        <v>854</v>
      </c>
      <c r="H357" s="229">
        <v>10.455</v>
      </c>
      <c r="L357" s="255"/>
      <c r="M357" s="230"/>
      <c r="T357" s="231"/>
      <c r="AT357" s="232" t="s">
        <v>166</v>
      </c>
      <c r="AU357" s="232" t="s">
        <v>70</v>
      </c>
      <c r="AV357" s="232" t="s">
        <v>70</v>
      </c>
      <c r="AW357" s="232" t="s">
        <v>93</v>
      </c>
      <c r="AX357" s="232" t="s">
        <v>63</v>
      </c>
      <c r="AY357" s="232" t="s">
        <v>122</v>
      </c>
    </row>
    <row r="358" spans="1:65" s="147" customFormat="1" ht="15.75" customHeight="1" x14ac:dyDescent="0.3">
      <c r="A358" s="245"/>
      <c r="B358" s="81"/>
      <c r="C358" s="215" t="s">
        <v>855</v>
      </c>
      <c r="D358" s="215" t="s">
        <v>125</v>
      </c>
      <c r="E358" s="216" t="s">
        <v>856</v>
      </c>
      <c r="F358" s="217" t="s">
        <v>857</v>
      </c>
      <c r="G358" s="218" t="s">
        <v>221</v>
      </c>
      <c r="H358" s="269"/>
      <c r="I358" s="270"/>
      <c r="J358" s="220">
        <f>ROUND($I$358*$H$358,2)</f>
        <v>0</v>
      </c>
      <c r="K358" s="217" t="s">
        <v>129</v>
      </c>
      <c r="L358" s="252"/>
      <c r="M358" s="221"/>
      <c r="N358" s="222" t="s">
        <v>34</v>
      </c>
      <c r="O358" s="223">
        <v>0</v>
      </c>
      <c r="P358" s="223">
        <f>$O$358*$H$358</f>
        <v>0</v>
      </c>
      <c r="Q358" s="223">
        <v>0</v>
      </c>
      <c r="R358" s="223">
        <f>$Q$358*$H$358</f>
        <v>0</v>
      </c>
      <c r="S358" s="223">
        <v>0</v>
      </c>
      <c r="T358" s="224">
        <f>$S$358*$H$358</f>
        <v>0</v>
      </c>
      <c r="AR358" s="175" t="s">
        <v>197</v>
      </c>
      <c r="AT358" s="175" t="s">
        <v>125</v>
      </c>
      <c r="AU358" s="175" t="s">
        <v>70</v>
      </c>
      <c r="AY358" s="147" t="s">
        <v>122</v>
      </c>
      <c r="BE358" s="225">
        <f>IF($N$358="základní",$J$358,0)</f>
        <v>0</v>
      </c>
      <c r="BF358" s="225">
        <f>IF($N$358="snížená",$J$358,0)</f>
        <v>0</v>
      </c>
      <c r="BG358" s="225">
        <f>IF($N$358="zákl. přenesená",$J$358,0)</f>
        <v>0</v>
      </c>
      <c r="BH358" s="225">
        <f>IF($N$358="sníž. přenesená",$J$358,0)</f>
        <v>0</v>
      </c>
      <c r="BI358" s="225">
        <f>IF($N$358="nulová",$J$358,0)</f>
        <v>0</v>
      </c>
      <c r="BJ358" s="175" t="s">
        <v>17</v>
      </c>
      <c r="BK358" s="225">
        <f>ROUND($I$358*$H$358,2)</f>
        <v>0</v>
      </c>
      <c r="BL358" s="175" t="s">
        <v>197</v>
      </c>
      <c r="BM358" s="175" t="s">
        <v>858</v>
      </c>
    </row>
    <row r="359" spans="1:65" s="205" customFormat="1" ht="30.75" customHeight="1" x14ac:dyDescent="0.3">
      <c r="A359" s="250"/>
      <c r="B359" s="204"/>
      <c r="D359" s="206" t="s">
        <v>62</v>
      </c>
      <c r="E359" s="213" t="s">
        <v>859</v>
      </c>
      <c r="F359" s="213" t="s">
        <v>860</v>
      </c>
      <c r="J359" s="214">
        <f>$BK$359</f>
        <v>0</v>
      </c>
      <c r="L359" s="254"/>
      <c r="M359" s="209"/>
      <c r="P359" s="210">
        <f>SUM($P$360:$P$375)</f>
        <v>26.782683000000002</v>
      </c>
      <c r="R359" s="210">
        <f>SUM($R$360:$R$375)</f>
        <v>5.6690700000000004E-2</v>
      </c>
      <c r="T359" s="211">
        <f>SUM($T$360:$T$375)</f>
        <v>0</v>
      </c>
      <c r="AR359" s="206" t="s">
        <v>70</v>
      </c>
      <c r="AT359" s="206" t="s">
        <v>62</v>
      </c>
      <c r="AU359" s="206" t="s">
        <v>17</v>
      </c>
      <c r="AY359" s="206" t="s">
        <v>122</v>
      </c>
      <c r="BK359" s="212">
        <f>SUM($BK$360:$BK$375)</f>
        <v>0</v>
      </c>
    </row>
    <row r="360" spans="1:65" s="147" customFormat="1" ht="15.75" customHeight="1" x14ac:dyDescent="0.3">
      <c r="A360" s="245"/>
      <c r="B360" s="81"/>
      <c r="C360" s="218" t="s">
        <v>861</v>
      </c>
      <c r="D360" s="218" t="s">
        <v>125</v>
      </c>
      <c r="E360" s="216" t="s">
        <v>862</v>
      </c>
      <c r="F360" s="217" t="s">
        <v>863</v>
      </c>
      <c r="G360" s="218" t="s">
        <v>134</v>
      </c>
      <c r="H360" s="219">
        <v>7.08</v>
      </c>
      <c r="I360" s="270"/>
      <c r="J360" s="220">
        <f>ROUND($I$360*$H$360,2)</f>
        <v>0</v>
      </c>
      <c r="K360" s="217" t="s">
        <v>129</v>
      </c>
      <c r="L360" s="252"/>
      <c r="M360" s="221"/>
      <c r="N360" s="222" t="s">
        <v>34</v>
      </c>
      <c r="O360" s="223">
        <v>7.1999999999999995E-2</v>
      </c>
      <c r="P360" s="223">
        <f>$O$360*$H$360</f>
        <v>0.50975999999999999</v>
      </c>
      <c r="Q360" s="223">
        <v>0</v>
      </c>
      <c r="R360" s="223">
        <f>$Q$360*$H$360</f>
        <v>0</v>
      </c>
      <c r="S360" s="223">
        <v>0</v>
      </c>
      <c r="T360" s="224">
        <f>$S$360*$H$360</f>
        <v>0</v>
      </c>
      <c r="AR360" s="175" t="s">
        <v>197</v>
      </c>
      <c r="AT360" s="175" t="s">
        <v>125</v>
      </c>
      <c r="AU360" s="175" t="s">
        <v>70</v>
      </c>
      <c r="AY360" s="175" t="s">
        <v>122</v>
      </c>
      <c r="BE360" s="225">
        <f>IF($N$360="základní",$J$360,0)</f>
        <v>0</v>
      </c>
      <c r="BF360" s="225">
        <f>IF($N$360="snížená",$J$360,0)</f>
        <v>0</v>
      </c>
      <c r="BG360" s="225">
        <f>IF($N$360="zákl. přenesená",$J$360,0)</f>
        <v>0</v>
      </c>
      <c r="BH360" s="225">
        <f>IF($N$360="sníž. přenesená",$J$360,0)</f>
        <v>0</v>
      </c>
      <c r="BI360" s="225">
        <f>IF($N$360="nulová",$J$360,0)</f>
        <v>0</v>
      </c>
      <c r="BJ360" s="175" t="s">
        <v>17</v>
      </c>
      <c r="BK360" s="225">
        <f>ROUND($I$360*$H$360,2)</f>
        <v>0</v>
      </c>
      <c r="BL360" s="175" t="s">
        <v>197</v>
      </c>
      <c r="BM360" s="175" t="s">
        <v>864</v>
      </c>
    </row>
    <row r="361" spans="1:65" s="147" customFormat="1" ht="15.75" hidden="1" customHeight="1" x14ac:dyDescent="0.3">
      <c r="A361" s="245"/>
      <c r="B361" s="226"/>
      <c r="D361" s="227" t="s">
        <v>166</v>
      </c>
      <c r="E361" s="228"/>
      <c r="F361" s="228" t="s">
        <v>865</v>
      </c>
      <c r="H361" s="229">
        <v>4.32</v>
      </c>
      <c r="L361" s="255"/>
      <c r="M361" s="230"/>
      <c r="T361" s="231"/>
      <c r="AT361" s="232" t="s">
        <v>166</v>
      </c>
      <c r="AU361" s="232" t="s">
        <v>70</v>
      </c>
      <c r="AV361" s="232" t="s">
        <v>70</v>
      </c>
      <c r="AW361" s="232" t="s">
        <v>93</v>
      </c>
      <c r="AX361" s="232" t="s">
        <v>63</v>
      </c>
      <c r="AY361" s="232" t="s">
        <v>122</v>
      </c>
    </row>
    <row r="362" spans="1:65" s="147" customFormat="1" ht="15.75" hidden="1" customHeight="1" x14ac:dyDescent="0.3">
      <c r="A362" s="245"/>
      <c r="B362" s="226"/>
      <c r="D362" s="233" t="s">
        <v>166</v>
      </c>
      <c r="E362" s="232"/>
      <c r="F362" s="228" t="s">
        <v>866</v>
      </c>
      <c r="H362" s="229">
        <v>2.76</v>
      </c>
      <c r="L362" s="255"/>
      <c r="M362" s="230"/>
      <c r="T362" s="231"/>
      <c r="AT362" s="232" t="s">
        <v>166</v>
      </c>
      <c r="AU362" s="232" t="s">
        <v>70</v>
      </c>
      <c r="AV362" s="232" t="s">
        <v>70</v>
      </c>
      <c r="AW362" s="232" t="s">
        <v>93</v>
      </c>
      <c r="AX362" s="232" t="s">
        <v>63</v>
      </c>
      <c r="AY362" s="232" t="s">
        <v>122</v>
      </c>
    </row>
    <row r="363" spans="1:65" s="147" customFormat="1" ht="15.75" customHeight="1" x14ac:dyDescent="0.3">
      <c r="A363" s="245"/>
      <c r="B363" s="81"/>
      <c r="C363" s="215" t="s">
        <v>867</v>
      </c>
      <c r="D363" s="215" t="s">
        <v>125</v>
      </c>
      <c r="E363" s="216" t="s">
        <v>868</v>
      </c>
      <c r="F363" s="217" t="s">
        <v>869</v>
      </c>
      <c r="G363" s="218" t="s">
        <v>134</v>
      </c>
      <c r="H363" s="219">
        <v>9.84</v>
      </c>
      <c r="I363" s="270"/>
      <c r="J363" s="220">
        <f>ROUND($I$363*$H$363,2)</f>
        <v>0</v>
      </c>
      <c r="K363" s="217" t="s">
        <v>129</v>
      </c>
      <c r="L363" s="252"/>
      <c r="M363" s="221"/>
      <c r="N363" s="222" t="s">
        <v>34</v>
      </c>
      <c r="O363" s="223">
        <v>0.39300000000000002</v>
      </c>
      <c r="P363" s="223">
        <f>$O$363*$H$363</f>
        <v>3.8671199999999999</v>
      </c>
      <c r="Q363" s="223">
        <v>6.6E-4</v>
      </c>
      <c r="R363" s="223">
        <f>$Q$363*$H$363</f>
        <v>6.4944E-3</v>
      </c>
      <c r="S363" s="223">
        <v>0</v>
      </c>
      <c r="T363" s="224">
        <f>$S$363*$H$363</f>
        <v>0</v>
      </c>
      <c r="AR363" s="175" t="s">
        <v>197</v>
      </c>
      <c r="AT363" s="175" t="s">
        <v>125</v>
      </c>
      <c r="AU363" s="175" t="s">
        <v>70</v>
      </c>
      <c r="AY363" s="147" t="s">
        <v>122</v>
      </c>
      <c r="BE363" s="225">
        <f>IF($N$363="základní",$J$363,0)</f>
        <v>0</v>
      </c>
      <c r="BF363" s="225">
        <f>IF($N$363="snížená",$J$363,0)</f>
        <v>0</v>
      </c>
      <c r="BG363" s="225">
        <f>IF($N$363="zákl. přenesená",$J$363,0)</f>
        <v>0</v>
      </c>
      <c r="BH363" s="225">
        <f>IF($N$363="sníž. přenesená",$J$363,0)</f>
        <v>0</v>
      </c>
      <c r="BI363" s="225">
        <f>IF($N$363="nulová",$J$363,0)</f>
        <v>0</v>
      </c>
      <c r="BJ363" s="175" t="s">
        <v>17</v>
      </c>
      <c r="BK363" s="225">
        <f>ROUND($I$363*$H$363,2)</f>
        <v>0</v>
      </c>
      <c r="BL363" s="175" t="s">
        <v>197</v>
      </c>
      <c r="BM363" s="175" t="s">
        <v>870</v>
      </c>
    </row>
    <row r="364" spans="1:65" s="147" customFormat="1" ht="15.75" hidden="1" customHeight="1" x14ac:dyDescent="0.3">
      <c r="A364" s="245"/>
      <c r="B364" s="226"/>
      <c r="D364" s="227" t="s">
        <v>166</v>
      </c>
      <c r="E364" s="228"/>
      <c r="F364" s="228" t="s">
        <v>865</v>
      </c>
      <c r="H364" s="229">
        <v>4.32</v>
      </c>
      <c r="L364" s="255"/>
      <c r="M364" s="230"/>
      <c r="T364" s="231"/>
      <c r="AT364" s="232" t="s">
        <v>166</v>
      </c>
      <c r="AU364" s="232" t="s">
        <v>70</v>
      </c>
      <c r="AV364" s="232" t="s">
        <v>70</v>
      </c>
      <c r="AW364" s="232" t="s">
        <v>93</v>
      </c>
      <c r="AX364" s="232" t="s">
        <v>63</v>
      </c>
      <c r="AY364" s="232" t="s">
        <v>122</v>
      </c>
    </row>
    <row r="365" spans="1:65" s="147" customFormat="1" ht="15.75" hidden="1" customHeight="1" x14ac:dyDescent="0.3">
      <c r="A365" s="245"/>
      <c r="B365" s="226"/>
      <c r="D365" s="233" t="s">
        <v>166</v>
      </c>
      <c r="E365" s="232"/>
      <c r="F365" s="228" t="s">
        <v>871</v>
      </c>
      <c r="H365" s="229">
        <v>5.52</v>
      </c>
      <c r="L365" s="255"/>
      <c r="M365" s="230"/>
      <c r="T365" s="231"/>
      <c r="AT365" s="232" t="s">
        <v>166</v>
      </c>
      <c r="AU365" s="232" t="s">
        <v>70</v>
      </c>
      <c r="AV365" s="232" t="s">
        <v>70</v>
      </c>
      <c r="AW365" s="232" t="s">
        <v>93</v>
      </c>
      <c r="AX365" s="232" t="s">
        <v>63</v>
      </c>
      <c r="AY365" s="232" t="s">
        <v>122</v>
      </c>
    </row>
    <row r="366" spans="1:65" s="147" customFormat="1" ht="15.75" customHeight="1" x14ac:dyDescent="0.3">
      <c r="A366" s="245"/>
      <c r="B366" s="81"/>
      <c r="C366" s="215" t="s">
        <v>872</v>
      </c>
      <c r="D366" s="215" t="s">
        <v>125</v>
      </c>
      <c r="E366" s="216" t="s">
        <v>873</v>
      </c>
      <c r="F366" s="217" t="s">
        <v>874</v>
      </c>
      <c r="G366" s="218" t="s">
        <v>134</v>
      </c>
      <c r="H366" s="219">
        <v>45.633000000000003</v>
      </c>
      <c r="I366" s="270"/>
      <c r="J366" s="220">
        <f>ROUND($I$366*$H$366,2)</f>
        <v>0</v>
      </c>
      <c r="K366" s="217" t="s">
        <v>129</v>
      </c>
      <c r="L366" s="252"/>
      <c r="M366" s="221"/>
      <c r="N366" s="222" t="s">
        <v>34</v>
      </c>
      <c r="O366" s="223">
        <v>0.49099999999999999</v>
      </c>
      <c r="P366" s="223">
        <f>$O$366*$H$366</f>
        <v>22.405803000000002</v>
      </c>
      <c r="Q366" s="223">
        <v>1.1000000000000001E-3</v>
      </c>
      <c r="R366" s="223">
        <f>$Q$366*$H$366</f>
        <v>5.0196300000000006E-2</v>
      </c>
      <c r="S366" s="223">
        <v>0</v>
      </c>
      <c r="T366" s="224">
        <f>$S$366*$H$366</f>
        <v>0</v>
      </c>
      <c r="AR366" s="175" t="s">
        <v>197</v>
      </c>
      <c r="AT366" s="175" t="s">
        <v>125</v>
      </c>
      <c r="AU366" s="175" t="s">
        <v>70</v>
      </c>
      <c r="AY366" s="147" t="s">
        <v>122</v>
      </c>
      <c r="BE366" s="225">
        <f>IF($N$366="základní",$J$366,0)</f>
        <v>0</v>
      </c>
      <c r="BF366" s="225">
        <f>IF($N$366="snížená",$J$366,0)</f>
        <v>0</v>
      </c>
      <c r="BG366" s="225">
        <f>IF($N$366="zákl. přenesená",$J$366,0)</f>
        <v>0</v>
      </c>
      <c r="BH366" s="225">
        <f>IF($N$366="sníž. přenesená",$J$366,0)</f>
        <v>0</v>
      </c>
      <c r="BI366" s="225">
        <f>IF($N$366="nulová",$J$366,0)</f>
        <v>0</v>
      </c>
      <c r="BJ366" s="175" t="s">
        <v>17</v>
      </c>
      <c r="BK366" s="225">
        <f>ROUND($I$366*$H$366,2)</f>
        <v>0</v>
      </c>
      <c r="BL366" s="175" t="s">
        <v>197</v>
      </c>
      <c r="BM366" s="175" t="s">
        <v>875</v>
      </c>
    </row>
    <row r="367" spans="1:65" s="147" customFormat="1" ht="15.75" hidden="1" customHeight="1" x14ac:dyDescent="0.3">
      <c r="A367" s="245"/>
      <c r="B367" s="226"/>
      <c r="D367" s="227" t="s">
        <v>166</v>
      </c>
      <c r="E367" s="228"/>
      <c r="F367" s="228" t="s">
        <v>876</v>
      </c>
      <c r="H367" s="229">
        <v>1.9430000000000001</v>
      </c>
      <c r="L367" s="255"/>
      <c r="M367" s="230"/>
      <c r="T367" s="231"/>
      <c r="AT367" s="232" t="s">
        <v>166</v>
      </c>
      <c r="AU367" s="232" t="s">
        <v>70</v>
      </c>
      <c r="AV367" s="232" t="s">
        <v>70</v>
      </c>
      <c r="AW367" s="232" t="s">
        <v>93</v>
      </c>
      <c r="AX367" s="232" t="s">
        <v>63</v>
      </c>
      <c r="AY367" s="232" t="s">
        <v>122</v>
      </c>
    </row>
    <row r="368" spans="1:65" s="147" customFormat="1" ht="15.75" hidden="1" customHeight="1" x14ac:dyDescent="0.3">
      <c r="A368" s="245"/>
      <c r="B368" s="226"/>
      <c r="D368" s="233" t="s">
        <v>166</v>
      </c>
      <c r="E368" s="232"/>
      <c r="F368" s="228" t="s">
        <v>877</v>
      </c>
      <c r="H368" s="229">
        <v>8.6029999999999998</v>
      </c>
      <c r="L368" s="255"/>
      <c r="M368" s="230"/>
      <c r="T368" s="231"/>
      <c r="AT368" s="232" t="s">
        <v>166</v>
      </c>
      <c r="AU368" s="232" t="s">
        <v>70</v>
      </c>
      <c r="AV368" s="232" t="s">
        <v>70</v>
      </c>
      <c r="AW368" s="232" t="s">
        <v>93</v>
      </c>
      <c r="AX368" s="232" t="s">
        <v>63</v>
      </c>
      <c r="AY368" s="232" t="s">
        <v>122</v>
      </c>
    </row>
    <row r="369" spans="1:65" s="147" customFormat="1" ht="15.75" hidden="1" customHeight="1" x14ac:dyDescent="0.3">
      <c r="A369" s="245"/>
      <c r="B369" s="226"/>
      <c r="D369" s="233" t="s">
        <v>166</v>
      </c>
      <c r="E369" s="232"/>
      <c r="F369" s="228" t="s">
        <v>878</v>
      </c>
      <c r="H369" s="229">
        <v>16.817</v>
      </c>
      <c r="L369" s="255"/>
      <c r="M369" s="230"/>
      <c r="T369" s="231"/>
      <c r="AT369" s="232" t="s">
        <v>166</v>
      </c>
      <c r="AU369" s="232" t="s">
        <v>70</v>
      </c>
      <c r="AV369" s="232" t="s">
        <v>70</v>
      </c>
      <c r="AW369" s="232" t="s">
        <v>93</v>
      </c>
      <c r="AX369" s="232" t="s">
        <v>63</v>
      </c>
      <c r="AY369" s="232" t="s">
        <v>122</v>
      </c>
    </row>
    <row r="370" spans="1:65" s="147" customFormat="1" ht="15.75" hidden="1" customHeight="1" x14ac:dyDescent="0.3">
      <c r="A370" s="245"/>
      <c r="B370" s="226"/>
      <c r="D370" s="233" t="s">
        <v>166</v>
      </c>
      <c r="E370" s="232"/>
      <c r="F370" s="228" t="s">
        <v>879</v>
      </c>
      <c r="H370" s="229">
        <v>-12.432</v>
      </c>
      <c r="L370" s="255"/>
      <c r="M370" s="230"/>
      <c r="T370" s="231"/>
      <c r="AT370" s="232" t="s">
        <v>166</v>
      </c>
      <c r="AU370" s="232" t="s">
        <v>70</v>
      </c>
      <c r="AV370" s="232" t="s">
        <v>70</v>
      </c>
      <c r="AW370" s="232" t="s">
        <v>93</v>
      </c>
      <c r="AX370" s="232" t="s">
        <v>63</v>
      </c>
      <c r="AY370" s="232" t="s">
        <v>122</v>
      </c>
    </row>
    <row r="371" spans="1:65" s="147" customFormat="1" ht="15.75" hidden="1" customHeight="1" x14ac:dyDescent="0.3">
      <c r="A371" s="245"/>
      <c r="B371" s="226"/>
      <c r="D371" s="233" t="s">
        <v>166</v>
      </c>
      <c r="E371" s="232"/>
      <c r="F371" s="228" t="s">
        <v>880</v>
      </c>
      <c r="H371" s="229">
        <v>12.303000000000001</v>
      </c>
      <c r="L371" s="255"/>
      <c r="M371" s="230"/>
      <c r="T371" s="231"/>
      <c r="AT371" s="232" t="s">
        <v>166</v>
      </c>
      <c r="AU371" s="232" t="s">
        <v>70</v>
      </c>
      <c r="AV371" s="232" t="s">
        <v>70</v>
      </c>
      <c r="AW371" s="232" t="s">
        <v>93</v>
      </c>
      <c r="AX371" s="232" t="s">
        <v>63</v>
      </c>
      <c r="AY371" s="232" t="s">
        <v>122</v>
      </c>
    </row>
    <row r="372" spans="1:65" s="147" customFormat="1" ht="15.75" hidden="1" customHeight="1" x14ac:dyDescent="0.3">
      <c r="A372" s="245"/>
      <c r="B372" s="226"/>
      <c r="D372" s="233" t="s">
        <v>166</v>
      </c>
      <c r="E372" s="232"/>
      <c r="F372" s="228" t="s">
        <v>881</v>
      </c>
      <c r="H372" s="229">
        <v>15.762</v>
      </c>
      <c r="L372" s="255"/>
      <c r="M372" s="230"/>
      <c r="T372" s="231"/>
      <c r="AT372" s="232" t="s">
        <v>166</v>
      </c>
      <c r="AU372" s="232" t="s">
        <v>70</v>
      </c>
      <c r="AV372" s="232" t="s">
        <v>70</v>
      </c>
      <c r="AW372" s="232" t="s">
        <v>93</v>
      </c>
      <c r="AX372" s="232" t="s">
        <v>63</v>
      </c>
      <c r="AY372" s="232" t="s">
        <v>122</v>
      </c>
    </row>
    <row r="373" spans="1:65" s="147" customFormat="1" ht="15.75" hidden="1" customHeight="1" x14ac:dyDescent="0.3">
      <c r="A373" s="245"/>
      <c r="B373" s="226"/>
      <c r="D373" s="233" t="s">
        <v>166</v>
      </c>
      <c r="E373" s="232"/>
      <c r="F373" s="228" t="s">
        <v>355</v>
      </c>
      <c r="H373" s="229">
        <v>-12.497</v>
      </c>
      <c r="L373" s="255"/>
      <c r="M373" s="230"/>
      <c r="T373" s="231"/>
      <c r="AT373" s="232" t="s">
        <v>166</v>
      </c>
      <c r="AU373" s="232" t="s">
        <v>70</v>
      </c>
      <c r="AV373" s="232" t="s">
        <v>70</v>
      </c>
      <c r="AW373" s="232" t="s">
        <v>93</v>
      </c>
      <c r="AX373" s="232" t="s">
        <v>63</v>
      </c>
      <c r="AY373" s="232" t="s">
        <v>122</v>
      </c>
    </row>
    <row r="374" spans="1:65" s="147" customFormat="1" ht="15.75" hidden="1" customHeight="1" x14ac:dyDescent="0.3">
      <c r="A374" s="245"/>
      <c r="B374" s="226"/>
      <c r="D374" s="233" t="s">
        <v>166</v>
      </c>
      <c r="E374" s="232"/>
      <c r="F374" s="228" t="s">
        <v>882</v>
      </c>
      <c r="H374" s="229">
        <v>7.5670000000000002</v>
      </c>
      <c r="L374" s="255"/>
      <c r="M374" s="230"/>
      <c r="T374" s="231"/>
      <c r="AT374" s="232" t="s">
        <v>166</v>
      </c>
      <c r="AU374" s="232" t="s">
        <v>70</v>
      </c>
      <c r="AV374" s="232" t="s">
        <v>70</v>
      </c>
      <c r="AW374" s="232" t="s">
        <v>93</v>
      </c>
      <c r="AX374" s="232" t="s">
        <v>63</v>
      </c>
      <c r="AY374" s="232" t="s">
        <v>122</v>
      </c>
    </row>
    <row r="375" spans="1:65" s="147" customFormat="1" ht="15.75" hidden="1" customHeight="1" x14ac:dyDescent="0.3">
      <c r="A375" s="245"/>
      <c r="B375" s="226"/>
      <c r="D375" s="233" t="s">
        <v>166</v>
      </c>
      <c r="E375" s="232"/>
      <c r="F375" s="228" t="s">
        <v>883</v>
      </c>
      <c r="H375" s="229">
        <v>7.5670000000000002</v>
      </c>
      <c r="L375" s="255"/>
      <c r="M375" s="230"/>
      <c r="T375" s="231"/>
      <c r="AT375" s="232" t="s">
        <v>166</v>
      </c>
      <c r="AU375" s="232" t="s">
        <v>70</v>
      </c>
      <c r="AV375" s="232" t="s">
        <v>70</v>
      </c>
      <c r="AW375" s="232" t="s">
        <v>93</v>
      </c>
      <c r="AX375" s="232" t="s">
        <v>63</v>
      </c>
      <c r="AY375" s="232" t="s">
        <v>122</v>
      </c>
    </row>
    <row r="376" spans="1:65" s="205" customFormat="1" ht="30.75" customHeight="1" x14ac:dyDescent="0.3">
      <c r="A376" s="250"/>
      <c r="B376" s="204"/>
      <c r="D376" s="206" t="s">
        <v>62</v>
      </c>
      <c r="E376" s="213" t="s">
        <v>284</v>
      </c>
      <c r="F376" s="213" t="s">
        <v>285</v>
      </c>
      <c r="J376" s="214">
        <f>$BK$376</f>
        <v>0</v>
      </c>
      <c r="L376" s="254"/>
      <c r="M376" s="209"/>
      <c r="P376" s="210">
        <f>SUM($P$377:$P$391)</f>
        <v>36.836086000000002</v>
      </c>
      <c r="R376" s="210">
        <f>SUM($R$377:$R$391)</f>
        <v>0.26014604000000002</v>
      </c>
      <c r="T376" s="211">
        <f>SUM($T$377:$T$391)</f>
        <v>3.9474469999999998E-2</v>
      </c>
      <c r="AR376" s="206" t="s">
        <v>70</v>
      </c>
      <c r="AT376" s="206" t="s">
        <v>62</v>
      </c>
      <c r="AU376" s="206" t="s">
        <v>17</v>
      </c>
      <c r="AY376" s="206" t="s">
        <v>122</v>
      </c>
      <c r="BK376" s="212">
        <f>SUM($BK$377:$BK$391)</f>
        <v>0</v>
      </c>
    </row>
    <row r="377" spans="1:65" s="147" customFormat="1" ht="15.75" customHeight="1" x14ac:dyDescent="0.3">
      <c r="A377" s="245"/>
      <c r="B377" s="81"/>
      <c r="C377" s="215" t="s">
        <v>884</v>
      </c>
      <c r="D377" s="215" t="s">
        <v>125</v>
      </c>
      <c r="E377" s="216" t="s">
        <v>287</v>
      </c>
      <c r="F377" s="217" t="s">
        <v>288</v>
      </c>
      <c r="G377" s="218" t="s">
        <v>134</v>
      </c>
      <c r="H377" s="219">
        <v>127.337</v>
      </c>
      <c r="I377" s="270"/>
      <c r="J377" s="220">
        <f>ROUND($I$377*$H$377,2)</f>
        <v>0</v>
      </c>
      <c r="K377" s="217" t="s">
        <v>129</v>
      </c>
      <c r="L377" s="252"/>
      <c r="M377" s="221"/>
      <c r="N377" s="222" t="s">
        <v>34</v>
      </c>
      <c r="O377" s="223">
        <v>7.3999999999999996E-2</v>
      </c>
      <c r="P377" s="223">
        <f>$O$377*$H$377</f>
        <v>9.4229380000000003</v>
      </c>
      <c r="Q377" s="223">
        <v>1E-3</v>
      </c>
      <c r="R377" s="223">
        <f>$Q$377*$H$377</f>
        <v>0.12733700000000001</v>
      </c>
      <c r="S377" s="223">
        <v>3.1E-4</v>
      </c>
      <c r="T377" s="224">
        <f>$S$377*$H$377</f>
        <v>3.9474469999999998E-2</v>
      </c>
      <c r="AR377" s="175" t="s">
        <v>197</v>
      </c>
      <c r="AT377" s="175" t="s">
        <v>125</v>
      </c>
      <c r="AU377" s="175" t="s">
        <v>70</v>
      </c>
      <c r="AY377" s="147" t="s">
        <v>122</v>
      </c>
      <c r="BE377" s="225">
        <f>IF($N$377="základní",$J$377,0)</f>
        <v>0</v>
      </c>
      <c r="BF377" s="225">
        <f>IF($N$377="snížená",$J$377,0)</f>
        <v>0</v>
      </c>
      <c r="BG377" s="225">
        <f>IF($N$377="zákl. přenesená",$J$377,0)</f>
        <v>0</v>
      </c>
      <c r="BH377" s="225">
        <f>IF($N$377="sníž. přenesená",$J$377,0)</f>
        <v>0</v>
      </c>
      <c r="BI377" s="225">
        <f>IF($N$377="nulová",$J$377,0)</f>
        <v>0</v>
      </c>
      <c r="BJ377" s="175" t="s">
        <v>17</v>
      </c>
      <c r="BK377" s="225">
        <f>ROUND($I$377*$H$377,2)</f>
        <v>0</v>
      </c>
      <c r="BL377" s="175" t="s">
        <v>197</v>
      </c>
      <c r="BM377" s="175" t="s">
        <v>885</v>
      </c>
    </row>
    <row r="378" spans="1:65" s="147" customFormat="1" ht="15.75" hidden="1" customHeight="1" x14ac:dyDescent="0.3">
      <c r="A378" s="245"/>
      <c r="B378" s="226"/>
      <c r="D378" s="227" t="s">
        <v>166</v>
      </c>
      <c r="E378" s="228"/>
      <c r="F378" s="228" t="s">
        <v>886</v>
      </c>
      <c r="H378" s="229">
        <v>5.3940000000000001</v>
      </c>
      <c r="L378" s="255"/>
      <c r="M378" s="230"/>
      <c r="T378" s="231"/>
      <c r="AT378" s="232" t="s">
        <v>166</v>
      </c>
      <c r="AU378" s="232" t="s">
        <v>70</v>
      </c>
      <c r="AV378" s="232" t="s">
        <v>70</v>
      </c>
      <c r="AW378" s="232" t="s">
        <v>93</v>
      </c>
      <c r="AX378" s="232" t="s">
        <v>63</v>
      </c>
      <c r="AY378" s="232" t="s">
        <v>122</v>
      </c>
    </row>
    <row r="379" spans="1:65" s="147" customFormat="1" ht="15.75" hidden="1" customHeight="1" x14ac:dyDescent="0.3">
      <c r="A379" s="245"/>
      <c r="B379" s="226"/>
      <c r="D379" s="233" t="s">
        <v>166</v>
      </c>
      <c r="E379" s="232"/>
      <c r="F379" s="228" t="s">
        <v>887</v>
      </c>
      <c r="H379" s="229">
        <v>1.474</v>
      </c>
      <c r="L379" s="255"/>
      <c r="M379" s="230"/>
      <c r="T379" s="231"/>
      <c r="AT379" s="232" t="s">
        <v>166</v>
      </c>
      <c r="AU379" s="232" t="s">
        <v>70</v>
      </c>
      <c r="AV379" s="232" t="s">
        <v>70</v>
      </c>
      <c r="AW379" s="232" t="s">
        <v>93</v>
      </c>
      <c r="AX379" s="232" t="s">
        <v>63</v>
      </c>
      <c r="AY379" s="232" t="s">
        <v>122</v>
      </c>
    </row>
    <row r="380" spans="1:65" s="147" customFormat="1" ht="15.75" hidden="1" customHeight="1" x14ac:dyDescent="0.3">
      <c r="A380" s="245"/>
      <c r="B380" s="226"/>
      <c r="D380" s="233" t="s">
        <v>166</v>
      </c>
      <c r="E380" s="232"/>
      <c r="F380" s="228" t="s">
        <v>350</v>
      </c>
      <c r="H380" s="229">
        <v>17.324999999999999</v>
      </c>
      <c r="L380" s="255"/>
      <c r="M380" s="230"/>
      <c r="T380" s="231"/>
      <c r="AT380" s="232" t="s">
        <v>166</v>
      </c>
      <c r="AU380" s="232" t="s">
        <v>70</v>
      </c>
      <c r="AV380" s="232" t="s">
        <v>70</v>
      </c>
      <c r="AW380" s="232" t="s">
        <v>93</v>
      </c>
      <c r="AX380" s="232" t="s">
        <v>63</v>
      </c>
      <c r="AY380" s="232" t="s">
        <v>122</v>
      </c>
    </row>
    <row r="381" spans="1:65" s="147" customFormat="1" ht="15.75" hidden="1" customHeight="1" x14ac:dyDescent="0.3">
      <c r="A381" s="245"/>
      <c r="B381" s="226"/>
      <c r="D381" s="233" t="s">
        <v>166</v>
      </c>
      <c r="E381" s="232"/>
      <c r="F381" s="228" t="s">
        <v>351</v>
      </c>
      <c r="H381" s="229">
        <v>37.256999999999998</v>
      </c>
      <c r="L381" s="255"/>
      <c r="M381" s="230"/>
      <c r="T381" s="231"/>
      <c r="AT381" s="232" t="s">
        <v>166</v>
      </c>
      <c r="AU381" s="232" t="s">
        <v>70</v>
      </c>
      <c r="AV381" s="232" t="s">
        <v>70</v>
      </c>
      <c r="AW381" s="232" t="s">
        <v>93</v>
      </c>
      <c r="AX381" s="232" t="s">
        <v>63</v>
      </c>
      <c r="AY381" s="232" t="s">
        <v>122</v>
      </c>
    </row>
    <row r="382" spans="1:65" s="147" customFormat="1" ht="15.75" hidden="1" customHeight="1" x14ac:dyDescent="0.3">
      <c r="A382" s="245"/>
      <c r="B382" s="226"/>
      <c r="D382" s="233" t="s">
        <v>166</v>
      </c>
      <c r="E382" s="232"/>
      <c r="F382" s="228" t="s">
        <v>352</v>
      </c>
      <c r="H382" s="229">
        <v>-11.211</v>
      </c>
      <c r="L382" s="255"/>
      <c r="M382" s="230"/>
      <c r="T382" s="231"/>
      <c r="AT382" s="232" t="s">
        <v>166</v>
      </c>
      <c r="AU382" s="232" t="s">
        <v>70</v>
      </c>
      <c r="AV382" s="232" t="s">
        <v>70</v>
      </c>
      <c r="AW382" s="232" t="s">
        <v>93</v>
      </c>
      <c r="AX382" s="232" t="s">
        <v>63</v>
      </c>
      <c r="AY382" s="232" t="s">
        <v>122</v>
      </c>
    </row>
    <row r="383" spans="1:65" s="147" customFormat="1" ht="15.75" hidden="1" customHeight="1" x14ac:dyDescent="0.3">
      <c r="A383" s="245"/>
      <c r="B383" s="226"/>
      <c r="D383" s="233" t="s">
        <v>166</v>
      </c>
      <c r="E383" s="232"/>
      <c r="F383" s="228" t="s">
        <v>353</v>
      </c>
      <c r="H383" s="229">
        <v>23.925000000000001</v>
      </c>
      <c r="L383" s="255"/>
      <c r="M383" s="230"/>
      <c r="T383" s="231"/>
      <c r="AT383" s="232" t="s">
        <v>166</v>
      </c>
      <c r="AU383" s="232" t="s">
        <v>70</v>
      </c>
      <c r="AV383" s="232" t="s">
        <v>70</v>
      </c>
      <c r="AW383" s="232" t="s">
        <v>93</v>
      </c>
      <c r="AX383" s="232" t="s">
        <v>63</v>
      </c>
      <c r="AY383" s="232" t="s">
        <v>122</v>
      </c>
    </row>
    <row r="384" spans="1:65" s="147" customFormat="1" ht="15.75" hidden="1" customHeight="1" x14ac:dyDescent="0.3">
      <c r="A384" s="245"/>
      <c r="B384" s="226"/>
      <c r="D384" s="233" t="s">
        <v>166</v>
      </c>
      <c r="E384" s="232"/>
      <c r="F384" s="228" t="s">
        <v>354</v>
      </c>
      <c r="H384" s="229">
        <v>34.716000000000001</v>
      </c>
      <c r="L384" s="255"/>
      <c r="M384" s="230"/>
      <c r="T384" s="231"/>
      <c r="AT384" s="232" t="s">
        <v>166</v>
      </c>
      <c r="AU384" s="232" t="s">
        <v>70</v>
      </c>
      <c r="AV384" s="232" t="s">
        <v>70</v>
      </c>
      <c r="AW384" s="232" t="s">
        <v>93</v>
      </c>
      <c r="AX384" s="232" t="s">
        <v>63</v>
      </c>
      <c r="AY384" s="232" t="s">
        <v>122</v>
      </c>
    </row>
    <row r="385" spans="1:65" s="147" customFormat="1" ht="15.75" hidden="1" customHeight="1" x14ac:dyDescent="0.3">
      <c r="A385" s="245"/>
      <c r="B385" s="226"/>
      <c r="D385" s="233" t="s">
        <v>166</v>
      </c>
      <c r="E385" s="232"/>
      <c r="F385" s="228" t="s">
        <v>355</v>
      </c>
      <c r="H385" s="229">
        <v>-12.497</v>
      </c>
      <c r="L385" s="255"/>
      <c r="M385" s="230"/>
      <c r="T385" s="231"/>
      <c r="AT385" s="232" t="s">
        <v>166</v>
      </c>
      <c r="AU385" s="232" t="s">
        <v>70</v>
      </c>
      <c r="AV385" s="232" t="s">
        <v>70</v>
      </c>
      <c r="AW385" s="232" t="s">
        <v>93</v>
      </c>
      <c r="AX385" s="232" t="s">
        <v>63</v>
      </c>
      <c r="AY385" s="232" t="s">
        <v>122</v>
      </c>
    </row>
    <row r="386" spans="1:65" s="147" customFormat="1" ht="15.75" hidden="1" customHeight="1" x14ac:dyDescent="0.3">
      <c r="A386" s="245"/>
      <c r="B386" s="226"/>
      <c r="D386" s="233" t="s">
        <v>166</v>
      </c>
      <c r="E386" s="232"/>
      <c r="F386" s="228" t="s">
        <v>356</v>
      </c>
      <c r="H386" s="229">
        <v>15.477</v>
      </c>
      <c r="L386" s="255"/>
      <c r="M386" s="230"/>
      <c r="T386" s="231"/>
      <c r="AT386" s="232" t="s">
        <v>166</v>
      </c>
      <c r="AU386" s="232" t="s">
        <v>70</v>
      </c>
      <c r="AV386" s="232" t="s">
        <v>70</v>
      </c>
      <c r="AW386" s="232" t="s">
        <v>93</v>
      </c>
      <c r="AX386" s="232" t="s">
        <v>63</v>
      </c>
      <c r="AY386" s="232" t="s">
        <v>122</v>
      </c>
    </row>
    <row r="387" spans="1:65" s="147" customFormat="1" ht="15.75" hidden="1" customHeight="1" x14ac:dyDescent="0.3">
      <c r="A387" s="245"/>
      <c r="B387" s="226"/>
      <c r="D387" s="233" t="s">
        <v>166</v>
      </c>
      <c r="E387" s="232"/>
      <c r="F387" s="228" t="s">
        <v>357</v>
      </c>
      <c r="H387" s="229">
        <v>15.477</v>
      </c>
      <c r="L387" s="255"/>
      <c r="M387" s="230"/>
      <c r="T387" s="231"/>
      <c r="AT387" s="232" t="s">
        <v>166</v>
      </c>
      <c r="AU387" s="232" t="s">
        <v>70</v>
      </c>
      <c r="AV387" s="232" t="s">
        <v>70</v>
      </c>
      <c r="AW387" s="232" t="s">
        <v>93</v>
      </c>
      <c r="AX387" s="232" t="s">
        <v>63</v>
      </c>
      <c r="AY387" s="232" t="s">
        <v>122</v>
      </c>
    </row>
    <row r="388" spans="1:65" s="147" customFormat="1" ht="15.75" customHeight="1" x14ac:dyDescent="0.3">
      <c r="A388" s="245"/>
      <c r="B388" s="81"/>
      <c r="C388" s="215" t="s">
        <v>888</v>
      </c>
      <c r="D388" s="215" t="s">
        <v>125</v>
      </c>
      <c r="E388" s="216" t="s">
        <v>292</v>
      </c>
      <c r="F388" s="217" t="s">
        <v>293</v>
      </c>
      <c r="G388" s="218" t="s">
        <v>134</v>
      </c>
      <c r="H388" s="219">
        <v>170.268</v>
      </c>
      <c r="I388" s="270"/>
      <c r="J388" s="220">
        <f>ROUND($I$388*$H$388,2)</f>
        <v>0</v>
      </c>
      <c r="K388" s="217" t="s">
        <v>129</v>
      </c>
      <c r="L388" s="252"/>
      <c r="M388" s="221"/>
      <c r="N388" s="222" t="s">
        <v>34</v>
      </c>
      <c r="O388" s="223">
        <v>3.3000000000000002E-2</v>
      </c>
      <c r="P388" s="223">
        <f>$O$388*$H$388</f>
        <v>5.6188440000000002</v>
      </c>
      <c r="Q388" s="223">
        <v>2.0000000000000001E-4</v>
      </c>
      <c r="R388" s="223">
        <f>$Q$388*$H$388</f>
        <v>3.4053600000000003E-2</v>
      </c>
      <c r="S388" s="223">
        <v>0</v>
      </c>
      <c r="T388" s="224">
        <f>$S$388*$H$388</f>
        <v>0</v>
      </c>
      <c r="AR388" s="175" t="s">
        <v>197</v>
      </c>
      <c r="AT388" s="175" t="s">
        <v>125</v>
      </c>
      <c r="AU388" s="175" t="s">
        <v>70</v>
      </c>
      <c r="AY388" s="147" t="s">
        <v>122</v>
      </c>
      <c r="BE388" s="225">
        <f>IF($N$388="základní",$J$388,0)</f>
        <v>0</v>
      </c>
      <c r="BF388" s="225">
        <f>IF($N$388="snížená",$J$388,0)</f>
        <v>0</v>
      </c>
      <c r="BG388" s="225">
        <f>IF($N$388="zákl. přenesená",$J$388,0)</f>
        <v>0</v>
      </c>
      <c r="BH388" s="225">
        <f>IF($N$388="sníž. přenesená",$J$388,0)</f>
        <v>0</v>
      </c>
      <c r="BI388" s="225">
        <f>IF($N$388="nulová",$J$388,0)</f>
        <v>0</v>
      </c>
      <c r="BJ388" s="175" t="s">
        <v>17</v>
      </c>
      <c r="BK388" s="225">
        <f>ROUND($I$388*$H$388,2)</f>
        <v>0</v>
      </c>
      <c r="BL388" s="175" t="s">
        <v>197</v>
      </c>
      <c r="BM388" s="175" t="s">
        <v>889</v>
      </c>
    </row>
    <row r="389" spans="1:65" s="147" customFormat="1" ht="15.75" hidden="1" customHeight="1" x14ac:dyDescent="0.3">
      <c r="A389" s="245"/>
      <c r="B389" s="226"/>
      <c r="D389" s="227" t="s">
        <v>166</v>
      </c>
      <c r="E389" s="228"/>
      <c r="F389" s="228" t="s">
        <v>890</v>
      </c>
      <c r="H389" s="229">
        <v>170.268</v>
      </c>
      <c r="L389" s="255"/>
      <c r="M389" s="230"/>
      <c r="T389" s="231"/>
      <c r="AT389" s="232" t="s">
        <v>166</v>
      </c>
      <c r="AU389" s="232" t="s">
        <v>70</v>
      </c>
      <c r="AV389" s="232" t="s">
        <v>70</v>
      </c>
      <c r="AW389" s="232" t="s">
        <v>93</v>
      </c>
      <c r="AX389" s="232" t="s">
        <v>17</v>
      </c>
      <c r="AY389" s="232" t="s">
        <v>122</v>
      </c>
    </row>
    <row r="390" spans="1:65" s="147" customFormat="1" ht="15.75" customHeight="1" x14ac:dyDescent="0.3">
      <c r="A390" s="245"/>
      <c r="B390" s="81"/>
      <c r="C390" s="215" t="s">
        <v>891</v>
      </c>
      <c r="D390" s="215" t="s">
        <v>125</v>
      </c>
      <c r="E390" s="216" t="s">
        <v>296</v>
      </c>
      <c r="F390" s="217" t="s">
        <v>297</v>
      </c>
      <c r="G390" s="218" t="s">
        <v>134</v>
      </c>
      <c r="H390" s="219">
        <v>170.268</v>
      </c>
      <c r="I390" s="270"/>
      <c r="J390" s="220">
        <f>ROUND($I$390*$H$390,2)</f>
        <v>0</v>
      </c>
      <c r="K390" s="217" t="s">
        <v>129</v>
      </c>
      <c r="L390" s="252"/>
      <c r="M390" s="221"/>
      <c r="N390" s="222" t="s">
        <v>34</v>
      </c>
      <c r="O390" s="223">
        <v>6.4000000000000001E-2</v>
      </c>
      <c r="P390" s="223">
        <f>$O$390*$H$390</f>
        <v>10.897152</v>
      </c>
      <c r="Q390" s="223">
        <v>2.9E-4</v>
      </c>
      <c r="R390" s="223">
        <f>$Q$390*$H$390</f>
        <v>4.937772E-2</v>
      </c>
      <c r="S390" s="223">
        <v>0</v>
      </c>
      <c r="T390" s="224">
        <f>$S$390*$H$390</f>
        <v>0</v>
      </c>
      <c r="AR390" s="175" t="s">
        <v>197</v>
      </c>
      <c r="AT390" s="175" t="s">
        <v>125</v>
      </c>
      <c r="AU390" s="175" t="s">
        <v>70</v>
      </c>
      <c r="AY390" s="147" t="s">
        <v>122</v>
      </c>
      <c r="BE390" s="225">
        <f>IF($N$390="základní",$J$390,0)</f>
        <v>0</v>
      </c>
      <c r="BF390" s="225">
        <f>IF($N$390="snížená",$J$390,0)</f>
        <v>0</v>
      </c>
      <c r="BG390" s="225">
        <f>IF($N$390="zákl. přenesená",$J$390,0)</f>
        <v>0</v>
      </c>
      <c r="BH390" s="225">
        <f>IF($N$390="sníž. přenesená",$J$390,0)</f>
        <v>0</v>
      </c>
      <c r="BI390" s="225">
        <f>IF($N$390="nulová",$J$390,0)</f>
        <v>0</v>
      </c>
      <c r="BJ390" s="175" t="s">
        <v>17</v>
      </c>
      <c r="BK390" s="225">
        <f>ROUND($I$390*$H$390,2)</f>
        <v>0</v>
      </c>
      <c r="BL390" s="175" t="s">
        <v>197</v>
      </c>
      <c r="BM390" s="175" t="s">
        <v>892</v>
      </c>
    </row>
    <row r="391" spans="1:65" s="147" customFormat="1" ht="15.75" customHeight="1" x14ac:dyDescent="0.3">
      <c r="A391" s="245"/>
      <c r="B391" s="81"/>
      <c r="C391" s="218" t="s">
        <v>893</v>
      </c>
      <c r="D391" s="218" t="s">
        <v>125</v>
      </c>
      <c r="E391" s="216" t="s">
        <v>300</v>
      </c>
      <c r="F391" s="217" t="s">
        <v>301</v>
      </c>
      <c r="G391" s="218" t="s">
        <v>134</v>
      </c>
      <c r="H391" s="219">
        <v>170.268</v>
      </c>
      <c r="I391" s="270"/>
      <c r="J391" s="220">
        <f>ROUND($I$391*$H$391,2)</f>
        <v>0</v>
      </c>
      <c r="K391" s="217" t="s">
        <v>217</v>
      </c>
      <c r="L391" s="252"/>
      <c r="M391" s="221"/>
      <c r="N391" s="222" t="s">
        <v>34</v>
      </c>
      <c r="O391" s="223">
        <v>6.4000000000000001E-2</v>
      </c>
      <c r="P391" s="223">
        <f>$O$391*$H$391</f>
        <v>10.897152</v>
      </c>
      <c r="Q391" s="223">
        <v>2.9E-4</v>
      </c>
      <c r="R391" s="223">
        <f>$Q$391*$H$391</f>
        <v>4.937772E-2</v>
      </c>
      <c r="S391" s="223">
        <v>0</v>
      </c>
      <c r="T391" s="224">
        <f>$S$391*$H$391</f>
        <v>0</v>
      </c>
      <c r="AR391" s="175" t="s">
        <v>197</v>
      </c>
      <c r="AT391" s="175" t="s">
        <v>125</v>
      </c>
      <c r="AU391" s="175" t="s">
        <v>70</v>
      </c>
      <c r="AY391" s="175" t="s">
        <v>122</v>
      </c>
      <c r="BE391" s="225">
        <f>IF($N$391="základní",$J$391,0)</f>
        <v>0</v>
      </c>
      <c r="BF391" s="225">
        <f>IF($N$391="snížená",$J$391,0)</f>
        <v>0</v>
      </c>
      <c r="BG391" s="225">
        <f>IF($N$391="zákl. přenesená",$J$391,0)</f>
        <v>0</v>
      </c>
      <c r="BH391" s="225">
        <f>IF($N$391="sníž. přenesená",$J$391,0)</f>
        <v>0</v>
      </c>
      <c r="BI391" s="225">
        <f>IF($N$391="nulová",$J$391,0)</f>
        <v>0</v>
      </c>
      <c r="BJ391" s="175" t="s">
        <v>17</v>
      </c>
      <c r="BK391" s="225">
        <f>ROUND($I$391*$H$391,2)</f>
        <v>0</v>
      </c>
      <c r="BL391" s="175" t="s">
        <v>197</v>
      </c>
      <c r="BM391" s="175" t="s">
        <v>894</v>
      </c>
    </row>
    <row r="392" spans="1:65" s="205" customFormat="1" ht="37.5" customHeight="1" x14ac:dyDescent="0.35">
      <c r="A392" s="250"/>
      <c r="B392" s="204"/>
      <c r="D392" s="206" t="s">
        <v>62</v>
      </c>
      <c r="E392" s="207" t="s">
        <v>382</v>
      </c>
      <c r="F392" s="207" t="s">
        <v>895</v>
      </c>
      <c r="J392" s="208">
        <f>$BK$392</f>
        <v>0</v>
      </c>
      <c r="L392" s="254"/>
      <c r="M392" s="209"/>
      <c r="P392" s="210">
        <f>$P$393</f>
        <v>0</v>
      </c>
      <c r="R392" s="210">
        <f>$R$393</f>
        <v>0</v>
      </c>
      <c r="T392" s="211">
        <f>$T$393</f>
        <v>0</v>
      </c>
      <c r="AR392" s="206" t="s">
        <v>136</v>
      </c>
      <c r="AT392" s="206" t="s">
        <v>62</v>
      </c>
      <c r="AU392" s="206" t="s">
        <v>63</v>
      </c>
      <c r="AY392" s="206" t="s">
        <v>122</v>
      </c>
      <c r="BK392" s="212">
        <f>$BK$393</f>
        <v>0</v>
      </c>
    </row>
    <row r="393" spans="1:65" s="205" customFormat="1" ht="21" customHeight="1" x14ac:dyDescent="0.3">
      <c r="A393" s="250"/>
      <c r="B393" s="204"/>
      <c r="D393" s="206" t="s">
        <v>62</v>
      </c>
      <c r="E393" s="213" t="s">
        <v>896</v>
      </c>
      <c r="F393" s="213" t="s">
        <v>897</v>
      </c>
      <c r="J393" s="214">
        <f>$BK$393</f>
        <v>0</v>
      </c>
      <c r="L393" s="254"/>
      <c r="M393" s="209"/>
      <c r="P393" s="210">
        <f>SUM($P$394:$P$398)</f>
        <v>0</v>
      </c>
      <c r="R393" s="210">
        <f>SUM($R$394:$R$398)</f>
        <v>0</v>
      </c>
      <c r="T393" s="211">
        <f>SUM($T$394:$T$398)</f>
        <v>0</v>
      </c>
      <c r="AR393" s="206" t="s">
        <v>136</v>
      </c>
      <c r="AT393" s="206" t="s">
        <v>62</v>
      </c>
      <c r="AU393" s="206" t="s">
        <v>17</v>
      </c>
      <c r="AY393" s="206" t="s">
        <v>122</v>
      </c>
      <c r="BK393" s="212">
        <f>SUM($BK$394:$BK$398)</f>
        <v>0</v>
      </c>
    </row>
    <row r="394" spans="1:65" s="147" customFormat="1" ht="15.75" customHeight="1" x14ac:dyDescent="0.3">
      <c r="A394" s="245"/>
      <c r="B394" s="81"/>
      <c r="C394" s="218" t="s">
        <v>898</v>
      </c>
      <c r="D394" s="218" t="s">
        <v>125</v>
      </c>
      <c r="E394" s="216" t="s">
        <v>899</v>
      </c>
      <c r="F394" s="217" t="s">
        <v>900</v>
      </c>
      <c r="G394" s="218" t="s">
        <v>228</v>
      </c>
      <c r="H394" s="219">
        <v>6</v>
      </c>
      <c r="I394" s="270"/>
      <c r="J394" s="220">
        <f>ROUND($I$394*$H$394,2)</f>
        <v>0</v>
      </c>
      <c r="K394" s="217" t="s">
        <v>217</v>
      </c>
      <c r="L394" s="252"/>
      <c r="M394" s="221"/>
      <c r="N394" s="222" t="s">
        <v>34</v>
      </c>
      <c r="O394" s="223">
        <v>0</v>
      </c>
      <c r="P394" s="223">
        <f>$O$394*$H$394</f>
        <v>0</v>
      </c>
      <c r="Q394" s="223">
        <v>0</v>
      </c>
      <c r="R394" s="223">
        <f>$Q$394*$H$394</f>
        <v>0</v>
      </c>
      <c r="S394" s="223">
        <v>0</v>
      </c>
      <c r="T394" s="224">
        <f>$S$394*$H$394</f>
        <v>0</v>
      </c>
      <c r="AR394" s="175" t="s">
        <v>569</v>
      </c>
      <c r="AT394" s="175" t="s">
        <v>125</v>
      </c>
      <c r="AU394" s="175" t="s">
        <v>70</v>
      </c>
      <c r="AY394" s="175" t="s">
        <v>122</v>
      </c>
      <c r="BE394" s="225">
        <f>IF($N$394="základní",$J$394,0)</f>
        <v>0</v>
      </c>
      <c r="BF394" s="225">
        <f>IF($N$394="snížená",$J$394,0)</f>
        <v>0</v>
      </c>
      <c r="BG394" s="225">
        <f>IF($N$394="zákl. přenesená",$J$394,0)</f>
        <v>0</v>
      </c>
      <c r="BH394" s="225">
        <f>IF($N$394="sníž. přenesená",$J$394,0)</f>
        <v>0</v>
      </c>
      <c r="BI394" s="225">
        <f>IF($N$394="nulová",$J$394,0)</f>
        <v>0</v>
      </c>
      <c r="BJ394" s="175" t="s">
        <v>17</v>
      </c>
      <c r="BK394" s="225">
        <f>ROUND($I$394*$H$394,2)</f>
        <v>0</v>
      </c>
      <c r="BL394" s="175" t="s">
        <v>569</v>
      </c>
      <c r="BM394" s="175" t="s">
        <v>901</v>
      </c>
    </row>
    <row r="395" spans="1:65" s="147" customFormat="1" ht="15.75" customHeight="1" x14ac:dyDescent="0.3">
      <c r="A395" s="245"/>
      <c r="B395" s="81"/>
      <c r="C395" s="237" t="s">
        <v>902</v>
      </c>
      <c r="D395" s="237" t="s">
        <v>382</v>
      </c>
      <c r="E395" s="238" t="s">
        <v>903</v>
      </c>
      <c r="F395" s="239" t="s">
        <v>904</v>
      </c>
      <c r="G395" s="237" t="s">
        <v>128</v>
      </c>
      <c r="H395" s="240">
        <v>4</v>
      </c>
      <c r="I395" s="271"/>
      <c r="J395" s="241">
        <f>ROUND($I$395*$H$395,2)</f>
        <v>0</v>
      </c>
      <c r="K395" s="239" t="s">
        <v>217</v>
      </c>
      <c r="L395" s="256"/>
      <c r="M395" s="239"/>
      <c r="N395" s="242" t="s">
        <v>34</v>
      </c>
      <c r="O395" s="223">
        <v>0</v>
      </c>
      <c r="P395" s="223">
        <f>$O$395*$H$395</f>
        <v>0</v>
      </c>
      <c r="Q395" s="223">
        <v>0</v>
      </c>
      <c r="R395" s="223">
        <f>$Q$395*$H$395</f>
        <v>0</v>
      </c>
      <c r="S395" s="223">
        <v>0</v>
      </c>
      <c r="T395" s="224">
        <f>$S$395*$H$395</f>
        <v>0</v>
      </c>
      <c r="AR395" s="175" t="s">
        <v>905</v>
      </c>
      <c r="AT395" s="175" t="s">
        <v>382</v>
      </c>
      <c r="AU395" s="175" t="s">
        <v>70</v>
      </c>
      <c r="AY395" s="175" t="s">
        <v>122</v>
      </c>
      <c r="BE395" s="225">
        <f>IF($N$395="základní",$J$395,0)</f>
        <v>0</v>
      </c>
      <c r="BF395" s="225">
        <f>IF($N$395="snížená",$J$395,0)</f>
        <v>0</v>
      </c>
      <c r="BG395" s="225">
        <f>IF($N$395="zákl. přenesená",$J$395,0)</f>
        <v>0</v>
      </c>
      <c r="BH395" s="225">
        <f>IF($N$395="sníž. přenesená",$J$395,0)</f>
        <v>0</v>
      </c>
      <c r="BI395" s="225">
        <f>IF($N$395="nulová",$J$395,0)</f>
        <v>0</v>
      </c>
      <c r="BJ395" s="175" t="s">
        <v>17</v>
      </c>
      <c r="BK395" s="225">
        <f>ROUND($I$395*$H$395,2)</f>
        <v>0</v>
      </c>
      <c r="BL395" s="175" t="s">
        <v>569</v>
      </c>
      <c r="BM395" s="175" t="s">
        <v>906</v>
      </c>
    </row>
    <row r="396" spans="1:65" s="147" customFormat="1" ht="15.75" customHeight="1" x14ac:dyDescent="0.3">
      <c r="A396" s="245"/>
      <c r="B396" s="81"/>
      <c r="C396" s="237" t="s">
        <v>907</v>
      </c>
      <c r="D396" s="237" t="s">
        <v>382</v>
      </c>
      <c r="E396" s="238" t="s">
        <v>908</v>
      </c>
      <c r="F396" s="239" t="s">
        <v>909</v>
      </c>
      <c r="G396" s="237" t="s">
        <v>208</v>
      </c>
      <c r="H396" s="240">
        <v>4</v>
      </c>
      <c r="I396" s="271"/>
      <c r="J396" s="241">
        <f>ROUND($I$396*$H$396,2)</f>
        <v>0</v>
      </c>
      <c r="K396" s="239" t="s">
        <v>217</v>
      </c>
      <c r="L396" s="256"/>
      <c r="M396" s="239"/>
      <c r="N396" s="242" t="s">
        <v>34</v>
      </c>
      <c r="O396" s="223">
        <v>0</v>
      </c>
      <c r="P396" s="223">
        <f>$O$396*$H$396</f>
        <v>0</v>
      </c>
      <c r="Q396" s="223">
        <v>0</v>
      </c>
      <c r="R396" s="223">
        <f>$Q$396*$H$396</f>
        <v>0</v>
      </c>
      <c r="S396" s="223">
        <v>0</v>
      </c>
      <c r="T396" s="224">
        <f>$S$396*$H$396</f>
        <v>0</v>
      </c>
      <c r="AR396" s="175" t="s">
        <v>905</v>
      </c>
      <c r="AT396" s="175" t="s">
        <v>382</v>
      </c>
      <c r="AU396" s="175" t="s">
        <v>70</v>
      </c>
      <c r="AY396" s="175" t="s">
        <v>122</v>
      </c>
      <c r="BE396" s="225">
        <f>IF($N$396="základní",$J$396,0)</f>
        <v>0</v>
      </c>
      <c r="BF396" s="225">
        <f>IF($N$396="snížená",$J$396,0)</f>
        <v>0</v>
      </c>
      <c r="BG396" s="225">
        <f>IF($N$396="zákl. přenesená",$J$396,0)</f>
        <v>0</v>
      </c>
      <c r="BH396" s="225">
        <f>IF($N$396="sníž. přenesená",$J$396,0)</f>
        <v>0</v>
      </c>
      <c r="BI396" s="225">
        <f>IF($N$396="nulová",$J$396,0)</f>
        <v>0</v>
      </c>
      <c r="BJ396" s="175" t="s">
        <v>17</v>
      </c>
      <c r="BK396" s="225">
        <f>ROUND($I$396*$H$396,2)</f>
        <v>0</v>
      </c>
      <c r="BL396" s="175" t="s">
        <v>569</v>
      </c>
      <c r="BM396" s="175" t="s">
        <v>910</v>
      </c>
    </row>
    <row r="397" spans="1:65" s="147" customFormat="1" ht="15.75" customHeight="1" x14ac:dyDescent="0.3">
      <c r="A397" s="245"/>
      <c r="B397" s="81"/>
      <c r="C397" s="237" t="s">
        <v>911</v>
      </c>
      <c r="D397" s="237" t="s">
        <v>382</v>
      </c>
      <c r="E397" s="238" t="s">
        <v>912</v>
      </c>
      <c r="F397" s="239" t="s">
        <v>913</v>
      </c>
      <c r="G397" s="237" t="s">
        <v>128</v>
      </c>
      <c r="H397" s="240">
        <v>1</v>
      </c>
      <c r="I397" s="271"/>
      <c r="J397" s="241">
        <f>ROUND($I$397*$H$397,2)</f>
        <v>0</v>
      </c>
      <c r="K397" s="239" t="s">
        <v>217</v>
      </c>
      <c r="L397" s="256"/>
      <c r="M397" s="239"/>
      <c r="N397" s="242" t="s">
        <v>34</v>
      </c>
      <c r="O397" s="223">
        <v>0</v>
      </c>
      <c r="P397" s="223">
        <f>$O$397*$H$397</f>
        <v>0</v>
      </c>
      <c r="Q397" s="223">
        <v>0</v>
      </c>
      <c r="R397" s="223">
        <f>$Q$397*$H$397</f>
        <v>0</v>
      </c>
      <c r="S397" s="223">
        <v>0</v>
      </c>
      <c r="T397" s="224">
        <f>$S$397*$H$397</f>
        <v>0</v>
      </c>
      <c r="AR397" s="175" t="s">
        <v>905</v>
      </c>
      <c r="AT397" s="175" t="s">
        <v>382</v>
      </c>
      <c r="AU397" s="175" t="s">
        <v>70</v>
      </c>
      <c r="AY397" s="175" t="s">
        <v>122</v>
      </c>
      <c r="BE397" s="225">
        <f>IF($N$397="základní",$J$397,0)</f>
        <v>0</v>
      </c>
      <c r="BF397" s="225">
        <f>IF($N$397="snížená",$J$397,0)</f>
        <v>0</v>
      </c>
      <c r="BG397" s="225">
        <f>IF($N$397="zákl. přenesená",$J$397,0)</f>
        <v>0</v>
      </c>
      <c r="BH397" s="225">
        <f>IF($N$397="sníž. přenesená",$J$397,0)</f>
        <v>0</v>
      </c>
      <c r="BI397" s="225">
        <f>IF($N$397="nulová",$J$397,0)</f>
        <v>0</v>
      </c>
      <c r="BJ397" s="175" t="s">
        <v>17</v>
      </c>
      <c r="BK397" s="225">
        <f>ROUND($I$397*$H$397,2)</f>
        <v>0</v>
      </c>
      <c r="BL397" s="175" t="s">
        <v>569</v>
      </c>
      <c r="BM397" s="175" t="s">
        <v>914</v>
      </c>
    </row>
    <row r="398" spans="1:65" s="147" customFormat="1" ht="15.75" customHeight="1" x14ac:dyDescent="0.3">
      <c r="A398" s="245"/>
      <c r="B398" s="81"/>
      <c r="C398" s="218" t="s">
        <v>915</v>
      </c>
      <c r="D398" s="218" t="s">
        <v>125</v>
      </c>
      <c r="E398" s="216" t="s">
        <v>916</v>
      </c>
      <c r="F398" s="217" t="s">
        <v>917</v>
      </c>
      <c r="G398" s="218" t="s">
        <v>228</v>
      </c>
      <c r="H398" s="219">
        <v>3</v>
      </c>
      <c r="I398" s="270"/>
      <c r="J398" s="220">
        <f>ROUND($I$398*$H$398,2)</f>
        <v>0</v>
      </c>
      <c r="K398" s="217" t="s">
        <v>217</v>
      </c>
      <c r="L398" s="252"/>
      <c r="M398" s="221"/>
      <c r="N398" s="222" t="s">
        <v>34</v>
      </c>
      <c r="O398" s="223">
        <v>0</v>
      </c>
      <c r="P398" s="223">
        <f>$O$398*$H$398</f>
        <v>0</v>
      </c>
      <c r="Q398" s="223">
        <v>0</v>
      </c>
      <c r="R398" s="223">
        <f>$Q$398*$H$398</f>
        <v>0</v>
      </c>
      <c r="S398" s="223">
        <v>0</v>
      </c>
      <c r="T398" s="224">
        <f>$S$398*$H$398</f>
        <v>0</v>
      </c>
      <c r="AR398" s="175" t="s">
        <v>569</v>
      </c>
      <c r="AT398" s="175" t="s">
        <v>125</v>
      </c>
      <c r="AU398" s="175" t="s">
        <v>70</v>
      </c>
      <c r="AY398" s="175" t="s">
        <v>122</v>
      </c>
      <c r="BE398" s="225">
        <f>IF($N$398="základní",$J$398,0)</f>
        <v>0</v>
      </c>
      <c r="BF398" s="225">
        <f>IF($N$398="snížená",$J$398,0)</f>
        <v>0</v>
      </c>
      <c r="BG398" s="225">
        <f>IF($N$398="zákl. přenesená",$J$398,0)</f>
        <v>0</v>
      </c>
      <c r="BH398" s="225">
        <f>IF($N$398="sníž. přenesená",$J$398,0)</f>
        <v>0</v>
      </c>
      <c r="BI398" s="225">
        <f>IF($N$398="nulová",$J$398,0)</f>
        <v>0</v>
      </c>
      <c r="BJ398" s="175" t="s">
        <v>17</v>
      </c>
      <c r="BK398" s="225">
        <f>ROUND($I$398*$H$398,2)</f>
        <v>0</v>
      </c>
      <c r="BL398" s="175" t="s">
        <v>569</v>
      </c>
      <c r="BM398" s="175" t="s">
        <v>918</v>
      </c>
    </row>
    <row r="399" spans="1:65" s="205" customFormat="1" ht="37.5" customHeight="1" x14ac:dyDescent="0.35">
      <c r="A399" s="250"/>
      <c r="B399" s="204"/>
      <c r="D399" s="206" t="s">
        <v>62</v>
      </c>
      <c r="E399" s="207" t="s">
        <v>303</v>
      </c>
      <c r="F399" s="207" t="s">
        <v>304</v>
      </c>
      <c r="J399" s="208">
        <f>$BK$399</f>
        <v>0</v>
      </c>
      <c r="L399" s="254"/>
      <c r="M399" s="209"/>
      <c r="P399" s="210">
        <f>$P$400</f>
        <v>0</v>
      </c>
      <c r="R399" s="210">
        <f>$R$400</f>
        <v>0</v>
      </c>
      <c r="T399" s="211">
        <f>$T$400</f>
        <v>0</v>
      </c>
      <c r="AR399" s="206" t="s">
        <v>145</v>
      </c>
      <c r="AT399" s="206" t="s">
        <v>62</v>
      </c>
      <c r="AU399" s="206" t="s">
        <v>63</v>
      </c>
      <c r="AY399" s="206" t="s">
        <v>122</v>
      </c>
      <c r="BK399" s="212">
        <f>$BK$400</f>
        <v>0</v>
      </c>
    </row>
    <row r="400" spans="1:65" s="147" customFormat="1" ht="15.75" customHeight="1" x14ac:dyDescent="0.3">
      <c r="A400" s="245"/>
      <c r="B400" s="81"/>
      <c r="C400" s="218" t="s">
        <v>919</v>
      </c>
      <c r="D400" s="218" t="s">
        <v>125</v>
      </c>
      <c r="E400" s="216" t="s">
        <v>306</v>
      </c>
      <c r="F400" s="217" t="s">
        <v>307</v>
      </c>
      <c r="G400" s="218" t="s">
        <v>221</v>
      </c>
      <c r="H400" s="269"/>
      <c r="I400" s="270"/>
      <c r="J400" s="220">
        <f>ROUND($I$400*$H$400,2)</f>
        <v>0</v>
      </c>
      <c r="K400" s="217" t="s">
        <v>217</v>
      </c>
      <c r="L400" s="252"/>
      <c r="M400" s="221"/>
      <c r="N400" s="234" t="s">
        <v>34</v>
      </c>
      <c r="O400" s="235">
        <v>0</v>
      </c>
      <c r="P400" s="235">
        <f>$O$400*$H$400</f>
        <v>0</v>
      </c>
      <c r="Q400" s="235">
        <v>0</v>
      </c>
      <c r="R400" s="235">
        <f>$Q$400*$H$400</f>
        <v>0</v>
      </c>
      <c r="S400" s="235">
        <v>0</v>
      </c>
      <c r="T400" s="236">
        <f>$S$400*$H$400</f>
        <v>0</v>
      </c>
      <c r="AR400" s="175" t="s">
        <v>130</v>
      </c>
      <c r="AT400" s="175" t="s">
        <v>125</v>
      </c>
      <c r="AU400" s="175" t="s">
        <v>17</v>
      </c>
      <c r="AY400" s="175" t="s">
        <v>122</v>
      </c>
      <c r="BE400" s="225">
        <f>IF($N$400="základní",$J$400,0)</f>
        <v>0</v>
      </c>
      <c r="BF400" s="225">
        <f>IF($N$400="snížená",$J$400,0)</f>
        <v>0</v>
      </c>
      <c r="BG400" s="225">
        <f>IF($N$400="zákl. přenesená",$J$400,0)</f>
        <v>0</v>
      </c>
      <c r="BH400" s="225">
        <f>IF($N$400="sníž. přenesená",$J$400,0)</f>
        <v>0</v>
      </c>
      <c r="BI400" s="225">
        <f>IF($N$400="nulová",$J$400,0)</f>
        <v>0</v>
      </c>
      <c r="BJ400" s="175" t="s">
        <v>17</v>
      </c>
      <c r="BK400" s="225">
        <f>ROUND($I$400*$H$400,2)</f>
        <v>0</v>
      </c>
      <c r="BL400" s="175" t="s">
        <v>130</v>
      </c>
      <c r="BM400" s="175" t="s">
        <v>308</v>
      </c>
    </row>
    <row r="401" spans="1:12" s="147" customFormat="1" ht="7.5" customHeight="1" x14ac:dyDescent="0.3">
      <c r="A401" s="245"/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  <c r="L401" s="252"/>
    </row>
    <row r="402" spans="1:12" s="87" customFormat="1" ht="37.5" customHeight="1" x14ac:dyDescent="0.3">
      <c r="A402" s="244"/>
      <c r="B402" s="244"/>
      <c r="C402" s="244"/>
      <c r="D402" s="244"/>
      <c r="E402" s="244"/>
      <c r="F402" s="244"/>
      <c r="G402" s="244"/>
      <c r="H402" s="244"/>
      <c r="I402" s="244"/>
      <c r="J402" s="244"/>
      <c r="K402" s="244"/>
      <c r="L402" s="244"/>
    </row>
  </sheetData>
  <sheetProtection password="836A" sheet="1" objects="1" scenarios="1" autoFilter="0"/>
  <autoFilter ref="C100:K400">
    <filterColumn colId="1">
      <filters blank="1">
        <filter val="D"/>
        <filter val="K"/>
        <filter val="M"/>
      </filters>
    </filterColumn>
  </autoFilter>
  <mergeCells count="9">
    <mergeCell ref="E93:H93"/>
    <mergeCell ref="G1:H1"/>
    <mergeCell ref="L2:V2"/>
    <mergeCell ref="E7:H7"/>
    <mergeCell ref="E9:H9"/>
    <mergeCell ref="E24:H24"/>
    <mergeCell ref="E45:H45"/>
    <mergeCell ref="E47:H47"/>
    <mergeCell ref="E91:H91"/>
  </mergeCells>
  <hyperlinks>
    <hyperlink ref="F1:G1" location="C2" tooltip="Krycí list soupisu" display="1) Krycí list soupisu"/>
    <hyperlink ref="G1:H1" location="'D2 - 105-111'!A42" tooltip="Rekapitulace" display="2) Rekapitulace"/>
    <hyperlink ref="J1" location="'D2 - 105-111'!I104" tooltip="Soupis prací" display="3) Soupis prací"/>
    <hyperlink ref="F1" location="'D2 - 105-111'!A2" tooltip="Krycí list soupisu" display="1) Krycí list soupisu"/>
    <hyperlink ref="L1" location="'Rekapitulace stavby'!A2" tooltip="Rekapitulace stavby" display="Rekapitulace stavby"/>
  </hyperlinks>
  <printOptions horizontalCentered="1"/>
  <pageMargins left="0.59055118110236227" right="0.39370078740157483" top="0.59055118110236227" bottom="0.59055118110236227" header="0" footer="0"/>
  <pageSetup paperSize="9" scale="66" fitToHeight="100" orientation="portrait" blackAndWhite="1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39997558519241921"/>
    <pageSetUpPr fitToPage="1"/>
  </sheetPr>
  <dimension ref="A1:IV402"/>
  <sheetViews>
    <sheetView showGridLines="0" showRowColHeaders="0" workbookViewId="0">
      <pane ySplit="1" topLeftCell="A83" activePane="bottomLeft" state="frozenSplit"/>
      <selection activeCell="L1" sqref="L1"/>
      <selection pane="bottomLeft" activeCell="I101" sqref="I101"/>
    </sheetView>
  </sheetViews>
  <sheetFormatPr defaultColWidth="0" defaultRowHeight="14.25" customHeight="1" x14ac:dyDescent="0.3"/>
  <cols>
    <col min="1" max="1" width="20.83203125" style="87" customWidth="1"/>
    <col min="2" max="2" width="1.6640625" style="87" customWidth="1"/>
    <col min="3" max="3" width="4.1640625" style="87" customWidth="1"/>
    <col min="4" max="4" width="4.33203125" style="87" customWidth="1"/>
    <col min="5" max="5" width="17.1640625" style="87" customWidth="1"/>
    <col min="6" max="6" width="90.83203125" style="87" customWidth="1"/>
    <col min="7" max="7" width="8.6640625" style="87" customWidth="1"/>
    <col min="8" max="8" width="11.1640625" style="87" customWidth="1"/>
    <col min="9" max="9" width="12.6640625" style="87" customWidth="1"/>
    <col min="10" max="10" width="23.5" style="87" customWidth="1"/>
    <col min="11" max="11" width="15.5" style="87" customWidth="1"/>
    <col min="12" max="12" width="20.83203125" style="146" customWidth="1"/>
    <col min="13" max="18" width="10.5" style="87" hidden="1" customWidth="1"/>
    <col min="19" max="19" width="8.1640625" style="87" hidden="1" customWidth="1"/>
    <col min="20" max="20" width="29.6640625" style="87" hidden="1" customWidth="1"/>
    <col min="21" max="21" width="16.33203125" style="87" hidden="1" customWidth="1"/>
    <col min="22" max="22" width="12.33203125" style="87" hidden="1" customWidth="1"/>
    <col min="23" max="23" width="16.33203125" style="87" hidden="1" customWidth="1"/>
    <col min="24" max="24" width="12.1640625" style="87" hidden="1" customWidth="1"/>
    <col min="25" max="25" width="15" style="87" hidden="1" customWidth="1"/>
    <col min="26" max="26" width="11" style="87" hidden="1" customWidth="1"/>
    <col min="27" max="27" width="15" style="87" hidden="1" customWidth="1"/>
    <col min="28" max="28" width="16.33203125" style="87" hidden="1" customWidth="1"/>
    <col min="29" max="29" width="11" style="87" hidden="1" customWidth="1"/>
    <col min="30" max="30" width="15" style="87" hidden="1" customWidth="1"/>
    <col min="31" max="31" width="16.33203125" style="87" hidden="1" customWidth="1"/>
    <col min="32" max="43" width="10.5" style="146" hidden="1" customWidth="1"/>
    <col min="44" max="65" width="10.5" style="87" hidden="1" customWidth="1"/>
    <col min="66" max="256" width="0" style="146" hidden="1" customWidth="1"/>
    <col min="257" max="16384" width="10.5" style="146" hidden="1"/>
  </cols>
  <sheetData>
    <row r="1" spans="1:256" s="86" customFormat="1" ht="22.5" customHeight="1" x14ac:dyDescent="0.3">
      <c r="A1" s="4"/>
      <c r="B1" s="2"/>
      <c r="C1" s="2"/>
      <c r="D1" s="3" t="s">
        <v>1</v>
      </c>
      <c r="E1" s="2"/>
      <c r="F1" s="280" t="s">
        <v>1417</v>
      </c>
      <c r="G1" s="303" t="s">
        <v>1418</v>
      </c>
      <c r="H1" s="303"/>
      <c r="I1" s="2"/>
      <c r="J1" s="280" t="s">
        <v>1419</v>
      </c>
      <c r="K1" s="3" t="s">
        <v>86</v>
      </c>
      <c r="L1" s="171" t="s">
        <v>1420</v>
      </c>
      <c r="M1" s="159"/>
      <c r="N1" s="159"/>
      <c r="O1" s="159"/>
      <c r="P1" s="159"/>
      <c r="Q1" s="159"/>
      <c r="R1" s="159"/>
      <c r="S1" s="159"/>
      <c r="T1" s="159"/>
      <c r="U1" s="5"/>
      <c r="V1" s="5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s="87" customFormat="1" ht="37.5" customHeight="1" x14ac:dyDescent="0.3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342" t="s">
        <v>5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87" t="s">
        <v>75</v>
      </c>
    </row>
    <row r="3" spans="1:256" s="87" customFormat="1" ht="7.5" customHeight="1" x14ac:dyDescent="0.3">
      <c r="A3" s="244"/>
      <c r="B3" s="88"/>
      <c r="C3" s="89"/>
      <c r="D3" s="89"/>
      <c r="E3" s="89"/>
      <c r="F3" s="89"/>
      <c r="G3" s="89"/>
      <c r="H3" s="89"/>
      <c r="I3" s="89"/>
      <c r="J3" s="89"/>
      <c r="K3" s="90"/>
      <c r="L3" s="244"/>
      <c r="AT3" s="87" t="s">
        <v>70</v>
      </c>
    </row>
    <row r="4" spans="1:256" s="87" customFormat="1" ht="37.5" customHeight="1" x14ac:dyDescent="0.3">
      <c r="A4" s="244"/>
      <c r="B4" s="91"/>
      <c r="D4" s="92" t="s">
        <v>87</v>
      </c>
      <c r="K4" s="93"/>
      <c r="L4" s="244"/>
      <c r="M4" s="94" t="s">
        <v>10</v>
      </c>
      <c r="AT4" s="87" t="s">
        <v>3</v>
      </c>
    </row>
    <row r="5" spans="1:256" s="87" customFormat="1" ht="7.5" customHeight="1" x14ac:dyDescent="0.3">
      <c r="A5" s="244"/>
      <c r="B5" s="91"/>
      <c r="K5" s="93"/>
      <c r="L5" s="244"/>
    </row>
    <row r="6" spans="1:256" s="87" customFormat="1" ht="15.75" customHeight="1" x14ac:dyDescent="0.3">
      <c r="A6" s="244"/>
      <c r="B6" s="91"/>
      <c r="D6" s="78" t="s">
        <v>13</v>
      </c>
      <c r="K6" s="93"/>
      <c r="L6" s="244"/>
    </row>
    <row r="7" spans="1:256" s="87" customFormat="1" ht="15.75" customHeight="1" x14ac:dyDescent="0.3">
      <c r="A7" s="244"/>
      <c r="B7" s="91"/>
      <c r="E7" s="343" t="str">
        <f>'Rekapitulace stavby'!$K$6</f>
        <v>Kynšperk - Oprava centrálních sprch příslušníků - Budova OVS</v>
      </c>
      <c r="F7" s="305"/>
      <c r="G7" s="305"/>
      <c r="H7" s="305"/>
      <c r="K7" s="93"/>
      <c r="L7" s="244"/>
    </row>
    <row r="8" spans="1:256" s="147" customFormat="1" ht="15.75" customHeight="1" x14ac:dyDescent="0.3">
      <c r="A8" s="245"/>
      <c r="B8" s="81"/>
      <c r="D8" s="78" t="s">
        <v>88</v>
      </c>
      <c r="K8" s="103"/>
      <c r="L8" s="245"/>
    </row>
    <row r="9" spans="1:256" s="147" customFormat="1" ht="15.75" customHeight="1" x14ac:dyDescent="0.3">
      <c r="A9" s="245"/>
      <c r="B9" s="81"/>
      <c r="E9" s="309" t="str">
        <f>'Rekapitulace stavby'!D54&amp;" - "&amp;'Rekapitulace stavby'!J54</f>
        <v>D3 - m. č. 114</v>
      </c>
      <c r="F9" s="310"/>
      <c r="G9" s="310"/>
      <c r="H9" s="310"/>
      <c r="K9" s="103"/>
      <c r="L9" s="245"/>
    </row>
    <row r="10" spans="1:256" s="147" customFormat="1" ht="14.25" customHeight="1" x14ac:dyDescent="0.3">
      <c r="A10" s="245"/>
      <c r="B10" s="81"/>
      <c r="K10" s="103"/>
      <c r="L10" s="245"/>
    </row>
    <row r="11" spans="1:256" s="147" customFormat="1" ht="15" customHeight="1" x14ac:dyDescent="0.3">
      <c r="A11" s="245"/>
      <c r="B11" s="81"/>
      <c r="D11" s="78" t="s">
        <v>15</v>
      </c>
      <c r="F11" s="148"/>
      <c r="I11" s="78" t="s">
        <v>16</v>
      </c>
      <c r="J11" s="148"/>
      <c r="K11" s="103"/>
      <c r="L11" s="245"/>
    </row>
    <row r="12" spans="1:256" s="147" customFormat="1" ht="15" customHeight="1" x14ac:dyDescent="0.3">
      <c r="A12" s="245"/>
      <c r="B12" s="81"/>
      <c r="D12" s="78" t="s">
        <v>18</v>
      </c>
      <c r="F12" s="148" t="str">
        <f>'Rekapitulace stavby'!K8</f>
        <v>Věznice Kynšperk nad Ohří, objekt č. 053 - Budova OVS</v>
      </c>
      <c r="I12" s="78" t="s">
        <v>19</v>
      </c>
      <c r="J12" s="153" t="str">
        <f>IF('Rekapitulace stavby'!$AN$8="Vyplň údaj","",IF('Rekapitulace stavby'!$AN$8="","",'Rekapitulace stavby'!$AN$8))</f>
        <v/>
      </c>
      <c r="K12" s="103"/>
      <c r="L12" s="245"/>
    </row>
    <row r="13" spans="1:256" s="147" customFormat="1" ht="12" customHeight="1" x14ac:dyDescent="0.3">
      <c r="A13" s="245"/>
      <c r="B13" s="81"/>
      <c r="K13" s="103"/>
      <c r="L13" s="245"/>
    </row>
    <row r="14" spans="1:256" s="147" customFormat="1" ht="15" customHeight="1" x14ac:dyDescent="0.3">
      <c r="A14" s="245"/>
      <c r="B14" s="81"/>
      <c r="D14" s="78" t="s">
        <v>22</v>
      </c>
      <c r="I14" s="78" t="s">
        <v>23</v>
      </c>
      <c r="J14" s="281" t="str">
        <f>'Rekapitulace stavby'!AN10</f>
        <v>00212423</v>
      </c>
      <c r="K14" s="103"/>
      <c r="L14" s="245"/>
    </row>
    <row r="15" spans="1:256" s="147" customFormat="1" ht="18.75" customHeight="1" x14ac:dyDescent="0.3">
      <c r="A15" s="245"/>
      <c r="B15" s="81"/>
      <c r="E15" s="148" t="str">
        <f>'Rekapitulace stavby'!E11</f>
        <v>VS ČR, Věznice Kynšperk nad Ohří, Zlatá č. p. 52, P. O. Box 10, 357 51 Kynšperk nad Ohří</v>
      </c>
      <c r="I15" s="78" t="s">
        <v>24</v>
      </c>
      <c r="J15" s="148"/>
      <c r="K15" s="103"/>
      <c r="L15" s="245"/>
    </row>
    <row r="16" spans="1:256" s="147" customFormat="1" ht="7.5" customHeight="1" x14ac:dyDescent="0.3">
      <c r="A16" s="245"/>
      <c r="B16" s="81"/>
      <c r="K16" s="103"/>
      <c r="L16" s="245"/>
    </row>
    <row r="17" spans="1:12" s="147" customFormat="1" ht="15" customHeight="1" x14ac:dyDescent="0.3">
      <c r="A17" s="245"/>
      <c r="B17" s="81"/>
      <c r="D17" s="78" t="s">
        <v>25</v>
      </c>
      <c r="I17" s="78" t="s">
        <v>23</v>
      </c>
      <c r="J17" s="148" t="str">
        <f>IF('Rekapitulace stavby'!$AN$13="Vyplň údaj","",IF('Rekapitulace stavby'!$AN$13="","",'Rekapitulace stavby'!$AN$13))</f>
        <v/>
      </c>
      <c r="K17" s="103"/>
      <c r="L17" s="245"/>
    </row>
    <row r="18" spans="1:12" s="147" customFormat="1" ht="18.75" customHeight="1" x14ac:dyDescent="0.3">
      <c r="A18" s="245"/>
      <c r="B18" s="81"/>
      <c r="E18" s="148" t="str">
        <f>IF('Rekapitulace stavby'!$E$14="Vyplň údaj","",IF('Rekapitulace stavby'!$E$14="","",'Rekapitulace stavby'!$E$14))</f>
        <v/>
      </c>
      <c r="I18" s="78" t="s">
        <v>24</v>
      </c>
      <c r="J18" s="148" t="str">
        <f>IF('Rekapitulace stavby'!$AN$14="Vyplň údaj","",IF('Rekapitulace stavby'!$AN$14="","",'Rekapitulace stavby'!$AN$14))</f>
        <v/>
      </c>
      <c r="K18" s="103"/>
      <c r="L18" s="245"/>
    </row>
    <row r="19" spans="1:12" s="147" customFormat="1" ht="7.5" customHeight="1" x14ac:dyDescent="0.3">
      <c r="A19" s="245"/>
      <c r="B19" s="81"/>
      <c r="K19" s="103"/>
      <c r="L19" s="245"/>
    </row>
    <row r="20" spans="1:12" s="147" customFormat="1" ht="15" customHeight="1" x14ac:dyDescent="0.3">
      <c r="A20" s="245"/>
      <c r="B20" s="81"/>
      <c r="D20" s="78" t="s">
        <v>26</v>
      </c>
      <c r="I20" s="78" t="s">
        <v>23</v>
      </c>
      <c r="J20" s="148"/>
      <c r="K20" s="103"/>
      <c r="L20" s="245"/>
    </row>
    <row r="21" spans="1:12" s="147" customFormat="1" ht="18.75" customHeight="1" x14ac:dyDescent="0.3">
      <c r="A21" s="245"/>
      <c r="B21" s="81"/>
      <c r="E21" s="148" t="str">
        <f>'Rekapitulace stavby'!E17</f>
        <v>Ing.Jiří Benda, Vrchlického 774/3, 350 02 Cheb</v>
      </c>
      <c r="I21" s="78" t="s">
        <v>24</v>
      </c>
      <c r="J21" s="148"/>
      <c r="K21" s="103"/>
      <c r="L21" s="245"/>
    </row>
    <row r="22" spans="1:12" s="147" customFormat="1" ht="7.5" customHeight="1" x14ac:dyDescent="0.3">
      <c r="A22" s="245"/>
      <c r="B22" s="81"/>
      <c r="K22" s="103"/>
      <c r="L22" s="245"/>
    </row>
    <row r="23" spans="1:12" s="147" customFormat="1" ht="15" customHeight="1" x14ac:dyDescent="0.3">
      <c r="A23" s="245"/>
      <c r="B23" s="81"/>
      <c r="D23" s="78" t="s">
        <v>28</v>
      </c>
      <c r="K23" s="103"/>
      <c r="L23" s="245"/>
    </row>
    <row r="24" spans="1:12" s="175" customFormat="1" ht="15.75" customHeight="1" x14ac:dyDescent="0.3">
      <c r="A24" s="246"/>
      <c r="B24" s="174"/>
      <c r="E24" s="344"/>
      <c r="F24" s="345"/>
      <c r="G24" s="345"/>
      <c r="H24" s="345"/>
      <c r="K24" s="176"/>
      <c r="L24" s="246"/>
    </row>
    <row r="25" spans="1:12" s="147" customFormat="1" ht="7.5" customHeight="1" x14ac:dyDescent="0.3">
      <c r="A25" s="245"/>
      <c r="B25" s="81"/>
      <c r="K25" s="103"/>
      <c r="L25" s="245"/>
    </row>
    <row r="26" spans="1:12" s="147" customFormat="1" ht="7.5" customHeight="1" x14ac:dyDescent="0.3">
      <c r="A26" s="245"/>
      <c r="B26" s="81"/>
      <c r="D26" s="155"/>
      <c r="E26" s="155"/>
      <c r="F26" s="155"/>
      <c r="G26" s="155"/>
      <c r="H26" s="155"/>
      <c r="I26" s="155"/>
      <c r="J26" s="155"/>
      <c r="K26" s="177"/>
      <c r="L26" s="245"/>
    </row>
    <row r="27" spans="1:12" s="147" customFormat="1" ht="26.25" customHeight="1" x14ac:dyDescent="0.3">
      <c r="A27" s="245"/>
      <c r="B27" s="81"/>
      <c r="D27" s="178" t="s">
        <v>29</v>
      </c>
      <c r="J27" s="157">
        <f>ROUND($J$98,2)</f>
        <v>0</v>
      </c>
      <c r="K27" s="103"/>
      <c r="L27" s="245"/>
    </row>
    <row r="28" spans="1:12" s="147" customFormat="1" ht="7.5" customHeight="1" x14ac:dyDescent="0.3">
      <c r="A28" s="245"/>
      <c r="B28" s="81"/>
      <c r="D28" s="155"/>
      <c r="E28" s="155"/>
      <c r="F28" s="155"/>
      <c r="G28" s="155"/>
      <c r="H28" s="155"/>
      <c r="I28" s="155"/>
      <c r="J28" s="155"/>
      <c r="K28" s="177"/>
      <c r="L28" s="245"/>
    </row>
    <row r="29" spans="1:12" s="147" customFormat="1" ht="15" customHeight="1" x14ac:dyDescent="0.3">
      <c r="A29" s="245"/>
      <c r="B29" s="81"/>
      <c r="F29" s="149" t="s">
        <v>31</v>
      </c>
      <c r="I29" s="149" t="s">
        <v>30</v>
      </c>
      <c r="J29" s="149" t="s">
        <v>32</v>
      </c>
      <c r="K29" s="103"/>
      <c r="L29" s="245"/>
    </row>
    <row r="30" spans="1:12" s="147" customFormat="1" ht="15" customHeight="1" x14ac:dyDescent="0.3">
      <c r="A30" s="245"/>
      <c r="B30" s="81"/>
      <c r="D30" s="150" t="s">
        <v>33</v>
      </c>
      <c r="E30" s="150" t="s">
        <v>34</v>
      </c>
      <c r="F30" s="179">
        <f>ROUND(SUM($BE$98:$BE$232),2)</f>
        <v>0</v>
      </c>
      <c r="I30" s="180">
        <v>0.21</v>
      </c>
      <c r="J30" s="179">
        <f>ROUND(ROUND((SUM($BE$98:$BE$232)),2)*$I$30,2)</f>
        <v>0</v>
      </c>
      <c r="K30" s="103"/>
      <c r="L30" s="245"/>
    </row>
    <row r="31" spans="1:12" s="147" customFormat="1" ht="15" customHeight="1" x14ac:dyDescent="0.3">
      <c r="A31" s="245"/>
      <c r="B31" s="81"/>
      <c r="E31" s="150" t="s">
        <v>35</v>
      </c>
      <c r="F31" s="179">
        <f>ROUND(SUM($BF$98:$BF$232),2)</f>
        <v>0</v>
      </c>
      <c r="I31" s="180">
        <v>0.15</v>
      </c>
      <c r="J31" s="179">
        <f>ROUND(ROUND((SUM($BF$98:$BF$232)),2)*$I$31,2)</f>
        <v>0</v>
      </c>
      <c r="K31" s="103"/>
      <c r="L31" s="245"/>
    </row>
    <row r="32" spans="1:12" s="147" customFormat="1" ht="15" hidden="1" customHeight="1" x14ac:dyDescent="0.3">
      <c r="A32" s="245"/>
      <c r="B32" s="81"/>
      <c r="E32" s="150" t="s">
        <v>36</v>
      </c>
      <c r="F32" s="179">
        <f>ROUND(SUM($BG$98:$BG$232),2)</f>
        <v>0</v>
      </c>
      <c r="I32" s="180">
        <v>0.21</v>
      </c>
      <c r="J32" s="179">
        <v>0</v>
      </c>
      <c r="K32" s="103"/>
      <c r="L32" s="245"/>
    </row>
    <row r="33" spans="1:12" s="147" customFormat="1" ht="15" hidden="1" customHeight="1" x14ac:dyDescent="0.3">
      <c r="A33" s="245"/>
      <c r="B33" s="81"/>
      <c r="E33" s="150" t="s">
        <v>37</v>
      </c>
      <c r="F33" s="179">
        <f>ROUND(SUM($BH$98:$BH$232),2)</f>
        <v>0</v>
      </c>
      <c r="I33" s="180">
        <v>0.15</v>
      </c>
      <c r="J33" s="179">
        <v>0</v>
      </c>
      <c r="K33" s="103"/>
      <c r="L33" s="245"/>
    </row>
    <row r="34" spans="1:12" s="147" customFormat="1" ht="15" hidden="1" customHeight="1" x14ac:dyDescent="0.3">
      <c r="A34" s="245"/>
      <c r="B34" s="81"/>
      <c r="E34" s="150" t="s">
        <v>38</v>
      </c>
      <c r="F34" s="179">
        <f>ROUND(SUM($BI$98:$BI$232),2)</f>
        <v>0</v>
      </c>
      <c r="I34" s="180">
        <v>0</v>
      </c>
      <c r="J34" s="179">
        <v>0</v>
      </c>
      <c r="K34" s="103"/>
      <c r="L34" s="245"/>
    </row>
    <row r="35" spans="1:12" s="147" customFormat="1" ht="7.5" customHeight="1" x14ac:dyDescent="0.3">
      <c r="A35" s="245"/>
      <c r="B35" s="81"/>
      <c r="K35" s="103"/>
      <c r="L35" s="245"/>
    </row>
    <row r="36" spans="1:12" s="147" customFormat="1" ht="26.25" customHeight="1" x14ac:dyDescent="0.3">
      <c r="A36" s="245"/>
      <c r="B36" s="81"/>
      <c r="C36" s="107"/>
      <c r="D36" s="108" t="s">
        <v>39</v>
      </c>
      <c r="E36" s="151"/>
      <c r="F36" s="151"/>
      <c r="G36" s="181" t="s">
        <v>40</v>
      </c>
      <c r="H36" s="109" t="s">
        <v>41</v>
      </c>
      <c r="I36" s="151"/>
      <c r="J36" s="152">
        <f>SUM($J$27:$J$34)</f>
        <v>0</v>
      </c>
      <c r="K36" s="182"/>
      <c r="L36" s="245"/>
    </row>
    <row r="37" spans="1:12" s="147" customFormat="1" ht="15" customHeight="1" x14ac:dyDescent="0.3">
      <c r="A37" s="245"/>
      <c r="B37" s="112"/>
      <c r="C37" s="113"/>
      <c r="D37" s="113"/>
      <c r="E37" s="113"/>
      <c r="F37" s="113"/>
      <c r="G37" s="113"/>
      <c r="H37" s="113"/>
      <c r="I37" s="113"/>
      <c r="J37" s="113"/>
      <c r="K37" s="114"/>
      <c r="L37" s="245"/>
    </row>
    <row r="38" spans="1:12" ht="14.25" customHeight="1" x14ac:dyDescent="0.3">
      <c r="A38" s="244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51"/>
    </row>
    <row r="39" spans="1:12" ht="14.25" customHeight="1" x14ac:dyDescent="0.3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51"/>
    </row>
    <row r="40" spans="1:12" ht="14.25" customHeight="1" x14ac:dyDescent="0.3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51"/>
    </row>
    <row r="41" spans="1:12" s="147" customFormat="1" ht="7.5" customHeight="1" x14ac:dyDescent="0.3">
      <c r="A41" s="245"/>
      <c r="B41" s="115"/>
      <c r="C41" s="116"/>
      <c r="D41" s="116"/>
      <c r="E41" s="116"/>
      <c r="F41" s="116"/>
      <c r="G41" s="116"/>
      <c r="H41" s="116"/>
      <c r="I41" s="116"/>
      <c r="J41" s="116"/>
      <c r="K41" s="183"/>
      <c r="L41" s="245"/>
    </row>
    <row r="42" spans="1:12" s="147" customFormat="1" ht="37.5" customHeight="1" x14ac:dyDescent="0.3">
      <c r="A42" s="245"/>
      <c r="B42" s="81"/>
      <c r="C42" s="92" t="s">
        <v>89</v>
      </c>
      <c r="K42" s="103"/>
      <c r="L42" s="245"/>
    </row>
    <row r="43" spans="1:12" s="147" customFormat="1" ht="7.5" customHeight="1" x14ac:dyDescent="0.3">
      <c r="A43" s="245"/>
      <c r="B43" s="81"/>
      <c r="K43" s="103"/>
      <c r="L43" s="245"/>
    </row>
    <row r="44" spans="1:12" s="147" customFormat="1" ht="15" customHeight="1" x14ac:dyDescent="0.3">
      <c r="A44" s="245"/>
      <c r="B44" s="81"/>
      <c r="C44" s="78" t="s">
        <v>13</v>
      </c>
      <c r="K44" s="103"/>
      <c r="L44" s="245"/>
    </row>
    <row r="45" spans="1:12" s="147" customFormat="1" ht="16.5" customHeight="1" x14ac:dyDescent="0.3">
      <c r="A45" s="245"/>
      <c r="B45" s="81"/>
      <c r="E45" s="343" t="str">
        <f>$E$7</f>
        <v>Kynšperk - Oprava centrálních sprch příslušníků - Budova OVS</v>
      </c>
      <c r="F45" s="310"/>
      <c r="G45" s="310"/>
      <c r="H45" s="310"/>
      <c r="K45" s="103"/>
      <c r="L45" s="245"/>
    </row>
    <row r="46" spans="1:12" s="147" customFormat="1" ht="15" customHeight="1" x14ac:dyDescent="0.3">
      <c r="A46" s="245"/>
      <c r="B46" s="81"/>
      <c r="C46" s="78" t="s">
        <v>88</v>
      </c>
      <c r="K46" s="103"/>
      <c r="L46" s="245"/>
    </row>
    <row r="47" spans="1:12" s="147" customFormat="1" ht="19.5" customHeight="1" x14ac:dyDescent="0.3">
      <c r="A47" s="245"/>
      <c r="B47" s="81"/>
      <c r="E47" s="309" t="str">
        <f>$E$9</f>
        <v>D3 - m. č. 114</v>
      </c>
      <c r="F47" s="310"/>
      <c r="G47" s="310"/>
      <c r="H47" s="310"/>
      <c r="K47" s="103"/>
      <c r="L47" s="245"/>
    </row>
    <row r="48" spans="1:12" s="147" customFormat="1" ht="7.5" customHeight="1" x14ac:dyDescent="0.3">
      <c r="A48" s="245"/>
      <c r="B48" s="81"/>
      <c r="K48" s="103"/>
      <c r="L48" s="245"/>
    </row>
    <row r="49" spans="1:47" s="147" customFormat="1" ht="18.75" customHeight="1" x14ac:dyDescent="0.3">
      <c r="A49" s="245"/>
      <c r="B49" s="81"/>
      <c r="C49" s="78" t="s">
        <v>18</v>
      </c>
      <c r="F49" s="148" t="str">
        <f>$F$12</f>
        <v>Věznice Kynšperk nad Ohří, objekt č. 053 - Budova OVS</v>
      </c>
      <c r="I49" s="78" t="s">
        <v>19</v>
      </c>
      <c r="J49" s="153" t="str">
        <f>IF($J$12="","",$J$12)</f>
        <v/>
      </c>
      <c r="K49" s="103"/>
      <c r="L49" s="245"/>
    </row>
    <row r="50" spans="1:47" s="147" customFormat="1" ht="7.5" customHeight="1" x14ac:dyDescent="0.3">
      <c r="A50" s="245"/>
      <c r="B50" s="81"/>
      <c r="K50" s="103"/>
      <c r="L50" s="245"/>
    </row>
    <row r="51" spans="1:47" s="147" customFormat="1" ht="27.75" customHeight="1" x14ac:dyDescent="0.3">
      <c r="A51" s="245"/>
      <c r="B51" s="81"/>
      <c r="C51" s="83" t="s">
        <v>22</v>
      </c>
      <c r="F51" s="156" t="str">
        <f>$E$15</f>
        <v>VS ČR, Věznice Kynšperk nad Ohří, Zlatá č. p. 52, P. O. Box 10, 357 51 Kynšperk nad Ohří</v>
      </c>
      <c r="I51" s="83" t="s">
        <v>26</v>
      </c>
      <c r="J51" s="156" t="str">
        <f>$E$21</f>
        <v>Ing.Jiří Benda, Vrchlického 774/3, 350 02 Cheb</v>
      </c>
      <c r="K51" s="103"/>
      <c r="L51" s="245"/>
    </row>
    <row r="52" spans="1:47" s="147" customFormat="1" ht="15" customHeight="1" x14ac:dyDescent="0.3">
      <c r="A52" s="245"/>
      <c r="B52" s="81"/>
      <c r="C52" s="83" t="s">
        <v>25</v>
      </c>
      <c r="F52" s="156" t="str">
        <f>IF($E$18="","",$E$18)</f>
        <v/>
      </c>
      <c r="I52" s="146"/>
      <c r="J52" s="146"/>
      <c r="K52" s="103"/>
      <c r="L52" s="245"/>
    </row>
    <row r="53" spans="1:47" s="147" customFormat="1" ht="11.25" customHeight="1" x14ac:dyDescent="0.3">
      <c r="A53" s="245"/>
      <c r="B53" s="81"/>
      <c r="K53" s="103"/>
      <c r="L53" s="245"/>
    </row>
    <row r="54" spans="1:47" s="147" customFormat="1" ht="30" customHeight="1" x14ac:dyDescent="0.3">
      <c r="A54" s="245"/>
      <c r="B54" s="81"/>
      <c r="C54" s="184" t="s">
        <v>90</v>
      </c>
      <c r="D54" s="107"/>
      <c r="E54" s="107"/>
      <c r="F54" s="107"/>
      <c r="G54" s="107"/>
      <c r="H54" s="107"/>
      <c r="I54" s="107"/>
      <c r="J54" s="185" t="s">
        <v>91</v>
      </c>
      <c r="K54" s="111"/>
      <c r="L54" s="245"/>
    </row>
    <row r="55" spans="1:47" s="147" customFormat="1" ht="11.25" customHeight="1" x14ac:dyDescent="0.3">
      <c r="A55" s="245"/>
      <c r="B55" s="81"/>
      <c r="K55" s="103"/>
      <c r="L55" s="245"/>
    </row>
    <row r="56" spans="1:47" s="147" customFormat="1" ht="30" customHeight="1" x14ac:dyDescent="0.3">
      <c r="A56" s="245"/>
      <c r="B56" s="81"/>
      <c r="C56" s="158" t="s">
        <v>92</v>
      </c>
      <c r="J56" s="157">
        <f>$J$98</f>
        <v>0</v>
      </c>
      <c r="K56" s="103"/>
      <c r="L56" s="245"/>
      <c r="AU56" s="147" t="s">
        <v>93</v>
      </c>
    </row>
    <row r="57" spans="1:47" s="132" customFormat="1" ht="25.5" customHeight="1" x14ac:dyDescent="0.3">
      <c r="A57" s="247"/>
      <c r="B57" s="186"/>
      <c r="D57" s="187" t="s">
        <v>94</v>
      </c>
      <c r="E57" s="187"/>
      <c r="F57" s="187"/>
      <c r="G57" s="187"/>
      <c r="H57" s="187"/>
      <c r="I57" s="187"/>
      <c r="J57" s="188">
        <f>$J$99</f>
        <v>0</v>
      </c>
      <c r="K57" s="189"/>
      <c r="L57" s="247"/>
    </row>
    <row r="58" spans="1:47" s="191" customFormat="1" ht="21" customHeight="1" x14ac:dyDescent="0.3">
      <c r="A58" s="248"/>
      <c r="B58" s="190"/>
      <c r="D58" s="192" t="s">
        <v>309</v>
      </c>
      <c r="E58" s="192"/>
      <c r="F58" s="192"/>
      <c r="G58" s="192"/>
      <c r="H58" s="192"/>
      <c r="I58" s="192"/>
      <c r="J58" s="193">
        <f>$J$100</f>
        <v>0</v>
      </c>
      <c r="K58" s="194"/>
      <c r="L58" s="248"/>
    </row>
    <row r="59" spans="1:47" s="191" customFormat="1" ht="21" customHeight="1" x14ac:dyDescent="0.3">
      <c r="A59" s="248"/>
      <c r="B59" s="190"/>
      <c r="D59" s="192" t="s">
        <v>95</v>
      </c>
      <c r="E59" s="192"/>
      <c r="F59" s="192"/>
      <c r="G59" s="192"/>
      <c r="H59" s="192"/>
      <c r="I59" s="192"/>
      <c r="J59" s="193">
        <f>$J$105</f>
        <v>0</v>
      </c>
      <c r="K59" s="194"/>
      <c r="L59" s="248"/>
    </row>
    <row r="60" spans="1:47" s="191" customFormat="1" ht="21" customHeight="1" x14ac:dyDescent="0.3">
      <c r="A60" s="248"/>
      <c r="B60" s="190"/>
      <c r="D60" s="192" t="s">
        <v>96</v>
      </c>
      <c r="E60" s="192"/>
      <c r="F60" s="192"/>
      <c r="G60" s="192"/>
      <c r="H60" s="192"/>
      <c r="I60" s="192"/>
      <c r="J60" s="193">
        <f>$J$121</f>
        <v>0</v>
      </c>
      <c r="K60" s="194"/>
      <c r="L60" s="248"/>
    </row>
    <row r="61" spans="1:47" s="191" customFormat="1" ht="21" customHeight="1" x14ac:dyDescent="0.3">
      <c r="A61" s="248"/>
      <c r="B61" s="190"/>
      <c r="D61" s="192" t="s">
        <v>97</v>
      </c>
      <c r="E61" s="192"/>
      <c r="F61" s="192"/>
      <c r="G61" s="192"/>
      <c r="H61" s="192"/>
      <c r="I61" s="192"/>
      <c r="J61" s="193">
        <f>$J$133</f>
        <v>0</v>
      </c>
      <c r="K61" s="194"/>
      <c r="L61" s="248"/>
    </row>
    <row r="62" spans="1:47" s="191" customFormat="1" ht="21" customHeight="1" x14ac:dyDescent="0.3">
      <c r="A62" s="248"/>
      <c r="B62" s="190"/>
      <c r="D62" s="192" t="s">
        <v>98</v>
      </c>
      <c r="E62" s="192"/>
      <c r="F62" s="192"/>
      <c r="G62" s="192"/>
      <c r="H62" s="192"/>
      <c r="I62" s="192"/>
      <c r="J62" s="193">
        <f>$J$139</f>
        <v>0</v>
      </c>
      <c r="K62" s="194"/>
      <c r="L62" s="248"/>
    </row>
    <row r="63" spans="1:47" s="132" customFormat="1" ht="25.5" customHeight="1" x14ac:dyDescent="0.3">
      <c r="A63" s="247"/>
      <c r="B63" s="186"/>
      <c r="D63" s="187" t="s">
        <v>99</v>
      </c>
      <c r="E63" s="187"/>
      <c r="F63" s="187"/>
      <c r="G63" s="187"/>
      <c r="H63" s="187"/>
      <c r="I63" s="187"/>
      <c r="J63" s="188">
        <f>$J$141</f>
        <v>0</v>
      </c>
      <c r="K63" s="189"/>
      <c r="L63" s="247"/>
    </row>
    <row r="64" spans="1:47" s="191" customFormat="1" ht="21" customHeight="1" x14ac:dyDescent="0.3">
      <c r="A64" s="248"/>
      <c r="B64" s="190"/>
      <c r="D64" s="192" t="s">
        <v>310</v>
      </c>
      <c r="E64" s="192"/>
      <c r="F64" s="192"/>
      <c r="G64" s="192"/>
      <c r="H64" s="192"/>
      <c r="I64" s="192"/>
      <c r="J64" s="193">
        <f>$J$142</f>
        <v>0</v>
      </c>
      <c r="K64" s="194"/>
      <c r="L64" s="248"/>
    </row>
    <row r="65" spans="1:12" s="191" customFormat="1" ht="21" customHeight="1" x14ac:dyDescent="0.3">
      <c r="A65" s="248"/>
      <c r="B65" s="190"/>
      <c r="D65" s="192" t="s">
        <v>100</v>
      </c>
      <c r="E65" s="192"/>
      <c r="F65" s="192"/>
      <c r="G65" s="192"/>
      <c r="H65" s="192"/>
      <c r="I65" s="192"/>
      <c r="J65" s="193">
        <f>$J$150</f>
        <v>0</v>
      </c>
      <c r="K65" s="194"/>
      <c r="L65" s="248"/>
    </row>
    <row r="66" spans="1:12" s="191" customFormat="1" ht="21" customHeight="1" x14ac:dyDescent="0.3">
      <c r="A66" s="248"/>
      <c r="B66" s="190"/>
      <c r="D66" s="192" t="s">
        <v>101</v>
      </c>
      <c r="E66" s="192"/>
      <c r="F66" s="192"/>
      <c r="G66" s="192"/>
      <c r="H66" s="192"/>
      <c r="I66" s="192"/>
      <c r="J66" s="193">
        <f>$J$159</f>
        <v>0</v>
      </c>
      <c r="K66" s="194"/>
      <c r="L66" s="248"/>
    </row>
    <row r="67" spans="1:12" s="191" customFormat="1" ht="21" customHeight="1" x14ac:dyDescent="0.3">
      <c r="A67" s="248"/>
      <c r="B67" s="190"/>
      <c r="D67" s="192" t="s">
        <v>311</v>
      </c>
      <c r="E67" s="192"/>
      <c r="F67" s="192"/>
      <c r="G67" s="192"/>
      <c r="H67" s="192"/>
      <c r="I67" s="192"/>
      <c r="J67" s="193">
        <f>$J$166</f>
        <v>0</v>
      </c>
      <c r="K67" s="194"/>
      <c r="L67" s="248"/>
    </row>
    <row r="68" spans="1:12" s="191" customFormat="1" ht="21" customHeight="1" x14ac:dyDescent="0.3">
      <c r="A68" s="248"/>
      <c r="B68" s="190"/>
      <c r="D68" s="192" t="s">
        <v>313</v>
      </c>
      <c r="E68" s="192"/>
      <c r="F68" s="192"/>
      <c r="G68" s="192"/>
      <c r="H68" s="192"/>
      <c r="I68" s="192"/>
      <c r="J68" s="193">
        <f>$J$171</f>
        <v>0</v>
      </c>
      <c r="K68" s="194"/>
      <c r="L68" s="248"/>
    </row>
    <row r="69" spans="1:12" s="191" customFormat="1" ht="21" customHeight="1" x14ac:dyDescent="0.3">
      <c r="A69" s="248"/>
      <c r="B69" s="190"/>
      <c r="D69" s="192" t="s">
        <v>314</v>
      </c>
      <c r="E69" s="192"/>
      <c r="F69" s="192"/>
      <c r="G69" s="192"/>
      <c r="H69" s="192"/>
      <c r="I69" s="192"/>
      <c r="J69" s="193">
        <f>$J$174</f>
        <v>0</v>
      </c>
      <c r="K69" s="194"/>
      <c r="L69" s="248"/>
    </row>
    <row r="70" spans="1:12" s="191" customFormat="1" ht="21" customHeight="1" x14ac:dyDescent="0.3">
      <c r="A70" s="248"/>
      <c r="B70" s="273"/>
      <c r="C70" s="274"/>
      <c r="D70" s="275" t="s">
        <v>315</v>
      </c>
      <c r="E70" s="275"/>
      <c r="F70" s="275"/>
      <c r="G70" s="275"/>
      <c r="H70" s="275"/>
      <c r="I70" s="275"/>
      <c r="J70" s="276">
        <f>$J$180</f>
        <v>0</v>
      </c>
      <c r="K70" s="277"/>
      <c r="L70" s="248"/>
    </row>
    <row r="71" spans="1:12" s="191" customFormat="1" ht="21" customHeight="1" x14ac:dyDescent="0.3">
      <c r="A71" s="248"/>
      <c r="B71" s="273"/>
      <c r="C71" s="274"/>
      <c r="D71" s="275" t="s">
        <v>318</v>
      </c>
      <c r="E71" s="275"/>
      <c r="F71" s="275"/>
      <c r="G71" s="275"/>
      <c r="H71" s="275"/>
      <c r="I71" s="275"/>
      <c r="J71" s="276">
        <f>$J$186</f>
        <v>0</v>
      </c>
      <c r="K71" s="277"/>
      <c r="L71" s="248"/>
    </row>
    <row r="72" spans="1:12" s="191" customFormat="1" ht="21" customHeight="1" x14ac:dyDescent="0.3">
      <c r="A72" s="248"/>
      <c r="B72" s="273"/>
      <c r="C72" s="274"/>
      <c r="D72" s="275" t="s">
        <v>319</v>
      </c>
      <c r="E72" s="275"/>
      <c r="F72" s="275"/>
      <c r="G72" s="275"/>
      <c r="H72" s="275"/>
      <c r="I72" s="275"/>
      <c r="J72" s="276">
        <f>$J$193</f>
        <v>0</v>
      </c>
      <c r="K72" s="277"/>
      <c r="L72" s="248"/>
    </row>
    <row r="73" spans="1:12" s="191" customFormat="1" ht="21" customHeight="1" x14ac:dyDescent="0.3">
      <c r="A73" s="248"/>
      <c r="B73" s="190"/>
      <c r="D73" s="192" t="s">
        <v>320</v>
      </c>
      <c r="E73" s="192"/>
      <c r="F73" s="192"/>
      <c r="G73" s="192"/>
      <c r="H73" s="192"/>
      <c r="I73" s="192"/>
      <c r="J73" s="193">
        <f>$J$199</f>
        <v>0</v>
      </c>
      <c r="K73" s="194"/>
      <c r="L73" s="248"/>
    </row>
    <row r="74" spans="1:12" s="191" customFormat="1" ht="21" customHeight="1" x14ac:dyDescent="0.3">
      <c r="A74" s="248"/>
      <c r="B74" s="190"/>
      <c r="D74" s="192" t="s">
        <v>321</v>
      </c>
      <c r="E74" s="192"/>
      <c r="F74" s="192"/>
      <c r="G74" s="192"/>
      <c r="H74" s="192"/>
      <c r="I74" s="192"/>
      <c r="J74" s="193">
        <f>$J$209</f>
        <v>0</v>
      </c>
      <c r="K74" s="194"/>
      <c r="L74" s="248"/>
    </row>
    <row r="75" spans="1:12" s="191" customFormat="1" ht="21" customHeight="1" x14ac:dyDescent="0.3">
      <c r="A75" s="248"/>
      <c r="B75" s="190"/>
      <c r="D75" s="192" t="s">
        <v>103</v>
      </c>
      <c r="E75" s="192"/>
      <c r="F75" s="192"/>
      <c r="G75" s="192"/>
      <c r="H75" s="192"/>
      <c r="I75" s="192"/>
      <c r="J75" s="193">
        <f>$J$212</f>
        <v>0</v>
      </c>
      <c r="K75" s="194"/>
      <c r="L75" s="248"/>
    </row>
    <row r="76" spans="1:12" s="132" customFormat="1" ht="25.5" customHeight="1" x14ac:dyDescent="0.3">
      <c r="A76" s="247"/>
      <c r="B76" s="186"/>
      <c r="D76" s="187" t="s">
        <v>322</v>
      </c>
      <c r="E76" s="187"/>
      <c r="F76" s="187"/>
      <c r="G76" s="187"/>
      <c r="H76" s="187"/>
      <c r="I76" s="187"/>
      <c r="J76" s="188">
        <f>$J$219</f>
        <v>0</v>
      </c>
      <c r="K76" s="189"/>
      <c r="L76" s="247"/>
    </row>
    <row r="77" spans="1:12" s="191" customFormat="1" ht="21" customHeight="1" x14ac:dyDescent="0.3">
      <c r="A77" s="248"/>
      <c r="B77" s="190"/>
      <c r="D77" s="192" t="s">
        <v>323</v>
      </c>
      <c r="E77" s="192"/>
      <c r="F77" s="192"/>
      <c r="G77" s="192"/>
      <c r="H77" s="192"/>
      <c r="I77" s="192"/>
      <c r="J77" s="193">
        <f>$J$220</f>
        <v>0</v>
      </c>
      <c r="K77" s="194"/>
      <c r="L77" s="248"/>
    </row>
    <row r="78" spans="1:12" s="132" customFormat="1" ht="25.5" customHeight="1" x14ac:dyDescent="0.3">
      <c r="A78" s="247"/>
      <c r="B78" s="186"/>
      <c r="D78" s="187" t="s">
        <v>104</v>
      </c>
      <c r="E78" s="187"/>
      <c r="F78" s="187"/>
      <c r="G78" s="187"/>
      <c r="H78" s="187"/>
      <c r="I78" s="187"/>
      <c r="J78" s="188">
        <f>$J$231</f>
        <v>0</v>
      </c>
      <c r="K78" s="189"/>
      <c r="L78" s="247"/>
    </row>
    <row r="79" spans="1:12" s="147" customFormat="1" ht="22.5" customHeight="1" x14ac:dyDescent="0.3">
      <c r="A79" s="245"/>
      <c r="B79" s="81"/>
      <c r="K79" s="103"/>
      <c r="L79" s="245"/>
    </row>
    <row r="80" spans="1:12" s="147" customFormat="1" ht="7.5" customHeight="1" x14ac:dyDescent="0.3">
      <c r="A80" s="245"/>
      <c r="B80" s="112"/>
      <c r="C80" s="113"/>
      <c r="D80" s="113"/>
      <c r="E80" s="113"/>
      <c r="F80" s="113"/>
      <c r="G80" s="113"/>
      <c r="H80" s="113"/>
      <c r="I80" s="113"/>
      <c r="J80" s="113"/>
      <c r="K80" s="114"/>
      <c r="L80" s="245"/>
    </row>
    <row r="81" spans="1:12" ht="14.25" customHeight="1" x14ac:dyDescent="0.3">
      <c r="A81" s="244"/>
      <c r="B81" s="244"/>
      <c r="C81" s="244"/>
      <c r="D81" s="244"/>
      <c r="E81" s="244"/>
      <c r="F81" s="244"/>
      <c r="G81" s="244"/>
      <c r="H81" s="244"/>
      <c r="I81" s="244"/>
      <c r="J81" s="244"/>
      <c r="K81" s="244"/>
      <c r="L81" s="251"/>
    </row>
    <row r="82" spans="1:12" ht="14.25" customHeight="1" x14ac:dyDescent="0.3">
      <c r="A82" s="244"/>
      <c r="B82" s="244"/>
      <c r="C82" s="244"/>
      <c r="D82" s="244"/>
      <c r="E82" s="244"/>
      <c r="F82" s="244"/>
      <c r="G82" s="244"/>
      <c r="H82" s="244"/>
      <c r="I82" s="244"/>
      <c r="J82" s="244"/>
      <c r="K82" s="244"/>
      <c r="L82" s="251"/>
    </row>
    <row r="83" spans="1:12" ht="14.25" customHeight="1" x14ac:dyDescent="0.3">
      <c r="A83" s="244"/>
      <c r="B83" s="244"/>
      <c r="C83" s="244"/>
      <c r="D83" s="244"/>
      <c r="E83" s="244"/>
      <c r="F83" s="244"/>
      <c r="G83" s="244"/>
      <c r="H83" s="244"/>
      <c r="I83" s="244"/>
      <c r="J83" s="244"/>
      <c r="K83" s="244"/>
      <c r="L83" s="251"/>
    </row>
    <row r="84" spans="1:12" s="147" customFormat="1" ht="7.5" customHeight="1" x14ac:dyDescent="0.3">
      <c r="A84" s="245"/>
      <c r="B84" s="115"/>
      <c r="C84" s="116"/>
      <c r="D84" s="116"/>
      <c r="E84" s="116"/>
      <c r="F84" s="116"/>
      <c r="G84" s="116"/>
      <c r="H84" s="116"/>
      <c r="I84" s="116"/>
      <c r="J84" s="116"/>
      <c r="K84" s="116"/>
      <c r="L84" s="252"/>
    </row>
    <row r="85" spans="1:12" s="147" customFormat="1" ht="37.5" customHeight="1" x14ac:dyDescent="0.3">
      <c r="A85" s="245"/>
      <c r="B85" s="81"/>
      <c r="C85" s="92" t="s">
        <v>105</v>
      </c>
      <c r="L85" s="252"/>
    </row>
    <row r="86" spans="1:12" s="147" customFormat="1" ht="7.5" customHeight="1" x14ac:dyDescent="0.3">
      <c r="A86" s="245"/>
      <c r="B86" s="81"/>
      <c r="L86" s="252"/>
    </row>
    <row r="87" spans="1:12" s="147" customFormat="1" ht="15" customHeight="1" x14ac:dyDescent="0.3">
      <c r="A87" s="245"/>
      <c r="B87" s="81"/>
      <c r="C87" s="78" t="s">
        <v>13</v>
      </c>
      <c r="L87" s="252"/>
    </row>
    <row r="88" spans="1:12" s="147" customFormat="1" ht="16.5" customHeight="1" x14ac:dyDescent="0.3">
      <c r="A88" s="245"/>
      <c r="B88" s="81"/>
      <c r="E88" s="343" t="str">
        <f>$E$7</f>
        <v>Kynšperk - Oprava centrálních sprch příslušníků - Budova OVS</v>
      </c>
      <c r="F88" s="310"/>
      <c r="G88" s="310"/>
      <c r="H88" s="310"/>
      <c r="L88" s="252"/>
    </row>
    <row r="89" spans="1:12" s="147" customFormat="1" ht="15" customHeight="1" x14ac:dyDescent="0.3">
      <c r="A89" s="245"/>
      <c r="B89" s="81"/>
      <c r="C89" s="78" t="s">
        <v>88</v>
      </c>
      <c r="L89" s="252"/>
    </row>
    <row r="90" spans="1:12" s="147" customFormat="1" ht="19.5" customHeight="1" x14ac:dyDescent="0.3">
      <c r="A90" s="245"/>
      <c r="B90" s="81"/>
      <c r="E90" s="309" t="str">
        <f>$E$9</f>
        <v>D3 - m. č. 114</v>
      </c>
      <c r="F90" s="310"/>
      <c r="G90" s="310"/>
      <c r="H90" s="310"/>
      <c r="L90" s="252"/>
    </row>
    <row r="91" spans="1:12" s="147" customFormat="1" ht="7.5" customHeight="1" x14ac:dyDescent="0.3">
      <c r="A91" s="245"/>
      <c r="B91" s="81"/>
      <c r="L91" s="252"/>
    </row>
    <row r="92" spans="1:12" s="147" customFormat="1" ht="18.75" customHeight="1" x14ac:dyDescent="0.3">
      <c r="A92" s="245"/>
      <c r="B92" s="81"/>
      <c r="C92" s="78" t="s">
        <v>18</v>
      </c>
      <c r="F92" s="148" t="str">
        <f>$F$12</f>
        <v>Věznice Kynšperk nad Ohří, objekt č. 053 - Budova OVS</v>
      </c>
      <c r="I92" s="78" t="s">
        <v>19</v>
      </c>
      <c r="J92" s="153" t="str">
        <f>IF($J$12="","",$J$12)</f>
        <v/>
      </c>
      <c r="L92" s="252"/>
    </row>
    <row r="93" spans="1:12" s="147" customFormat="1" ht="7.5" customHeight="1" x14ac:dyDescent="0.3">
      <c r="A93" s="245"/>
      <c r="B93" s="81"/>
      <c r="L93" s="252"/>
    </row>
    <row r="94" spans="1:12" s="147" customFormat="1" ht="27.75" customHeight="1" x14ac:dyDescent="0.3">
      <c r="A94" s="245"/>
      <c r="B94" s="81"/>
      <c r="C94" s="83" t="s">
        <v>22</v>
      </c>
      <c r="D94" s="278"/>
      <c r="E94" s="278"/>
      <c r="F94" s="154" t="str">
        <f>$E$15</f>
        <v>VS ČR, Věznice Kynšperk nad Ohří, Zlatá č. p. 52, P. O. Box 10, 357 51 Kynšperk nad Ohří</v>
      </c>
      <c r="G94" s="278"/>
      <c r="H94" s="278"/>
      <c r="I94" s="83" t="s">
        <v>26</v>
      </c>
      <c r="J94" s="279" t="str">
        <f>$E$21</f>
        <v>Ing.Jiří Benda, Vrchlického 774/3, 350 02 Cheb</v>
      </c>
      <c r="L94" s="252"/>
    </row>
    <row r="95" spans="1:12" s="147" customFormat="1" ht="15" customHeight="1" x14ac:dyDescent="0.3">
      <c r="A95" s="245"/>
      <c r="B95" s="81"/>
      <c r="C95" s="78" t="s">
        <v>25</v>
      </c>
      <c r="F95" s="148" t="str">
        <f>IF($E$18="","",$E$18)</f>
        <v/>
      </c>
      <c r="L95" s="252"/>
    </row>
    <row r="96" spans="1:12" s="147" customFormat="1" ht="11.25" customHeight="1" x14ac:dyDescent="0.3">
      <c r="A96" s="245"/>
      <c r="B96" s="81"/>
      <c r="L96" s="252"/>
    </row>
    <row r="97" spans="1:65" s="199" customFormat="1" ht="30" customHeight="1" x14ac:dyDescent="0.3">
      <c r="A97" s="249"/>
      <c r="B97" s="195"/>
      <c r="C97" s="196" t="s">
        <v>106</v>
      </c>
      <c r="D97" s="197" t="s">
        <v>48</v>
      </c>
      <c r="E97" s="197" t="s">
        <v>44</v>
      </c>
      <c r="F97" s="197" t="s">
        <v>107</v>
      </c>
      <c r="G97" s="197" t="s">
        <v>108</v>
      </c>
      <c r="H97" s="197" t="s">
        <v>109</v>
      </c>
      <c r="I97" s="197" t="s">
        <v>110</v>
      </c>
      <c r="J97" s="197" t="s">
        <v>111</v>
      </c>
      <c r="K97" s="198" t="s">
        <v>112</v>
      </c>
      <c r="L97" s="253"/>
      <c r="M97" s="121" t="s">
        <v>113</v>
      </c>
      <c r="N97" s="122" t="s">
        <v>33</v>
      </c>
      <c r="O97" s="122" t="s">
        <v>114</v>
      </c>
      <c r="P97" s="122" t="s">
        <v>115</v>
      </c>
      <c r="Q97" s="122" t="s">
        <v>116</v>
      </c>
      <c r="R97" s="122" t="s">
        <v>117</v>
      </c>
      <c r="S97" s="122" t="s">
        <v>118</v>
      </c>
      <c r="T97" s="123" t="s">
        <v>119</v>
      </c>
    </row>
    <row r="98" spans="1:65" s="147" customFormat="1" ht="30" customHeight="1" x14ac:dyDescent="0.35">
      <c r="A98" s="245"/>
      <c r="B98" s="81"/>
      <c r="C98" s="158" t="s">
        <v>92</v>
      </c>
      <c r="J98" s="200">
        <f>$BK$98</f>
        <v>0</v>
      </c>
      <c r="L98" s="252"/>
      <c r="M98" s="125"/>
      <c r="N98" s="155"/>
      <c r="O98" s="155"/>
      <c r="P98" s="201">
        <f>$P$99+$P$141+$P$219+$P$231</f>
        <v>165.02318100000002</v>
      </c>
      <c r="Q98" s="155"/>
      <c r="R98" s="201">
        <f>$R$99+$R$141+$R$219+$R$231</f>
        <v>3.5432552000000004</v>
      </c>
      <c r="S98" s="155"/>
      <c r="T98" s="202">
        <f>$T$99+$T$141+$T$219+$T$231</f>
        <v>3.8896195500000008</v>
      </c>
      <c r="AT98" s="147" t="s">
        <v>62</v>
      </c>
      <c r="AU98" s="147" t="s">
        <v>93</v>
      </c>
      <c r="BK98" s="203">
        <f>$BK$99+$BK$141+$BK$219+$BK$231</f>
        <v>0</v>
      </c>
    </row>
    <row r="99" spans="1:65" s="205" customFormat="1" ht="37.5" customHeight="1" x14ac:dyDescent="0.35">
      <c r="A99" s="250"/>
      <c r="B99" s="204"/>
      <c r="D99" s="206" t="s">
        <v>62</v>
      </c>
      <c r="E99" s="207" t="s">
        <v>120</v>
      </c>
      <c r="F99" s="207" t="s">
        <v>121</v>
      </c>
      <c r="J99" s="208">
        <f>$BK$99</f>
        <v>0</v>
      </c>
      <c r="L99" s="254"/>
      <c r="M99" s="209"/>
      <c r="P99" s="210">
        <f>$P$100+$P$105+$P$121+$P$133+$P$139</f>
        <v>66.348272000000009</v>
      </c>
      <c r="R99" s="210">
        <f>$R$100+$R$105+$R$121+$R$133+$R$139</f>
        <v>2.5194609000000003</v>
      </c>
      <c r="T99" s="211">
        <f>$T$100+$T$105+$T$121+$T$133+$T$139</f>
        <v>3.7540520000000006</v>
      </c>
      <c r="AR99" s="206" t="s">
        <v>17</v>
      </c>
      <c r="AT99" s="206" t="s">
        <v>62</v>
      </c>
      <c r="AU99" s="206" t="s">
        <v>63</v>
      </c>
      <c r="AY99" s="206" t="s">
        <v>122</v>
      </c>
      <c r="BK99" s="212">
        <f>$BK$100+$BK$105+$BK$121+$BK$133+$BK$139</f>
        <v>0</v>
      </c>
    </row>
    <row r="100" spans="1:65" s="205" customFormat="1" ht="21" customHeight="1" x14ac:dyDescent="0.3">
      <c r="A100" s="250"/>
      <c r="B100" s="204"/>
      <c r="D100" s="206" t="s">
        <v>62</v>
      </c>
      <c r="E100" s="213" t="s">
        <v>136</v>
      </c>
      <c r="F100" s="213" t="s">
        <v>324</v>
      </c>
      <c r="J100" s="214">
        <f>$BK$100</f>
        <v>0</v>
      </c>
      <c r="L100" s="254"/>
      <c r="M100" s="209"/>
      <c r="P100" s="210">
        <f>SUM($P$101:$P$104)</f>
        <v>2.3139599999999998</v>
      </c>
      <c r="R100" s="210">
        <f>SUM($R$101:$R$104)</f>
        <v>8.0460599999999993E-2</v>
      </c>
      <c r="T100" s="211">
        <f>SUM($T$101:$T$104)</f>
        <v>0</v>
      </c>
      <c r="AR100" s="206" t="s">
        <v>17</v>
      </c>
      <c r="AT100" s="206" t="s">
        <v>62</v>
      </c>
      <c r="AU100" s="206" t="s">
        <v>17</v>
      </c>
      <c r="AY100" s="206" t="s">
        <v>122</v>
      </c>
      <c r="BK100" s="212">
        <f>SUM($BK$101:$BK$104)</f>
        <v>0</v>
      </c>
    </row>
    <row r="101" spans="1:65" s="147" customFormat="1" ht="15.75" customHeight="1" x14ac:dyDescent="0.3">
      <c r="A101" s="245"/>
      <c r="B101" s="81"/>
      <c r="C101" s="215" t="s">
        <v>17</v>
      </c>
      <c r="D101" s="215" t="s">
        <v>125</v>
      </c>
      <c r="E101" s="216" t="s">
        <v>920</v>
      </c>
      <c r="F101" s="217" t="s">
        <v>921</v>
      </c>
      <c r="G101" s="218" t="s">
        <v>134</v>
      </c>
      <c r="H101" s="219">
        <v>1.98</v>
      </c>
      <c r="I101" s="270"/>
      <c r="J101" s="220">
        <f>ROUND($I$101*$H$101,2)</f>
        <v>0</v>
      </c>
      <c r="K101" s="217" t="s">
        <v>129</v>
      </c>
      <c r="L101" s="252"/>
      <c r="M101" s="221"/>
      <c r="N101" s="222" t="s">
        <v>34</v>
      </c>
      <c r="O101" s="223">
        <v>0.502</v>
      </c>
      <c r="P101" s="223">
        <f>$O$101*$H$101</f>
        <v>0.99395999999999995</v>
      </c>
      <c r="Q101" s="223">
        <v>4.0169999999999997E-2</v>
      </c>
      <c r="R101" s="223">
        <f>$Q$101*$H$101</f>
        <v>7.9536599999999999E-2</v>
      </c>
      <c r="S101" s="223">
        <v>0</v>
      </c>
      <c r="T101" s="224">
        <f>$S$101*$H$101</f>
        <v>0</v>
      </c>
      <c r="AR101" s="175" t="s">
        <v>130</v>
      </c>
      <c r="AT101" s="175" t="s">
        <v>125</v>
      </c>
      <c r="AU101" s="175" t="s">
        <v>70</v>
      </c>
      <c r="AY101" s="147" t="s">
        <v>122</v>
      </c>
      <c r="BE101" s="225">
        <f>IF($N$101="základní",$J$101,0)</f>
        <v>0</v>
      </c>
      <c r="BF101" s="225">
        <f>IF($N$101="snížená",$J$101,0)</f>
        <v>0</v>
      </c>
      <c r="BG101" s="225">
        <f>IF($N$101="zákl. přenesená",$J$101,0)</f>
        <v>0</v>
      </c>
      <c r="BH101" s="225">
        <f>IF($N$101="sníž. přenesená",$J$101,0)</f>
        <v>0</v>
      </c>
      <c r="BI101" s="225">
        <f>IF($N$101="nulová",$J$101,0)</f>
        <v>0</v>
      </c>
      <c r="BJ101" s="175" t="s">
        <v>17</v>
      </c>
      <c r="BK101" s="225">
        <f>ROUND($I$101*$H$101,2)</f>
        <v>0</v>
      </c>
      <c r="BL101" s="175" t="s">
        <v>130</v>
      </c>
      <c r="BM101" s="175" t="s">
        <v>922</v>
      </c>
    </row>
    <row r="102" spans="1:65" s="147" customFormat="1" ht="15.75" hidden="1" customHeight="1" x14ac:dyDescent="0.3">
      <c r="A102" s="245"/>
      <c r="B102" s="226"/>
      <c r="D102" s="227" t="s">
        <v>166</v>
      </c>
      <c r="E102" s="228"/>
      <c r="F102" s="228" t="s">
        <v>923</v>
      </c>
      <c r="H102" s="229">
        <v>1.98</v>
      </c>
      <c r="L102" s="255"/>
      <c r="M102" s="230"/>
      <c r="T102" s="231"/>
      <c r="AT102" s="232" t="s">
        <v>166</v>
      </c>
      <c r="AU102" s="232" t="s">
        <v>70</v>
      </c>
      <c r="AV102" s="232" t="s">
        <v>70</v>
      </c>
      <c r="AW102" s="232" t="s">
        <v>93</v>
      </c>
      <c r="AX102" s="232" t="s">
        <v>63</v>
      </c>
      <c r="AY102" s="232" t="s">
        <v>122</v>
      </c>
    </row>
    <row r="103" spans="1:65" s="147" customFormat="1" ht="15.75" customHeight="1" x14ac:dyDescent="0.3">
      <c r="A103" s="245"/>
      <c r="B103" s="81"/>
      <c r="C103" s="215" t="s">
        <v>70</v>
      </c>
      <c r="D103" s="215" t="s">
        <v>125</v>
      </c>
      <c r="E103" s="216" t="s">
        <v>332</v>
      </c>
      <c r="F103" s="217" t="s">
        <v>333</v>
      </c>
      <c r="G103" s="218" t="s">
        <v>208</v>
      </c>
      <c r="H103" s="219">
        <v>6.6</v>
      </c>
      <c r="I103" s="270"/>
      <c r="J103" s="220">
        <f>ROUND($I$103*$H$103,2)</f>
        <v>0</v>
      </c>
      <c r="K103" s="217" t="s">
        <v>129</v>
      </c>
      <c r="L103" s="252"/>
      <c r="M103" s="221"/>
      <c r="N103" s="222" t="s">
        <v>34</v>
      </c>
      <c r="O103" s="223">
        <v>0.2</v>
      </c>
      <c r="P103" s="223">
        <f>$O$103*$H$103</f>
        <v>1.32</v>
      </c>
      <c r="Q103" s="223">
        <v>1.3999999999999999E-4</v>
      </c>
      <c r="R103" s="223">
        <f>$Q$103*$H$103</f>
        <v>9.2399999999999991E-4</v>
      </c>
      <c r="S103" s="223">
        <v>0</v>
      </c>
      <c r="T103" s="224">
        <f>$S$103*$H$103</f>
        <v>0</v>
      </c>
      <c r="AR103" s="175" t="s">
        <v>130</v>
      </c>
      <c r="AT103" s="175" t="s">
        <v>125</v>
      </c>
      <c r="AU103" s="175" t="s">
        <v>70</v>
      </c>
      <c r="AY103" s="147" t="s">
        <v>122</v>
      </c>
      <c r="BE103" s="225">
        <f>IF($N$103="základní",$J$103,0)</f>
        <v>0</v>
      </c>
      <c r="BF103" s="225">
        <f>IF($N$103="snížená",$J$103,0)</f>
        <v>0</v>
      </c>
      <c r="BG103" s="225">
        <f>IF($N$103="zákl. přenesená",$J$103,0)</f>
        <v>0</v>
      </c>
      <c r="BH103" s="225">
        <f>IF($N$103="sníž. přenesená",$J$103,0)</f>
        <v>0</v>
      </c>
      <c r="BI103" s="225">
        <f>IF($N$103="nulová",$J$103,0)</f>
        <v>0</v>
      </c>
      <c r="BJ103" s="175" t="s">
        <v>17</v>
      </c>
      <c r="BK103" s="225">
        <f>ROUND($I$103*$H$103,2)</f>
        <v>0</v>
      </c>
      <c r="BL103" s="175" t="s">
        <v>130</v>
      </c>
      <c r="BM103" s="175" t="s">
        <v>334</v>
      </c>
    </row>
    <row r="104" spans="1:65" s="147" customFormat="1" ht="15.75" hidden="1" customHeight="1" x14ac:dyDescent="0.3">
      <c r="A104" s="245"/>
      <c r="B104" s="226"/>
      <c r="D104" s="227" t="s">
        <v>166</v>
      </c>
      <c r="E104" s="228"/>
      <c r="F104" s="228" t="s">
        <v>924</v>
      </c>
      <c r="H104" s="229">
        <v>6.6</v>
      </c>
      <c r="L104" s="255"/>
      <c r="M104" s="230"/>
      <c r="T104" s="231"/>
      <c r="AT104" s="232" t="s">
        <v>166</v>
      </c>
      <c r="AU104" s="232" t="s">
        <v>70</v>
      </c>
      <c r="AV104" s="232" t="s">
        <v>70</v>
      </c>
      <c r="AW104" s="232" t="s">
        <v>93</v>
      </c>
      <c r="AX104" s="232" t="s">
        <v>63</v>
      </c>
      <c r="AY104" s="232" t="s">
        <v>122</v>
      </c>
    </row>
    <row r="105" spans="1:65" s="205" customFormat="1" ht="30.75" customHeight="1" x14ac:dyDescent="0.3">
      <c r="A105" s="250"/>
      <c r="B105" s="204"/>
      <c r="D105" s="206" t="s">
        <v>62</v>
      </c>
      <c r="E105" s="213" t="s">
        <v>123</v>
      </c>
      <c r="F105" s="213" t="s">
        <v>124</v>
      </c>
      <c r="J105" s="214">
        <f>$BK$105</f>
        <v>0</v>
      </c>
      <c r="L105" s="254"/>
      <c r="M105" s="209"/>
      <c r="P105" s="210">
        <f>SUM($P$106:$P$120)</f>
        <v>32.825630000000004</v>
      </c>
      <c r="R105" s="210">
        <f>SUM($R$106:$R$120)</f>
        <v>2.4369943000000003</v>
      </c>
      <c r="T105" s="211">
        <f>SUM($T$106:$T$120)</f>
        <v>0</v>
      </c>
      <c r="AR105" s="206" t="s">
        <v>17</v>
      </c>
      <c r="AT105" s="206" t="s">
        <v>62</v>
      </c>
      <c r="AU105" s="206" t="s">
        <v>17</v>
      </c>
      <c r="AY105" s="206" t="s">
        <v>122</v>
      </c>
      <c r="BK105" s="212">
        <f>SUM($BK$106:$BK$120)</f>
        <v>0</v>
      </c>
    </row>
    <row r="106" spans="1:65" s="147" customFormat="1" ht="15.75" customHeight="1" x14ac:dyDescent="0.3">
      <c r="A106" s="245"/>
      <c r="B106" s="81"/>
      <c r="C106" s="215" t="s">
        <v>136</v>
      </c>
      <c r="D106" s="215" t="s">
        <v>125</v>
      </c>
      <c r="E106" s="216" t="s">
        <v>925</v>
      </c>
      <c r="F106" s="217" t="s">
        <v>926</v>
      </c>
      <c r="G106" s="218" t="s">
        <v>134</v>
      </c>
      <c r="H106" s="219">
        <v>11.8</v>
      </c>
      <c r="I106" s="270"/>
      <c r="J106" s="220">
        <f>ROUND($I$106*$H$106,2)</f>
        <v>0</v>
      </c>
      <c r="K106" s="217" t="s">
        <v>129</v>
      </c>
      <c r="L106" s="252"/>
      <c r="M106" s="221"/>
      <c r="N106" s="222" t="s">
        <v>34</v>
      </c>
      <c r="O106" s="223">
        <v>0.35799999999999998</v>
      </c>
      <c r="P106" s="223">
        <f>$O$106*$H$106</f>
        <v>4.2244000000000002</v>
      </c>
      <c r="Q106" s="223">
        <v>3.0000000000000001E-3</v>
      </c>
      <c r="R106" s="223">
        <f>$Q$106*$H$106</f>
        <v>3.5400000000000001E-2</v>
      </c>
      <c r="S106" s="223">
        <v>0</v>
      </c>
      <c r="T106" s="224">
        <f>$S$106*$H$106</f>
        <v>0</v>
      </c>
      <c r="AR106" s="175" t="s">
        <v>130</v>
      </c>
      <c r="AT106" s="175" t="s">
        <v>125</v>
      </c>
      <c r="AU106" s="175" t="s">
        <v>70</v>
      </c>
      <c r="AY106" s="147" t="s">
        <v>122</v>
      </c>
      <c r="BE106" s="225">
        <f>IF($N$106="základní",$J$106,0)</f>
        <v>0</v>
      </c>
      <c r="BF106" s="225">
        <f>IF($N$106="snížená",$J$106,0)</f>
        <v>0</v>
      </c>
      <c r="BG106" s="225">
        <f>IF($N$106="zákl. přenesená",$J$106,0)</f>
        <v>0</v>
      </c>
      <c r="BH106" s="225">
        <f>IF($N$106="sníž. přenesená",$J$106,0)</f>
        <v>0</v>
      </c>
      <c r="BI106" s="225">
        <f>IF($N$106="nulová",$J$106,0)</f>
        <v>0</v>
      </c>
      <c r="BJ106" s="175" t="s">
        <v>17</v>
      </c>
      <c r="BK106" s="225">
        <f>ROUND($I$106*$H$106,2)</f>
        <v>0</v>
      </c>
      <c r="BL106" s="175" t="s">
        <v>130</v>
      </c>
      <c r="BM106" s="175" t="s">
        <v>927</v>
      </c>
    </row>
    <row r="107" spans="1:65" s="147" customFormat="1" ht="15.75" customHeight="1" x14ac:dyDescent="0.3">
      <c r="A107" s="245"/>
      <c r="B107" s="81"/>
      <c r="C107" s="218" t="s">
        <v>130</v>
      </c>
      <c r="D107" s="218" t="s">
        <v>125</v>
      </c>
      <c r="E107" s="216" t="s">
        <v>336</v>
      </c>
      <c r="F107" s="217" t="s">
        <v>337</v>
      </c>
      <c r="G107" s="218" t="s">
        <v>134</v>
      </c>
      <c r="H107" s="219">
        <v>1.6</v>
      </c>
      <c r="I107" s="270"/>
      <c r="J107" s="220">
        <f>ROUND($I$107*$H$107,2)</f>
        <v>0</v>
      </c>
      <c r="K107" s="217" t="s">
        <v>129</v>
      </c>
      <c r="L107" s="252"/>
      <c r="M107" s="221"/>
      <c r="N107" s="222" t="s">
        <v>34</v>
      </c>
      <c r="O107" s="223">
        <v>0.624</v>
      </c>
      <c r="P107" s="223">
        <f>$O$107*$H$107</f>
        <v>0.99840000000000007</v>
      </c>
      <c r="Q107" s="223">
        <v>0.04</v>
      </c>
      <c r="R107" s="223">
        <f>$Q$107*$H$107</f>
        <v>6.4000000000000001E-2</v>
      </c>
      <c r="S107" s="223">
        <v>0</v>
      </c>
      <c r="T107" s="224">
        <f>$S$107*$H$107</f>
        <v>0</v>
      </c>
      <c r="AR107" s="175" t="s">
        <v>130</v>
      </c>
      <c r="AT107" s="175" t="s">
        <v>125</v>
      </c>
      <c r="AU107" s="175" t="s">
        <v>70</v>
      </c>
      <c r="AY107" s="175" t="s">
        <v>122</v>
      </c>
      <c r="BE107" s="225">
        <f>IF($N$107="základní",$J$107,0)</f>
        <v>0</v>
      </c>
      <c r="BF107" s="225">
        <f>IF($N$107="snížená",$J$107,0)</f>
        <v>0</v>
      </c>
      <c r="BG107" s="225">
        <f>IF($N$107="zákl. přenesená",$J$107,0)</f>
        <v>0</v>
      </c>
      <c r="BH107" s="225">
        <f>IF($N$107="sníž. přenesená",$J$107,0)</f>
        <v>0</v>
      </c>
      <c r="BI107" s="225">
        <f>IF($N$107="nulová",$J$107,0)</f>
        <v>0</v>
      </c>
      <c r="BJ107" s="175" t="s">
        <v>17</v>
      </c>
      <c r="BK107" s="225">
        <f>ROUND($I$107*$H$107,2)</f>
        <v>0</v>
      </c>
      <c r="BL107" s="175" t="s">
        <v>130</v>
      </c>
      <c r="BM107" s="175" t="s">
        <v>928</v>
      </c>
    </row>
    <row r="108" spans="1:65" s="147" customFormat="1" ht="15.75" hidden="1" customHeight="1" x14ac:dyDescent="0.3">
      <c r="A108" s="245"/>
      <c r="B108" s="226"/>
      <c r="D108" s="227" t="s">
        <v>166</v>
      </c>
      <c r="E108" s="228"/>
      <c r="F108" s="228" t="s">
        <v>929</v>
      </c>
      <c r="H108" s="229">
        <v>1.6</v>
      </c>
      <c r="L108" s="255"/>
      <c r="M108" s="230"/>
      <c r="T108" s="231"/>
      <c r="AT108" s="232" t="s">
        <v>166</v>
      </c>
      <c r="AU108" s="232" t="s">
        <v>70</v>
      </c>
      <c r="AV108" s="232" t="s">
        <v>70</v>
      </c>
      <c r="AW108" s="232" t="s">
        <v>93</v>
      </c>
      <c r="AX108" s="232" t="s">
        <v>63</v>
      </c>
      <c r="AY108" s="232" t="s">
        <v>122</v>
      </c>
    </row>
    <row r="109" spans="1:65" s="147" customFormat="1" ht="15.75" customHeight="1" x14ac:dyDescent="0.3">
      <c r="A109" s="245"/>
      <c r="B109" s="81"/>
      <c r="C109" s="215" t="s">
        <v>145</v>
      </c>
      <c r="D109" s="215" t="s">
        <v>125</v>
      </c>
      <c r="E109" s="216" t="s">
        <v>341</v>
      </c>
      <c r="F109" s="217" t="s">
        <v>342</v>
      </c>
      <c r="G109" s="218" t="s">
        <v>134</v>
      </c>
      <c r="H109" s="219">
        <v>2.31</v>
      </c>
      <c r="I109" s="270"/>
      <c r="J109" s="220">
        <f>ROUND($I$109*$H$109,2)</f>
        <v>0</v>
      </c>
      <c r="K109" s="217" t="s">
        <v>129</v>
      </c>
      <c r="L109" s="252"/>
      <c r="M109" s="221"/>
      <c r="N109" s="222" t="s">
        <v>34</v>
      </c>
      <c r="O109" s="223">
        <v>0.36</v>
      </c>
      <c r="P109" s="223">
        <f>$O$109*$H$109</f>
        <v>0.83160000000000001</v>
      </c>
      <c r="Q109" s="223">
        <v>4.8900000000000002E-3</v>
      </c>
      <c r="R109" s="223">
        <f>$Q$109*$H$109</f>
        <v>1.1295900000000001E-2</v>
      </c>
      <c r="S109" s="223">
        <v>0</v>
      </c>
      <c r="T109" s="224">
        <f>$S$109*$H$109</f>
        <v>0</v>
      </c>
      <c r="AR109" s="175" t="s">
        <v>130</v>
      </c>
      <c r="AT109" s="175" t="s">
        <v>125</v>
      </c>
      <c r="AU109" s="175" t="s">
        <v>70</v>
      </c>
      <c r="AY109" s="147" t="s">
        <v>122</v>
      </c>
      <c r="BE109" s="225">
        <f>IF($N$109="základní",$J$109,0)</f>
        <v>0</v>
      </c>
      <c r="BF109" s="225">
        <f>IF($N$109="snížená",$J$109,0)</f>
        <v>0</v>
      </c>
      <c r="BG109" s="225">
        <f>IF($N$109="zákl. přenesená",$J$109,0)</f>
        <v>0</v>
      </c>
      <c r="BH109" s="225">
        <f>IF($N$109="sníž. přenesená",$J$109,0)</f>
        <v>0</v>
      </c>
      <c r="BI109" s="225">
        <f>IF($N$109="nulová",$J$109,0)</f>
        <v>0</v>
      </c>
      <c r="BJ109" s="175" t="s">
        <v>17</v>
      </c>
      <c r="BK109" s="225">
        <f>ROUND($I$109*$H$109,2)</f>
        <v>0</v>
      </c>
      <c r="BL109" s="175" t="s">
        <v>130</v>
      </c>
      <c r="BM109" s="175" t="s">
        <v>343</v>
      </c>
    </row>
    <row r="110" spans="1:65" s="147" customFormat="1" ht="15.75" hidden="1" customHeight="1" x14ac:dyDescent="0.3">
      <c r="A110" s="245"/>
      <c r="B110" s="226"/>
      <c r="D110" s="227" t="s">
        <v>166</v>
      </c>
      <c r="E110" s="228"/>
      <c r="F110" s="228" t="s">
        <v>930</v>
      </c>
      <c r="H110" s="229">
        <v>2.31</v>
      </c>
      <c r="L110" s="255"/>
      <c r="M110" s="230"/>
      <c r="T110" s="231"/>
      <c r="AT110" s="232" t="s">
        <v>166</v>
      </c>
      <c r="AU110" s="232" t="s">
        <v>70</v>
      </c>
      <c r="AV110" s="232" t="s">
        <v>70</v>
      </c>
      <c r="AW110" s="232" t="s">
        <v>93</v>
      </c>
      <c r="AX110" s="232" t="s">
        <v>63</v>
      </c>
      <c r="AY110" s="232" t="s">
        <v>122</v>
      </c>
    </row>
    <row r="111" spans="1:65" s="147" customFormat="1" ht="15.75" customHeight="1" x14ac:dyDescent="0.3">
      <c r="A111" s="245"/>
      <c r="B111" s="81"/>
      <c r="C111" s="215" t="s">
        <v>123</v>
      </c>
      <c r="D111" s="215" t="s">
        <v>125</v>
      </c>
      <c r="E111" s="216" t="s">
        <v>345</v>
      </c>
      <c r="F111" s="217" t="s">
        <v>346</v>
      </c>
      <c r="G111" s="218" t="s">
        <v>134</v>
      </c>
      <c r="H111" s="219">
        <v>21.184999999999999</v>
      </c>
      <c r="I111" s="270"/>
      <c r="J111" s="220">
        <f>ROUND($I$111*$H$111,2)</f>
        <v>0</v>
      </c>
      <c r="K111" s="217" t="s">
        <v>129</v>
      </c>
      <c r="L111" s="252"/>
      <c r="M111" s="221"/>
      <c r="N111" s="222" t="s">
        <v>34</v>
      </c>
      <c r="O111" s="223">
        <v>0.27200000000000002</v>
      </c>
      <c r="P111" s="223">
        <f>$O$111*$H$111</f>
        <v>5.7623199999999999</v>
      </c>
      <c r="Q111" s="223">
        <v>3.0000000000000001E-3</v>
      </c>
      <c r="R111" s="223">
        <f>$Q$111*$H$111</f>
        <v>6.3555E-2</v>
      </c>
      <c r="S111" s="223">
        <v>0</v>
      </c>
      <c r="T111" s="224">
        <f>$S$111*$H$111</f>
        <v>0</v>
      </c>
      <c r="AR111" s="175" t="s">
        <v>130</v>
      </c>
      <c r="AT111" s="175" t="s">
        <v>125</v>
      </c>
      <c r="AU111" s="175" t="s">
        <v>70</v>
      </c>
      <c r="AY111" s="147" t="s">
        <v>122</v>
      </c>
      <c r="BE111" s="225">
        <f>IF($N$111="základní",$J$111,0)</f>
        <v>0</v>
      </c>
      <c r="BF111" s="225">
        <f>IF($N$111="snížená",$J$111,0)</f>
        <v>0</v>
      </c>
      <c r="BG111" s="225">
        <f>IF($N$111="zákl. přenesená",$J$111,0)</f>
        <v>0</v>
      </c>
      <c r="BH111" s="225">
        <f>IF($N$111="sníž. přenesená",$J$111,0)</f>
        <v>0</v>
      </c>
      <c r="BI111" s="225">
        <f>IF($N$111="nulová",$J$111,0)</f>
        <v>0</v>
      </c>
      <c r="BJ111" s="175" t="s">
        <v>17</v>
      </c>
      <c r="BK111" s="225">
        <f>ROUND($I$111*$H$111,2)</f>
        <v>0</v>
      </c>
      <c r="BL111" s="175" t="s">
        <v>130</v>
      </c>
      <c r="BM111" s="175" t="s">
        <v>347</v>
      </c>
    </row>
    <row r="112" spans="1:65" s="147" customFormat="1" ht="15.75" hidden="1" customHeight="1" x14ac:dyDescent="0.3">
      <c r="A112" s="245"/>
      <c r="B112" s="226"/>
      <c r="D112" s="227" t="s">
        <v>166</v>
      </c>
      <c r="E112" s="228"/>
      <c r="F112" s="228" t="s">
        <v>931</v>
      </c>
      <c r="H112" s="229">
        <v>21.184999999999999</v>
      </c>
      <c r="L112" s="255"/>
      <c r="M112" s="230"/>
      <c r="T112" s="231"/>
      <c r="AT112" s="232" t="s">
        <v>166</v>
      </c>
      <c r="AU112" s="232" t="s">
        <v>70</v>
      </c>
      <c r="AV112" s="232" t="s">
        <v>70</v>
      </c>
      <c r="AW112" s="232" t="s">
        <v>93</v>
      </c>
      <c r="AX112" s="232" t="s">
        <v>63</v>
      </c>
      <c r="AY112" s="232" t="s">
        <v>122</v>
      </c>
    </row>
    <row r="113" spans="1:65" s="147" customFormat="1" ht="15.75" customHeight="1" x14ac:dyDescent="0.3">
      <c r="A113" s="245"/>
      <c r="B113" s="81"/>
      <c r="C113" s="215" t="s">
        <v>152</v>
      </c>
      <c r="D113" s="215" t="s">
        <v>125</v>
      </c>
      <c r="E113" s="216" t="s">
        <v>358</v>
      </c>
      <c r="F113" s="217" t="s">
        <v>359</v>
      </c>
      <c r="G113" s="218" t="s">
        <v>134</v>
      </c>
      <c r="H113" s="219">
        <v>26.289000000000001</v>
      </c>
      <c r="I113" s="270"/>
      <c r="J113" s="220">
        <f>ROUND($I$113*$H$113,2)</f>
        <v>0</v>
      </c>
      <c r="K113" s="217" t="s">
        <v>129</v>
      </c>
      <c r="L113" s="252"/>
      <c r="M113" s="221"/>
      <c r="N113" s="222" t="s">
        <v>34</v>
      </c>
      <c r="O113" s="223">
        <v>0.39</v>
      </c>
      <c r="P113" s="223">
        <f>$O$113*$H$113</f>
        <v>10.25271</v>
      </c>
      <c r="Q113" s="223">
        <v>1.54E-2</v>
      </c>
      <c r="R113" s="223">
        <f>$Q$113*$H$113</f>
        <v>0.40485060000000006</v>
      </c>
      <c r="S113" s="223">
        <v>0</v>
      </c>
      <c r="T113" s="224">
        <f>$S$113*$H$113</f>
        <v>0</v>
      </c>
      <c r="AR113" s="175" t="s">
        <v>130</v>
      </c>
      <c r="AT113" s="175" t="s">
        <v>125</v>
      </c>
      <c r="AU113" s="175" t="s">
        <v>70</v>
      </c>
      <c r="AY113" s="147" t="s">
        <v>122</v>
      </c>
      <c r="BE113" s="225">
        <f>IF($N$113="základní",$J$113,0)</f>
        <v>0</v>
      </c>
      <c r="BF113" s="225">
        <f>IF($N$113="snížená",$J$113,0)</f>
        <v>0</v>
      </c>
      <c r="BG113" s="225">
        <f>IF($N$113="zákl. přenesená",$J$113,0)</f>
        <v>0</v>
      </c>
      <c r="BH113" s="225">
        <f>IF($N$113="sníž. přenesená",$J$113,0)</f>
        <v>0</v>
      </c>
      <c r="BI113" s="225">
        <f>IF($N$113="nulová",$J$113,0)</f>
        <v>0</v>
      </c>
      <c r="BJ113" s="175" t="s">
        <v>17</v>
      </c>
      <c r="BK113" s="225">
        <f>ROUND($I$113*$H$113,2)</f>
        <v>0</v>
      </c>
      <c r="BL113" s="175" t="s">
        <v>130</v>
      </c>
      <c r="BM113" s="175" t="s">
        <v>360</v>
      </c>
    </row>
    <row r="114" spans="1:65" s="147" customFormat="1" ht="15.75" hidden="1" customHeight="1" x14ac:dyDescent="0.3">
      <c r="A114" s="245"/>
      <c r="B114" s="226"/>
      <c r="D114" s="227" t="s">
        <v>166</v>
      </c>
      <c r="E114" s="228"/>
      <c r="F114" s="228" t="s">
        <v>932</v>
      </c>
      <c r="H114" s="229">
        <v>26.289000000000001</v>
      </c>
      <c r="L114" s="255"/>
      <c r="M114" s="230"/>
      <c r="T114" s="231"/>
      <c r="AT114" s="232" t="s">
        <v>166</v>
      </c>
      <c r="AU114" s="232" t="s">
        <v>70</v>
      </c>
      <c r="AV114" s="232" t="s">
        <v>70</v>
      </c>
      <c r="AW114" s="232" t="s">
        <v>93</v>
      </c>
      <c r="AX114" s="232" t="s">
        <v>63</v>
      </c>
      <c r="AY114" s="232" t="s">
        <v>122</v>
      </c>
    </row>
    <row r="115" spans="1:65" s="147" customFormat="1" ht="15.75" customHeight="1" x14ac:dyDescent="0.3">
      <c r="A115" s="245"/>
      <c r="B115" s="81"/>
      <c r="C115" s="215" t="s">
        <v>156</v>
      </c>
      <c r="D115" s="215" t="s">
        <v>125</v>
      </c>
      <c r="E115" s="216" t="s">
        <v>369</v>
      </c>
      <c r="F115" s="217" t="s">
        <v>370</v>
      </c>
      <c r="G115" s="218" t="s">
        <v>134</v>
      </c>
      <c r="H115" s="219">
        <v>7.74</v>
      </c>
      <c r="I115" s="270"/>
      <c r="J115" s="220">
        <f>ROUND($I$115*$H$115,2)</f>
        <v>0</v>
      </c>
      <c r="K115" s="217" t="s">
        <v>129</v>
      </c>
      <c r="L115" s="252"/>
      <c r="M115" s="221"/>
      <c r="N115" s="222" t="s">
        <v>34</v>
      </c>
      <c r="O115" s="223">
        <v>0.06</v>
      </c>
      <c r="P115" s="223">
        <f>$O$115*$H$115</f>
        <v>0.46439999999999998</v>
      </c>
      <c r="Q115" s="223">
        <v>1.2E-4</v>
      </c>
      <c r="R115" s="223">
        <f>$Q$115*$H$115</f>
        <v>9.2880000000000002E-4</v>
      </c>
      <c r="S115" s="223">
        <v>0</v>
      </c>
      <c r="T115" s="224">
        <f>$S$115*$H$115</f>
        <v>0</v>
      </c>
      <c r="AR115" s="175" t="s">
        <v>130</v>
      </c>
      <c r="AT115" s="175" t="s">
        <v>125</v>
      </c>
      <c r="AU115" s="175" t="s">
        <v>70</v>
      </c>
      <c r="AY115" s="147" t="s">
        <v>122</v>
      </c>
      <c r="BE115" s="225">
        <f>IF($N$115="základní",$J$115,0)</f>
        <v>0</v>
      </c>
      <c r="BF115" s="225">
        <f>IF($N$115="snížená",$J$115,0)</f>
        <v>0</v>
      </c>
      <c r="BG115" s="225">
        <f>IF($N$115="zákl. přenesená",$J$115,0)</f>
        <v>0</v>
      </c>
      <c r="BH115" s="225">
        <f>IF($N$115="sníž. přenesená",$J$115,0)</f>
        <v>0</v>
      </c>
      <c r="BI115" s="225">
        <f>IF($N$115="nulová",$J$115,0)</f>
        <v>0</v>
      </c>
      <c r="BJ115" s="175" t="s">
        <v>17</v>
      </c>
      <c r="BK115" s="225">
        <f>ROUND($I$115*$H$115,2)</f>
        <v>0</v>
      </c>
      <c r="BL115" s="175" t="s">
        <v>130</v>
      </c>
      <c r="BM115" s="175" t="s">
        <v>371</v>
      </c>
    </row>
    <row r="116" spans="1:65" s="147" customFormat="1" ht="15.75" hidden="1" customHeight="1" x14ac:dyDescent="0.3">
      <c r="A116" s="245"/>
      <c r="B116" s="226"/>
      <c r="D116" s="227" t="s">
        <v>166</v>
      </c>
      <c r="E116" s="228"/>
      <c r="F116" s="228" t="s">
        <v>933</v>
      </c>
      <c r="H116" s="229">
        <v>7.74</v>
      </c>
      <c r="L116" s="255"/>
      <c r="M116" s="230"/>
      <c r="T116" s="231"/>
      <c r="AT116" s="232" t="s">
        <v>166</v>
      </c>
      <c r="AU116" s="232" t="s">
        <v>70</v>
      </c>
      <c r="AV116" s="232" t="s">
        <v>70</v>
      </c>
      <c r="AW116" s="232" t="s">
        <v>93</v>
      </c>
      <c r="AX116" s="232" t="s">
        <v>17</v>
      </c>
      <c r="AY116" s="232" t="s">
        <v>122</v>
      </c>
    </row>
    <row r="117" spans="1:65" s="147" customFormat="1" ht="15.75" customHeight="1" x14ac:dyDescent="0.3">
      <c r="A117" s="245"/>
      <c r="B117" s="81"/>
      <c r="C117" s="215" t="s">
        <v>143</v>
      </c>
      <c r="D117" s="215" t="s">
        <v>125</v>
      </c>
      <c r="E117" s="216" t="s">
        <v>373</v>
      </c>
      <c r="F117" s="217" t="s">
        <v>374</v>
      </c>
      <c r="G117" s="218" t="s">
        <v>134</v>
      </c>
      <c r="H117" s="219">
        <v>11.8</v>
      </c>
      <c r="I117" s="270"/>
      <c r="J117" s="220">
        <f>ROUND($I$117*$H$117,2)</f>
        <v>0</v>
      </c>
      <c r="K117" s="217" t="s">
        <v>129</v>
      </c>
      <c r="L117" s="252"/>
      <c r="M117" s="221"/>
      <c r="N117" s="222" t="s">
        <v>34</v>
      </c>
      <c r="O117" s="223">
        <v>0.35799999999999998</v>
      </c>
      <c r="P117" s="223">
        <f>$O$117*$H$117</f>
        <v>4.2244000000000002</v>
      </c>
      <c r="Q117" s="223">
        <v>4.4679999999999997E-2</v>
      </c>
      <c r="R117" s="223">
        <f>$Q$117*$H$117</f>
        <v>0.52722400000000003</v>
      </c>
      <c r="S117" s="223">
        <v>0</v>
      </c>
      <c r="T117" s="224">
        <f>$S$117*$H$117</f>
        <v>0</v>
      </c>
      <c r="AR117" s="175" t="s">
        <v>130</v>
      </c>
      <c r="AT117" s="175" t="s">
        <v>125</v>
      </c>
      <c r="AU117" s="175" t="s">
        <v>70</v>
      </c>
      <c r="AY117" s="147" t="s">
        <v>122</v>
      </c>
      <c r="BE117" s="225">
        <f>IF($N$117="základní",$J$117,0)</f>
        <v>0</v>
      </c>
      <c r="BF117" s="225">
        <f>IF($N$117="snížená",$J$117,0)</f>
        <v>0</v>
      </c>
      <c r="BG117" s="225">
        <f>IF($N$117="zákl. přenesená",$J$117,0)</f>
        <v>0</v>
      </c>
      <c r="BH117" s="225">
        <f>IF($N$117="sníž. přenesená",$J$117,0)</f>
        <v>0</v>
      </c>
      <c r="BI117" s="225">
        <f>IF($N$117="nulová",$J$117,0)</f>
        <v>0</v>
      </c>
      <c r="BJ117" s="175" t="s">
        <v>17</v>
      </c>
      <c r="BK117" s="225">
        <f>ROUND($I$117*$H$117,2)</f>
        <v>0</v>
      </c>
      <c r="BL117" s="175" t="s">
        <v>130</v>
      </c>
      <c r="BM117" s="175" t="s">
        <v>375</v>
      </c>
    </row>
    <row r="118" spans="1:65" s="147" customFormat="1" ht="15.75" customHeight="1" x14ac:dyDescent="0.3">
      <c r="A118" s="245"/>
      <c r="B118" s="81"/>
      <c r="C118" s="218" t="s">
        <v>20</v>
      </c>
      <c r="D118" s="218" t="s">
        <v>125</v>
      </c>
      <c r="E118" s="216" t="s">
        <v>376</v>
      </c>
      <c r="F118" s="217" t="s">
        <v>377</v>
      </c>
      <c r="G118" s="218" t="s">
        <v>134</v>
      </c>
      <c r="H118" s="219">
        <v>11.8</v>
      </c>
      <c r="I118" s="270"/>
      <c r="J118" s="220">
        <f>ROUND($I$118*$H$118,2)</f>
        <v>0</v>
      </c>
      <c r="K118" s="217" t="s">
        <v>129</v>
      </c>
      <c r="L118" s="252"/>
      <c r="M118" s="221"/>
      <c r="N118" s="222" t="s">
        <v>34</v>
      </c>
      <c r="O118" s="223">
        <v>0.443</v>
      </c>
      <c r="P118" s="223">
        <f>$O$118*$H$118</f>
        <v>5.2274000000000003</v>
      </c>
      <c r="Q118" s="223">
        <v>0.11169999999999999</v>
      </c>
      <c r="R118" s="223">
        <f>$Q$118*$H$118</f>
        <v>1.31806</v>
      </c>
      <c r="S118" s="223">
        <v>0</v>
      </c>
      <c r="T118" s="224">
        <f>$S$118*$H$118</f>
        <v>0</v>
      </c>
      <c r="AR118" s="175" t="s">
        <v>130</v>
      </c>
      <c r="AT118" s="175" t="s">
        <v>125</v>
      </c>
      <c r="AU118" s="175" t="s">
        <v>70</v>
      </c>
      <c r="AY118" s="175" t="s">
        <v>122</v>
      </c>
      <c r="BE118" s="225">
        <f>IF($N$118="základní",$J$118,0)</f>
        <v>0</v>
      </c>
      <c r="BF118" s="225">
        <f>IF($N$118="snížená",$J$118,0)</f>
        <v>0</v>
      </c>
      <c r="BG118" s="225">
        <f>IF($N$118="zákl. přenesená",$J$118,0)</f>
        <v>0</v>
      </c>
      <c r="BH118" s="225">
        <f>IF($N$118="sníž. přenesená",$J$118,0)</f>
        <v>0</v>
      </c>
      <c r="BI118" s="225">
        <f>IF($N$118="nulová",$J$118,0)</f>
        <v>0</v>
      </c>
      <c r="BJ118" s="175" t="s">
        <v>17</v>
      </c>
      <c r="BK118" s="225">
        <f>ROUND($I$118*$H$118,2)</f>
        <v>0</v>
      </c>
      <c r="BL118" s="175" t="s">
        <v>130</v>
      </c>
      <c r="BM118" s="175" t="s">
        <v>378</v>
      </c>
    </row>
    <row r="119" spans="1:65" s="147" customFormat="1" ht="15.75" customHeight="1" x14ac:dyDescent="0.3">
      <c r="A119" s="245"/>
      <c r="B119" s="81"/>
      <c r="C119" s="218" t="s">
        <v>170</v>
      </c>
      <c r="D119" s="218" t="s">
        <v>125</v>
      </c>
      <c r="E119" s="216" t="s">
        <v>379</v>
      </c>
      <c r="F119" s="217" t="s">
        <v>380</v>
      </c>
      <c r="G119" s="218" t="s">
        <v>128</v>
      </c>
      <c r="H119" s="219">
        <v>1</v>
      </c>
      <c r="I119" s="270"/>
      <c r="J119" s="220">
        <f>ROUND($I$119*$H$119,2)</f>
        <v>0</v>
      </c>
      <c r="K119" s="217" t="s">
        <v>129</v>
      </c>
      <c r="L119" s="252"/>
      <c r="M119" s="221"/>
      <c r="N119" s="222" t="s">
        <v>34</v>
      </c>
      <c r="O119" s="223">
        <v>0.84</v>
      </c>
      <c r="P119" s="223">
        <f>$O$119*$H$119</f>
        <v>0.84</v>
      </c>
      <c r="Q119" s="223">
        <v>4.8000000000000001E-4</v>
      </c>
      <c r="R119" s="223">
        <f>$Q$119*$H$119</f>
        <v>4.8000000000000001E-4</v>
      </c>
      <c r="S119" s="223">
        <v>0</v>
      </c>
      <c r="T119" s="224">
        <f>$S$119*$H$119</f>
        <v>0</v>
      </c>
      <c r="AR119" s="175" t="s">
        <v>130</v>
      </c>
      <c r="AT119" s="175" t="s">
        <v>125</v>
      </c>
      <c r="AU119" s="175" t="s">
        <v>70</v>
      </c>
      <c r="AY119" s="175" t="s">
        <v>122</v>
      </c>
      <c r="BE119" s="225">
        <f>IF($N$119="základní",$J$119,0)</f>
        <v>0</v>
      </c>
      <c r="BF119" s="225">
        <f>IF($N$119="snížená",$J$119,0)</f>
        <v>0</v>
      </c>
      <c r="BG119" s="225">
        <f>IF($N$119="zákl. přenesená",$J$119,0)</f>
        <v>0</v>
      </c>
      <c r="BH119" s="225">
        <f>IF($N$119="sníž. přenesená",$J$119,0)</f>
        <v>0</v>
      </c>
      <c r="BI119" s="225">
        <f>IF($N$119="nulová",$J$119,0)</f>
        <v>0</v>
      </c>
      <c r="BJ119" s="175" t="s">
        <v>17</v>
      </c>
      <c r="BK119" s="225">
        <f>ROUND($I$119*$H$119,2)</f>
        <v>0</v>
      </c>
      <c r="BL119" s="175" t="s">
        <v>130</v>
      </c>
      <c r="BM119" s="175" t="s">
        <v>381</v>
      </c>
    </row>
    <row r="120" spans="1:65" s="147" customFormat="1" ht="15.75" customHeight="1" x14ac:dyDescent="0.3">
      <c r="A120" s="245"/>
      <c r="B120" s="81"/>
      <c r="C120" s="237" t="s">
        <v>175</v>
      </c>
      <c r="D120" s="237" t="s">
        <v>382</v>
      </c>
      <c r="E120" s="238" t="s">
        <v>934</v>
      </c>
      <c r="F120" s="239" t="s">
        <v>935</v>
      </c>
      <c r="G120" s="237" t="s">
        <v>128</v>
      </c>
      <c r="H120" s="240">
        <v>1</v>
      </c>
      <c r="I120" s="271"/>
      <c r="J120" s="241">
        <f>ROUND($I$120*$H$120,2)</f>
        <v>0</v>
      </c>
      <c r="K120" s="239" t="s">
        <v>129</v>
      </c>
      <c r="L120" s="256"/>
      <c r="M120" s="239"/>
      <c r="N120" s="242" t="s">
        <v>34</v>
      </c>
      <c r="O120" s="223">
        <v>0</v>
      </c>
      <c r="P120" s="223">
        <f>$O$120*$H$120</f>
        <v>0</v>
      </c>
      <c r="Q120" s="223">
        <v>1.12E-2</v>
      </c>
      <c r="R120" s="223">
        <f>$Q$120*$H$120</f>
        <v>1.12E-2</v>
      </c>
      <c r="S120" s="223">
        <v>0</v>
      </c>
      <c r="T120" s="224">
        <f>$S$120*$H$120</f>
        <v>0</v>
      </c>
      <c r="AR120" s="175" t="s">
        <v>156</v>
      </c>
      <c r="AT120" s="175" t="s">
        <v>382</v>
      </c>
      <c r="AU120" s="175" t="s">
        <v>70</v>
      </c>
      <c r="AY120" s="175" t="s">
        <v>122</v>
      </c>
      <c r="BE120" s="225">
        <f>IF($N$120="základní",$J$120,0)</f>
        <v>0</v>
      </c>
      <c r="BF120" s="225">
        <f>IF($N$120="snížená",$J$120,0)</f>
        <v>0</v>
      </c>
      <c r="BG120" s="225">
        <f>IF($N$120="zákl. přenesená",$J$120,0)</f>
        <v>0</v>
      </c>
      <c r="BH120" s="225">
        <f>IF($N$120="sníž. přenesená",$J$120,0)</f>
        <v>0</v>
      </c>
      <c r="BI120" s="225">
        <f>IF($N$120="nulová",$J$120,0)</f>
        <v>0</v>
      </c>
      <c r="BJ120" s="175" t="s">
        <v>17</v>
      </c>
      <c r="BK120" s="225">
        <f>ROUND($I$120*$H$120,2)</f>
        <v>0</v>
      </c>
      <c r="BL120" s="175" t="s">
        <v>130</v>
      </c>
      <c r="BM120" s="175" t="s">
        <v>936</v>
      </c>
    </row>
    <row r="121" spans="1:65" s="205" customFormat="1" ht="30.75" customHeight="1" x14ac:dyDescent="0.3">
      <c r="A121" s="250"/>
      <c r="B121" s="204"/>
      <c r="D121" s="206" t="s">
        <v>62</v>
      </c>
      <c r="E121" s="213" t="s">
        <v>143</v>
      </c>
      <c r="F121" s="213" t="s">
        <v>144</v>
      </c>
      <c r="J121" s="214">
        <f>$BK$121</f>
        <v>0</v>
      </c>
      <c r="L121" s="254"/>
      <c r="M121" s="209"/>
      <c r="P121" s="210">
        <f>SUM($P$122:$P$132)</f>
        <v>23.491220000000002</v>
      </c>
      <c r="R121" s="210">
        <f>SUM($R$122:$R$132)</f>
        <v>2.006E-3</v>
      </c>
      <c r="T121" s="211">
        <f>SUM($T$122:$T$132)</f>
        <v>3.7540520000000006</v>
      </c>
      <c r="AR121" s="206" t="s">
        <v>17</v>
      </c>
      <c r="AT121" s="206" t="s">
        <v>62</v>
      </c>
      <c r="AU121" s="206" t="s">
        <v>17</v>
      </c>
      <c r="AY121" s="206" t="s">
        <v>122</v>
      </c>
      <c r="BK121" s="212">
        <f>SUM($BK$122:$BK$132)</f>
        <v>0</v>
      </c>
    </row>
    <row r="122" spans="1:65" s="147" customFormat="1" ht="15.75" customHeight="1" x14ac:dyDescent="0.3">
      <c r="A122" s="245"/>
      <c r="B122" s="81"/>
      <c r="C122" s="218" t="s">
        <v>179</v>
      </c>
      <c r="D122" s="218" t="s">
        <v>125</v>
      </c>
      <c r="E122" s="216" t="s">
        <v>146</v>
      </c>
      <c r="F122" s="217" t="s">
        <v>147</v>
      </c>
      <c r="G122" s="218" t="s">
        <v>134</v>
      </c>
      <c r="H122" s="219">
        <v>11.8</v>
      </c>
      <c r="I122" s="270"/>
      <c r="J122" s="220">
        <f>ROUND($I$122*$H$122,2)</f>
        <v>0</v>
      </c>
      <c r="K122" s="217" t="s">
        <v>129</v>
      </c>
      <c r="L122" s="252"/>
      <c r="M122" s="221"/>
      <c r="N122" s="222" t="s">
        <v>34</v>
      </c>
      <c r="O122" s="223">
        <v>0.105</v>
      </c>
      <c r="P122" s="223">
        <f>$O$122*$H$122</f>
        <v>1.2390000000000001</v>
      </c>
      <c r="Q122" s="223">
        <v>1.2999999999999999E-4</v>
      </c>
      <c r="R122" s="223">
        <f>$Q$122*$H$122</f>
        <v>1.534E-3</v>
      </c>
      <c r="S122" s="223">
        <v>0</v>
      </c>
      <c r="T122" s="224">
        <f>$S$122*$H$122</f>
        <v>0</v>
      </c>
      <c r="AR122" s="175" t="s">
        <v>130</v>
      </c>
      <c r="AT122" s="175" t="s">
        <v>125</v>
      </c>
      <c r="AU122" s="175" t="s">
        <v>70</v>
      </c>
      <c r="AY122" s="175" t="s">
        <v>122</v>
      </c>
      <c r="BE122" s="225">
        <f>IF($N$122="základní",$J$122,0)</f>
        <v>0</v>
      </c>
      <c r="BF122" s="225">
        <f>IF($N$122="snížená",$J$122,0)</f>
        <v>0</v>
      </c>
      <c r="BG122" s="225">
        <f>IF($N$122="zákl. přenesená",$J$122,0)</f>
        <v>0</v>
      </c>
      <c r="BH122" s="225">
        <f>IF($N$122="sníž. přenesená",$J$122,0)</f>
        <v>0</v>
      </c>
      <c r="BI122" s="225">
        <f>IF($N$122="nulová",$J$122,0)</f>
        <v>0</v>
      </c>
      <c r="BJ122" s="175" t="s">
        <v>17</v>
      </c>
      <c r="BK122" s="225">
        <f>ROUND($I$122*$H$122,2)</f>
        <v>0</v>
      </c>
      <c r="BL122" s="175" t="s">
        <v>130</v>
      </c>
      <c r="BM122" s="175" t="s">
        <v>386</v>
      </c>
    </row>
    <row r="123" spans="1:65" s="147" customFormat="1" ht="15.75" customHeight="1" x14ac:dyDescent="0.3">
      <c r="A123" s="245"/>
      <c r="B123" s="81"/>
      <c r="C123" s="218" t="s">
        <v>184</v>
      </c>
      <c r="D123" s="218" t="s">
        <v>125</v>
      </c>
      <c r="E123" s="216" t="s">
        <v>149</v>
      </c>
      <c r="F123" s="217" t="s">
        <v>150</v>
      </c>
      <c r="G123" s="218" t="s">
        <v>134</v>
      </c>
      <c r="H123" s="219">
        <v>11.8</v>
      </c>
      <c r="I123" s="270"/>
      <c r="J123" s="220">
        <f>ROUND($I$123*$H$123,2)</f>
        <v>0</v>
      </c>
      <c r="K123" s="217" t="s">
        <v>129</v>
      </c>
      <c r="L123" s="252"/>
      <c r="M123" s="221"/>
      <c r="N123" s="222" t="s">
        <v>34</v>
      </c>
      <c r="O123" s="223">
        <v>0.308</v>
      </c>
      <c r="P123" s="223">
        <f>$O$123*$H$123</f>
        <v>3.6344000000000003</v>
      </c>
      <c r="Q123" s="223">
        <v>4.0000000000000003E-5</v>
      </c>
      <c r="R123" s="223">
        <f>$Q$123*$H$123</f>
        <v>4.7200000000000009E-4</v>
      </c>
      <c r="S123" s="223">
        <v>0</v>
      </c>
      <c r="T123" s="224">
        <f>$S$123*$H$123</f>
        <v>0</v>
      </c>
      <c r="AR123" s="175" t="s">
        <v>130</v>
      </c>
      <c r="AT123" s="175" t="s">
        <v>125</v>
      </c>
      <c r="AU123" s="175" t="s">
        <v>70</v>
      </c>
      <c r="AY123" s="175" t="s">
        <v>122</v>
      </c>
      <c r="BE123" s="225">
        <f>IF($N$123="základní",$J$123,0)</f>
        <v>0</v>
      </c>
      <c r="BF123" s="225">
        <f>IF($N$123="snížená",$J$123,0)</f>
        <v>0</v>
      </c>
      <c r="BG123" s="225">
        <f>IF($N$123="zákl. přenesená",$J$123,0)</f>
        <v>0</v>
      </c>
      <c r="BH123" s="225">
        <f>IF($N$123="sníž. přenesená",$J$123,0)</f>
        <v>0</v>
      </c>
      <c r="BI123" s="225">
        <f>IF($N$123="nulová",$J$123,0)</f>
        <v>0</v>
      </c>
      <c r="BJ123" s="175" t="s">
        <v>17</v>
      </c>
      <c r="BK123" s="225">
        <f>ROUND($I$123*$H$123,2)</f>
        <v>0</v>
      </c>
      <c r="BL123" s="175" t="s">
        <v>130</v>
      </c>
      <c r="BM123" s="175" t="s">
        <v>387</v>
      </c>
    </row>
    <row r="124" spans="1:65" s="147" customFormat="1" ht="15.75" customHeight="1" x14ac:dyDescent="0.3">
      <c r="A124" s="245"/>
      <c r="B124" s="81"/>
      <c r="C124" s="218" t="s">
        <v>8</v>
      </c>
      <c r="D124" s="218" t="s">
        <v>125</v>
      </c>
      <c r="E124" s="216" t="s">
        <v>388</v>
      </c>
      <c r="F124" s="217" t="s">
        <v>389</v>
      </c>
      <c r="G124" s="218" t="s">
        <v>390</v>
      </c>
      <c r="H124" s="219">
        <v>0.64900000000000002</v>
      </c>
      <c r="I124" s="270"/>
      <c r="J124" s="220">
        <f>ROUND($I$124*$H$124,2)</f>
        <v>0</v>
      </c>
      <c r="K124" s="217" t="s">
        <v>129</v>
      </c>
      <c r="L124" s="252"/>
      <c r="M124" s="221"/>
      <c r="N124" s="222" t="s">
        <v>34</v>
      </c>
      <c r="O124" s="223">
        <v>10.88</v>
      </c>
      <c r="P124" s="223">
        <f>$O$124*$H$124</f>
        <v>7.0611200000000007</v>
      </c>
      <c r="Q124" s="223">
        <v>0</v>
      </c>
      <c r="R124" s="223">
        <f>$Q$124*$H$124</f>
        <v>0</v>
      </c>
      <c r="S124" s="223">
        <v>2.2000000000000002</v>
      </c>
      <c r="T124" s="224">
        <f>$S$124*$H$124</f>
        <v>1.4278000000000002</v>
      </c>
      <c r="AR124" s="175" t="s">
        <v>130</v>
      </c>
      <c r="AT124" s="175" t="s">
        <v>125</v>
      </c>
      <c r="AU124" s="175" t="s">
        <v>70</v>
      </c>
      <c r="AY124" s="175" t="s">
        <v>122</v>
      </c>
      <c r="BE124" s="225">
        <f>IF($N$124="základní",$J$124,0)</f>
        <v>0</v>
      </c>
      <c r="BF124" s="225">
        <f>IF($N$124="snížená",$J$124,0)</f>
        <v>0</v>
      </c>
      <c r="BG124" s="225">
        <f>IF($N$124="zákl. přenesená",$J$124,0)</f>
        <v>0</v>
      </c>
      <c r="BH124" s="225">
        <f>IF($N$124="sníž. přenesená",$J$124,0)</f>
        <v>0</v>
      </c>
      <c r="BI124" s="225">
        <f>IF($N$124="nulová",$J$124,0)</f>
        <v>0</v>
      </c>
      <c r="BJ124" s="175" t="s">
        <v>17</v>
      </c>
      <c r="BK124" s="225">
        <f>ROUND($I$124*$H$124,2)</f>
        <v>0</v>
      </c>
      <c r="BL124" s="175" t="s">
        <v>130</v>
      </c>
      <c r="BM124" s="175" t="s">
        <v>391</v>
      </c>
    </row>
    <row r="125" spans="1:65" s="147" customFormat="1" ht="15.75" hidden="1" customHeight="1" x14ac:dyDescent="0.3">
      <c r="A125" s="245"/>
      <c r="B125" s="226"/>
      <c r="D125" s="227" t="s">
        <v>166</v>
      </c>
      <c r="E125" s="228"/>
      <c r="F125" s="228" t="s">
        <v>937</v>
      </c>
      <c r="H125" s="229">
        <v>0.64900000000000002</v>
      </c>
      <c r="L125" s="255"/>
      <c r="M125" s="230"/>
      <c r="T125" s="231"/>
      <c r="AT125" s="232" t="s">
        <v>166</v>
      </c>
      <c r="AU125" s="232" t="s">
        <v>70</v>
      </c>
      <c r="AV125" s="232" t="s">
        <v>70</v>
      </c>
      <c r="AW125" s="232" t="s">
        <v>93</v>
      </c>
      <c r="AX125" s="232" t="s">
        <v>63</v>
      </c>
      <c r="AY125" s="232" t="s">
        <v>122</v>
      </c>
    </row>
    <row r="126" spans="1:65" s="147" customFormat="1" ht="15.75" customHeight="1" x14ac:dyDescent="0.3">
      <c r="A126" s="245"/>
      <c r="B126" s="81"/>
      <c r="C126" s="215" t="s">
        <v>197</v>
      </c>
      <c r="D126" s="215" t="s">
        <v>125</v>
      </c>
      <c r="E126" s="216" t="s">
        <v>393</v>
      </c>
      <c r="F126" s="217" t="s">
        <v>394</v>
      </c>
      <c r="G126" s="218" t="s">
        <v>134</v>
      </c>
      <c r="H126" s="219">
        <v>11.8</v>
      </c>
      <c r="I126" s="270"/>
      <c r="J126" s="220">
        <f>ROUND($I$126*$H$126,2)</f>
        <v>0</v>
      </c>
      <c r="K126" s="217" t="s">
        <v>129</v>
      </c>
      <c r="L126" s="252"/>
      <c r="M126" s="221"/>
      <c r="N126" s="222" t="s">
        <v>34</v>
      </c>
      <c r="O126" s="223">
        <v>0.16200000000000001</v>
      </c>
      <c r="P126" s="223">
        <f>$O$126*$H$126</f>
        <v>1.9116000000000002</v>
      </c>
      <c r="Q126" s="223">
        <v>0</v>
      </c>
      <c r="R126" s="223">
        <f>$Q$126*$H$126</f>
        <v>0</v>
      </c>
      <c r="S126" s="223">
        <v>3.5000000000000003E-2</v>
      </c>
      <c r="T126" s="224">
        <f>$S$126*$H$126</f>
        <v>0.41300000000000009</v>
      </c>
      <c r="AR126" s="175" t="s">
        <v>130</v>
      </c>
      <c r="AT126" s="175" t="s">
        <v>125</v>
      </c>
      <c r="AU126" s="175" t="s">
        <v>70</v>
      </c>
      <c r="AY126" s="147" t="s">
        <v>122</v>
      </c>
      <c r="BE126" s="225">
        <f>IF($N$126="základní",$J$126,0)</f>
        <v>0</v>
      </c>
      <c r="BF126" s="225">
        <f>IF($N$126="snížená",$J$126,0)</f>
        <v>0</v>
      </c>
      <c r="BG126" s="225">
        <f>IF($N$126="zákl. přenesená",$J$126,0)</f>
        <v>0</v>
      </c>
      <c r="BH126" s="225">
        <f>IF($N$126="sníž. přenesená",$J$126,0)</f>
        <v>0</v>
      </c>
      <c r="BI126" s="225">
        <f>IF($N$126="nulová",$J$126,0)</f>
        <v>0</v>
      </c>
      <c r="BJ126" s="175" t="s">
        <v>17</v>
      </c>
      <c r="BK126" s="225">
        <f>ROUND($I$126*$H$126,2)</f>
        <v>0</v>
      </c>
      <c r="BL126" s="175" t="s">
        <v>130</v>
      </c>
      <c r="BM126" s="175" t="s">
        <v>395</v>
      </c>
    </row>
    <row r="127" spans="1:65" s="147" customFormat="1" ht="15.75" hidden="1" customHeight="1" x14ac:dyDescent="0.3">
      <c r="A127" s="245"/>
      <c r="B127" s="226"/>
      <c r="D127" s="227" t="s">
        <v>166</v>
      </c>
      <c r="E127" s="228"/>
      <c r="F127" s="228" t="s">
        <v>938</v>
      </c>
      <c r="H127" s="229">
        <v>11.8</v>
      </c>
      <c r="L127" s="255"/>
      <c r="M127" s="230"/>
      <c r="T127" s="231"/>
      <c r="AT127" s="232" t="s">
        <v>166</v>
      </c>
      <c r="AU127" s="232" t="s">
        <v>70</v>
      </c>
      <c r="AV127" s="232" t="s">
        <v>70</v>
      </c>
      <c r="AW127" s="232" t="s">
        <v>93</v>
      </c>
      <c r="AX127" s="232" t="s">
        <v>63</v>
      </c>
      <c r="AY127" s="232" t="s">
        <v>122</v>
      </c>
    </row>
    <row r="128" spans="1:65" s="147" customFormat="1" ht="15.75" customHeight="1" x14ac:dyDescent="0.3">
      <c r="A128" s="245"/>
      <c r="B128" s="81"/>
      <c r="C128" s="215" t="s">
        <v>201</v>
      </c>
      <c r="D128" s="215" t="s">
        <v>125</v>
      </c>
      <c r="E128" s="216" t="s">
        <v>417</v>
      </c>
      <c r="F128" s="217" t="s">
        <v>418</v>
      </c>
      <c r="G128" s="218" t="s">
        <v>134</v>
      </c>
      <c r="H128" s="219">
        <v>1.6</v>
      </c>
      <c r="I128" s="270"/>
      <c r="J128" s="220">
        <f>ROUND($I$128*$H$128,2)</f>
        <v>0</v>
      </c>
      <c r="K128" s="217" t="s">
        <v>129</v>
      </c>
      <c r="L128" s="252"/>
      <c r="M128" s="221"/>
      <c r="N128" s="222" t="s">
        <v>34</v>
      </c>
      <c r="O128" s="223">
        <v>0.93899999999999995</v>
      </c>
      <c r="P128" s="223">
        <f>$O$128*$H$128</f>
        <v>1.5024</v>
      </c>
      <c r="Q128" s="223">
        <v>0</v>
      </c>
      <c r="R128" s="223">
        <f>$Q$128*$H$128</f>
        <v>0</v>
      </c>
      <c r="S128" s="223">
        <v>7.5999999999999998E-2</v>
      </c>
      <c r="T128" s="224">
        <f>$S$128*$H$128</f>
        <v>0.1216</v>
      </c>
      <c r="AR128" s="175" t="s">
        <v>130</v>
      </c>
      <c r="AT128" s="175" t="s">
        <v>125</v>
      </c>
      <c r="AU128" s="175" t="s">
        <v>70</v>
      </c>
      <c r="AY128" s="147" t="s">
        <v>122</v>
      </c>
      <c r="BE128" s="225">
        <f>IF($N$128="základní",$J$128,0)</f>
        <v>0</v>
      </c>
      <c r="BF128" s="225">
        <f>IF($N$128="snížená",$J$128,0)</f>
        <v>0</v>
      </c>
      <c r="BG128" s="225">
        <f>IF($N$128="zákl. přenesená",$J$128,0)</f>
        <v>0</v>
      </c>
      <c r="BH128" s="225">
        <f>IF($N$128="sníž. přenesená",$J$128,0)</f>
        <v>0</v>
      </c>
      <c r="BI128" s="225">
        <f>IF($N$128="nulová",$J$128,0)</f>
        <v>0</v>
      </c>
      <c r="BJ128" s="175" t="s">
        <v>17</v>
      </c>
      <c r="BK128" s="225">
        <f>ROUND($I$128*$H$128,2)</f>
        <v>0</v>
      </c>
      <c r="BL128" s="175" t="s">
        <v>130</v>
      </c>
      <c r="BM128" s="175" t="s">
        <v>419</v>
      </c>
    </row>
    <row r="129" spans="1:65" s="147" customFormat="1" ht="15.75" hidden="1" customHeight="1" x14ac:dyDescent="0.3">
      <c r="A129" s="245"/>
      <c r="B129" s="226"/>
      <c r="D129" s="227" t="s">
        <v>166</v>
      </c>
      <c r="E129" s="228"/>
      <c r="F129" s="228" t="s">
        <v>939</v>
      </c>
      <c r="H129" s="229">
        <v>1.6</v>
      </c>
      <c r="L129" s="255"/>
      <c r="M129" s="230"/>
      <c r="T129" s="231"/>
      <c r="AT129" s="232" t="s">
        <v>166</v>
      </c>
      <c r="AU129" s="232" t="s">
        <v>70</v>
      </c>
      <c r="AV129" s="232" t="s">
        <v>70</v>
      </c>
      <c r="AW129" s="232" t="s">
        <v>93</v>
      </c>
      <c r="AX129" s="232" t="s">
        <v>63</v>
      </c>
      <c r="AY129" s="232" t="s">
        <v>122</v>
      </c>
    </row>
    <row r="130" spans="1:65" s="147" customFormat="1" ht="15.75" customHeight="1" x14ac:dyDescent="0.3">
      <c r="A130" s="245"/>
      <c r="B130" s="81"/>
      <c r="C130" s="215" t="s">
        <v>205</v>
      </c>
      <c r="D130" s="215" t="s">
        <v>125</v>
      </c>
      <c r="E130" s="216" t="s">
        <v>421</v>
      </c>
      <c r="F130" s="217" t="s">
        <v>422</v>
      </c>
      <c r="G130" s="218" t="s">
        <v>128</v>
      </c>
      <c r="H130" s="219">
        <v>4</v>
      </c>
      <c r="I130" s="270"/>
      <c r="J130" s="220">
        <f>ROUND($I$130*$H$130,2)</f>
        <v>0</v>
      </c>
      <c r="K130" s="217" t="s">
        <v>129</v>
      </c>
      <c r="L130" s="252"/>
      <c r="M130" s="221"/>
      <c r="N130" s="222" t="s">
        <v>34</v>
      </c>
      <c r="O130" s="223">
        <v>6.4000000000000001E-2</v>
      </c>
      <c r="P130" s="223">
        <f>$O$130*$H$130</f>
        <v>0.25600000000000001</v>
      </c>
      <c r="Q130" s="223">
        <v>0</v>
      </c>
      <c r="R130" s="223">
        <f>$Q$130*$H$130</f>
        <v>0</v>
      </c>
      <c r="S130" s="223">
        <v>1E-3</v>
      </c>
      <c r="T130" s="224">
        <f>$S$130*$H$130</f>
        <v>4.0000000000000001E-3</v>
      </c>
      <c r="AR130" s="175" t="s">
        <v>130</v>
      </c>
      <c r="AT130" s="175" t="s">
        <v>125</v>
      </c>
      <c r="AU130" s="175" t="s">
        <v>70</v>
      </c>
      <c r="AY130" s="147" t="s">
        <v>122</v>
      </c>
      <c r="BE130" s="225">
        <f>IF($N$130="základní",$J$130,0)</f>
        <v>0</v>
      </c>
      <c r="BF130" s="225">
        <f>IF($N$130="snížená",$J$130,0)</f>
        <v>0</v>
      </c>
      <c r="BG130" s="225">
        <f>IF($N$130="zákl. přenesená",$J$130,0)</f>
        <v>0</v>
      </c>
      <c r="BH130" s="225">
        <f>IF($N$130="sníž. přenesená",$J$130,0)</f>
        <v>0</v>
      </c>
      <c r="BI130" s="225">
        <f>IF($N$130="nulová",$J$130,0)</f>
        <v>0</v>
      </c>
      <c r="BJ130" s="175" t="s">
        <v>17</v>
      </c>
      <c r="BK130" s="225">
        <f>ROUND($I$130*$H$130,2)</f>
        <v>0</v>
      </c>
      <c r="BL130" s="175" t="s">
        <v>130</v>
      </c>
      <c r="BM130" s="175" t="s">
        <v>423</v>
      </c>
    </row>
    <row r="131" spans="1:65" s="147" customFormat="1" ht="15.75" customHeight="1" x14ac:dyDescent="0.3">
      <c r="A131" s="245"/>
      <c r="B131" s="81"/>
      <c r="C131" s="218" t="s">
        <v>210</v>
      </c>
      <c r="D131" s="218" t="s">
        <v>125</v>
      </c>
      <c r="E131" s="216" t="s">
        <v>427</v>
      </c>
      <c r="F131" s="217" t="s">
        <v>428</v>
      </c>
      <c r="G131" s="218" t="s">
        <v>134</v>
      </c>
      <c r="H131" s="219">
        <v>26.289000000000001</v>
      </c>
      <c r="I131" s="270"/>
      <c r="J131" s="220">
        <f>ROUND($I$131*$H$131,2)</f>
        <v>0</v>
      </c>
      <c r="K131" s="217" t="s">
        <v>129</v>
      </c>
      <c r="L131" s="252"/>
      <c r="M131" s="221"/>
      <c r="N131" s="222" t="s">
        <v>34</v>
      </c>
      <c r="O131" s="223">
        <v>0.3</v>
      </c>
      <c r="P131" s="223">
        <f>$O$131*$H$131</f>
        <v>7.8867000000000003</v>
      </c>
      <c r="Q131" s="223">
        <v>0</v>
      </c>
      <c r="R131" s="223">
        <f>$Q$131*$H$131</f>
        <v>0</v>
      </c>
      <c r="S131" s="223">
        <v>6.8000000000000005E-2</v>
      </c>
      <c r="T131" s="224">
        <f>$S$131*$H$131</f>
        <v>1.7876520000000002</v>
      </c>
      <c r="AR131" s="175" t="s">
        <v>130</v>
      </c>
      <c r="AT131" s="175" t="s">
        <v>125</v>
      </c>
      <c r="AU131" s="175" t="s">
        <v>70</v>
      </c>
      <c r="AY131" s="175" t="s">
        <v>122</v>
      </c>
      <c r="BE131" s="225">
        <f>IF($N$131="základní",$J$131,0)</f>
        <v>0</v>
      </c>
      <c r="BF131" s="225">
        <f>IF($N$131="snížená",$J$131,0)</f>
        <v>0</v>
      </c>
      <c r="BG131" s="225">
        <f>IF($N$131="zákl. přenesená",$J$131,0)</f>
        <v>0</v>
      </c>
      <c r="BH131" s="225">
        <f>IF($N$131="sníž. přenesená",$J$131,0)</f>
        <v>0</v>
      </c>
      <c r="BI131" s="225">
        <f>IF($N$131="nulová",$J$131,0)</f>
        <v>0</v>
      </c>
      <c r="BJ131" s="175" t="s">
        <v>17</v>
      </c>
      <c r="BK131" s="225">
        <f>ROUND($I$131*$H$131,2)</f>
        <v>0</v>
      </c>
      <c r="BL131" s="175" t="s">
        <v>130</v>
      </c>
      <c r="BM131" s="175" t="s">
        <v>429</v>
      </c>
    </row>
    <row r="132" spans="1:65" s="147" customFormat="1" ht="15.75" hidden="1" customHeight="1" x14ac:dyDescent="0.3">
      <c r="A132" s="245"/>
      <c r="B132" s="226"/>
      <c r="D132" s="227" t="s">
        <v>166</v>
      </c>
      <c r="E132" s="228"/>
      <c r="F132" s="228" t="s">
        <v>932</v>
      </c>
      <c r="H132" s="229">
        <v>26.289000000000001</v>
      </c>
      <c r="L132" s="255"/>
      <c r="M132" s="230"/>
      <c r="T132" s="231"/>
      <c r="AT132" s="232" t="s">
        <v>166</v>
      </c>
      <c r="AU132" s="232" t="s">
        <v>70</v>
      </c>
      <c r="AV132" s="232" t="s">
        <v>70</v>
      </c>
      <c r="AW132" s="232" t="s">
        <v>93</v>
      </c>
      <c r="AX132" s="232" t="s">
        <v>63</v>
      </c>
      <c r="AY132" s="232" t="s">
        <v>122</v>
      </c>
    </row>
    <row r="133" spans="1:65" s="205" customFormat="1" ht="30.75" customHeight="1" x14ac:dyDescent="0.3">
      <c r="A133" s="250"/>
      <c r="B133" s="204"/>
      <c r="D133" s="206" t="s">
        <v>62</v>
      </c>
      <c r="E133" s="213" t="s">
        <v>168</v>
      </c>
      <c r="F133" s="213" t="s">
        <v>169</v>
      </c>
      <c r="J133" s="214">
        <f>$BK$133</f>
        <v>0</v>
      </c>
      <c r="L133" s="254"/>
      <c r="M133" s="209"/>
      <c r="P133" s="210">
        <f>SUM($P$134:$P$138)</f>
        <v>6.9164200000000005</v>
      </c>
      <c r="R133" s="210">
        <f>SUM($R$134:$R$138)</f>
        <v>0</v>
      </c>
      <c r="T133" s="211">
        <f>SUM($T$134:$T$138)</f>
        <v>0</v>
      </c>
      <c r="AR133" s="206" t="s">
        <v>17</v>
      </c>
      <c r="AT133" s="206" t="s">
        <v>62</v>
      </c>
      <c r="AU133" s="206" t="s">
        <v>17</v>
      </c>
      <c r="AY133" s="206" t="s">
        <v>122</v>
      </c>
      <c r="BK133" s="212">
        <f>SUM($BK$134:$BK$138)</f>
        <v>0</v>
      </c>
    </row>
    <row r="134" spans="1:65" s="147" customFormat="1" ht="15.75" customHeight="1" x14ac:dyDescent="0.3">
      <c r="A134" s="245"/>
      <c r="B134" s="81"/>
      <c r="C134" s="215" t="s">
        <v>214</v>
      </c>
      <c r="D134" s="215" t="s">
        <v>125</v>
      </c>
      <c r="E134" s="216" t="s">
        <v>171</v>
      </c>
      <c r="F134" s="217" t="s">
        <v>172</v>
      </c>
      <c r="G134" s="218" t="s">
        <v>173</v>
      </c>
      <c r="H134" s="219">
        <v>3.89</v>
      </c>
      <c r="I134" s="270"/>
      <c r="J134" s="220">
        <f>ROUND($I$134*$H$134,2)</f>
        <v>0</v>
      </c>
      <c r="K134" s="217" t="s">
        <v>129</v>
      </c>
      <c r="L134" s="252"/>
      <c r="M134" s="221"/>
      <c r="N134" s="222" t="s">
        <v>34</v>
      </c>
      <c r="O134" s="223">
        <v>1.569</v>
      </c>
      <c r="P134" s="223">
        <f>$O$134*$H$134</f>
        <v>6.1034100000000002</v>
      </c>
      <c r="Q134" s="223">
        <v>0</v>
      </c>
      <c r="R134" s="223">
        <f>$Q$134*$H$134</f>
        <v>0</v>
      </c>
      <c r="S134" s="223">
        <v>0</v>
      </c>
      <c r="T134" s="224">
        <f>$S$134*$H$134</f>
        <v>0</v>
      </c>
      <c r="AR134" s="175" t="s">
        <v>130</v>
      </c>
      <c r="AT134" s="175" t="s">
        <v>125</v>
      </c>
      <c r="AU134" s="175" t="s">
        <v>70</v>
      </c>
      <c r="AY134" s="147" t="s">
        <v>122</v>
      </c>
      <c r="BE134" s="225">
        <f>IF($N$134="základní",$J$134,0)</f>
        <v>0</v>
      </c>
      <c r="BF134" s="225">
        <f>IF($N$134="snížená",$J$134,0)</f>
        <v>0</v>
      </c>
      <c r="BG134" s="225">
        <f>IF($N$134="zákl. přenesená",$J$134,0)</f>
        <v>0</v>
      </c>
      <c r="BH134" s="225">
        <f>IF($N$134="sníž. přenesená",$J$134,0)</f>
        <v>0</v>
      </c>
      <c r="BI134" s="225">
        <f>IF($N$134="nulová",$J$134,0)</f>
        <v>0</v>
      </c>
      <c r="BJ134" s="175" t="s">
        <v>17</v>
      </c>
      <c r="BK134" s="225">
        <f>ROUND($I$134*$H$134,2)</f>
        <v>0</v>
      </c>
      <c r="BL134" s="175" t="s">
        <v>130</v>
      </c>
      <c r="BM134" s="175" t="s">
        <v>430</v>
      </c>
    </row>
    <row r="135" spans="1:65" s="147" customFormat="1" ht="15.75" customHeight="1" x14ac:dyDescent="0.3">
      <c r="A135" s="245"/>
      <c r="B135" s="81"/>
      <c r="C135" s="218" t="s">
        <v>7</v>
      </c>
      <c r="D135" s="218" t="s">
        <v>125</v>
      </c>
      <c r="E135" s="216" t="s">
        <v>176</v>
      </c>
      <c r="F135" s="217" t="s">
        <v>177</v>
      </c>
      <c r="G135" s="218" t="s">
        <v>173</v>
      </c>
      <c r="H135" s="219">
        <v>3.89</v>
      </c>
      <c r="I135" s="270"/>
      <c r="J135" s="220">
        <f>ROUND($I$135*$H$135,2)</f>
        <v>0</v>
      </c>
      <c r="K135" s="217" t="s">
        <v>129</v>
      </c>
      <c r="L135" s="252"/>
      <c r="M135" s="221"/>
      <c r="N135" s="222" t="s">
        <v>34</v>
      </c>
      <c r="O135" s="223">
        <v>0.125</v>
      </c>
      <c r="P135" s="223">
        <f>$O$135*$H$135</f>
        <v>0.48625000000000002</v>
      </c>
      <c r="Q135" s="223">
        <v>0</v>
      </c>
      <c r="R135" s="223">
        <f>$Q$135*$H$135</f>
        <v>0</v>
      </c>
      <c r="S135" s="223">
        <v>0</v>
      </c>
      <c r="T135" s="224">
        <f>$S$135*$H$135</f>
        <v>0</v>
      </c>
      <c r="AR135" s="175" t="s">
        <v>130</v>
      </c>
      <c r="AT135" s="175" t="s">
        <v>125</v>
      </c>
      <c r="AU135" s="175" t="s">
        <v>70</v>
      </c>
      <c r="AY135" s="175" t="s">
        <v>122</v>
      </c>
      <c r="BE135" s="225">
        <f>IF($N$135="základní",$J$135,0)</f>
        <v>0</v>
      </c>
      <c r="BF135" s="225">
        <f>IF($N$135="snížená",$J$135,0)</f>
        <v>0</v>
      </c>
      <c r="BG135" s="225">
        <f>IF($N$135="zákl. přenesená",$J$135,0)</f>
        <v>0</v>
      </c>
      <c r="BH135" s="225">
        <f>IF($N$135="sníž. přenesená",$J$135,0)</f>
        <v>0</v>
      </c>
      <c r="BI135" s="225">
        <f>IF($N$135="nulová",$J$135,0)</f>
        <v>0</v>
      </c>
      <c r="BJ135" s="175" t="s">
        <v>17</v>
      </c>
      <c r="BK135" s="225">
        <f>ROUND($I$135*$H$135,2)</f>
        <v>0</v>
      </c>
      <c r="BL135" s="175" t="s">
        <v>130</v>
      </c>
      <c r="BM135" s="175" t="s">
        <v>431</v>
      </c>
    </row>
    <row r="136" spans="1:65" s="147" customFormat="1" ht="15.75" customHeight="1" x14ac:dyDescent="0.3">
      <c r="A136" s="245"/>
      <c r="B136" s="81"/>
      <c r="C136" s="218" t="s">
        <v>225</v>
      </c>
      <c r="D136" s="218" t="s">
        <v>125</v>
      </c>
      <c r="E136" s="216" t="s">
        <v>180</v>
      </c>
      <c r="F136" s="217" t="s">
        <v>181</v>
      </c>
      <c r="G136" s="218" t="s">
        <v>173</v>
      </c>
      <c r="H136" s="219">
        <v>54.46</v>
      </c>
      <c r="I136" s="270"/>
      <c r="J136" s="220">
        <f>ROUND($I$136*$H$136,2)</f>
        <v>0</v>
      </c>
      <c r="K136" s="217" t="s">
        <v>129</v>
      </c>
      <c r="L136" s="252"/>
      <c r="M136" s="221"/>
      <c r="N136" s="222" t="s">
        <v>34</v>
      </c>
      <c r="O136" s="223">
        <v>6.0000000000000001E-3</v>
      </c>
      <c r="P136" s="223">
        <f>$O$136*$H$136</f>
        <v>0.32675999999999999</v>
      </c>
      <c r="Q136" s="223">
        <v>0</v>
      </c>
      <c r="R136" s="223">
        <f>$Q$136*$H$136</f>
        <v>0</v>
      </c>
      <c r="S136" s="223">
        <v>0</v>
      </c>
      <c r="T136" s="224">
        <f>$S$136*$H$136</f>
        <v>0</v>
      </c>
      <c r="AR136" s="175" t="s">
        <v>130</v>
      </c>
      <c r="AT136" s="175" t="s">
        <v>125</v>
      </c>
      <c r="AU136" s="175" t="s">
        <v>70</v>
      </c>
      <c r="AY136" s="175" t="s">
        <v>122</v>
      </c>
      <c r="BE136" s="225">
        <f>IF($N$136="základní",$J$136,0)</f>
        <v>0</v>
      </c>
      <c r="BF136" s="225">
        <f>IF($N$136="snížená",$J$136,0)</f>
        <v>0</v>
      </c>
      <c r="BG136" s="225">
        <f>IF($N$136="zákl. přenesená",$J$136,0)</f>
        <v>0</v>
      </c>
      <c r="BH136" s="225">
        <f>IF($N$136="sníž. přenesená",$J$136,0)</f>
        <v>0</v>
      </c>
      <c r="BI136" s="225">
        <f>IF($N$136="nulová",$J$136,0)</f>
        <v>0</v>
      </c>
      <c r="BJ136" s="175" t="s">
        <v>17</v>
      </c>
      <c r="BK136" s="225">
        <f>ROUND($I$136*$H$136,2)</f>
        <v>0</v>
      </c>
      <c r="BL136" s="175" t="s">
        <v>130</v>
      </c>
      <c r="BM136" s="175" t="s">
        <v>432</v>
      </c>
    </row>
    <row r="137" spans="1:65" s="147" customFormat="1" ht="15.75" hidden="1" customHeight="1" x14ac:dyDescent="0.3">
      <c r="A137" s="245"/>
      <c r="B137" s="226"/>
      <c r="D137" s="233" t="s">
        <v>166</v>
      </c>
      <c r="F137" s="228" t="s">
        <v>940</v>
      </c>
      <c r="H137" s="229">
        <v>54.46</v>
      </c>
      <c r="L137" s="255"/>
      <c r="M137" s="230"/>
      <c r="T137" s="231"/>
      <c r="AT137" s="232" t="s">
        <v>166</v>
      </c>
      <c r="AU137" s="232" t="s">
        <v>70</v>
      </c>
      <c r="AV137" s="232" t="s">
        <v>70</v>
      </c>
      <c r="AW137" s="232" t="s">
        <v>63</v>
      </c>
      <c r="AX137" s="232" t="s">
        <v>17</v>
      </c>
      <c r="AY137" s="232" t="s">
        <v>122</v>
      </c>
    </row>
    <row r="138" spans="1:65" s="147" customFormat="1" ht="15.75" customHeight="1" x14ac:dyDescent="0.3">
      <c r="A138" s="245"/>
      <c r="B138" s="81"/>
      <c r="C138" s="215" t="s">
        <v>230</v>
      </c>
      <c r="D138" s="215" t="s">
        <v>125</v>
      </c>
      <c r="E138" s="216" t="s">
        <v>185</v>
      </c>
      <c r="F138" s="217" t="s">
        <v>186</v>
      </c>
      <c r="G138" s="218" t="s">
        <v>173</v>
      </c>
      <c r="H138" s="219">
        <v>3.89</v>
      </c>
      <c r="I138" s="270"/>
      <c r="J138" s="220">
        <f>ROUND($I$138*$H$138,2)</f>
        <v>0</v>
      </c>
      <c r="K138" s="217" t="s">
        <v>129</v>
      </c>
      <c r="L138" s="252"/>
      <c r="M138" s="221"/>
      <c r="N138" s="222" t="s">
        <v>34</v>
      </c>
      <c r="O138" s="223">
        <v>0</v>
      </c>
      <c r="P138" s="223">
        <f>$O$138*$H$138</f>
        <v>0</v>
      </c>
      <c r="Q138" s="223">
        <v>0</v>
      </c>
      <c r="R138" s="223">
        <f>$Q$138*$H$138</f>
        <v>0</v>
      </c>
      <c r="S138" s="223">
        <v>0</v>
      </c>
      <c r="T138" s="224">
        <f>$S$138*$H$138</f>
        <v>0</v>
      </c>
      <c r="AR138" s="175" t="s">
        <v>130</v>
      </c>
      <c r="AT138" s="175" t="s">
        <v>125</v>
      </c>
      <c r="AU138" s="175" t="s">
        <v>70</v>
      </c>
      <c r="AY138" s="147" t="s">
        <v>122</v>
      </c>
      <c r="BE138" s="225">
        <f>IF($N$138="základní",$J$138,0)</f>
        <v>0</v>
      </c>
      <c r="BF138" s="225">
        <f>IF($N$138="snížená",$J$138,0)</f>
        <v>0</v>
      </c>
      <c r="BG138" s="225">
        <f>IF($N$138="zákl. přenesená",$J$138,0)</f>
        <v>0</v>
      </c>
      <c r="BH138" s="225">
        <f>IF($N$138="sníž. přenesená",$J$138,0)</f>
        <v>0</v>
      </c>
      <c r="BI138" s="225">
        <f>IF($N$138="nulová",$J$138,0)</f>
        <v>0</v>
      </c>
      <c r="BJ138" s="175" t="s">
        <v>17</v>
      </c>
      <c r="BK138" s="225">
        <f>ROUND($I$138*$H$138,2)</f>
        <v>0</v>
      </c>
      <c r="BL138" s="175" t="s">
        <v>130</v>
      </c>
      <c r="BM138" s="175" t="s">
        <v>434</v>
      </c>
    </row>
    <row r="139" spans="1:65" s="205" customFormat="1" ht="30.75" customHeight="1" x14ac:dyDescent="0.3">
      <c r="A139" s="250"/>
      <c r="B139" s="204"/>
      <c r="D139" s="206" t="s">
        <v>62</v>
      </c>
      <c r="E139" s="213" t="s">
        <v>188</v>
      </c>
      <c r="F139" s="213" t="s">
        <v>189</v>
      </c>
      <c r="J139" s="214">
        <f>$BK$139</f>
        <v>0</v>
      </c>
      <c r="L139" s="254"/>
      <c r="M139" s="209"/>
      <c r="P139" s="210">
        <f>$P$140</f>
        <v>0.80104200000000003</v>
      </c>
      <c r="R139" s="210">
        <f>$R$140</f>
        <v>0</v>
      </c>
      <c r="T139" s="211">
        <f>$T$140</f>
        <v>0</v>
      </c>
      <c r="AR139" s="206" t="s">
        <v>17</v>
      </c>
      <c r="AT139" s="206" t="s">
        <v>62</v>
      </c>
      <c r="AU139" s="206" t="s">
        <v>17</v>
      </c>
      <c r="AY139" s="206" t="s">
        <v>122</v>
      </c>
      <c r="BK139" s="212">
        <f>$BK$140</f>
        <v>0</v>
      </c>
    </row>
    <row r="140" spans="1:65" s="147" customFormat="1" ht="15.75" customHeight="1" x14ac:dyDescent="0.3">
      <c r="A140" s="245"/>
      <c r="B140" s="81"/>
      <c r="C140" s="218" t="s">
        <v>234</v>
      </c>
      <c r="D140" s="218" t="s">
        <v>125</v>
      </c>
      <c r="E140" s="216" t="s">
        <v>190</v>
      </c>
      <c r="F140" s="217" t="s">
        <v>191</v>
      </c>
      <c r="G140" s="218" t="s">
        <v>173</v>
      </c>
      <c r="H140" s="219">
        <v>2.5190000000000001</v>
      </c>
      <c r="I140" s="270"/>
      <c r="J140" s="220">
        <f>ROUND($I$140*$H$140,2)</f>
        <v>0</v>
      </c>
      <c r="K140" s="217" t="s">
        <v>129</v>
      </c>
      <c r="L140" s="252"/>
      <c r="M140" s="221"/>
      <c r="N140" s="222" t="s">
        <v>34</v>
      </c>
      <c r="O140" s="223">
        <v>0.318</v>
      </c>
      <c r="P140" s="223">
        <f>$O$140*$H$140</f>
        <v>0.80104200000000003</v>
      </c>
      <c r="Q140" s="223">
        <v>0</v>
      </c>
      <c r="R140" s="223">
        <f>$Q$140*$H$140</f>
        <v>0</v>
      </c>
      <c r="S140" s="223">
        <v>0</v>
      </c>
      <c r="T140" s="224">
        <f>$S$140*$H$140</f>
        <v>0</v>
      </c>
      <c r="AR140" s="175" t="s">
        <v>130</v>
      </c>
      <c r="AT140" s="175" t="s">
        <v>125</v>
      </c>
      <c r="AU140" s="175" t="s">
        <v>70</v>
      </c>
      <c r="AY140" s="175" t="s">
        <v>122</v>
      </c>
      <c r="BE140" s="225">
        <f>IF($N$140="základní",$J$140,0)</f>
        <v>0</v>
      </c>
      <c r="BF140" s="225">
        <f>IF($N$140="snížená",$J$140,0)</f>
        <v>0</v>
      </c>
      <c r="BG140" s="225">
        <f>IF($N$140="zákl. přenesená",$J$140,0)</f>
        <v>0</v>
      </c>
      <c r="BH140" s="225">
        <f>IF($N$140="sníž. přenesená",$J$140,0)</f>
        <v>0</v>
      </c>
      <c r="BI140" s="225">
        <f>IF($N$140="nulová",$J$140,0)</f>
        <v>0</v>
      </c>
      <c r="BJ140" s="175" t="s">
        <v>17</v>
      </c>
      <c r="BK140" s="225">
        <f>ROUND($I$140*$H$140,2)</f>
        <v>0</v>
      </c>
      <c r="BL140" s="175" t="s">
        <v>130</v>
      </c>
      <c r="BM140" s="175" t="s">
        <v>435</v>
      </c>
    </row>
    <row r="141" spans="1:65" s="205" customFormat="1" ht="37.5" customHeight="1" x14ac:dyDescent="0.35">
      <c r="A141" s="250"/>
      <c r="B141" s="204"/>
      <c r="D141" s="206" t="s">
        <v>62</v>
      </c>
      <c r="E141" s="207" t="s">
        <v>193</v>
      </c>
      <c r="F141" s="207" t="s">
        <v>194</v>
      </c>
      <c r="J141" s="208">
        <f>$BK$141</f>
        <v>0</v>
      </c>
      <c r="L141" s="254"/>
      <c r="M141" s="209"/>
      <c r="P141" s="210">
        <f>$P$142+$P$150+$P$159+$P$166+$P$171+$P$174+$P$180+$P$186+$P$193+$P$199+$P$209+$P$212</f>
        <v>98.674909000000014</v>
      </c>
      <c r="R141" s="210">
        <f>$R$142+$R$150+$R$159+$R$166+$R$171+$R$174+$R$180+$R$186+$R$193+$R$199+$R$209+$R$212</f>
        <v>1.0237943</v>
      </c>
      <c r="T141" s="211">
        <f>$T$142+$T$150+$T$159+$T$166+$T$171+$T$174+$T$180+$T$186+$T$193+$T$199+$T$209+$T$212</f>
        <v>0.13556754999999998</v>
      </c>
      <c r="AR141" s="206" t="s">
        <v>70</v>
      </c>
      <c r="AT141" s="206" t="s">
        <v>62</v>
      </c>
      <c r="AU141" s="206" t="s">
        <v>63</v>
      </c>
      <c r="AY141" s="206" t="s">
        <v>122</v>
      </c>
      <c r="BK141" s="212">
        <f>$BK$142+$BK$150+$BK$159+$BK$166+$BK$171+$BK$174+$BK$180+$BK$186+$BK$193+$BK$199+$BK$209+$BK$212</f>
        <v>0</v>
      </c>
    </row>
    <row r="142" spans="1:65" s="205" customFormat="1" ht="21" customHeight="1" x14ac:dyDescent="0.3">
      <c r="A142" s="250"/>
      <c r="B142" s="204"/>
      <c r="D142" s="206" t="s">
        <v>62</v>
      </c>
      <c r="E142" s="213" t="s">
        <v>436</v>
      </c>
      <c r="F142" s="213" t="s">
        <v>437</v>
      </c>
      <c r="J142" s="214">
        <f>$BK$142</f>
        <v>0</v>
      </c>
      <c r="L142" s="254"/>
      <c r="M142" s="209"/>
      <c r="P142" s="210">
        <f>SUM($P$143:$P$149)</f>
        <v>8.4355199999999986</v>
      </c>
      <c r="R142" s="210">
        <f>SUM($R$143:$R$149)</f>
        <v>0.13334299999999999</v>
      </c>
      <c r="T142" s="211">
        <f>SUM($T$143:$T$149)</f>
        <v>0</v>
      </c>
      <c r="AR142" s="206" t="s">
        <v>70</v>
      </c>
      <c r="AT142" s="206" t="s">
        <v>62</v>
      </c>
      <c r="AU142" s="206" t="s">
        <v>17</v>
      </c>
      <c r="AY142" s="206" t="s">
        <v>122</v>
      </c>
      <c r="BK142" s="212">
        <f>SUM($BK$143:$BK$149)</f>
        <v>0</v>
      </c>
    </row>
    <row r="143" spans="1:65" s="147" customFormat="1" ht="15.75" customHeight="1" x14ac:dyDescent="0.3">
      <c r="A143" s="245"/>
      <c r="B143" s="81"/>
      <c r="C143" s="218" t="s">
        <v>238</v>
      </c>
      <c r="D143" s="218" t="s">
        <v>125</v>
      </c>
      <c r="E143" s="216" t="s">
        <v>438</v>
      </c>
      <c r="F143" s="217" t="s">
        <v>439</v>
      </c>
      <c r="G143" s="218" t="s">
        <v>134</v>
      </c>
      <c r="H143" s="219">
        <v>11.8</v>
      </c>
      <c r="I143" s="270"/>
      <c r="J143" s="220">
        <f>ROUND($I$143*$H$143,2)</f>
        <v>0</v>
      </c>
      <c r="K143" s="217" t="s">
        <v>129</v>
      </c>
      <c r="L143" s="252"/>
      <c r="M143" s="221"/>
      <c r="N143" s="222" t="s">
        <v>34</v>
      </c>
      <c r="O143" s="223">
        <v>0.18</v>
      </c>
      <c r="P143" s="223">
        <f>$O$143*$H$143</f>
        <v>2.1240000000000001</v>
      </c>
      <c r="Q143" s="223">
        <v>3.5000000000000001E-3</v>
      </c>
      <c r="R143" s="223">
        <f>$Q$143*$H$143</f>
        <v>4.1300000000000003E-2</v>
      </c>
      <c r="S143" s="223">
        <v>0</v>
      </c>
      <c r="T143" s="224">
        <f>$S$143*$H$143</f>
        <v>0</v>
      </c>
      <c r="AR143" s="175" t="s">
        <v>197</v>
      </c>
      <c r="AT143" s="175" t="s">
        <v>125</v>
      </c>
      <c r="AU143" s="175" t="s">
        <v>70</v>
      </c>
      <c r="AY143" s="175" t="s">
        <v>122</v>
      </c>
      <c r="BE143" s="225">
        <f>IF($N$143="základní",$J$143,0)</f>
        <v>0</v>
      </c>
      <c r="BF143" s="225">
        <f>IF($N$143="snížená",$J$143,0)</f>
        <v>0</v>
      </c>
      <c r="BG143" s="225">
        <f>IF($N$143="zákl. přenesená",$J$143,0)</f>
        <v>0</v>
      </c>
      <c r="BH143" s="225">
        <f>IF($N$143="sníž. přenesená",$J$143,0)</f>
        <v>0</v>
      </c>
      <c r="BI143" s="225">
        <f>IF($N$143="nulová",$J$143,0)</f>
        <v>0</v>
      </c>
      <c r="BJ143" s="175" t="s">
        <v>17</v>
      </c>
      <c r="BK143" s="225">
        <f>ROUND($I$143*$H$143,2)</f>
        <v>0</v>
      </c>
      <c r="BL143" s="175" t="s">
        <v>197</v>
      </c>
      <c r="BM143" s="175" t="s">
        <v>440</v>
      </c>
    </row>
    <row r="144" spans="1:65" s="147" customFormat="1" ht="15.75" hidden="1" customHeight="1" x14ac:dyDescent="0.3">
      <c r="A144" s="245"/>
      <c r="B144" s="226"/>
      <c r="D144" s="227" t="s">
        <v>166</v>
      </c>
      <c r="E144" s="228"/>
      <c r="F144" s="228" t="s">
        <v>938</v>
      </c>
      <c r="H144" s="229">
        <v>11.8</v>
      </c>
      <c r="L144" s="255"/>
      <c r="M144" s="230"/>
      <c r="T144" s="231"/>
      <c r="AT144" s="232" t="s">
        <v>166</v>
      </c>
      <c r="AU144" s="232" t="s">
        <v>70</v>
      </c>
      <c r="AV144" s="232" t="s">
        <v>70</v>
      </c>
      <c r="AW144" s="232" t="s">
        <v>93</v>
      </c>
      <c r="AX144" s="232" t="s">
        <v>63</v>
      </c>
      <c r="AY144" s="232" t="s">
        <v>122</v>
      </c>
    </row>
    <row r="145" spans="1:65" s="147" customFormat="1" ht="15.75" customHeight="1" x14ac:dyDescent="0.3">
      <c r="A145" s="245"/>
      <c r="B145" s="81"/>
      <c r="C145" s="215" t="s">
        <v>242</v>
      </c>
      <c r="D145" s="215" t="s">
        <v>125</v>
      </c>
      <c r="E145" s="216" t="s">
        <v>441</v>
      </c>
      <c r="F145" s="217" t="s">
        <v>442</v>
      </c>
      <c r="G145" s="218" t="s">
        <v>134</v>
      </c>
      <c r="H145" s="219">
        <v>26.297999999999998</v>
      </c>
      <c r="I145" s="270"/>
      <c r="J145" s="220">
        <f>ROUND($I$145*$H$145,2)</f>
        <v>0</v>
      </c>
      <c r="K145" s="217" t="s">
        <v>129</v>
      </c>
      <c r="L145" s="252"/>
      <c r="M145" s="221"/>
      <c r="N145" s="222" t="s">
        <v>34</v>
      </c>
      <c r="O145" s="223">
        <v>0.24</v>
      </c>
      <c r="P145" s="223">
        <f>$O$145*$H$145</f>
        <v>6.3115199999999989</v>
      </c>
      <c r="Q145" s="223">
        <v>3.5000000000000001E-3</v>
      </c>
      <c r="R145" s="223">
        <f>$Q$145*$H$145</f>
        <v>9.2043E-2</v>
      </c>
      <c r="S145" s="223">
        <v>0</v>
      </c>
      <c r="T145" s="224">
        <f>$S$145*$H$145</f>
        <v>0</v>
      </c>
      <c r="AR145" s="175" t="s">
        <v>197</v>
      </c>
      <c r="AT145" s="175" t="s">
        <v>125</v>
      </c>
      <c r="AU145" s="175" t="s">
        <v>70</v>
      </c>
      <c r="AY145" s="147" t="s">
        <v>122</v>
      </c>
      <c r="BE145" s="225">
        <f>IF($N$145="základní",$J$145,0)</f>
        <v>0</v>
      </c>
      <c r="BF145" s="225">
        <f>IF($N$145="snížená",$J$145,0)</f>
        <v>0</v>
      </c>
      <c r="BG145" s="225">
        <f>IF($N$145="zákl. přenesená",$J$145,0)</f>
        <v>0</v>
      </c>
      <c r="BH145" s="225">
        <f>IF($N$145="sníž. přenesená",$J$145,0)</f>
        <v>0</v>
      </c>
      <c r="BI145" s="225">
        <f>IF($N$145="nulová",$J$145,0)</f>
        <v>0</v>
      </c>
      <c r="BJ145" s="175" t="s">
        <v>17</v>
      </c>
      <c r="BK145" s="225">
        <f>ROUND($I$145*$H$145,2)</f>
        <v>0</v>
      </c>
      <c r="BL145" s="175" t="s">
        <v>197</v>
      </c>
      <c r="BM145" s="175" t="s">
        <v>443</v>
      </c>
    </row>
    <row r="146" spans="1:65" s="147" customFormat="1" ht="15.75" hidden="1" customHeight="1" x14ac:dyDescent="0.3">
      <c r="A146" s="245"/>
      <c r="B146" s="226"/>
      <c r="D146" s="227" t="s">
        <v>166</v>
      </c>
      <c r="E146" s="228"/>
      <c r="F146" s="228" t="s">
        <v>941</v>
      </c>
      <c r="H146" s="229">
        <v>26.297999999999998</v>
      </c>
      <c r="L146" s="255"/>
      <c r="M146" s="230"/>
      <c r="T146" s="231"/>
      <c r="AT146" s="232" t="s">
        <v>166</v>
      </c>
      <c r="AU146" s="232" t="s">
        <v>70</v>
      </c>
      <c r="AV146" s="232" t="s">
        <v>70</v>
      </c>
      <c r="AW146" s="232" t="s">
        <v>93</v>
      </c>
      <c r="AX146" s="232" t="s">
        <v>63</v>
      </c>
      <c r="AY146" s="232" t="s">
        <v>122</v>
      </c>
    </row>
    <row r="147" spans="1:65" s="147" customFormat="1" ht="15.75" customHeight="1" x14ac:dyDescent="0.3">
      <c r="A147" s="245"/>
      <c r="B147" s="81"/>
      <c r="C147" s="215" t="s">
        <v>246</v>
      </c>
      <c r="D147" s="215" t="s">
        <v>125</v>
      </c>
      <c r="E147" s="216" t="s">
        <v>453</v>
      </c>
      <c r="F147" s="217" t="s">
        <v>454</v>
      </c>
      <c r="G147" s="218"/>
      <c r="H147" s="219">
        <v>26.61</v>
      </c>
      <c r="I147" s="270"/>
      <c r="J147" s="220">
        <f>ROUND($I$147*$H$147,2)</f>
        <v>0</v>
      </c>
      <c r="K147" s="217" t="s">
        <v>217</v>
      </c>
      <c r="L147" s="252"/>
      <c r="M147" s="221"/>
      <c r="N147" s="222" t="s">
        <v>34</v>
      </c>
      <c r="O147" s="223">
        <v>0</v>
      </c>
      <c r="P147" s="223">
        <f>$O$147*$H$147</f>
        <v>0</v>
      </c>
      <c r="Q147" s="223">
        <v>0</v>
      </c>
      <c r="R147" s="223">
        <f>$Q$147*$H$147</f>
        <v>0</v>
      </c>
      <c r="S147" s="223">
        <v>0</v>
      </c>
      <c r="T147" s="224">
        <f>$S$147*$H$147</f>
        <v>0</v>
      </c>
      <c r="AR147" s="175" t="s">
        <v>197</v>
      </c>
      <c r="AT147" s="175" t="s">
        <v>125</v>
      </c>
      <c r="AU147" s="175" t="s">
        <v>70</v>
      </c>
      <c r="AY147" s="147" t="s">
        <v>122</v>
      </c>
      <c r="BE147" s="225">
        <f>IF($N$147="základní",$J$147,0)</f>
        <v>0</v>
      </c>
      <c r="BF147" s="225">
        <f>IF($N$147="snížená",$J$147,0)</f>
        <v>0</v>
      </c>
      <c r="BG147" s="225">
        <f>IF($N$147="zákl. přenesená",$J$147,0)</f>
        <v>0</v>
      </c>
      <c r="BH147" s="225">
        <f>IF($N$147="sníž. přenesená",$J$147,0)</f>
        <v>0</v>
      </c>
      <c r="BI147" s="225">
        <f>IF($N$147="nulová",$J$147,0)</f>
        <v>0</v>
      </c>
      <c r="BJ147" s="175" t="s">
        <v>17</v>
      </c>
      <c r="BK147" s="225">
        <f>ROUND($I$147*$H$147,2)</f>
        <v>0</v>
      </c>
      <c r="BL147" s="175" t="s">
        <v>197</v>
      </c>
      <c r="BM147" s="175" t="s">
        <v>455</v>
      </c>
    </row>
    <row r="148" spans="1:65" s="147" customFormat="1" ht="15.75" hidden="1" customHeight="1" x14ac:dyDescent="0.3">
      <c r="A148" s="245"/>
      <c r="B148" s="226"/>
      <c r="D148" s="227" t="s">
        <v>166</v>
      </c>
      <c r="E148" s="228"/>
      <c r="F148" s="228" t="s">
        <v>942</v>
      </c>
      <c r="H148" s="229">
        <v>26.61</v>
      </c>
      <c r="L148" s="255"/>
      <c r="M148" s="230"/>
      <c r="T148" s="231"/>
      <c r="AT148" s="232" t="s">
        <v>166</v>
      </c>
      <c r="AU148" s="232" t="s">
        <v>70</v>
      </c>
      <c r="AV148" s="232" t="s">
        <v>70</v>
      </c>
      <c r="AW148" s="232" t="s">
        <v>93</v>
      </c>
      <c r="AX148" s="232" t="s">
        <v>63</v>
      </c>
      <c r="AY148" s="232" t="s">
        <v>122</v>
      </c>
    </row>
    <row r="149" spans="1:65" s="147" customFormat="1" ht="15.75" customHeight="1" x14ac:dyDescent="0.3">
      <c r="A149" s="245"/>
      <c r="B149" s="81"/>
      <c r="C149" s="215" t="s">
        <v>250</v>
      </c>
      <c r="D149" s="215" t="s">
        <v>125</v>
      </c>
      <c r="E149" s="216" t="s">
        <v>463</v>
      </c>
      <c r="F149" s="217" t="s">
        <v>464</v>
      </c>
      <c r="G149" s="218" t="s">
        <v>221</v>
      </c>
      <c r="H149" s="269"/>
      <c r="I149" s="270"/>
      <c r="J149" s="220">
        <f>ROUND($I$149*$H$149,2)</f>
        <v>0</v>
      </c>
      <c r="K149" s="217" t="s">
        <v>129</v>
      </c>
      <c r="L149" s="252"/>
      <c r="M149" s="221"/>
      <c r="N149" s="222" t="s">
        <v>34</v>
      </c>
      <c r="O149" s="223">
        <v>0</v>
      </c>
      <c r="P149" s="223">
        <f>$O$149*$H$149</f>
        <v>0</v>
      </c>
      <c r="Q149" s="223">
        <v>0</v>
      </c>
      <c r="R149" s="223">
        <f>$Q$149*$H$149</f>
        <v>0</v>
      </c>
      <c r="S149" s="223">
        <v>0</v>
      </c>
      <c r="T149" s="224">
        <f>$S$149*$H$149</f>
        <v>0</v>
      </c>
      <c r="AR149" s="175" t="s">
        <v>197</v>
      </c>
      <c r="AT149" s="175" t="s">
        <v>125</v>
      </c>
      <c r="AU149" s="175" t="s">
        <v>70</v>
      </c>
      <c r="AY149" s="147" t="s">
        <v>122</v>
      </c>
      <c r="BE149" s="225">
        <f>IF($N$149="základní",$J$149,0)</f>
        <v>0</v>
      </c>
      <c r="BF149" s="225">
        <f>IF($N$149="snížená",$J$149,0)</f>
        <v>0</v>
      </c>
      <c r="BG149" s="225">
        <f>IF($N$149="zákl. přenesená",$J$149,0)</f>
        <v>0</v>
      </c>
      <c r="BH149" s="225">
        <f>IF($N$149="sníž. přenesená",$J$149,0)</f>
        <v>0</v>
      </c>
      <c r="BI149" s="225">
        <f>IF($N$149="nulová",$J$149,0)</f>
        <v>0</v>
      </c>
      <c r="BJ149" s="175" t="s">
        <v>17</v>
      </c>
      <c r="BK149" s="225">
        <f>ROUND($I$149*$H$149,2)</f>
        <v>0</v>
      </c>
      <c r="BL149" s="175" t="s">
        <v>197</v>
      </c>
      <c r="BM149" s="175" t="s">
        <v>465</v>
      </c>
    </row>
    <row r="150" spans="1:65" s="205" customFormat="1" ht="30.75" customHeight="1" x14ac:dyDescent="0.3">
      <c r="A150" s="250"/>
      <c r="B150" s="204"/>
      <c r="D150" s="206" t="s">
        <v>62</v>
      </c>
      <c r="E150" s="213" t="s">
        <v>195</v>
      </c>
      <c r="F150" s="213" t="s">
        <v>196</v>
      </c>
      <c r="J150" s="214">
        <f>$BK$150</f>
        <v>0</v>
      </c>
      <c r="L150" s="254"/>
      <c r="M150" s="209"/>
      <c r="P150" s="210">
        <f>SUM($P$151:$P$158)</f>
        <v>8.9409999999999989</v>
      </c>
      <c r="R150" s="210">
        <f>SUM($R$151:$R$158)</f>
        <v>1.5625E-2</v>
      </c>
      <c r="T150" s="211">
        <f>SUM($T$151:$T$158)</f>
        <v>2.9610000000000001E-2</v>
      </c>
      <c r="AR150" s="206" t="s">
        <v>70</v>
      </c>
      <c r="AT150" s="206" t="s">
        <v>62</v>
      </c>
      <c r="AU150" s="206" t="s">
        <v>17</v>
      </c>
      <c r="AY150" s="206" t="s">
        <v>122</v>
      </c>
      <c r="BK150" s="212">
        <f>SUM($BK$151:$BK$158)</f>
        <v>0</v>
      </c>
    </row>
    <row r="151" spans="1:65" s="147" customFormat="1" ht="15.75" customHeight="1" x14ac:dyDescent="0.3">
      <c r="A151" s="245"/>
      <c r="B151" s="81"/>
      <c r="C151" s="218" t="s">
        <v>254</v>
      </c>
      <c r="D151" s="218" t="s">
        <v>125</v>
      </c>
      <c r="E151" s="216" t="s">
        <v>472</v>
      </c>
      <c r="F151" s="217" t="s">
        <v>473</v>
      </c>
      <c r="G151" s="218" t="s">
        <v>128</v>
      </c>
      <c r="H151" s="219">
        <v>1</v>
      </c>
      <c r="I151" s="270"/>
      <c r="J151" s="220">
        <f>ROUND($I$151*$H$151,2)</f>
        <v>0</v>
      </c>
      <c r="K151" s="217" t="s">
        <v>129</v>
      </c>
      <c r="L151" s="252"/>
      <c r="M151" s="221"/>
      <c r="N151" s="222" t="s">
        <v>34</v>
      </c>
      <c r="O151" s="223">
        <v>0.34200000000000003</v>
      </c>
      <c r="P151" s="223">
        <f>$O$151*$H$151</f>
        <v>0.34200000000000003</v>
      </c>
      <c r="Q151" s="223">
        <v>1.8E-3</v>
      </c>
      <c r="R151" s="223">
        <f>$Q$151*$H$151</f>
        <v>1.8E-3</v>
      </c>
      <c r="S151" s="223">
        <v>0</v>
      </c>
      <c r="T151" s="224">
        <f>$S$151*$H$151</f>
        <v>0</v>
      </c>
      <c r="AR151" s="175" t="s">
        <v>197</v>
      </c>
      <c r="AT151" s="175" t="s">
        <v>125</v>
      </c>
      <c r="AU151" s="175" t="s">
        <v>70</v>
      </c>
      <c r="AY151" s="175" t="s">
        <v>122</v>
      </c>
      <c r="BE151" s="225">
        <f>IF($N$151="základní",$J$151,0)</f>
        <v>0</v>
      </c>
      <c r="BF151" s="225">
        <f>IF($N$151="snížená",$J$151,0)</f>
        <v>0</v>
      </c>
      <c r="BG151" s="225">
        <f>IF($N$151="zákl. přenesená",$J$151,0)</f>
        <v>0</v>
      </c>
      <c r="BH151" s="225">
        <f>IF($N$151="sníž. přenesená",$J$151,0)</f>
        <v>0</v>
      </c>
      <c r="BI151" s="225">
        <f>IF($N$151="nulová",$J$151,0)</f>
        <v>0</v>
      </c>
      <c r="BJ151" s="175" t="s">
        <v>17</v>
      </c>
      <c r="BK151" s="225">
        <f>ROUND($I$151*$H$151,2)</f>
        <v>0</v>
      </c>
      <c r="BL151" s="175" t="s">
        <v>197</v>
      </c>
      <c r="BM151" s="175" t="s">
        <v>943</v>
      </c>
    </row>
    <row r="152" spans="1:65" s="147" customFormat="1" ht="15.75" customHeight="1" x14ac:dyDescent="0.3">
      <c r="A152" s="245"/>
      <c r="B152" s="81"/>
      <c r="C152" s="218" t="s">
        <v>258</v>
      </c>
      <c r="D152" s="218" t="s">
        <v>125</v>
      </c>
      <c r="E152" s="216" t="s">
        <v>475</v>
      </c>
      <c r="F152" s="217" t="s">
        <v>476</v>
      </c>
      <c r="G152" s="218" t="s">
        <v>128</v>
      </c>
      <c r="H152" s="219">
        <v>2</v>
      </c>
      <c r="I152" s="270"/>
      <c r="J152" s="220">
        <f>ROUND($I$152*$H$152,2)</f>
        <v>0</v>
      </c>
      <c r="K152" s="217" t="s">
        <v>129</v>
      </c>
      <c r="L152" s="252"/>
      <c r="M152" s="221"/>
      <c r="N152" s="222" t="s">
        <v>34</v>
      </c>
      <c r="O152" s="223">
        <v>0.35299999999999998</v>
      </c>
      <c r="P152" s="223">
        <f>$O$152*$H$152</f>
        <v>0.70599999999999996</v>
      </c>
      <c r="Q152" s="223">
        <v>3.1E-4</v>
      </c>
      <c r="R152" s="223">
        <f>$Q$152*$H$152</f>
        <v>6.2E-4</v>
      </c>
      <c r="S152" s="223">
        <v>0</v>
      </c>
      <c r="T152" s="224">
        <f>$S$152*$H$152</f>
        <v>0</v>
      </c>
      <c r="AR152" s="175" t="s">
        <v>197</v>
      </c>
      <c r="AT152" s="175" t="s">
        <v>125</v>
      </c>
      <c r="AU152" s="175" t="s">
        <v>70</v>
      </c>
      <c r="AY152" s="175" t="s">
        <v>122</v>
      </c>
      <c r="BE152" s="225">
        <f>IF($N$152="základní",$J$152,0)</f>
        <v>0</v>
      </c>
      <c r="BF152" s="225">
        <f>IF($N$152="snížená",$J$152,0)</f>
        <v>0</v>
      </c>
      <c r="BG152" s="225">
        <f>IF($N$152="zákl. přenesená",$J$152,0)</f>
        <v>0</v>
      </c>
      <c r="BH152" s="225">
        <f>IF($N$152="sníž. přenesená",$J$152,0)</f>
        <v>0</v>
      </c>
      <c r="BI152" s="225">
        <f>IF($N$152="nulová",$J$152,0)</f>
        <v>0</v>
      </c>
      <c r="BJ152" s="175" t="s">
        <v>17</v>
      </c>
      <c r="BK152" s="225">
        <f>ROUND($I$152*$H$152,2)</f>
        <v>0</v>
      </c>
      <c r="BL152" s="175" t="s">
        <v>197</v>
      </c>
      <c r="BM152" s="175" t="s">
        <v>944</v>
      </c>
    </row>
    <row r="153" spans="1:65" s="147" customFormat="1" ht="15.75" customHeight="1" x14ac:dyDescent="0.3">
      <c r="A153" s="245"/>
      <c r="B153" s="81"/>
      <c r="C153" s="218" t="s">
        <v>262</v>
      </c>
      <c r="D153" s="218" t="s">
        <v>125</v>
      </c>
      <c r="E153" s="216" t="s">
        <v>945</v>
      </c>
      <c r="F153" s="217" t="s">
        <v>946</v>
      </c>
      <c r="G153" s="218" t="s">
        <v>128</v>
      </c>
      <c r="H153" s="219">
        <v>1</v>
      </c>
      <c r="I153" s="270"/>
      <c r="J153" s="220">
        <f>ROUND($I$153*$H$153,2)</f>
        <v>0</v>
      </c>
      <c r="K153" s="217" t="s">
        <v>129</v>
      </c>
      <c r="L153" s="252"/>
      <c r="M153" s="221"/>
      <c r="N153" s="222" t="s">
        <v>34</v>
      </c>
      <c r="O153" s="223">
        <v>0.35599999999999998</v>
      </c>
      <c r="P153" s="223">
        <f>$O$153*$H$153</f>
        <v>0.35599999999999998</v>
      </c>
      <c r="Q153" s="223">
        <v>5.2999999999999998E-4</v>
      </c>
      <c r="R153" s="223">
        <f>$Q$153*$H$153</f>
        <v>5.2999999999999998E-4</v>
      </c>
      <c r="S153" s="223">
        <v>0</v>
      </c>
      <c r="T153" s="224">
        <f>$S$153*$H$153</f>
        <v>0</v>
      </c>
      <c r="AR153" s="175" t="s">
        <v>197</v>
      </c>
      <c r="AT153" s="175" t="s">
        <v>125</v>
      </c>
      <c r="AU153" s="175" t="s">
        <v>70</v>
      </c>
      <c r="AY153" s="175" t="s">
        <v>122</v>
      </c>
      <c r="BE153" s="225">
        <f>IF($N$153="základní",$J$153,0)</f>
        <v>0</v>
      </c>
      <c r="BF153" s="225">
        <f>IF($N$153="snížená",$J$153,0)</f>
        <v>0</v>
      </c>
      <c r="BG153" s="225">
        <f>IF($N$153="zákl. přenesená",$J$153,0)</f>
        <v>0</v>
      </c>
      <c r="BH153" s="225">
        <f>IF($N$153="sníž. přenesená",$J$153,0)</f>
        <v>0</v>
      </c>
      <c r="BI153" s="225">
        <f>IF($N$153="nulová",$J$153,0)</f>
        <v>0</v>
      </c>
      <c r="BJ153" s="175" t="s">
        <v>17</v>
      </c>
      <c r="BK153" s="225">
        <f>ROUND($I$153*$H$153,2)</f>
        <v>0</v>
      </c>
      <c r="BL153" s="175" t="s">
        <v>197</v>
      </c>
      <c r="BM153" s="175" t="s">
        <v>947</v>
      </c>
    </row>
    <row r="154" spans="1:65" s="147" customFormat="1" ht="15.75" customHeight="1" x14ac:dyDescent="0.3">
      <c r="A154" s="245"/>
      <c r="B154" s="81"/>
      <c r="C154" s="218" t="s">
        <v>266</v>
      </c>
      <c r="D154" s="218" t="s">
        <v>125</v>
      </c>
      <c r="E154" s="216" t="s">
        <v>948</v>
      </c>
      <c r="F154" s="217" t="s">
        <v>949</v>
      </c>
      <c r="G154" s="218" t="s">
        <v>208</v>
      </c>
      <c r="H154" s="219">
        <v>2.5</v>
      </c>
      <c r="I154" s="270"/>
      <c r="J154" s="220">
        <f>ROUND($I$154*$H$154,2)</f>
        <v>0</v>
      </c>
      <c r="K154" s="217" t="s">
        <v>129</v>
      </c>
      <c r="L154" s="252"/>
      <c r="M154" s="221"/>
      <c r="N154" s="222" t="s">
        <v>34</v>
      </c>
      <c r="O154" s="223">
        <v>0.78</v>
      </c>
      <c r="P154" s="223">
        <f>$O$154*$H$154</f>
        <v>1.9500000000000002</v>
      </c>
      <c r="Q154" s="223">
        <v>5.9000000000000003E-4</v>
      </c>
      <c r="R154" s="223">
        <f>$Q$154*$H$154</f>
        <v>1.4750000000000002E-3</v>
      </c>
      <c r="S154" s="223">
        <v>0</v>
      </c>
      <c r="T154" s="224">
        <f>$S$154*$H$154</f>
        <v>0</v>
      </c>
      <c r="AR154" s="175" t="s">
        <v>197</v>
      </c>
      <c r="AT154" s="175" t="s">
        <v>125</v>
      </c>
      <c r="AU154" s="175" t="s">
        <v>70</v>
      </c>
      <c r="AY154" s="175" t="s">
        <v>122</v>
      </c>
      <c r="BE154" s="225">
        <f>IF($N$154="základní",$J$154,0)</f>
        <v>0</v>
      </c>
      <c r="BF154" s="225">
        <f>IF($N$154="snížená",$J$154,0)</f>
        <v>0</v>
      </c>
      <c r="BG154" s="225">
        <f>IF($N$154="zákl. přenesená",$J$154,0)</f>
        <v>0</v>
      </c>
      <c r="BH154" s="225">
        <f>IF($N$154="sníž. přenesená",$J$154,0)</f>
        <v>0</v>
      </c>
      <c r="BI154" s="225">
        <f>IF($N$154="nulová",$J$154,0)</f>
        <v>0</v>
      </c>
      <c r="BJ154" s="175" t="s">
        <v>17</v>
      </c>
      <c r="BK154" s="225">
        <f>ROUND($I$154*$H$154,2)</f>
        <v>0</v>
      </c>
      <c r="BL154" s="175" t="s">
        <v>197</v>
      </c>
      <c r="BM154" s="175" t="s">
        <v>950</v>
      </c>
    </row>
    <row r="155" spans="1:65" s="147" customFormat="1" ht="15.75" customHeight="1" x14ac:dyDescent="0.3">
      <c r="A155" s="245"/>
      <c r="B155" s="81"/>
      <c r="C155" s="218" t="s">
        <v>270</v>
      </c>
      <c r="D155" s="218" t="s">
        <v>125</v>
      </c>
      <c r="E155" s="216" t="s">
        <v>507</v>
      </c>
      <c r="F155" s="217" t="s">
        <v>508</v>
      </c>
      <c r="G155" s="218" t="s">
        <v>128</v>
      </c>
      <c r="H155" s="219">
        <v>1</v>
      </c>
      <c r="I155" s="270"/>
      <c r="J155" s="220">
        <f>ROUND($I$155*$H$155,2)</f>
        <v>0</v>
      </c>
      <c r="K155" s="217" t="s">
        <v>129</v>
      </c>
      <c r="L155" s="252"/>
      <c r="M155" s="221"/>
      <c r="N155" s="222" t="s">
        <v>34</v>
      </c>
      <c r="O155" s="223">
        <v>0.50700000000000001</v>
      </c>
      <c r="P155" s="223">
        <f>$O$155*$H$155</f>
        <v>0.50700000000000001</v>
      </c>
      <c r="Q155" s="223">
        <v>0</v>
      </c>
      <c r="R155" s="223">
        <f>$Q$155*$H$155</f>
        <v>0</v>
      </c>
      <c r="S155" s="223">
        <v>2.9610000000000001E-2</v>
      </c>
      <c r="T155" s="224">
        <f>$S$155*$H$155</f>
        <v>2.9610000000000001E-2</v>
      </c>
      <c r="AR155" s="175" t="s">
        <v>197</v>
      </c>
      <c r="AT155" s="175" t="s">
        <v>125</v>
      </c>
      <c r="AU155" s="175" t="s">
        <v>70</v>
      </c>
      <c r="AY155" s="175" t="s">
        <v>122</v>
      </c>
      <c r="BE155" s="225">
        <f>IF($N$155="základní",$J$155,0)</f>
        <v>0</v>
      </c>
      <c r="BF155" s="225">
        <f>IF($N$155="snížená",$J$155,0)</f>
        <v>0</v>
      </c>
      <c r="BG155" s="225">
        <f>IF($N$155="zákl. přenesená",$J$155,0)</f>
        <v>0</v>
      </c>
      <c r="BH155" s="225">
        <f>IF($N$155="sníž. přenesená",$J$155,0)</f>
        <v>0</v>
      </c>
      <c r="BI155" s="225">
        <f>IF($N$155="nulová",$J$155,0)</f>
        <v>0</v>
      </c>
      <c r="BJ155" s="175" t="s">
        <v>17</v>
      </c>
      <c r="BK155" s="225">
        <f>ROUND($I$155*$H$155,2)</f>
        <v>0</v>
      </c>
      <c r="BL155" s="175" t="s">
        <v>197</v>
      </c>
      <c r="BM155" s="175" t="s">
        <v>951</v>
      </c>
    </row>
    <row r="156" spans="1:65" s="147" customFormat="1" ht="15.75" customHeight="1" x14ac:dyDescent="0.3">
      <c r="A156" s="245"/>
      <c r="B156" s="81"/>
      <c r="C156" s="218" t="s">
        <v>276</v>
      </c>
      <c r="D156" s="218" t="s">
        <v>125</v>
      </c>
      <c r="E156" s="216" t="s">
        <v>952</v>
      </c>
      <c r="F156" s="217" t="s">
        <v>953</v>
      </c>
      <c r="G156" s="218" t="s">
        <v>128</v>
      </c>
      <c r="H156" s="219">
        <v>1</v>
      </c>
      <c r="I156" s="270"/>
      <c r="J156" s="220">
        <f>ROUND($I$156*$H$156,2)</f>
        <v>0</v>
      </c>
      <c r="K156" s="217" t="s">
        <v>129</v>
      </c>
      <c r="L156" s="252"/>
      <c r="M156" s="221"/>
      <c r="N156" s="222" t="s">
        <v>34</v>
      </c>
      <c r="O156" s="223">
        <v>2.54</v>
      </c>
      <c r="P156" s="223">
        <f>$O$156*$H$156</f>
        <v>2.54</v>
      </c>
      <c r="Q156" s="223">
        <v>5.4000000000000003E-3</v>
      </c>
      <c r="R156" s="223">
        <f>$Q$156*$H$156</f>
        <v>5.4000000000000003E-3</v>
      </c>
      <c r="S156" s="223">
        <v>0</v>
      </c>
      <c r="T156" s="224">
        <f>$S$156*$H$156</f>
        <v>0</v>
      </c>
      <c r="AR156" s="175" t="s">
        <v>197</v>
      </c>
      <c r="AT156" s="175" t="s">
        <v>125</v>
      </c>
      <c r="AU156" s="175" t="s">
        <v>70</v>
      </c>
      <c r="AY156" s="175" t="s">
        <v>122</v>
      </c>
      <c r="BE156" s="225">
        <f>IF($N$156="základní",$J$156,0)</f>
        <v>0</v>
      </c>
      <c r="BF156" s="225">
        <f>IF($N$156="snížená",$J$156,0)</f>
        <v>0</v>
      </c>
      <c r="BG156" s="225">
        <f>IF($N$156="zákl. přenesená",$J$156,0)</f>
        <v>0</v>
      </c>
      <c r="BH156" s="225">
        <f>IF($N$156="sníž. přenesená",$J$156,0)</f>
        <v>0</v>
      </c>
      <c r="BI156" s="225">
        <f>IF($N$156="nulová",$J$156,0)</f>
        <v>0</v>
      </c>
      <c r="BJ156" s="175" t="s">
        <v>17</v>
      </c>
      <c r="BK156" s="225">
        <f>ROUND($I$156*$H$156,2)</f>
        <v>0</v>
      </c>
      <c r="BL156" s="175" t="s">
        <v>197</v>
      </c>
      <c r="BM156" s="175" t="s">
        <v>954</v>
      </c>
    </row>
    <row r="157" spans="1:65" s="147" customFormat="1" ht="15.75" customHeight="1" x14ac:dyDescent="0.3">
      <c r="A157" s="245"/>
      <c r="B157" s="81"/>
      <c r="C157" s="218" t="s">
        <v>280</v>
      </c>
      <c r="D157" s="218" t="s">
        <v>125</v>
      </c>
      <c r="E157" s="216" t="s">
        <v>955</v>
      </c>
      <c r="F157" s="217" t="s">
        <v>956</v>
      </c>
      <c r="G157" s="218" t="s">
        <v>128</v>
      </c>
      <c r="H157" s="219">
        <v>1</v>
      </c>
      <c r="I157" s="270"/>
      <c r="J157" s="220">
        <f>ROUND($I$157*$H$157,2)</f>
        <v>0</v>
      </c>
      <c r="K157" s="217" t="s">
        <v>129</v>
      </c>
      <c r="L157" s="252"/>
      <c r="M157" s="221"/>
      <c r="N157" s="222" t="s">
        <v>34</v>
      </c>
      <c r="O157" s="223">
        <v>2.54</v>
      </c>
      <c r="P157" s="223">
        <f>$O$157*$H$157</f>
        <v>2.54</v>
      </c>
      <c r="Q157" s="223">
        <v>5.7999999999999996E-3</v>
      </c>
      <c r="R157" s="223">
        <f>$Q$157*$H$157</f>
        <v>5.7999999999999996E-3</v>
      </c>
      <c r="S157" s="223">
        <v>0</v>
      </c>
      <c r="T157" s="224">
        <f>$S$157*$H$157</f>
        <v>0</v>
      </c>
      <c r="AR157" s="175" t="s">
        <v>197</v>
      </c>
      <c r="AT157" s="175" t="s">
        <v>125</v>
      </c>
      <c r="AU157" s="175" t="s">
        <v>70</v>
      </c>
      <c r="AY157" s="175" t="s">
        <v>122</v>
      </c>
      <c r="BE157" s="225">
        <f>IF($N$157="základní",$J$157,0)</f>
        <v>0</v>
      </c>
      <c r="BF157" s="225">
        <f>IF($N$157="snížená",$J$157,0)</f>
        <v>0</v>
      </c>
      <c r="BG157" s="225">
        <f>IF($N$157="zákl. přenesená",$J$157,0)</f>
        <v>0</v>
      </c>
      <c r="BH157" s="225">
        <f>IF($N$157="sníž. přenesená",$J$157,0)</f>
        <v>0</v>
      </c>
      <c r="BI157" s="225">
        <f>IF($N$157="nulová",$J$157,0)</f>
        <v>0</v>
      </c>
      <c r="BJ157" s="175" t="s">
        <v>17</v>
      </c>
      <c r="BK157" s="225">
        <f>ROUND($I$157*$H$157,2)</f>
        <v>0</v>
      </c>
      <c r="BL157" s="175" t="s">
        <v>197</v>
      </c>
      <c r="BM157" s="175" t="s">
        <v>957</v>
      </c>
    </row>
    <row r="158" spans="1:65" s="147" customFormat="1" ht="15.75" customHeight="1" x14ac:dyDescent="0.3">
      <c r="A158" s="245"/>
      <c r="B158" s="81"/>
      <c r="C158" s="218" t="s">
        <v>286</v>
      </c>
      <c r="D158" s="218" t="s">
        <v>125</v>
      </c>
      <c r="E158" s="216" t="s">
        <v>515</v>
      </c>
      <c r="F158" s="217" t="s">
        <v>516</v>
      </c>
      <c r="G158" s="218" t="s">
        <v>221</v>
      </c>
      <c r="H158" s="269"/>
      <c r="I158" s="270"/>
      <c r="J158" s="220">
        <f>ROUND($I$158*$H$158,2)</f>
        <v>0</v>
      </c>
      <c r="K158" s="217" t="s">
        <v>129</v>
      </c>
      <c r="L158" s="252"/>
      <c r="M158" s="221"/>
      <c r="N158" s="222" t="s">
        <v>34</v>
      </c>
      <c r="O158" s="223">
        <v>0</v>
      </c>
      <c r="P158" s="223">
        <f>$O$158*$H$158</f>
        <v>0</v>
      </c>
      <c r="Q158" s="223">
        <v>0</v>
      </c>
      <c r="R158" s="223">
        <f>$Q$158*$H$158</f>
        <v>0</v>
      </c>
      <c r="S158" s="223">
        <v>0</v>
      </c>
      <c r="T158" s="224">
        <f>$S$158*$H$158</f>
        <v>0</v>
      </c>
      <c r="AR158" s="175" t="s">
        <v>197</v>
      </c>
      <c r="AT158" s="175" t="s">
        <v>125</v>
      </c>
      <c r="AU158" s="175" t="s">
        <v>70</v>
      </c>
      <c r="AY158" s="175" t="s">
        <v>122</v>
      </c>
      <c r="BE158" s="225">
        <f>IF($N$158="základní",$J$158,0)</f>
        <v>0</v>
      </c>
      <c r="BF158" s="225">
        <f>IF($N$158="snížená",$J$158,0)</f>
        <v>0</v>
      </c>
      <c r="BG158" s="225">
        <f>IF($N$158="zákl. přenesená",$J$158,0)</f>
        <v>0</v>
      </c>
      <c r="BH158" s="225">
        <f>IF($N$158="sníž. přenesená",$J$158,0)</f>
        <v>0</v>
      </c>
      <c r="BI158" s="225">
        <f>IF($N$158="nulová",$J$158,0)</f>
        <v>0</v>
      </c>
      <c r="BJ158" s="175" t="s">
        <v>17</v>
      </c>
      <c r="BK158" s="225">
        <f>ROUND($I$158*$H$158,2)</f>
        <v>0</v>
      </c>
      <c r="BL158" s="175" t="s">
        <v>197</v>
      </c>
      <c r="BM158" s="175" t="s">
        <v>958</v>
      </c>
    </row>
    <row r="159" spans="1:65" s="205" customFormat="1" ht="30.75" customHeight="1" x14ac:dyDescent="0.3">
      <c r="A159" s="250"/>
      <c r="B159" s="204"/>
      <c r="D159" s="206" t="s">
        <v>62</v>
      </c>
      <c r="E159" s="213" t="s">
        <v>223</v>
      </c>
      <c r="F159" s="213" t="s">
        <v>224</v>
      </c>
      <c r="J159" s="214">
        <f>$BK$159</f>
        <v>0</v>
      </c>
      <c r="L159" s="254"/>
      <c r="M159" s="209"/>
      <c r="P159" s="210">
        <f>SUM($P$160:$P$165)</f>
        <v>29.44</v>
      </c>
      <c r="R159" s="210">
        <f>SUM($R$160:$R$165)</f>
        <v>3.7760000000000002E-2</v>
      </c>
      <c r="T159" s="211">
        <f>SUM($T$160:$T$165)</f>
        <v>8.9599999999999992E-3</v>
      </c>
      <c r="AR159" s="206" t="s">
        <v>70</v>
      </c>
      <c r="AT159" s="206" t="s">
        <v>62</v>
      </c>
      <c r="AU159" s="206" t="s">
        <v>17</v>
      </c>
      <c r="AY159" s="206" t="s">
        <v>122</v>
      </c>
      <c r="BK159" s="212">
        <f>SUM($BK$160:$BK$165)</f>
        <v>0</v>
      </c>
    </row>
    <row r="160" spans="1:65" s="147" customFormat="1" ht="15.75" customHeight="1" x14ac:dyDescent="0.3">
      <c r="A160" s="245"/>
      <c r="B160" s="81"/>
      <c r="C160" s="218" t="s">
        <v>291</v>
      </c>
      <c r="D160" s="218" t="s">
        <v>125</v>
      </c>
      <c r="E160" s="216" t="s">
        <v>519</v>
      </c>
      <c r="F160" s="217" t="s">
        <v>520</v>
      </c>
      <c r="G160" s="218" t="s">
        <v>208</v>
      </c>
      <c r="H160" s="219">
        <v>32</v>
      </c>
      <c r="I160" s="270"/>
      <c r="J160" s="220">
        <f>ROUND($I$160*$H$160,2)</f>
        <v>0</v>
      </c>
      <c r="K160" s="217" t="s">
        <v>129</v>
      </c>
      <c r="L160" s="252"/>
      <c r="M160" s="221"/>
      <c r="N160" s="222" t="s">
        <v>34</v>
      </c>
      <c r="O160" s="223">
        <v>5.1999999999999998E-2</v>
      </c>
      <c r="P160" s="223">
        <f>$O$160*$H$160</f>
        <v>1.6639999999999999</v>
      </c>
      <c r="Q160" s="223">
        <v>0</v>
      </c>
      <c r="R160" s="223">
        <f>$Q$160*$H$160</f>
        <v>0</v>
      </c>
      <c r="S160" s="223">
        <v>2.7999999999999998E-4</v>
      </c>
      <c r="T160" s="224">
        <f>$S$160*$H$160</f>
        <v>8.9599999999999992E-3</v>
      </c>
      <c r="AR160" s="175" t="s">
        <v>197</v>
      </c>
      <c r="AT160" s="175" t="s">
        <v>125</v>
      </c>
      <c r="AU160" s="175" t="s">
        <v>70</v>
      </c>
      <c r="AY160" s="175" t="s">
        <v>122</v>
      </c>
      <c r="BE160" s="225">
        <f>IF($N$160="základní",$J$160,0)</f>
        <v>0</v>
      </c>
      <c r="BF160" s="225">
        <f>IF($N$160="snížená",$J$160,0)</f>
        <v>0</v>
      </c>
      <c r="BG160" s="225">
        <f>IF($N$160="zákl. přenesená",$J$160,0)</f>
        <v>0</v>
      </c>
      <c r="BH160" s="225">
        <f>IF($N$160="sníž. přenesená",$J$160,0)</f>
        <v>0</v>
      </c>
      <c r="BI160" s="225">
        <f>IF($N$160="nulová",$J$160,0)</f>
        <v>0</v>
      </c>
      <c r="BJ160" s="175" t="s">
        <v>17</v>
      </c>
      <c r="BK160" s="225">
        <f>ROUND($I$160*$H$160,2)</f>
        <v>0</v>
      </c>
      <c r="BL160" s="175" t="s">
        <v>197</v>
      </c>
      <c r="BM160" s="175" t="s">
        <v>959</v>
      </c>
    </row>
    <row r="161" spans="1:65" s="147" customFormat="1" ht="15.75" customHeight="1" x14ac:dyDescent="0.3">
      <c r="A161" s="245"/>
      <c r="B161" s="81"/>
      <c r="C161" s="218" t="s">
        <v>295</v>
      </c>
      <c r="D161" s="218" t="s">
        <v>125</v>
      </c>
      <c r="E161" s="216" t="s">
        <v>235</v>
      </c>
      <c r="F161" s="217" t="s">
        <v>236</v>
      </c>
      <c r="G161" s="218" t="s">
        <v>208</v>
      </c>
      <c r="H161" s="219">
        <v>32</v>
      </c>
      <c r="I161" s="270"/>
      <c r="J161" s="220">
        <f>ROUND($I$161*$H$161,2)</f>
        <v>0</v>
      </c>
      <c r="K161" s="217" t="s">
        <v>129</v>
      </c>
      <c r="L161" s="252"/>
      <c r="M161" s="221"/>
      <c r="N161" s="222" t="s">
        <v>34</v>
      </c>
      <c r="O161" s="223">
        <v>0.61599999999999999</v>
      </c>
      <c r="P161" s="223">
        <f>$O$161*$H$161</f>
        <v>19.712</v>
      </c>
      <c r="Q161" s="223">
        <v>9.1E-4</v>
      </c>
      <c r="R161" s="223">
        <f>$Q$161*$H$161</f>
        <v>2.912E-2</v>
      </c>
      <c r="S161" s="223">
        <v>0</v>
      </c>
      <c r="T161" s="224">
        <f>$S$161*$H$161</f>
        <v>0</v>
      </c>
      <c r="AR161" s="175" t="s">
        <v>197</v>
      </c>
      <c r="AT161" s="175" t="s">
        <v>125</v>
      </c>
      <c r="AU161" s="175" t="s">
        <v>70</v>
      </c>
      <c r="AY161" s="175" t="s">
        <v>122</v>
      </c>
      <c r="BE161" s="225">
        <f>IF($N$161="základní",$J$161,0)</f>
        <v>0</v>
      </c>
      <c r="BF161" s="225">
        <f>IF($N$161="snížená",$J$161,0)</f>
        <v>0</v>
      </c>
      <c r="BG161" s="225">
        <f>IF($N$161="zákl. přenesená",$J$161,0)</f>
        <v>0</v>
      </c>
      <c r="BH161" s="225">
        <f>IF($N$161="sníž. přenesená",$J$161,0)</f>
        <v>0</v>
      </c>
      <c r="BI161" s="225">
        <f>IF($N$161="nulová",$J$161,0)</f>
        <v>0</v>
      </c>
      <c r="BJ161" s="175" t="s">
        <v>17</v>
      </c>
      <c r="BK161" s="225">
        <f>ROUND($I$161*$H$161,2)</f>
        <v>0</v>
      </c>
      <c r="BL161" s="175" t="s">
        <v>197</v>
      </c>
      <c r="BM161" s="175" t="s">
        <v>960</v>
      </c>
    </row>
    <row r="162" spans="1:65" s="147" customFormat="1" ht="15.75" customHeight="1" x14ac:dyDescent="0.3">
      <c r="A162" s="245"/>
      <c r="B162" s="81"/>
      <c r="C162" s="218" t="s">
        <v>299</v>
      </c>
      <c r="D162" s="218" t="s">
        <v>125</v>
      </c>
      <c r="E162" s="216" t="s">
        <v>531</v>
      </c>
      <c r="F162" s="217" t="s">
        <v>532</v>
      </c>
      <c r="G162" s="218" t="s">
        <v>208</v>
      </c>
      <c r="H162" s="219">
        <v>32</v>
      </c>
      <c r="I162" s="270"/>
      <c r="J162" s="220">
        <f>ROUND($I$162*$H$162,2)</f>
        <v>0</v>
      </c>
      <c r="K162" s="217" t="s">
        <v>129</v>
      </c>
      <c r="L162" s="252"/>
      <c r="M162" s="221"/>
      <c r="N162" s="222" t="s">
        <v>34</v>
      </c>
      <c r="O162" s="223">
        <v>0.10299999999999999</v>
      </c>
      <c r="P162" s="223">
        <f>$O$162*$H$162</f>
        <v>3.2959999999999998</v>
      </c>
      <c r="Q162" s="223">
        <v>6.9999999999999994E-5</v>
      </c>
      <c r="R162" s="223">
        <f>$Q$162*$H$162</f>
        <v>2.2399999999999998E-3</v>
      </c>
      <c r="S162" s="223">
        <v>0</v>
      </c>
      <c r="T162" s="224">
        <f>$S$162*$H$162</f>
        <v>0</v>
      </c>
      <c r="AR162" s="175" t="s">
        <v>197</v>
      </c>
      <c r="AT162" s="175" t="s">
        <v>125</v>
      </c>
      <c r="AU162" s="175" t="s">
        <v>70</v>
      </c>
      <c r="AY162" s="175" t="s">
        <v>122</v>
      </c>
      <c r="BE162" s="225">
        <f>IF($N$162="základní",$J$162,0)</f>
        <v>0</v>
      </c>
      <c r="BF162" s="225">
        <f>IF($N$162="snížená",$J$162,0)</f>
        <v>0</v>
      </c>
      <c r="BG162" s="225">
        <f>IF($N$162="zákl. přenesená",$J$162,0)</f>
        <v>0</v>
      </c>
      <c r="BH162" s="225">
        <f>IF($N$162="sníž. přenesená",$J$162,0)</f>
        <v>0</v>
      </c>
      <c r="BI162" s="225">
        <f>IF($N$162="nulová",$J$162,0)</f>
        <v>0</v>
      </c>
      <c r="BJ162" s="175" t="s">
        <v>17</v>
      </c>
      <c r="BK162" s="225">
        <f>ROUND($I$162*$H$162,2)</f>
        <v>0</v>
      </c>
      <c r="BL162" s="175" t="s">
        <v>197</v>
      </c>
      <c r="BM162" s="175" t="s">
        <v>961</v>
      </c>
    </row>
    <row r="163" spans="1:65" s="147" customFormat="1" ht="15.75" customHeight="1" x14ac:dyDescent="0.3">
      <c r="A163" s="245"/>
      <c r="B163" s="81"/>
      <c r="C163" s="218" t="s">
        <v>305</v>
      </c>
      <c r="D163" s="218" t="s">
        <v>125</v>
      </c>
      <c r="E163" s="216" t="s">
        <v>263</v>
      </c>
      <c r="F163" s="217" t="s">
        <v>264</v>
      </c>
      <c r="G163" s="218" t="s">
        <v>208</v>
      </c>
      <c r="H163" s="219">
        <v>32</v>
      </c>
      <c r="I163" s="270"/>
      <c r="J163" s="220">
        <f>ROUND($I$163*$H$163,2)</f>
        <v>0</v>
      </c>
      <c r="K163" s="217" t="s">
        <v>129</v>
      </c>
      <c r="L163" s="252"/>
      <c r="M163" s="221"/>
      <c r="N163" s="222" t="s">
        <v>34</v>
      </c>
      <c r="O163" s="223">
        <v>6.7000000000000004E-2</v>
      </c>
      <c r="P163" s="223">
        <f>$O$163*$H$163</f>
        <v>2.1440000000000001</v>
      </c>
      <c r="Q163" s="223">
        <v>1.9000000000000001E-4</v>
      </c>
      <c r="R163" s="223">
        <f>$Q$163*$H$163</f>
        <v>6.0800000000000003E-3</v>
      </c>
      <c r="S163" s="223">
        <v>0</v>
      </c>
      <c r="T163" s="224">
        <f>$S$163*$H$163</f>
        <v>0</v>
      </c>
      <c r="AR163" s="175" t="s">
        <v>197</v>
      </c>
      <c r="AT163" s="175" t="s">
        <v>125</v>
      </c>
      <c r="AU163" s="175" t="s">
        <v>70</v>
      </c>
      <c r="AY163" s="175" t="s">
        <v>122</v>
      </c>
      <c r="BE163" s="225">
        <f>IF($N$163="základní",$J$163,0)</f>
        <v>0</v>
      </c>
      <c r="BF163" s="225">
        <f>IF($N$163="snížená",$J$163,0)</f>
        <v>0</v>
      </c>
      <c r="BG163" s="225">
        <f>IF($N$163="zákl. přenesená",$J$163,0)</f>
        <v>0</v>
      </c>
      <c r="BH163" s="225">
        <f>IF($N$163="sníž. přenesená",$J$163,0)</f>
        <v>0</v>
      </c>
      <c r="BI163" s="225">
        <f>IF($N$163="nulová",$J$163,0)</f>
        <v>0</v>
      </c>
      <c r="BJ163" s="175" t="s">
        <v>17</v>
      </c>
      <c r="BK163" s="225">
        <f>ROUND($I$163*$H$163,2)</f>
        <v>0</v>
      </c>
      <c r="BL163" s="175" t="s">
        <v>197</v>
      </c>
      <c r="BM163" s="175" t="s">
        <v>962</v>
      </c>
    </row>
    <row r="164" spans="1:65" s="147" customFormat="1" ht="15.75" customHeight="1" x14ac:dyDescent="0.3">
      <c r="A164" s="245"/>
      <c r="B164" s="81"/>
      <c r="C164" s="218" t="s">
        <v>488</v>
      </c>
      <c r="D164" s="218" t="s">
        <v>125</v>
      </c>
      <c r="E164" s="216" t="s">
        <v>267</v>
      </c>
      <c r="F164" s="217" t="s">
        <v>268</v>
      </c>
      <c r="G164" s="218" t="s">
        <v>208</v>
      </c>
      <c r="H164" s="219">
        <v>32</v>
      </c>
      <c r="I164" s="270"/>
      <c r="J164" s="220">
        <f>ROUND($I$164*$H$164,2)</f>
        <v>0</v>
      </c>
      <c r="K164" s="217" t="s">
        <v>129</v>
      </c>
      <c r="L164" s="252"/>
      <c r="M164" s="221"/>
      <c r="N164" s="222" t="s">
        <v>34</v>
      </c>
      <c r="O164" s="223">
        <v>8.2000000000000003E-2</v>
      </c>
      <c r="P164" s="223">
        <f>$O$164*$H$164</f>
        <v>2.6240000000000001</v>
      </c>
      <c r="Q164" s="223">
        <v>1.0000000000000001E-5</v>
      </c>
      <c r="R164" s="223">
        <f>$Q$164*$H$164</f>
        <v>3.2000000000000003E-4</v>
      </c>
      <c r="S164" s="223">
        <v>0</v>
      </c>
      <c r="T164" s="224">
        <f>$S$164*$H$164</f>
        <v>0</v>
      </c>
      <c r="AR164" s="175" t="s">
        <v>197</v>
      </c>
      <c r="AT164" s="175" t="s">
        <v>125</v>
      </c>
      <c r="AU164" s="175" t="s">
        <v>70</v>
      </c>
      <c r="AY164" s="175" t="s">
        <v>122</v>
      </c>
      <c r="BE164" s="225">
        <f>IF($N$164="základní",$J$164,0)</f>
        <v>0</v>
      </c>
      <c r="BF164" s="225">
        <f>IF($N$164="snížená",$J$164,0)</f>
        <v>0</v>
      </c>
      <c r="BG164" s="225">
        <f>IF($N$164="zákl. přenesená",$J$164,0)</f>
        <v>0</v>
      </c>
      <c r="BH164" s="225">
        <f>IF($N$164="sníž. přenesená",$J$164,0)</f>
        <v>0</v>
      </c>
      <c r="BI164" s="225">
        <f>IF($N$164="nulová",$J$164,0)</f>
        <v>0</v>
      </c>
      <c r="BJ164" s="175" t="s">
        <v>17</v>
      </c>
      <c r="BK164" s="225">
        <f>ROUND($I$164*$H$164,2)</f>
        <v>0</v>
      </c>
      <c r="BL164" s="175" t="s">
        <v>197</v>
      </c>
      <c r="BM164" s="175" t="s">
        <v>963</v>
      </c>
    </row>
    <row r="165" spans="1:65" s="147" customFormat="1" ht="15.75" customHeight="1" x14ac:dyDescent="0.3">
      <c r="A165" s="245"/>
      <c r="B165" s="81"/>
      <c r="C165" s="218" t="s">
        <v>492</v>
      </c>
      <c r="D165" s="218" t="s">
        <v>125</v>
      </c>
      <c r="E165" s="216" t="s">
        <v>271</v>
      </c>
      <c r="F165" s="217" t="s">
        <v>272</v>
      </c>
      <c r="G165" s="218" t="s">
        <v>221</v>
      </c>
      <c r="H165" s="269"/>
      <c r="I165" s="270"/>
      <c r="J165" s="220">
        <f>ROUND($I$165*$H$165,2)</f>
        <v>0</v>
      </c>
      <c r="K165" s="217" t="s">
        <v>129</v>
      </c>
      <c r="L165" s="252"/>
      <c r="M165" s="221"/>
      <c r="N165" s="222" t="s">
        <v>34</v>
      </c>
      <c r="O165" s="223">
        <v>0</v>
      </c>
      <c r="P165" s="223">
        <f>$O$165*$H$165</f>
        <v>0</v>
      </c>
      <c r="Q165" s="223">
        <v>0</v>
      </c>
      <c r="R165" s="223">
        <f>$Q$165*$H$165</f>
        <v>0</v>
      </c>
      <c r="S165" s="223">
        <v>0</v>
      </c>
      <c r="T165" s="224">
        <f>$S$165*$H$165</f>
        <v>0</v>
      </c>
      <c r="AR165" s="175" t="s">
        <v>197</v>
      </c>
      <c r="AT165" s="175" t="s">
        <v>125</v>
      </c>
      <c r="AU165" s="175" t="s">
        <v>70</v>
      </c>
      <c r="AY165" s="175" t="s">
        <v>122</v>
      </c>
      <c r="BE165" s="225">
        <f>IF($N$165="základní",$J$165,0)</f>
        <v>0</v>
      </c>
      <c r="BF165" s="225">
        <f>IF($N$165="snížená",$J$165,0)</f>
        <v>0</v>
      </c>
      <c r="BG165" s="225">
        <f>IF($N$165="zákl. přenesená",$J$165,0)</f>
        <v>0</v>
      </c>
      <c r="BH165" s="225">
        <f>IF($N$165="sníž. přenesená",$J$165,0)</f>
        <v>0</v>
      </c>
      <c r="BI165" s="225">
        <f>IF($N$165="nulová",$J$165,0)</f>
        <v>0</v>
      </c>
      <c r="BJ165" s="175" t="s">
        <v>17</v>
      </c>
      <c r="BK165" s="225">
        <f>ROUND($I$165*$H$165,2)</f>
        <v>0</v>
      </c>
      <c r="BL165" s="175" t="s">
        <v>197</v>
      </c>
      <c r="BM165" s="175" t="s">
        <v>964</v>
      </c>
    </row>
    <row r="166" spans="1:65" s="205" customFormat="1" ht="30.75" customHeight="1" x14ac:dyDescent="0.3">
      <c r="A166" s="250"/>
      <c r="B166" s="204"/>
      <c r="D166" s="206" t="s">
        <v>62</v>
      </c>
      <c r="E166" s="213" t="s">
        <v>542</v>
      </c>
      <c r="F166" s="213" t="s">
        <v>543</v>
      </c>
      <c r="J166" s="214">
        <f>$BK$166</f>
        <v>0</v>
      </c>
      <c r="L166" s="254"/>
      <c r="M166" s="209"/>
      <c r="P166" s="210">
        <f>SUM($P$167:$P$170)</f>
        <v>8.484</v>
      </c>
      <c r="R166" s="210">
        <f>SUM($R$167:$R$170)</f>
        <v>1.8259999999999998E-2</v>
      </c>
      <c r="T166" s="211">
        <f>SUM($T$167:$T$170)</f>
        <v>1.3499999999999998E-2</v>
      </c>
      <c r="AR166" s="206" t="s">
        <v>70</v>
      </c>
      <c r="AT166" s="206" t="s">
        <v>62</v>
      </c>
      <c r="AU166" s="206" t="s">
        <v>17</v>
      </c>
      <c r="AY166" s="206" t="s">
        <v>122</v>
      </c>
      <c r="BK166" s="212">
        <f>SUM($BK$167:$BK$170)</f>
        <v>0</v>
      </c>
    </row>
    <row r="167" spans="1:65" s="147" customFormat="1" ht="15.75" customHeight="1" x14ac:dyDescent="0.3">
      <c r="A167" s="245"/>
      <c r="B167" s="81"/>
      <c r="C167" s="218" t="s">
        <v>494</v>
      </c>
      <c r="D167" s="218" t="s">
        <v>125</v>
      </c>
      <c r="E167" s="216" t="s">
        <v>965</v>
      </c>
      <c r="F167" s="217" t="s">
        <v>966</v>
      </c>
      <c r="G167" s="218" t="s">
        <v>128</v>
      </c>
      <c r="H167" s="219">
        <v>6</v>
      </c>
      <c r="I167" s="270"/>
      <c r="J167" s="220">
        <f>ROUND($I$167*$H$167,2)</f>
        <v>0</v>
      </c>
      <c r="K167" s="217" t="s">
        <v>129</v>
      </c>
      <c r="L167" s="252"/>
      <c r="M167" s="221"/>
      <c r="N167" s="222" t="s">
        <v>34</v>
      </c>
      <c r="O167" s="223">
        <v>0.40699999999999997</v>
      </c>
      <c r="P167" s="223">
        <f>$O$167*$H$167</f>
        <v>2.4419999999999997</v>
      </c>
      <c r="Q167" s="223">
        <v>0</v>
      </c>
      <c r="R167" s="223">
        <f>$Q$167*$H$167</f>
        <v>0</v>
      </c>
      <c r="S167" s="223">
        <v>2.2499999999999998E-3</v>
      </c>
      <c r="T167" s="224">
        <f>$S$167*$H$167</f>
        <v>1.3499999999999998E-2</v>
      </c>
      <c r="AR167" s="175" t="s">
        <v>197</v>
      </c>
      <c r="AT167" s="175" t="s">
        <v>125</v>
      </c>
      <c r="AU167" s="175" t="s">
        <v>70</v>
      </c>
      <c r="AY167" s="175" t="s">
        <v>122</v>
      </c>
      <c r="BE167" s="225">
        <f>IF($N$167="základní",$J$167,0)</f>
        <v>0</v>
      </c>
      <c r="BF167" s="225">
        <f>IF($N$167="snížená",$J$167,0)</f>
        <v>0</v>
      </c>
      <c r="BG167" s="225">
        <f>IF($N$167="zákl. přenesená",$J$167,0)</f>
        <v>0</v>
      </c>
      <c r="BH167" s="225">
        <f>IF($N$167="sníž. přenesená",$J$167,0)</f>
        <v>0</v>
      </c>
      <c r="BI167" s="225">
        <f>IF($N$167="nulová",$J$167,0)</f>
        <v>0</v>
      </c>
      <c r="BJ167" s="175" t="s">
        <v>17</v>
      </c>
      <c r="BK167" s="225">
        <f>ROUND($I$167*$H$167,2)</f>
        <v>0</v>
      </c>
      <c r="BL167" s="175" t="s">
        <v>197</v>
      </c>
      <c r="BM167" s="175" t="s">
        <v>967</v>
      </c>
    </row>
    <row r="168" spans="1:65" s="147" customFormat="1" ht="15.75" customHeight="1" x14ac:dyDescent="0.3">
      <c r="A168" s="245"/>
      <c r="B168" s="81"/>
      <c r="C168" s="218" t="s">
        <v>498</v>
      </c>
      <c r="D168" s="218" t="s">
        <v>125</v>
      </c>
      <c r="E168" s="216" t="s">
        <v>968</v>
      </c>
      <c r="F168" s="217" t="s">
        <v>969</v>
      </c>
      <c r="G168" s="218" t="s">
        <v>547</v>
      </c>
      <c r="H168" s="219">
        <v>6</v>
      </c>
      <c r="I168" s="270"/>
      <c r="J168" s="220">
        <f>ROUND($I$168*$H$168,2)</f>
        <v>0</v>
      </c>
      <c r="K168" s="217" t="s">
        <v>129</v>
      </c>
      <c r="L168" s="252"/>
      <c r="M168" s="221"/>
      <c r="N168" s="222" t="s">
        <v>34</v>
      </c>
      <c r="O168" s="223">
        <v>1</v>
      </c>
      <c r="P168" s="223">
        <f>$O$168*$H$168</f>
        <v>6</v>
      </c>
      <c r="Q168" s="223">
        <v>2.9399999999999999E-3</v>
      </c>
      <c r="R168" s="223">
        <f>$Q$168*$H$168</f>
        <v>1.7639999999999999E-2</v>
      </c>
      <c r="S168" s="223">
        <v>0</v>
      </c>
      <c r="T168" s="224">
        <f>$S$168*$H$168</f>
        <v>0</v>
      </c>
      <c r="AR168" s="175" t="s">
        <v>197</v>
      </c>
      <c r="AT168" s="175" t="s">
        <v>125</v>
      </c>
      <c r="AU168" s="175" t="s">
        <v>70</v>
      </c>
      <c r="AY168" s="175" t="s">
        <v>122</v>
      </c>
      <c r="BE168" s="225">
        <f>IF($N$168="základní",$J$168,0)</f>
        <v>0</v>
      </c>
      <c r="BF168" s="225">
        <f>IF($N$168="snížená",$J$168,0)</f>
        <v>0</v>
      </c>
      <c r="BG168" s="225">
        <f>IF($N$168="zákl. přenesená",$J$168,0)</f>
        <v>0</v>
      </c>
      <c r="BH168" s="225">
        <f>IF($N$168="sníž. přenesená",$J$168,0)</f>
        <v>0</v>
      </c>
      <c r="BI168" s="225">
        <f>IF($N$168="nulová",$J$168,0)</f>
        <v>0</v>
      </c>
      <c r="BJ168" s="175" t="s">
        <v>17</v>
      </c>
      <c r="BK168" s="225">
        <f>ROUND($I$168*$H$168,2)</f>
        <v>0</v>
      </c>
      <c r="BL168" s="175" t="s">
        <v>197</v>
      </c>
      <c r="BM168" s="175" t="s">
        <v>970</v>
      </c>
    </row>
    <row r="169" spans="1:65" s="147" customFormat="1" ht="15.75" customHeight="1" x14ac:dyDescent="0.3">
      <c r="A169" s="245"/>
      <c r="B169" s="81"/>
      <c r="C169" s="218" t="s">
        <v>502</v>
      </c>
      <c r="D169" s="218" t="s">
        <v>125</v>
      </c>
      <c r="E169" s="216" t="s">
        <v>971</v>
      </c>
      <c r="F169" s="217" t="s">
        <v>972</v>
      </c>
      <c r="G169" s="218" t="s">
        <v>128</v>
      </c>
      <c r="H169" s="219">
        <v>2</v>
      </c>
      <c r="I169" s="270"/>
      <c r="J169" s="220">
        <f>ROUND($I$169*$H$169,2)</f>
        <v>0</v>
      </c>
      <c r="K169" s="217" t="s">
        <v>129</v>
      </c>
      <c r="L169" s="252"/>
      <c r="M169" s="221"/>
      <c r="N169" s="222" t="s">
        <v>34</v>
      </c>
      <c r="O169" s="223">
        <v>2.1000000000000001E-2</v>
      </c>
      <c r="P169" s="223">
        <f>$O$169*$H$169</f>
        <v>4.2000000000000003E-2</v>
      </c>
      <c r="Q169" s="223">
        <v>3.1E-4</v>
      </c>
      <c r="R169" s="223">
        <f>$Q$169*$H$169</f>
        <v>6.2E-4</v>
      </c>
      <c r="S169" s="223">
        <v>0</v>
      </c>
      <c r="T169" s="224">
        <f>$S$169*$H$169</f>
        <v>0</v>
      </c>
      <c r="AR169" s="175" t="s">
        <v>197</v>
      </c>
      <c r="AT169" s="175" t="s">
        <v>125</v>
      </c>
      <c r="AU169" s="175" t="s">
        <v>70</v>
      </c>
      <c r="AY169" s="175" t="s">
        <v>122</v>
      </c>
      <c r="BE169" s="225">
        <f>IF($N$169="základní",$J$169,0)</f>
        <v>0</v>
      </c>
      <c r="BF169" s="225">
        <f>IF($N$169="snížená",$J$169,0)</f>
        <v>0</v>
      </c>
      <c r="BG169" s="225">
        <f>IF($N$169="zákl. přenesená",$J$169,0)</f>
        <v>0</v>
      </c>
      <c r="BH169" s="225">
        <f>IF($N$169="sníž. přenesená",$J$169,0)</f>
        <v>0</v>
      </c>
      <c r="BI169" s="225">
        <f>IF($N$169="nulová",$J$169,0)</f>
        <v>0</v>
      </c>
      <c r="BJ169" s="175" t="s">
        <v>17</v>
      </c>
      <c r="BK169" s="225">
        <f>ROUND($I$169*$H$169,2)</f>
        <v>0</v>
      </c>
      <c r="BL169" s="175" t="s">
        <v>197</v>
      </c>
      <c r="BM169" s="175" t="s">
        <v>973</v>
      </c>
    </row>
    <row r="170" spans="1:65" s="147" customFormat="1" ht="15.75" customHeight="1" x14ac:dyDescent="0.3">
      <c r="A170" s="245"/>
      <c r="B170" s="81"/>
      <c r="C170" s="218" t="s">
        <v>506</v>
      </c>
      <c r="D170" s="218" t="s">
        <v>125</v>
      </c>
      <c r="E170" s="216" t="s">
        <v>634</v>
      </c>
      <c r="F170" s="217" t="s">
        <v>635</v>
      </c>
      <c r="G170" s="218" t="s">
        <v>221</v>
      </c>
      <c r="H170" s="269"/>
      <c r="I170" s="270"/>
      <c r="J170" s="220">
        <f>ROUND($I$170*$H$170,2)</f>
        <v>0</v>
      </c>
      <c r="K170" s="217" t="s">
        <v>129</v>
      </c>
      <c r="L170" s="252"/>
      <c r="M170" s="221"/>
      <c r="N170" s="222" t="s">
        <v>34</v>
      </c>
      <c r="O170" s="223">
        <v>0</v>
      </c>
      <c r="P170" s="223">
        <f>$O$170*$H$170</f>
        <v>0</v>
      </c>
      <c r="Q170" s="223">
        <v>0</v>
      </c>
      <c r="R170" s="223">
        <f>$Q$170*$H$170</f>
        <v>0</v>
      </c>
      <c r="S170" s="223">
        <v>0</v>
      </c>
      <c r="T170" s="224">
        <f>$S$170*$H$170</f>
        <v>0</v>
      </c>
      <c r="AR170" s="175" t="s">
        <v>197</v>
      </c>
      <c r="AT170" s="175" t="s">
        <v>125</v>
      </c>
      <c r="AU170" s="175" t="s">
        <v>70</v>
      </c>
      <c r="AY170" s="175" t="s">
        <v>122</v>
      </c>
      <c r="BE170" s="225">
        <f>IF($N$170="základní",$J$170,0)</f>
        <v>0</v>
      </c>
      <c r="BF170" s="225">
        <f>IF($N$170="snížená",$J$170,0)</f>
        <v>0</v>
      </c>
      <c r="BG170" s="225">
        <f>IF($N$170="zákl. přenesená",$J$170,0)</f>
        <v>0</v>
      </c>
      <c r="BH170" s="225">
        <f>IF($N$170="sníž. přenesená",$J$170,0)</f>
        <v>0</v>
      </c>
      <c r="BI170" s="225">
        <f>IF($N$170="nulová",$J$170,0)</f>
        <v>0</v>
      </c>
      <c r="BJ170" s="175" t="s">
        <v>17</v>
      </c>
      <c r="BK170" s="225">
        <f>ROUND($I$170*$H$170,2)</f>
        <v>0</v>
      </c>
      <c r="BL170" s="175" t="s">
        <v>197</v>
      </c>
      <c r="BM170" s="175" t="s">
        <v>974</v>
      </c>
    </row>
    <row r="171" spans="1:65" s="205" customFormat="1" ht="30.75" customHeight="1" x14ac:dyDescent="0.3">
      <c r="A171" s="250"/>
      <c r="B171" s="204"/>
      <c r="D171" s="206" t="s">
        <v>62</v>
      </c>
      <c r="E171" s="213" t="s">
        <v>643</v>
      </c>
      <c r="F171" s="213" t="s">
        <v>644</v>
      </c>
      <c r="J171" s="214">
        <f>$BK$171</f>
        <v>0</v>
      </c>
      <c r="L171" s="254"/>
      <c r="M171" s="209"/>
      <c r="P171" s="210">
        <f>SUM($P$172:$P$173)</f>
        <v>0</v>
      </c>
      <c r="R171" s="210">
        <f>SUM($R$172:$R$173)</f>
        <v>0</v>
      </c>
      <c r="T171" s="211">
        <f>SUM($T$172:$T$173)</f>
        <v>0</v>
      </c>
      <c r="AR171" s="206" t="s">
        <v>70</v>
      </c>
      <c r="AT171" s="206" t="s">
        <v>62</v>
      </c>
      <c r="AU171" s="206" t="s">
        <v>17</v>
      </c>
      <c r="AY171" s="206" t="s">
        <v>122</v>
      </c>
      <c r="BK171" s="212">
        <f>SUM($BK$172:$BK$173)</f>
        <v>0</v>
      </c>
    </row>
    <row r="172" spans="1:65" s="147" customFormat="1" ht="15.75" customHeight="1" x14ac:dyDescent="0.3">
      <c r="A172" s="245"/>
      <c r="B172" s="81"/>
      <c r="C172" s="218" t="s">
        <v>510</v>
      </c>
      <c r="D172" s="218" t="s">
        <v>125</v>
      </c>
      <c r="E172" s="216" t="s">
        <v>646</v>
      </c>
      <c r="F172" s="217" t="s">
        <v>647</v>
      </c>
      <c r="G172" s="218" t="s">
        <v>228</v>
      </c>
      <c r="H172" s="219">
        <v>2</v>
      </c>
      <c r="I172" s="270"/>
      <c r="J172" s="220">
        <f>ROUND($I$172*$H$172,2)</f>
        <v>0</v>
      </c>
      <c r="K172" s="217" t="s">
        <v>217</v>
      </c>
      <c r="L172" s="252"/>
      <c r="M172" s="221"/>
      <c r="N172" s="222" t="s">
        <v>34</v>
      </c>
      <c r="O172" s="223">
        <v>0</v>
      </c>
      <c r="P172" s="223">
        <f>$O$172*$H$172</f>
        <v>0</v>
      </c>
      <c r="Q172" s="223">
        <v>0</v>
      </c>
      <c r="R172" s="223">
        <f>$Q$172*$H$172</f>
        <v>0</v>
      </c>
      <c r="S172" s="223">
        <v>0</v>
      </c>
      <c r="T172" s="224">
        <f>$S$172*$H$172</f>
        <v>0</v>
      </c>
      <c r="AR172" s="175" t="s">
        <v>197</v>
      </c>
      <c r="AT172" s="175" t="s">
        <v>125</v>
      </c>
      <c r="AU172" s="175" t="s">
        <v>70</v>
      </c>
      <c r="AY172" s="175" t="s">
        <v>122</v>
      </c>
      <c r="BE172" s="225">
        <f>IF($N$172="základní",$J$172,0)</f>
        <v>0</v>
      </c>
      <c r="BF172" s="225">
        <f>IF($N$172="snížená",$J$172,0)</f>
        <v>0</v>
      </c>
      <c r="BG172" s="225">
        <f>IF($N$172="zákl. přenesená",$J$172,0)</f>
        <v>0</v>
      </c>
      <c r="BH172" s="225">
        <f>IF($N$172="sníž. přenesená",$J$172,0)</f>
        <v>0</v>
      </c>
      <c r="BI172" s="225">
        <f>IF($N$172="nulová",$J$172,0)</f>
        <v>0</v>
      </c>
      <c r="BJ172" s="175" t="s">
        <v>17</v>
      </c>
      <c r="BK172" s="225">
        <f>ROUND($I$172*$H$172,2)</f>
        <v>0</v>
      </c>
      <c r="BL172" s="175" t="s">
        <v>197</v>
      </c>
      <c r="BM172" s="175" t="s">
        <v>975</v>
      </c>
    </row>
    <row r="173" spans="1:65" s="147" customFormat="1" ht="15.75" customHeight="1" x14ac:dyDescent="0.3">
      <c r="A173" s="245"/>
      <c r="B173" s="81"/>
      <c r="C173" s="218" t="s">
        <v>514</v>
      </c>
      <c r="D173" s="218" t="s">
        <v>125</v>
      </c>
      <c r="E173" s="216" t="s">
        <v>662</v>
      </c>
      <c r="F173" s="217" t="s">
        <v>663</v>
      </c>
      <c r="G173" s="218" t="s">
        <v>221</v>
      </c>
      <c r="H173" s="269"/>
      <c r="I173" s="270"/>
      <c r="J173" s="220">
        <f>ROUND($I$173*$H$173,2)</f>
        <v>0</v>
      </c>
      <c r="K173" s="217" t="s">
        <v>129</v>
      </c>
      <c r="L173" s="252"/>
      <c r="M173" s="221"/>
      <c r="N173" s="222" t="s">
        <v>34</v>
      </c>
      <c r="O173" s="223">
        <v>0</v>
      </c>
      <c r="P173" s="223">
        <f>$O$173*$H$173</f>
        <v>0</v>
      </c>
      <c r="Q173" s="223">
        <v>0</v>
      </c>
      <c r="R173" s="223">
        <f>$Q$173*$H$173</f>
        <v>0</v>
      </c>
      <c r="S173" s="223">
        <v>0</v>
      </c>
      <c r="T173" s="224">
        <f>$S$173*$H$173</f>
        <v>0</v>
      </c>
      <c r="AR173" s="175" t="s">
        <v>197</v>
      </c>
      <c r="AT173" s="175" t="s">
        <v>125</v>
      </c>
      <c r="AU173" s="175" t="s">
        <v>70</v>
      </c>
      <c r="AY173" s="175" t="s">
        <v>122</v>
      </c>
      <c r="BE173" s="225">
        <f>IF($N$173="základní",$J$173,0)</f>
        <v>0</v>
      </c>
      <c r="BF173" s="225">
        <f>IF($N$173="snížená",$J$173,0)</f>
        <v>0</v>
      </c>
      <c r="BG173" s="225">
        <f>IF($N$173="zákl. přenesená",$J$173,0)</f>
        <v>0</v>
      </c>
      <c r="BH173" s="225">
        <f>IF($N$173="sníž. přenesená",$J$173,0)</f>
        <v>0</v>
      </c>
      <c r="BI173" s="225">
        <f>IF($N$173="nulová",$J$173,0)</f>
        <v>0</v>
      </c>
      <c r="BJ173" s="175" t="s">
        <v>17</v>
      </c>
      <c r="BK173" s="225">
        <f>ROUND($I$173*$H$173,2)</f>
        <v>0</v>
      </c>
      <c r="BL173" s="175" t="s">
        <v>197</v>
      </c>
      <c r="BM173" s="175" t="s">
        <v>976</v>
      </c>
    </row>
    <row r="174" spans="1:65" s="205" customFormat="1" ht="30.75" customHeight="1" x14ac:dyDescent="0.3">
      <c r="A174" s="250"/>
      <c r="B174" s="204"/>
      <c r="D174" s="206" t="s">
        <v>62</v>
      </c>
      <c r="E174" s="213" t="s">
        <v>665</v>
      </c>
      <c r="F174" s="213" t="s">
        <v>666</v>
      </c>
      <c r="J174" s="214">
        <f>$BK$174</f>
        <v>0</v>
      </c>
      <c r="L174" s="254"/>
      <c r="M174" s="209"/>
      <c r="P174" s="210">
        <f>SUM($P$175:$P$179)</f>
        <v>0.39900000000000002</v>
      </c>
      <c r="R174" s="210">
        <f>SUM($R$175:$R$179)</f>
        <v>7.0999999999999991E-4</v>
      </c>
      <c r="T174" s="211">
        <f>SUM($T$175:$T$179)</f>
        <v>8.9999999999999998E-4</v>
      </c>
      <c r="AR174" s="206" t="s">
        <v>70</v>
      </c>
      <c r="AT174" s="206" t="s">
        <v>62</v>
      </c>
      <c r="AU174" s="206" t="s">
        <v>17</v>
      </c>
      <c r="AY174" s="206" t="s">
        <v>122</v>
      </c>
      <c r="BK174" s="212">
        <f>SUM($BK$175:$BK$179)</f>
        <v>0</v>
      </c>
    </row>
    <row r="175" spans="1:65" s="147" customFormat="1" ht="15.75" customHeight="1" x14ac:dyDescent="0.3">
      <c r="A175" s="245"/>
      <c r="B175" s="81"/>
      <c r="C175" s="218" t="s">
        <v>518</v>
      </c>
      <c r="D175" s="218" t="s">
        <v>125</v>
      </c>
      <c r="E175" s="216" t="s">
        <v>668</v>
      </c>
      <c r="F175" s="217" t="s">
        <v>669</v>
      </c>
      <c r="G175" s="218" t="s">
        <v>128</v>
      </c>
      <c r="H175" s="219">
        <v>2</v>
      </c>
      <c r="I175" s="270"/>
      <c r="J175" s="220">
        <f>ROUND($I$175*$H$175,2)</f>
        <v>0</v>
      </c>
      <c r="K175" s="217" t="s">
        <v>129</v>
      </c>
      <c r="L175" s="252"/>
      <c r="M175" s="221"/>
      <c r="N175" s="222" t="s">
        <v>34</v>
      </c>
      <c r="O175" s="223">
        <v>5.1999999999999998E-2</v>
      </c>
      <c r="P175" s="223">
        <f>$O$175*$H$175</f>
        <v>0.104</v>
      </c>
      <c r="Q175" s="223">
        <v>4.0000000000000003E-5</v>
      </c>
      <c r="R175" s="223">
        <f>$Q$175*$H$175</f>
        <v>8.0000000000000007E-5</v>
      </c>
      <c r="S175" s="223">
        <v>4.4999999999999999E-4</v>
      </c>
      <c r="T175" s="224">
        <f>$S$175*$H$175</f>
        <v>8.9999999999999998E-4</v>
      </c>
      <c r="AR175" s="175" t="s">
        <v>197</v>
      </c>
      <c r="AT175" s="175" t="s">
        <v>125</v>
      </c>
      <c r="AU175" s="175" t="s">
        <v>70</v>
      </c>
      <c r="AY175" s="175" t="s">
        <v>122</v>
      </c>
      <c r="BE175" s="225">
        <f>IF($N$175="základní",$J$175,0)</f>
        <v>0</v>
      </c>
      <c r="BF175" s="225">
        <f>IF($N$175="snížená",$J$175,0)</f>
        <v>0</v>
      </c>
      <c r="BG175" s="225">
        <f>IF($N$175="zákl. přenesená",$J$175,0)</f>
        <v>0</v>
      </c>
      <c r="BH175" s="225">
        <f>IF($N$175="sníž. přenesená",$J$175,0)</f>
        <v>0</v>
      </c>
      <c r="BI175" s="225">
        <f>IF($N$175="nulová",$J$175,0)</f>
        <v>0</v>
      </c>
      <c r="BJ175" s="175" t="s">
        <v>17</v>
      </c>
      <c r="BK175" s="225">
        <f>ROUND($I$175*$H$175,2)</f>
        <v>0</v>
      </c>
      <c r="BL175" s="175" t="s">
        <v>197</v>
      </c>
      <c r="BM175" s="175" t="s">
        <v>977</v>
      </c>
    </row>
    <row r="176" spans="1:65" s="147" customFormat="1" ht="15.75" customHeight="1" x14ac:dyDescent="0.3">
      <c r="A176" s="245"/>
      <c r="B176" s="81"/>
      <c r="C176" s="218" t="s">
        <v>522</v>
      </c>
      <c r="D176" s="218" t="s">
        <v>125</v>
      </c>
      <c r="E176" s="216" t="s">
        <v>672</v>
      </c>
      <c r="F176" s="217" t="s">
        <v>673</v>
      </c>
      <c r="G176" s="218" t="s">
        <v>128</v>
      </c>
      <c r="H176" s="219">
        <v>1</v>
      </c>
      <c r="I176" s="270"/>
      <c r="J176" s="220">
        <f>ROUND($I$176*$H$176,2)</f>
        <v>0</v>
      </c>
      <c r="K176" s="217" t="s">
        <v>129</v>
      </c>
      <c r="L176" s="252"/>
      <c r="M176" s="221"/>
      <c r="N176" s="222" t="s">
        <v>34</v>
      </c>
      <c r="O176" s="223">
        <v>0.15</v>
      </c>
      <c r="P176" s="223">
        <f>$O$176*$H$176</f>
        <v>0.15</v>
      </c>
      <c r="Q176" s="223">
        <v>2.5999999999999998E-4</v>
      </c>
      <c r="R176" s="223">
        <f>$Q$176*$H$176</f>
        <v>2.5999999999999998E-4</v>
      </c>
      <c r="S176" s="223">
        <v>0</v>
      </c>
      <c r="T176" s="224">
        <f>$S$176*$H$176</f>
        <v>0</v>
      </c>
      <c r="AR176" s="175" t="s">
        <v>197</v>
      </c>
      <c r="AT176" s="175" t="s">
        <v>125</v>
      </c>
      <c r="AU176" s="175" t="s">
        <v>70</v>
      </c>
      <c r="AY176" s="175" t="s">
        <v>122</v>
      </c>
      <c r="BE176" s="225">
        <f>IF($N$176="základní",$J$176,0)</f>
        <v>0</v>
      </c>
      <c r="BF176" s="225">
        <f>IF($N$176="snížená",$J$176,0)</f>
        <v>0</v>
      </c>
      <c r="BG176" s="225">
        <f>IF($N$176="zákl. přenesená",$J$176,0)</f>
        <v>0</v>
      </c>
      <c r="BH176" s="225">
        <f>IF($N$176="sníž. přenesená",$J$176,0)</f>
        <v>0</v>
      </c>
      <c r="BI176" s="225">
        <f>IF($N$176="nulová",$J$176,0)</f>
        <v>0</v>
      </c>
      <c r="BJ176" s="175" t="s">
        <v>17</v>
      </c>
      <c r="BK176" s="225">
        <f>ROUND($I$176*$H$176,2)</f>
        <v>0</v>
      </c>
      <c r="BL176" s="175" t="s">
        <v>197</v>
      </c>
      <c r="BM176" s="175" t="s">
        <v>978</v>
      </c>
    </row>
    <row r="177" spans="1:65" s="147" customFormat="1" ht="15.75" customHeight="1" x14ac:dyDescent="0.3">
      <c r="A177" s="245"/>
      <c r="B177" s="81"/>
      <c r="C177" s="218" t="s">
        <v>524</v>
      </c>
      <c r="D177" s="218" t="s">
        <v>125</v>
      </c>
      <c r="E177" s="216" t="s">
        <v>676</v>
      </c>
      <c r="F177" s="217" t="s">
        <v>677</v>
      </c>
      <c r="G177" s="218" t="s">
        <v>128</v>
      </c>
      <c r="H177" s="219">
        <v>1</v>
      </c>
      <c r="I177" s="270"/>
      <c r="J177" s="220">
        <f>ROUND($I$177*$H$177,2)</f>
        <v>0</v>
      </c>
      <c r="K177" s="217" t="s">
        <v>129</v>
      </c>
      <c r="L177" s="252"/>
      <c r="M177" s="221"/>
      <c r="N177" s="222" t="s">
        <v>34</v>
      </c>
      <c r="O177" s="223">
        <v>3.5000000000000003E-2</v>
      </c>
      <c r="P177" s="223">
        <f>$O$177*$H$177</f>
        <v>3.5000000000000003E-2</v>
      </c>
      <c r="Q177" s="223">
        <v>1.1E-4</v>
      </c>
      <c r="R177" s="223">
        <f>$Q$177*$H$177</f>
        <v>1.1E-4</v>
      </c>
      <c r="S177" s="223">
        <v>0</v>
      </c>
      <c r="T177" s="224">
        <f>$S$177*$H$177</f>
        <v>0</v>
      </c>
      <c r="AR177" s="175" t="s">
        <v>197</v>
      </c>
      <c r="AT177" s="175" t="s">
        <v>125</v>
      </c>
      <c r="AU177" s="175" t="s">
        <v>70</v>
      </c>
      <c r="AY177" s="175" t="s">
        <v>122</v>
      </c>
      <c r="BE177" s="225">
        <f>IF($N$177="základní",$J$177,0)</f>
        <v>0</v>
      </c>
      <c r="BF177" s="225">
        <f>IF($N$177="snížená",$J$177,0)</f>
        <v>0</v>
      </c>
      <c r="BG177" s="225">
        <f>IF($N$177="zákl. přenesená",$J$177,0)</f>
        <v>0</v>
      </c>
      <c r="BH177" s="225">
        <f>IF($N$177="sníž. přenesená",$J$177,0)</f>
        <v>0</v>
      </c>
      <c r="BI177" s="225">
        <f>IF($N$177="nulová",$J$177,0)</f>
        <v>0</v>
      </c>
      <c r="BJ177" s="175" t="s">
        <v>17</v>
      </c>
      <c r="BK177" s="225">
        <f>ROUND($I$177*$H$177,2)</f>
        <v>0</v>
      </c>
      <c r="BL177" s="175" t="s">
        <v>197</v>
      </c>
      <c r="BM177" s="175" t="s">
        <v>979</v>
      </c>
    </row>
    <row r="178" spans="1:65" s="147" customFormat="1" ht="15.75" customHeight="1" x14ac:dyDescent="0.3">
      <c r="A178" s="245"/>
      <c r="B178" s="81"/>
      <c r="C178" s="218" t="s">
        <v>526</v>
      </c>
      <c r="D178" s="218" t="s">
        <v>125</v>
      </c>
      <c r="E178" s="216" t="s">
        <v>680</v>
      </c>
      <c r="F178" s="217" t="s">
        <v>681</v>
      </c>
      <c r="G178" s="218" t="s">
        <v>128</v>
      </c>
      <c r="H178" s="219">
        <v>1</v>
      </c>
      <c r="I178" s="270"/>
      <c r="J178" s="220">
        <f>ROUND($I$178*$H$178,2)</f>
        <v>0</v>
      </c>
      <c r="K178" s="217" t="s">
        <v>129</v>
      </c>
      <c r="L178" s="252"/>
      <c r="M178" s="221"/>
      <c r="N178" s="222" t="s">
        <v>34</v>
      </c>
      <c r="O178" s="223">
        <v>0.11</v>
      </c>
      <c r="P178" s="223">
        <f>$O$178*$H$178</f>
        <v>0.11</v>
      </c>
      <c r="Q178" s="223">
        <v>2.5999999999999998E-4</v>
      </c>
      <c r="R178" s="223">
        <f>$Q$178*$H$178</f>
        <v>2.5999999999999998E-4</v>
      </c>
      <c r="S178" s="223">
        <v>0</v>
      </c>
      <c r="T178" s="224">
        <f>$S$178*$H$178</f>
        <v>0</v>
      </c>
      <c r="AR178" s="175" t="s">
        <v>197</v>
      </c>
      <c r="AT178" s="175" t="s">
        <v>125</v>
      </c>
      <c r="AU178" s="175" t="s">
        <v>70</v>
      </c>
      <c r="AY178" s="175" t="s">
        <v>122</v>
      </c>
      <c r="BE178" s="225">
        <f>IF($N$178="základní",$J$178,0)</f>
        <v>0</v>
      </c>
      <c r="BF178" s="225">
        <f>IF($N$178="snížená",$J$178,0)</f>
        <v>0</v>
      </c>
      <c r="BG178" s="225">
        <f>IF($N$178="zákl. přenesená",$J$178,0)</f>
        <v>0</v>
      </c>
      <c r="BH178" s="225">
        <f>IF($N$178="sníž. přenesená",$J$178,0)</f>
        <v>0</v>
      </c>
      <c r="BI178" s="225">
        <f>IF($N$178="nulová",$J$178,0)</f>
        <v>0</v>
      </c>
      <c r="BJ178" s="175" t="s">
        <v>17</v>
      </c>
      <c r="BK178" s="225">
        <f>ROUND($I$178*$H$178,2)</f>
        <v>0</v>
      </c>
      <c r="BL178" s="175" t="s">
        <v>197</v>
      </c>
      <c r="BM178" s="175" t="s">
        <v>980</v>
      </c>
    </row>
    <row r="179" spans="1:65" s="147" customFormat="1" ht="15.75" customHeight="1" x14ac:dyDescent="0.3">
      <c r="A179" s="245"/>
      <c r="B179" s="81"/>
      <c r="C179" s="218" t="s">
        <v>530</v>
      </c>
      <c r="D179" s="218" t="s">
        <v>125</v>
      </c>
      <c r="E179" s="216" t="s">
        <v>684</v>
      </c>
      <c r="F179" s="217" t="s">
        <v>685</v>
      </c>
      <c r="G179" s="218" t="s">
        <v>221</v>
      </c>
      <c r="H179" s="269"/>
      <c r="I179" s="270"/>
      <c r="J179" s="220">
        <f>ROUND($I$179*$H$179,2)</f>
        <v>0</v>
      </c>
      <c r="K179" s="217" t="s">
        <v>129</v>
      </c>
      <c r="L179" s="252"/>
      <c r="M179" s="221"/>
      <c r="N179" s="222" t="s">
        <v>34</v>
      </c>
      <c r="O179" s="223">
        <v>0</v>
      </c>
      <c r="P179" s="223">
        <f>$O$179*$H$179</f>
        <v>0</v>
      </c>
      <c r="Q179" s="223">
        <v>0</v>
      </c>
      <c r="R179" s="223">
        <f>$Q$179*$H$179</f>
        <v>0</v>
      </c>
      <c r="S179" s="223">
        <v>0</v>
      </c>
      <c r="T179" s="224">
        <f>$S$179*$H$179</f>
        <v>0</v>
      </c>
      <c r="AR179" s="175" t="s">
        <v>197</v>
      </c>
      <c r="AT179" s="175" t="s">
        <v>125</v>
      </c>
      <c r="AU179" s="175" t="s">
        <v>70</v>
      </c>
      <c r="AY179" s="175" t="s">
        <v>122</v>
      </c>
      <c r="BE179" s="225">
        <f>IF($N$179="základní",$J$179,0)</f>
        <v>0</v>
      </c>
      <c r="BF179" s="225">
        <f>IF($N$179="snížená",$J$179,0)</f>
        <v>0</v>
      </c>
      <c r="BG179" s="225">
        <f>IF($N$179="zákl. přenesená",$J$179,0)</f>
        <v>0</v>
      </c>
      <c r="BH179" s="225">
        <f>IF($N$179="sníž. přenesená",$J$179,0)</f>
        <v>0</v>
      </c>
      <c r="BI179" s="225">
        <f>IF($N$179="nulová",$J$179,0)</f>
        <v>0</v>
      </c>
      <c r="BJ179" s="175" t="s">
        <v>17</v>
      </c>
      <c r="BK179" s="225">
        <f>ROUND($I$179*$H$179,2)</f>
        <v>0</v>
      </c>
      <c r="BL179" s="175" t="s">
        <v>197</v>
      </c>
      <c r="BM179" s="175" t="s">
        <v>981</v>
      </c>
    </row>
    <row r="180" spans="1:65" s="205" customFormat="1" ht="30.75" customHeight="1" x14ac:dyDescent="0.3">
      <c r="A180" s="250"/>
      <c r="B180" s="204"/>
      <c r="D180" s="206" t="s">
        <v>62</v>
      </c>
      <c r="E180" s="213" t="s">
        <v>687</v>
      </c>
      <c r="F180" s="213" t="s">
        <v>688</v>
      </c>
      <c r="J180" s="214">
        <f>$BK$180</f>
        <v>0</v>
      </c>
      <c r="L180" s="254"/>
      <c r="M180" s="209"/>
      <c r="P180" s="210">
        <f>SUM($P$181:$P$185)</f>
        <v>0.75327999999999995</v>
      </c>
      <c r="R180" s="210">
        <f>SUM($R$181:$R$185)</f>
        <v>0</v>
      </c>
      <c r="T180" s="211">
        <f>SUM($T$181:$T$185)</f>
        <v>4.8552000000000005E-2</v>
      </c>
      <c r="AR180" s="206" t="s">
        <v>70</v>
      </c>
      <c r="AT180" s="206" t="s">
        <v>62</v>
      </c>
      <c r="AU180" s="206" t="s">
        <v>17</v>
      </c>
      <c r="AY180" s="206" t="s">
        <v>122</v>
      </c>
      <c r="BK180" s="212">
        <f>SUM($BK$181:$BK$185)</f>
        <v>0</v>
      </c>
    </row>
    <row r="181" spans="1:65" s="147" customFormat="1" ht="15.75" customHeight="1" x14ac:dyDescent="0.3">
      <c r="A181" s="245"/>
      <c r="B181" s="81"/>
      <c r="C181" s="218" t="s">
        <v>534</v>
      </c>
      <c r="D181" s="218" t="s">
        <v>125</v>
      </c>
      <c r="E181" s="216" t="s">
        <v>690</v>
      </c>
      <c r="F181" s="217" t="s">
        <v>691</v>
      </c>
      <c r="G181" s="218" t="s">
        <v>134</v>
      </c>
      <c r="H181" s="219">
        <v>2.04</v>
      </c>
      <c r="I181" s="270"/>
      <c r="J181" s="220">
        <f>ROUND($I$181*$H$181,2)</f>
        <v>0</v>
      </c>
      <c r="K181" s="217" t="s">
        <v>129</v>
      </c>
      <c r="L181" s="252"/>
      <c r="M181" s="221"/>
      <c r="N181" s="222" t="s">
        <v>34</v>
      </c>
      <c r="O181" s="223">
        <v>8.2000000000000003E-2</v>
      </c>
      <c r="P181" s="223">
        <f>$O$181*$H$181</f>
        <v>0.16728000000000001</v>
      </c>
      <c r="Q181" s="223">
        <v>0</v>
      </c>
      <c r="R181" s="223">
        <f>$Q$181*$H$181</f>
        <v>0</v>
      </c>
      <c r="S181" s="223">
        <v>2.3800000000000002E-2</v>
      </c>
      <c r="T181" s="224">
        <f>$S$181*$H$181</f>
        <v>4.8552000000000005E-2</v>
      </c>
      <c r="AR181" s="175" t="s">
        <v>197</v>
      </c>
      <c r="AT181" s="175" t="s">
        <v>125</v>
      </c>
      <c r="AU181" s="175" t="s">
        <v>70</v>
      </c>
      <c r="AY181" s="175" t="s">
        <v>122</v>
      </c>
      <c r="BE181" s="225">
        <f>IF($N$181="základní",$J$181,0)</f>
        <v>0</v>
      </c>
      <c r="BF181" s="225">
        <f>IF($N$181="snížená",$J$181,0)</f>
        <v>0</v>
      </c>
      <c r="BG181" s="225">
        <f>IF($N$181="zákl. přenesená",$J$181,0)</f>
        <v>0</v>
      </c>
      <c r="BH181" s="225">
        <f>IF($N$181="sníž. přenesená",$J$181,0)</f>
        <v>0</v>
      </c>
      <c r="BI181" s="225">
        <f>IF($N$181="nulová",$J$181,0)</f>
        <v>0</v>
      </c>
      <c r="BJ181" s="175" t="s">
        <v>17</v>
      </c>
      <c r="BK181" s="225">
        <f>ROUND($I$181*$H$181,2)</f>
        <v>0</v>
      </c>
      <c r="BL181" s="175" t="s">
        <v>197</v>
      </c>
      <c r="BM181" s="175" t="s">
        <v>982</v>
      </c>
    </row>
    <row r="182" spans="1:65" s="147" customFormat="1" ht="15.75" hidden="1" customHeight="1" x14ac:dyDescent="0.3">
      <c r="A182" s="245"/>
      <c r="B182" s="226"/>
      <c r="D182" s="227" t="s">
        <v>166</v>
      </c>
      <c r="E182" s="228"/>
      <c r="F182" s="228" t="s">
        <v>983</v>
      </c>
      <c r="H182" s="229">
        <v>2.04</v>
      </c>
      <c r="L182" s="255"/>
      <c r="M182" s="230"/>
      <c r="T182" s="231"/>
      <c r="AT182" s="232" t="s">
        <v>166</v>
      </c>
      <c r="AU182" s="232" t="s">
        <v>70</v>
      </c>
      <c r="AV182" s="232" t="s">
        <v>70</v>
      </c>
      <c r="AW182" s="232" t="s">
        <v>93</v>
      </c>
      <c r="AX182" s="232" t="s">
        <v>63</v>
      </c>
      <c r="AY182" s="232" t="s">
        <v>122</v>
      </c>
    </row>
    <row r="183" spans="1:65" s="147" customFormat="1" ht="15.75" customHeight="1" x14ac:dyDescent="0.3">
      <c r="A183" s="245"/>
      <c r="B183" s="81"/>
      <c r="C183" s="215" t="s">
        <v>536</v>
      </c>
      <c r="D183" s="215" t="s">
        <v>125</v>
      </c>
      <c r="E183" s="216" t="s">
        <v>696</v>
      </c>
      <c r="F183" s="217" t="s">
        <v>697</v>
      </c>
      <c r="G183" s="218" t="s">
        <v>128</v>
      </c>
      <c r="H183" s="219">
        <v>1</v>
      </c>
      <c r="I183" s="270"/>
      <c r="J183" s="220">
        <f>ROUND($I$183*$H$183,2)</f>
        <v>0</v>
      </c>
      <c r="K183" s="217" t="s">
        <v>129</v>
      </c>
      <c r="L183" s="252"/>
      <c r="M183" s="221"/>
      <c r="N183" s="222" t="s">
        <v>34</v>
      </c>
      <c r="O183" s="223">
        <v>0.58599999999999997</v>
      </c>
      <c r="P183" s="223">
        <f>$O$183*$H$183</f>
        <v>0.58599999999999997</v>
      </c>
      <c r="Q183" s="223">
        <v>0</v>
      </c>
      <c r="R183" s="223">
        <f>$Q$183*$H$183</f>
        <v>0</v>
      </c>
      <c r="S183" s="223">
        <v>0</v>
      </c>
      <c r="T183" s="224">
        <f>$S$183*$H$183</f>
        <v>0</v>
      </c>
      <c r="AR183" s="175" t="s">
        <v>197</v>
      </c>
      <c r="AT183" s="175" t="s">
        <v>125</v>
      </c>
      <c r="AU183" s="175" t="s">
        <v>70</v>
      </c>
      <c r="AY183" s="147" t="s">
        <v>122</v>
      </c>
      <c r="BE183" s="225">
        <f>IF($N$183="základní",$J$183,0)</f>
        <v>0</v>
      </c>
      <c r="BF183" s="225">
        <f>IF($N$183="snížená",$J$183,0)</f>
        <v>0</v>
      </c>
      <c r="BG183" s="225">
        <f>IF($N$183="zákl. přenesená",$J$183,0)</f>
        <v>0</v>
      </c>
      <c r="BH183" s="225">
        <f>IF($N$183="sníž. přenesená",$J$183,0)</f>
        <v>0</v>
      </c>
      <c r="BI183" s="225">
        <f>IF($N$183="nulová",$J$183,0)</f>
        <v>0</v>
      </c>
      <c r="BJ183" s="175" t="s">
        <v>17</v>
      </c>
      <c r="BK183" s="225">
        <f>ROUND($I$183*$H$183,2)</f>
        <v>0</v>
      </c>
      <c r="BL183" s="175" t="s">
        <v>197</v>
      </c>
      <c r="BM183" s="175" t="s">
        <v>984</v>
      </c>
    </row>
    <row r="184" spans="1:65" s="147" customFormat="1" ht="15.75" customHeight="1" x14ac:dyDescent="0.3">
      <c r="A184" s="245"/>
      <c r="B184" s="81"/>
      <c r="C184" s="237" t="s">
        <v>538</v>
      </c>
      <c r="D184" s="237" t="s">
        <v>382</v>
      </c>
      <c r="E184" s="238" t="s">
        <v>985</v>
      </c>
      <c r="F184" s="239" t="s">
        <v>986</v>
      </c>
      <c r="G184" s="237" t="s">
        <v>128</v>
      </c>
      <c r="H184" s="240">
        <v>1</v>
      </c>
      <c r="I184" s="271"/>
      <c r="J184" s="241">
        <f>ROUND($I$184*$H$184,2)</f>
        <v>0</v>
      </c>
      <c r="K184" s="239" t="s">
        <v>217</v>
      </c>
      <c r="L184" s="256"/>
      <c r="M184" s="239"/>
      <c r="N184" s="242" t="s">
        <v>34</v>
      </c>
      <c r="O184" s="223">
        <v>0</v>
      </c>
      <c r="P184" s="223">
        <f>$O$184*$H$184</f>
        <v>0</v>
      </c>
      <c r="Q184" s="223">
        <v>0</v>
      </c>
      <c r="R184" s="223">
        <f>$Q$184*$H$184</f>
        <v>0</v>
      </c>
      <c r="S184" s="223">
        <v>0</v>
      </c>
      <c r="T184" s="224">
        <f>$S$184*$H$184</f>
        <v>0</v>
      </c>
      <c r="AR184" s="175" t="s">
        <v>266</v>
      </c>
      <c r="AT184" s="175" t="s">
        <v>382</v>
      </c>
      <c r="AU184" s="175" t="s">
        <v>70</v>
      </c>
      <c r="AY184" s="175" t="s">
        <v>122</v>
      </c>
      <c r="BE184" s="225">
        <f>IF($N$184="základní",$J$184,0)</f>
        <v>0</v>
      </c>
      <c r="BF184" s="225">
        <f>IF($N$184="snížená",$J$184,0)</f>
        <v>0</v>
      </c>
      <c r="BG184" s="225">
        <f>IF($N$184="zákl. přenesená",$J$184,0)</f>
        <v>0</v>
      </c>
      <c r="BH184" s="225">
        <f>IF($N$184="sníž. přenesená",$J$184,0)</f>
        <v>0</v>
      </c>
      <c r="BI184" s="225">
        <f>IF($N$184="nulová",$J$184,0)</f>
        <v>0</v>
      </c>
      <c r="BJ184" s="175" t="s">
        <v>17</v>
      </c>
      <c r="BK184" s="225">
        <f>ROUND($I$184*$H$184,2)</f>
        <v>0</v>
      </c>
      <c r="BL184" s="175" t="s">
        <v>197</v>
      </c>
      <c r="BM184" s="175" t="s">
        <v>987</v>
      </c>
    </row>
    <row r="185" spans="1:65" s="147" customFormat="1" ht="15.75" customHeight="1" x14ac:dyDescent="0.3">
      <c r="A185" s="245"/>
      <c r="B185" s="81"/>
      <c r="C185" s="218" t="s">
        <v>540</v>
      </c>
      <c r="D185" s="218" t="s">
        <v>125</v>
      </c>
      <c r="E185" s="216" t="s">
        <v>716</v>
      </c>
      <c r="F185" s="217" t="s">
        <v>717</v>
      </c>
      <c r="G185" s="218" t="s">
        <v>221</v>
      </c>
      <c r="H185" s="269"/>
      <c r="I185" s="270"/>
      <c r="J185" s="220">
        <f>ROUND($I$185*$H$185,2)</f>
        <v>0</v>
      </c>
      <c r="K185" s="217" t="s">
        <v>129</v>
      </c>
      <c r="L185" s="252"/>
      <c r="M185" s="221"/>
      <c r="N185" s="222" t="s">
        <v>34</v>
      </c>
      <c r="O185" s="223">
        <v>0</v>
      </c>
      <c r="P185" s="223">
        <f>$O$185*$H$185</f>
        <v>0</v>
      </c>
      <c r="Q185" s="223">
        <v>0</v>
      </c>
      <c r="R185" s="223">
        <f>$Q$185*$H$185</f>
        <v>0</v>
      </c>
      <c r="S185" s="223">
        <v>0</v>
      </c>
      <c r="T185" s="224">
        <f>$S$185*$H$185</f>
        <v>0</v>
      </c>
      <c r="AR185" s="175" t="s">
        <v>197</v>
      </c>
      <c r="AT185" s="175" t="s">
        <v>125</v>
      </c>
      <c r="AU185" s="175" t="s">
        <v>70</v>
      </c>
      <c r="AY185" s="175" t="s">
        <v>122</v>
      </c>
      <c r="BE185" s="225">
        <f>IF($N$185="základní",$J$185,0)</f>
        <v>0</v>
      </c>
      <c r="BF185" s="225">
        <f>IF($N$185="snížená",$J$185,0)</f>
        <v>0</v>
      </c>
      <c r="BG185" s="225">
        <f>IF($N$185="zákl. přenesená",$J$185,0)</f>
        <v>0</v>
      </c>
      <c r="BH185" s="225">
        <f>IF($N$185="sníž. přenesená",$J$185,0)</f>
        <v>0</v>
      </c>
      <c r="BI185" s="225">
        <f>IF($N$185="nulová",$J$185,0)</f>
        <v>0</v>
      </c>
      <c r="BJ185" s="175" t="s">
        <v>17</v>
      </c>
      <c r="BK185" s="225">
        <f>ROUND($I$185*$H$185,2)</f>
        <v>0</v>
      </c>
      <c r="BL185" s="175" t="s">
        <v>197</v>
      </c>
      <c r="BM185" s="175" t="s">
        <v>988</v>
      </c>
    </row>
    <row r="186" spans="1:65" s="205" customFormat="1" ht="30.75" customHeight="1" x14ac:dyDescent="0.3">
      <c r="A186" s="250"/>
      <c r="B186" s="204"/>
      <c r="D186" s="206" t="s">
        <v>62</v>
      </c>
      <c r="E186" s="213" t="s">
        <v>758</v>
      </c>
      <c r="F186" s="213" t="s">
        <v>759</v>
      </c>
      <c r="J186" s="214">
        <f>$BK$186</f>
        <v>0</v>
      </c>
      <c r="L186" s="254"/>
      <c r="M186" s="209"/>
      <c r="P186" s="210">
        <f>SUM($P$187:$P$192)</f>
        <v>2.2319999999999998</v>
      </c>
      <c r="R186" s="210">
        <f>SUM($R$187:$R$192)</f>
        <v>2.7100000000000003E-2</v>
      </c>
      <c r="T186" s="211">
        <f>SUM($T$187:$T$192)</f>
        <v>2.4E-2</v>
      </c>
      <c r="AR186" s="206" t="s">
        <v>70</v>
      </c>
      <c r="AT186" s="206" t="s">
        <v>62</v>
      </c>
      <c r="AU186" s="206" t="s">
        <v>17</v>
      </c>
      <c r="AY186" s="206" t="s">
        <v>122</v>
      </c>
      <c r="BK186" s="212">
        <f>SUM($BK$187:$BK$192)</f>
        <v>0</v>
      </c>
    </row>
    <row r="187" spans="1:65" s="147" customFormat="1" ht="15.75" customHeight="1" x14ac:dyDescent="0.3">
      <c r="A187" s="245"/>
      <c r="B187" s="81"/>
      <c r="C187" s="218" t="s">
        <v>544</v>
      </c>
      <c r="D187" s="218" t="s">
        <v>125</v>
      </c>
      <c r="E187" s="216" t="s">
        <v>770</v>
      </c>
      <c r="F187" s="217" t="s">
        <v>771</v>
      </c>
      <c r="G187" s="218" t="s">
        <v>128</v>
      </c>
      <c r="H187" s="219">
        <v>1</v>
      </c>
      <c r="I187" s="270"/>
      <c r="J187" s="220">
        <f>ROUND($I$187*$H$187,2)</f>
        <v>0</v>
      </c>
      <c r="K187" s="217" t="s">
        <v>129</v>
      </c>
      <c r="L187" s="252"/>
      <c r="M187" s="221"/>
      <c r="N187" s="222" t="s">
        <v>34</v>
      </c>
      <c r="O187" s="223">
        <v>1.6819999999999999</v>
      </c>
      <c r="P187" s="223">
        <f>$O$187*$H$187</f>
        <v>1.6819999999999999</v>
      </c>
      <c r="Q187" s="223">
        <v>0</v>
      </c>
      <c r="R187" s="223">
        <f>$Q$187*$H$187</f>
        <v>0</v>
      </c>
      <c r="S187" s="223">
        <v>0</v>
      </c>
      <c r="T187" s="224">
        <f>$S$187*$H$187</f>
        <v>0</v>
      </c>
      <c r="AR187" s="175" t="s">
        <v>197</v>
      </c>
      <c r="AT187" s="175" t="s">
        <v>125</v>
      </c>
      <c r="AU187" s="175" t="s">
        <v>70</v>
      </c>
      <c r="AY187" s="175" t="s">
        <v>122</v>
      </c>
      <c r="BE187" s="225">
        <f>IF($N$187="základní",$J$187,0)</f>
        <v>0</v>
      </c>
      <c r="BF187" s="225">
        <f>IF($N$187="snížená",$J$187,0)</f>
        <v>0</v>
      </c>
      <c r="BG187" s="225">
        <f>IF($N$187="zákl. přenesená",$J$187,0)</f>
        <v>0</v>
      </c>
      <c r="BH187" s="225">
        <f>IF($N$187="sníž. přenesená",$J$187,0)</f>
        <v>0</v>
      </c>
      <c r="BI187" s="225">
        <f>IF($N$187="nulová",$J$187,0)</f>
        <v>0</v>
      </c>
      <c r="BJ187" s="175" t="s">
        <v>17</v>
      </c>
      <c r="BK187" s="225">
        <f>ROUND($I$187*$H$187,2)</f>
        <v>0</v>
      </c>
      <c r="BL187" s="175" t="s">
        <v>197</v>
      </c>
      <c r="BM187" s="175" t="s">
        <v>772</v>
      </c>
    </row>
    <row r="188" spans="1:65" s="147" customFormat="1" ht="15.75" customHeight="1" x14ac:dyDescent="0.3">
      <c r="A188" s="245"/>
      <c r="B188" s="81"/>
      <c r="C188" s="237" t="s">
        <v>549</v>
      </c>
      <c r="D188" s="237" t="s">
        <v>382</v>
      </c>
      <c r="E188" s="238" t="s">
        <v>989</v>
      </c>
      <c r="F188" s="239" t="s">
        <v>990</v>
      </c>
      <c r="G188" s="237" t="s">
        <v>128</v>
      </c>
      <c r="H188" s="240">
        <v>1</v>
      </c>
      <c r="I188" s="271"/>
      <c r="J188" s="241">
        <f>ROUND($I$188*$H$188,2)</f>
        <v>0</v>
      </c>
      <c r="K188" s="239" t="s">
        <v>129</v>
      </c>
      <c r="L188" s="256"/>
      <c r="M188" s="239"/>
      <c r="N188" s="242" t="s">
        <v>34</v>
      </c>
      <c r="O188" s="223">
        <v>0</v>
      </c>
      <c r="P188" s="223">
        <f>$O$188*$H$188</f>
        <v>0</v>
      </c>
      <c r="Q188" s="223">
        <v>2.5000000000000001E-2</v>
      </c>
      <c r="R188" s="223">
        <f>$Q$188*$H$188</f>
        <v>2.5000000000000001E-2</v>
      </c>
      <c r="S188" s="223">
        <v>0</v>
      </c>
      <c r="T188" s="224">
        <f>$S$188*$H$188</f>
        <v>0</v>
      </c>
      <c r="AR188" s="175" t="s">
        <v>266</v>
      </c>
      <c r="AT188" s="175" t="s">
        <v>382</v>
      </c>
      <c r="AU188" s="175" t="s">
        <v>70</v>
      </c>
      <c r="AY188" s="175" t="s">
        <v>122</v>
      </c>
      <c r="BE188" s="225">
        <f>IF($N$188="základní",$J$188,0)</f>
        <v>0</v>
      </c>
      <c r="BF188" s="225">
        <f>IF($N$188="snížená",$J$188,0)</f>
        <v>0</v>
      </c>
      <c r="BG188" s="225">
        <f>IF($N$188="zákl. přenesená",$J$188,0)</f>
        <v>0</v>
      </c>
      <c r="BH188" s="225">
        <f>IF($N$188="sníž. přenesená",$J$188,0)</f>
        <v>0</v>
      </c>
      <c r="BI188" s="225">
        <f>IF($N$188="nulová",$J$188,0)</f>
        <v>0</v>
      </c>
      <c r="BJ188" s="175" t="s">
        <v>17</v>
      </c>
      <c r="BK188" s="225">
        <f>ROUND($I$188*$H$188,2)</f>
        <v>0</v>
      </c>
      <c r="BL188" s="175" t="s">
        <v>197</v>
      </c>
      <c r="BM188" s="175" t="s">
        <v>991</v>
      </c>
    </row>
    <row r="189" spans="1:65" s="147" customFormat="1" ht="15.75" customHeight="1" x14ac:dyDescent="0.3">
      <c r="A189" s="245"/>
      <c r="B189" s="81"/>
      <c r="C189" s="218" t="s">
        <v>553</v>
      </c>
      <c r="D189" s="218" t="s">
        <v>125</v>
      </c>
      <c r="E189" s="216" t="s">
        <v>778</v>
      </c>
      <c r="F189" s="217" t="s">
        <v>779</v>
      </c>
      <c r="G189" s="218" t="s">
        <v>128</v>
      </c>
      <c r="H189" s="219">
        <v>1</v>
      </c>
      <c r="I189" s="270"/>
      <c r="J189" s="220">
        <f>ROUND($I$189*$H$189,2)</f>
        <v>0</v>
      </c>
      <c r="K189" s="217" t="s">
        <v>129</v>
      </c>
      <c r="L189" s="252"/>
      <c r="M189" s="221"/>
      <c r="N189" s="222" t="s">
        <v>34</v>
      </c>
      <c r="O189" s="223">
        <v>0.5</v>
      </c>
      <c r="P189" s="223">
        <f>$O$189*$H$189</f>
        <v>0.5</v>
      </c>
      <c r="Q189" s="223">
        <v>0</v>
      </c>
      <c r="R189" s="223">
        <f>$Q$189*$H$189</f>
        <v>0</v>
      </c>
      <c r="S189" s="223">
        <v>0</v>
      </c>
      <c r="T189" s="224">
        <f>$S$189*$H$189</f>
        <v>0</v>
      </c>
      <c r="AR189" s="175" t="s">
        <v>197</v>
      </c>
      <c r="AT189" s="175" t="s">
        <v>125</v>
      </c>
      <c r="AU189" s="175" t="s">
        <v>70</v>
      </c>
      <c r="AY189" s="175" t="s">
        <v>122</v>
      </c>
      <c r="BE189" s="225">
        <f>IF($N$189="základní",$J$189,0)</f>
        <v>0</v>
      </c>
      <c r="BF189" s="225">
        <f>IF($N$189="snížená",$J$189,0)</f>
        <v>0</v>
      </c>
      <c r="BG189" s="225">
        <f>IF($N$189="zákl. přenesená",$J$189,0)</f>
        <v>0</v>
      </c>
      <c r="BH189" s="225">
        <f>IF($N$189="sníž. přenesená",$J$189,0)</f>
        <v>0</v>
      </c>
      <c r="BI189" s="225">
        <f>IF($N$189="nulová",$J$189,0)</f>
        <v>0</v>
      </c>
      <c r="BJ189" s="175" t="s">
        <v>17</v>
      </c>
      <c r="BK189" s="225">
        <f>ROUND($I$189*$H$189,2)</f>
        <v>0</v>
      </c>
      <c r="BL189" s="175" t="s">
        <v>197</v>
      </c>
      <c r="BM189" s="175" t="s">
        <v>780</v>
      </c>
    </row>
    <row r="190" spans="1:65" s="147" customFormat="1" ht="15.75" customHeight="1" x14ac:dyDescent="0.3">
      <c r="A190" s="245"/>
      <c r="B190" s="81"/>
      <c r="C190" s="237" t="s">
        <v>557</v>
      </c>
      <c r="D190" s="237" t="s">
        <v>382</v>
      </c>
      <c r="E190" s="238" t="s">
        <v>782</v>
      </c>
      <c r="F190" s="239" t="s">
        <v>783</v>
      </c>
      <c r="G190" s="237" t="s">
        <v>128</v>
      </c>
      <c r="H190" s="240">
        <v>1</v>
      </c>
      <c r="I190" s="271"/>
      <c r="J190" s="241">
        <f>ROUND($I$190*$H$190,2)</f>
        <v>0</v>
      </c>
      <c r="K190" s="239" t="s">
        <v>129</v>
      </c>
      <c r="L190" s="256"/>
      <c r="M190" s="239"/>
      <c r="N190" s="242" t="s">
        <v>34</v>
      </c>
      <c r="O190" s="223">
        <v>0</v>
      </c>
      <c r="P190" s="223">
        <f>$O$190*$H$190</f>
        <v>0</v>
      </c>
      <c r="Q190" s="223">
        <v>2.0999999999999999E-3</v>
      </c>
      <c r="R190" s="223">
        <f>$Q$190*$H$190</f>
        <v>2.0999999999999999E-3</v>
      </c>
      <c r="S190" s="223">
        <v>0</v>
      </c>
      <c r="T190" s="224">
        <f>$S$190*$H$190</f>
        <v>0</v>
      </c>
      <c r="AR190" s="175" t="s">
        <v>266</v>
      </c>
      <c r="AT190" s="175" t="s">
        <v>382</v>
      </c>
      <c r="AU190" s="175" t="s">
        <v>70</v>
      </c>
      <c r="AY190" s="175" t="s">
        <v>122</v>
      </c>
      <c r="BE190" s="225">
        <f>IF($N$190="základní",$J$190,0)</f>
        <v>0</v>
      </c>
      <c r="BF190" s="225">
        <f>IF($N$190="snížená",$J$190,0)</f>
        <v>0</v>
      </c>
      <c r="BG190" s="225">
        <f>IF($N$190="zákl. přenesená",$J$190,0)</f>
        <v>0</v>
      </c>
      <c r="BH190" s="225">
        <f>IF($N$190="sníž. přenesená",$J$190,0)</f>
        <v>0</v>
      </c>
      <c r="BI190" s="225">
        <f>IF($N$190="nulová",$J$190,0)</f>
        <v>0</v>
      </c>
      <c r="BJ190" s="175" t="s">
        <v>17</v>
      </c>
      <c r="BK190" s="225">
        <f>ROUND($I$190*$H$190,2)</f>
        <v>0</v>
      </c>
      <c r="BL190" s="175" t="s">
        <v>197</v>
      </c>
      <c r="BM190" s="175" t="s">
        <v>784</v>
      </c>
    </row>
    <row r="191" spans="1:65" s="147" customFormat="1" ht="15.75" customHeight="1" x14ac:dyDescent="0.3">
      <c r="A191" s="245"/>
      <c r="B191" s="81"/>
      <c r="C191" s="218" t="s">
        <v>561</v>
      </c>
      <c r="D191" s="218" t="s">
        <v>125</v>
      </c>
      <c r="E191" s="216" t="s">
        <v>789</v>
      </c>
      <c r="F191" s="217" t="s">
        <v>790</v>
      </c>
      <c r="G191" s="218" t="s">
        <v>128</v>
      </c>
      <c r="H191" s="219">
        <v>1</v>
      </c>
      <c r="I191" s="270"/>
      <c r="J191" s="220">
        <f>ROUND($I$191*$H$191,2)</f>
        <v>0</v>
      </c>
      <c r="K191" s="217" t="s">
        <v>129</v>
      </c>
      <c r="L191" s="252"/>
      <c r="M191" s="221"/>
      <c r="N191" s="222" t="s">
        <v>34</v>
      </c>
      <c r="O191" s="223">
        <v>0.05</v>
      </c>
      <c r="P191" s="223">
        <f>$O$191*$H$191</f>
        <v>0.05</v>
      </c>
      <c r="Q191" s="223">
        <v>0</v>
      </c>
      <c r="R191" s="223">
        <f>$Q$191*$H$191</f>
        <v>0</v>
      </c>
      <c r="S191" s="223">
        <v>2.4E-2</v>
      </c>
      <c r="T191" s="224">
        <f>$S$191*$H$191</f>
        <v>2.4E-2</v>
      </c>
      <c r="AR191" s="175" t="s">
        <v>197</v>
      </c>
      <c r="AT191" s="175" t="s">
        <v>125</v>
      </c>
      <c r="AU191" s="175" t="s">
        <v>70</v>
      </c>
      <c r="AY191" s="175" t="s">
        <v>122</v>
      </c>
      <c r="BE191" s="225">
        <f>IF($N$191="základní",$J$191,0)</f>
        <v>0</v>
      </c>
      <c r="BF191" s="225">
        <f>IF($N$191="snížená",$J$191,0)</f>
        <v>0</v>
      </c>
      <c r="BG191" s="225">
        <f>IF($N$191="zákl. přenesená",$J$191,0)</f>
        <v>0</v>
      </c>
      <c r="BH191" s="225">
        <f>IF($N$191="sníž. přenesená",$J$191,0)</f>
        <v>0</v>
      </c>
      <c r="BI191" s="225">
        <f>IF($N$191="nulová",$J$191,0)</f>
        <v>0</v>
      </c>
      <c r="BJ191" s="175" t="s">
        <v>17</v>
      </c>
      <c r="BK191" s="225">
        <f>ROUND($I$191*$H$191,2)</f>
        <v>0</v>
      </c>
      <c r="BL191" s="175" t="s">
        <v>197</v>
      </c>
      <c r="BM191" s="175" t="s">
        <v>791</v>
      </c>
    </row>
    <row r="192" spans="1:65" s="147" customFormat="1" ht="15.75" customHeight="1" x14ac:dyDescent="0.3">
      <c r="A192" s="245"/>
      <c r="B192" s="81"/>
      <c r="C192" s="218" t="s">
        <v>565</v>
      </c>
      <c r="D192" s="218" t="s">
        <v>125</v>
      </c>
      <c r="E192" s="216" t="s">
        <v>805</v>
      </c>
      <c r="F192" s="217" t="s">
        <v>806</v>
      </c>
      <c r="G192" s="218" t="s">
        <v>221</v>
      </c>
      <c r="H192" s="269"/>
      <c r="I192" s="270"/>
      <c r="J192" s="220">
        <f>ROUND($I$192*$H$192,2)</f>
        <v>0</v>
      </c>
      <c r="K192" s="217" t="s">
        <v>129</v>
      </c>
      <c r="L192" s="252"/>
      <c r="M192" s="221"/>
      <c r="N192" s="222" t="s">
        <v>34</v>
      </c>
      <c r="O192" s="223">
        <v>0</v>
      </c>
      <c r="P192" s="223">
        <f>$O$192*$H$192</f>
        <v>0</v>
      </c>
      <c r="Q192" s="223">
        <v>0</v>
      </c>
      <c r="R192" s="223">
        <f>$Q$192*$H$192</f>
        <v>0</v>
      </c>
      <c r="S192" s="223">
        <v>0</v>
      </c>
      <c r="T192" s="224">
        <f>$S$192*$H$192</f>
        <v>0</v>
      </c>
      <c r="AR192" s="175" t="s">
        <v>197</v>
      </c>
      <c r="AT192" s="175" t="s">
        <v>125</v>
      </c>
      <c r="AU192" s="175" t="s">
        <v>70</v>
      </c>
      <c r="AY192" s="175" t="s">
        <v>122</v>
      </c>
      <c r="BE192" s="225">
        <f>IF($N$192="základní",$J$192,0)</f>
        <v>0</v>
      </c>
      <c r="BF192" s="225">
        <f>IF($N$192="snížená",$J$192,0)</f>
        <v>0</v>
      </c>
      <c r="BG192" s="225">
        <f>IF($N$192="zákl. přenesená",$J$192,0)</f>
        <v>0</v>
      </c>
      <c r="BH192" s="225">
        <f>IF($N$192="sníž. přenesená",$J$192,0)</f>
        <v>0</v>
      </c>
      <c r="BI192" s="225">
        <f>IF($N$192="nulová",$J$192,0)</f>
        <v>0</v>
      </c>
      <c r="BJ192" s="175" t="s">
        <v>17</v>
      </c>
      <c r="BK192" s="225">
        <f>ROUND($I$192*$H$192,2)</f>
        <v>0</v>
      </c>
      <c r="BL192" s="175" t="s">
        <v>197</v>
      </c>
      <c r="BM192" s="175" t="s">
        <v>807</v>
      </c>
    </row>
    <row r="193" spans="1:65" s="205" customFormat="1" ht="30.75" customHeight="1" x14ac:dyDescent="0.3">
      <c r="A193" s="250"/>
      <c r="B193" s="204"/>
      <c r="D193" s="206" t="s">
        <v>62</v>
      </c>
      <c r="E193" s="213" t="s">
        <v>808</v>
      </c>
      <c r="F193" s="213" t="s">
        <v>809</v>
      </c>
      <c r="J193" s="214">
        <f>$BK$193</f>
        <v>0</v>
      </c>
      <c r="L193" s="254"/>
      <c r="M193" s="209"/>
      <c r="P193" s="210">
        <f>SUM($P$194:$P$198)</f>
        <v>7.2334000000000005</v>
      </c>
      <c r="R193" s="210">
        <f>SUM($R$194:$R$198)</f>
        <v>0.28272799999999998</v>
      </c>
      <c r="T193" s="211">
        <f>SUM($T$194:$T$198)</f>
        <v>0</v>
      </c>
      <c r="AR193" s="206" t="s">
        <v>70</v>
      </c>
      <c r="AT193" s="206" t="s">
        <v>62</v>
      </c>
      <c r="AU193" s="206" t="s">
        <v>17</v>
      </c>
      <c r="AY193" s="206" t="s">
        <v>122</v>
      </c>
      <c r="BK193" s="212">
        <f>SUM($BK$194:$BK$198)</f>
        <v>0</v>
      </c>
    </row>
    <row r="194" spans="1:65" s="147" customFormat="1" ht="15.75" customHeight="1" x14ac:dyDescent="0.3">
      <c r="A194" s="245"/>
      <c r="B194" s="81"/>
      <c r="C194" s="218" t="s">
        <v>569</v>
      </c>
      <c r="D194" s="218" t="s">
        <v>125</v>
      </c>
      <c r="E194" s="216" t="s">
        <v>820</v>
      </c>
      <c r="F194" s="217" t="s">
        <v>821</v>
      </c>
      <c r="G194" s="218" t="s">
        <v>134</v>
      </c>
      <c r="H194" s="219">
        <v>11.8</v>
      </c>
      <c r="I194" s="270"/>
      <c r="J194" s="220">
        <f>ROUND($I$194*$H$194,2)</f>
        <v>0</v>
      </c>
      <c r="K194" s="217" t="s">
        <v>129</v>
      </c>
      <c r="L194" s="252"/>
      <c r="M194" s="221"/>
      <c r="N194" s="222" t="s">
        <v>34</v>
      </c>
      <c r="O194" s="223">
        <v>0.61299999999999999</v>
      </c>
      <c r="P194" s="223">
        <f>$O$194*$H$194</f>
        <v>7.2334000000000005</v>
      </c>
      <c r="Q194" s="223">
        <v>3.8E-3</v>
      </c>
      <c r="R194" s="223">
        <f>$Q$194*$H$194</f>
        <v>4.4840000000000005E-2</v>
      </c>
      <c r="S194" s="223">
        <v>0</v>
      </c>
      <c r="T194" s="224">
        <f>$S$194*$H$194</f>
        <v>0</v>
      </c>
      <c r="AR194" s="175" t="s">
        <v>197</v>
      </c>
      <c r="AT194" s="175" t="s">
        <v>125</v>
      </c>
      <c r="AU194" s="175" t="s">
        <v>70</v>
      </c>
      <c r="AY194" s="175" t="s">
        <v>122</v>
      </c>
      <c r="BE194" s="225">
        <f>IF($N$194="základní",$J$194,0)</f>
        <v>0</v>
      </c>
      <c r="BF194" s="225">
        <f>IF($N$194="snížená",$J$194,0)</f>
        <v>0</v>
      </c>
      <c r="BG194" s="225">
        <f>IF($N$194="zákl. přenesená",$J$194,0)</f>
        <v>0</v>
      </c>
      <c r="BH194" s="225">
        <f>IF($N$194="sníž. přenesená",$J$194,0)</f>
        <v>0</v>
      </c>
      <c r="BI194" s="225">
        <f>IF($N$194="nulová",$J$194,0)</f>
        <v>0</v>
      </c>
      <c r="BJ194" s="175" t="s">
        <v>17</v>
      </c>
      <c r="BK194" s="225">
        <f>ROUND($I$194*$H$194,2)</f>
        <v>0</v>
      </c>
      <c r="BL194" s="175" t="s">
        <v>197</v>
      </c>
      <c r="BM194" s="175" t="s">
        <v>822</v>
      </c>
    </row>
    <row r="195" spans="1:65" s="147" customFormat="1" ht="15.75" hidden="1" customHeight="1" x14ac:dyDescent="0.3">
      <c r="A195" s="245"/>
      <c r="B195" s="226"/>
      <c r="D195" s="227" t="s">
        <v>166</v>
      </c>
      <c r="E195" s="228"/>
      <c r="F195" s="228" t="s">
        <v>938</v>
      </c>
      <c r="H195" s="229">
        <v>11.8</v>
      </c>
      <c r="L195" s="255"/>
      <c r="M195" s="230"/>
      <c r="T195" s="231"/>
      <c r="AT195" s="232" t="s">
        <v>166</v>
      </c>
      <c r="AU195" s="232" t="s">
        <v>70</v>
      </c>
      <c r="AV195" s="232" t="s">
        <v>70</v>
      </c>
      <c r="AW195" s="232" t="s">
        <v>93</v>
      </c>
      <c r="AX195" s="232" t="s">
        <v>63</v>
      </c>
      <c r="AY195" s="232" t="s">
        <v>122</v>
      </c>
    </row>
    <row r="196" spans="1:65" s="147" customFormat="1" ht="15.75" customHeight="1" x14ac:dyDescent="0.3">
      <c r="A196" s="245"/>
      <c r="B196" s="81"/>
      <c r="C196" s="243" t="s">
        <v>573</v>
      </c>
      <c r="D196" s="243" t="s">
        <v>382</v>
      </c>
      <c r="E196" s="238" t="s">
        <v>824</v>
      </c>
      <c r="F196" s="239" t="s">
        <v>825</v>
      </c>
      <c r="G196" s="237" t="s">
        <v>134</v>
      </c>
      <c r="H196" s="240">
        <v>12.39</v>
      </c>
      <c r="I196" s="271"/>
      <c r="J196" s="241">
        <f>ROUND($I$196*$H$196,2)</f>
        <v>0</v>
      </c>
      <c r="K196" s="239" t="s">
        <v>129</v>
      </c>
      <c r="L196" s="256"/>
      <c r="M196" s="239"/>
      <c r="N196" s="242" t="s">
        <v>34</v>
      </c>
      <c r="O196" s="223">
        <v>0</v>
      </c>
      <c r="P196" s="223">
        <f>$O$196*$H$196</f>
        <v>0</v>
      </c>
      <c r="Q196" s="223">
        <v>1.9199999999999998E-2</v>
      </c>
      <c r="R196" s="223">
        <f>$Q$196*$H$196</f>
        <v>0.23788799999999999</v>
      </c>
      <c r="S196" s="223">
        <v>0</v>
      </c>
      <c r="T196" s="224">
        <f>$S$196*$H$196</f>
        <v>0</v>
      </c>
      <c r="AR196" s="175" t="s">
        <v>266</v>
      </c>
      <c r="AT196" s="175" t="s">
        <v>382</v>
      </c>
      <c r="AU196" s="175" t="s">
        <v>70</v>
      </c>
      <c r="AY196" s="147" t="s">
        <v>122</v>
      </c>
      <c r="BE196" s="225">
        <f>IF($N$196="základní",$J$196,0)</f>
        <v>0</v>
      </c>
      <c r="BF196" s="225">
        <f>IF($N$196="snížená",$J$196,0)</f>
        <v>0</v>
      </c>
      <c r="BG196" s="225">
        <f>IF($N$196="zákl. přenesená",$J$196,0)</f>
        <v>0</v>
      </c>
      <c r="BH196" s="225">
        <f>IF($N$196="sníž. přenesená",$J$196,0)</f>
        <v>0</v>
      </c>
      <c r="BI196" s="225">
        <f>IF($N$196="nulová",$J$196,0)</f>
        <v>0</v>
      </c>
      <c r="BJ196" s="175" t="s">
        <v>17</v>
      </c>
      <c r="BK196" s="225">
        <f>ROUND($I$196*$H$196,2)</f>
        <v>0</v>
      </c>
      <c r="BL196" s="175" t="s">
        <v>197</v>
      </c>
      <c r="BM196" s="175" t="s">
        <v>826</v>
      </c>
    </row>
    <row r="197" spans="1:65" s="147" customFormat="1" ht="15.75" hidden="1" customHeight="1" x14ac:dyDescent="0.3">
      <c r="A197" s="245"/>
      <c r="B197" s="226"/>
      <c r="D197" s="233" t="s">
        <v>166</v>
      </c>
      <c r="F197" s="228" t="s">
        <v>992</v>
      </c>
      <c r="H197" s="229">
        <v>12.39</v>
      </c>
      <c r="L197" s="255"/>
      <c r="M197" s="230"/>
      <c r="T197" s="231"/>
      <c r="AT197" s="232" t="s">
        <v>166</v>
      </c>
      <c r="AU197" s="232" t="s">
        <v>70</v>
      </c>
      <c r="AV197" s="232" t="s">
        <v>70</v>
      </c>
      <c r="AW197" s="232" t="s">
        <v>63</v>
      </c>
      <c r="AX197" s="232" t="s">
        <v>17</v>
      </c>
      <c r="AY197" s="232" t="s">
        <v>122</v>
      </c>
    </row>
    <row r="198" spans="1:65" s="147" customFormat="1" ht="15.75" customHeight="1" x14ac:dyDescent="0.3">
      <c r="A198" s="245"/>
      <c r="B198" s="81"/>
      <c r="C198" s="215" t="s">
        <v>577</v>
      </c>
      <c r="D198" s="215" t="s">
        <v>125</v>
      </c>
      <c r="E198" s="216" t="s">
        <v>828</v>
      </c>
      <c r="F198" s="217" t="s">
        <v>829</v>
      </c>
      <c r="G198" s="218" t="s">
        <v>221</v>
      </c>
      <c r="H198" s="269"/>
      <c r="I198" s="270"/>
      <c r="J198" s="220">
        <f>ROUND($I$198*$H$198,2)</f>
        <v>0</v>
      </c>
      <c r="K198" s="217" t="s">
        <v>129</v>
      </c>
      <c r="L198" s="252"/>
      <c r="M198" s="221"/>
      <c r="N198" s="222" t="s">
        <v>34</v>
      </c>
      <c r="O198" s="223">
        <v>0</v>
      </c>
      <c r="P198" s="223">
        <f>$O$198*$H$198</f>
        <v>0</v>
      </c>
      <c r="Q198" s="223">
        <v>0</v>
      </c>
      <c r="R198" s="223">
        <f>$Q$198*$H$198</f>
        <v>0</v>
      </c>
      <c r="S198" s="223">
        <v>0</v>
      </c>
      <c r="T198" s="224">
        <f>$S$198*$H$198</f>
        <v>0</v>
      </c>
      <c r="AR198" s="175" t="s">
        <v>197</v>
      </c>
      <c r="AT198" s="175" t="s">
        <v>125</v>
      </c>
      <c r="AU198" s="175" t="s">
        <v>70</v>
      </c>
      <c r="AY198" s="147" t="s">
        <v>122</v>
      </c>
      <c r="BE198" s="225">
        <f>IF($N$198="základní",$J$198,0)</f>
        <v>0</v>
      </c>
      <c r="BF198" s="225">
        <f>IF($N$198="snížená",$J$198,0)</f>
        <v>0</v>
      </c>
      <c r="BG198" s="225">
        <f>IF($N$198="zákl. přenesená",$J$198,0)</f>
        <v>0</v>
      </c>
      <c r="BH198" s="225">
        <f>IF($N$198="sníž. přenesená",$J$198,0)</f>
        <v>0</v>
      </c>
      <c r="BI198" s="225">
        <f>IF($N$198="nulová",$J$198,0)</f>
        <v>0</v>
      </c>
      <c r="BJ198" s="175" t="s">
        <v>17</v>
      </c>
      <c r="BK198" s="225">
        <f>ROUND($I$198*$H$198,2)</f>
        <v>0</v>
      </c>
      <c r="BL198" s="175" t="s">
        <v>197</v>
      </c>
      <c r="BM198" s="175" t="s">
        <v>830</v>
      </c>
    </row>
    <row r="199" spans="1:65" s="205" customFormat="1" ht="30.75" customHeight="1" x14ac:dyDescent="0.3">
      <c r="A199" s="250"/>
      <c r="B199" s="204"/>
      <c r="D199" s="206" t="s">
        <v>62</v>
      </c>
      <c r="E199" s="213" t="s">
        <v>831</v>
      </c>
      <c r="F199" s="213" t="s">
        <v>832</v>
      </c>
      <c r="J199" s="214">
        <f>$BK$199</f>
        <v>0</v>
      </c>
      <c r="L199" s="254"/>
      <c r="M199" s="209"/>
      <c r="P199" s="210">
        <f>SUM($P$200:$P$208)</f>
        <v>23.290833999999997</v>
      </c>
      <c r="R199" s="210">
        <f>SUM($R$200:$R$208)</f>
        <v>0.44341260000000005</v>
      </c>
      <c r="T199" s="211">
        <f>SUM($T$200:$T$208)</f>
        <v>0</v>
      </c>
      <c r="AR199" s="206" t="s">
        <v>70</v>
      </c>
      <c r="AT199" s="206" t="s">
        <v>62</v>
      </c>
      <c r="AU199" s="206" t="s">
        <v>17</v>
      </c>
      <c r="AY199" s="206" t="s">
        <v>122</v>
      </c>
      <c r="BK199" s="212">
        <f>SUM($BK$200:$BK$208)</f>
        <v>0</v>
      </c>
    </row>
    <row r="200" spans="1:65" s="147" customFormat="1" ht="15.75" customHeight="1" x14ac:dyDescent="0.3">
      <c r="A200" s="245"/>
      <c r="B200" s="81"/>
      <c r="C200" s="218" t="s">
        <v>581</v>
      </c>
      <c r="D200" s="218" t="s">
        <v>125</v>
      </c>
      <c r="E200" s="216" t="s">
        <v>834</v>
      </c>
      <c r="F200" s="217" t="s">
        <v>835</v>
      </c>
      <c r="G200" s="218" t="s">
        <v>134</v>
      </c>
      <c r="H200" s="219">
        <v>27.029</v>
      </c>
      <c r="I200" s="270"/>
      <c r="J200" s="220">
        <f>ROUND($I$200*$H$200,2)</f>
        <v>0</v>
      </c>
      <c r="K200" s="217" t="s">
        <v>129</v>
      </c>
      <c r="L200" s="252"/>
      <c r="M200" s="221"/>
      <c r="N200" s="222" t="s">
        <v>34</v>
      </c>
      <c r="O200" s="223">
        <v>0.746</v>
      </c>
      <c r="P200" s="223">
        <f>$O$200*$H$200</f>
        <v>20.163633999999998</v>
      </c>
      <c r="Q200" s="223">
        <v>3.0000000000000001E-3</v>
      </c>
      <c r="R200" s="223">
        <f>$Q$200*$H$200</f>
        <v>8.1087000000000006E-2</v>
      </c>
      <c r="S200" s="223">
        <v>0</v>
      </c>
      <c r="T200" s="224">
        <f>$S$200*$H$200</f>
        <v>0</v>
      </c>
      <c r="AR200" s="175" t="s">
        <v>197</v>
      </c>
      <c r="AT200" s="175" t="s">
        <v>125</v>
      </c>
      <c r="AU200" s="175" t="s">
        <v>70</v>
      </c>
      <c r="AY200" s="175" t="s">
        <v>122</v>
      </c>
      <c r="BE200" s="225">
        <f>IF($N$200="základní",$J$200,0)</f>
        <v>0</v>
      </c>
      <c r="BF200" s="225">
        <f>IF($N$200="snížená",$J$200,0)</f>
        <v>0</v>
      </c>
      <c r="BG200" s="225">
        <f>IF($N$200="zákl. přenesená",$J$200,0)</f>
        <v>0</v>
      </c>
      <c r="BH200" s="225">
        <f>IF($N$200="sníž. přenesená",$J$200,0)</f>
        <v>0</v>
      </c>
      <c r="BI200" s="225">
        <f>IF($N$200="nulová",$J$200,0)</f>
        <v>0</v>
      </c>
      <c r="BJ200" s="175" t="s">
        <v>17</v>
      </c>
      <c r="BK200" s="225">
        <f>ROUND($I$200*$H$200,2)</f>
        <v>0</v>
      </c>
      <c r="BL200" s="175" t="s">
        <v>197</v>
      </c>
      <c r="BM200" s="175" t="s">
        <v>836</v>
      </c>
    </row>
    <row r="201" spans="1:65" s="147" customFormat="1" ht="15.75" hidden="1" customHeight="1" x14ac:dyDescent="0.3">
      <c r="A201" s="245"/>
      <c r="B201" s="226"/>
      <c r="D201" s="227" t="s">
        <v>166</v>
      </c>
      <c r="E201" s="228"/>
      <c r="F201" s="228" t="s">
        <v>993</v>
      </c>
      <c r="H201" s="229">
        <v>27.029</v>
      </c>
      <c r="L201" s="255"/>
      <c r="M201" s="230"/>
      <c r="T201" s="231"/>
      <c r="AT201" s="232" t="s">
        <v>166</v>
      </c>
      <c r="AU201" s="232" t="s">
        <v>70</v>
      </c>
      <c r="AV201" s="232" t="s">
        <v>70</v>
      </c>
      <c r="AW201" s="232" t="s">
        <v>93</v>
      </c>
      <c r="AX201" s="232" t="s">
        <v>63</v>
      </c>
      <c r="AY201" s="232" t="s">
        <v>122</v>
      </c>
    </row>
    <row r="202" spans="1:65" s="147" customFormat="1" ht="15.75" customHeight="1" x14ac:dyDescent="0.3">
      <c r="A202" s="245"/>
      <c r="B202" s="81"/>
      <c r="C202" s="243" t="s">
        <v>585</v>
      </c>
      <c r="D202" s="243" t="s">
        <v>382</v>
      </c>
      <c r="E202" s="238" t="s">
        <v>839</v>
      </c>
      <c r="F202" s="239" t="s">
        <v>840</v>
      </c>
      <c r="G202" s="237" t="s">
        <v>134</v>
      </c>
      <c r="H202" s="240">
        <v>28.38</v>
      </c>
      <c r="I202" s="271"/>
      <c r="J202" s="241">
        <f>ROUND($I$202*$H$202,2)</f>
        <v>0</v>
      </c>
      <c r="K202" s="239" t="s">
        <v>129</v>
      </c>
      <c r="L202" s="256"/>
      <c r="M202" s="239"/>
      <c r="N202" s="242" t="s">
        <v>34</v>
      </c>
      <c r="O202" s="223">
        <v>0</v>
      </c>
      <c r="P202" s="223">
        <f>$O$202*$H$202</f>
        <v>0</v>
      </c>
      <c r="Q202" s="223">
        <v>1.26E-2</v>
      </c>
      <c r="R202" s="223">
        <f>$Q$202*$H$202</f>
        <v>0.35758800000000002</v>
      </c>
      <c r="S202" s="223">
        <v>0</v>
      </c>
      <c r="T202" s="224">
        <f>$S$202*$H$202</f>
        <v>0</v>
      </c>
      <c r="AR202" s="175" t="s">
        <v>266</v>
      </c>
      <c r="AT202" s="175" t="s">
        <v>382</v>
      </c>
      <c r="AU202" s="175" t="s">
        <v>70</v>
      </c>
      <c r="AY202" s="147" t="s">
        <v>122</v>
      </c>
      <c r="BE202" s="225">
        <f>IF($N$202="základní",$J$202,0)</f>
        <v>0</v>
      </c>
      <c r="BF202" s="225">
        <f>IF($N$202="snížená",$J$202,0)</f>
        <v>0</v>
      </c>
      <c r="BG202" s="225">
        <f>IF($N$202="zákl. přenesená",$J$202,0)</f>
        <v>0</v>
      </c>
      <c r="BH202" s="225">
        <f>IF($N$202="sníž. přenesená",$J$202,0)</f>
        <v>0</v>
      </c>
      <c r="BI202" s="225">
        <f>IF($N$202="nulová",$J$202,0)</f>
        <v>0</v>
      </c>
      <c r="BJ202" s="175" t="s">
        <v>17</v>
      </c>
      <c r="BK202" s="225">
        <f>ROUND($I$202*$H$202,2)</f>
        <v>0</v>
      </c>
      <c r="BL202" s="175" t="s">
        <v>197</v>
      </c>
      <c r="BM202" s="175" t="s">
        <v>841</v>
      </c>
    </row>
    <row r="203" spans="1:65" s="147" customFormat="1" ht="15.75" hidden="1" customHeight="1" x14ac:dyDescent="0.3">
      <c r="A203" s="245"/>
      <c r="B203" s="226"/>
      <c r="D203" s="233" t="s">
        <v>166</v>
      </c>
      <c r="F203" s="228" t="s">
        <v>994</v>
      </c>
      <c r="H203" s="229">
        <v>28.38</v>
      </c>
      <c r="L203" s="255"/>
      <c r="M203" s="230"/>
      <c r="T203" s="231"/>
      <c r="AT203" s="232" t="s">
        <v>166</v>
      </c>
      <c r="AU203" s="232" t="s">
        <v>70</v>
      </c>
      <c r="AV203" s="232" t="s">
        <v>70</v>
      </c>
      <c r="AW203" s="232" t="s">
        <v>63</v>
      </c>
      <c r="AX203" s="232" t="s">
        <v>17</v>
      </c>
      <c r="AY203" s="232" t="s">
        <v>122</v>
      </c>
    </row>
    <row r="204" spans="1:65" s="147" customFormat="1" ht="15.75" customHeight="1" x14ac:dyDescent="0.3">
      <c r="A204" s="245"/>
      <c r="B204" s="81"/>
      <c r="C204" s="215" t="s">
        <v>589</v>
      </c>
      <c r="D204" s="215" t="s">
        <v>125</v>
      </c>
      <c r="E204" s="216" t="s">
        <v>844</v>
      </c>
      <c r="F204" s="217" t="s">
        <v>845</v>
      </c>
      <c r="G204" s="218" t="s">
        <v>208</v>
      </c>
      <c r="H204" s="219">
        <v>3.7</v>
      </c>
      <c r="I204" s="270"/>
      <c r="J204" s="220">
        <f>ROUND($I$204*$H$204,2)</f>
        <v>0</v>
      </c>
      <c r="K204" s="217" t="s">
        <v>129</v>
      </c>
      <c r="L204" s="252"/>
      <c r="M204" s="221"/>
      <c r="N204" s="222" t="s">
        <v>34</v>
      </c>
      <c r="O204" s="223">
        <v>0.248</v>
      </c>
      <c r="P204" s="223">
        <f>$O$204*$H$204</f>
        <v>0.91760000000000008</v>
      </c>
      <c r="Q204" s="223">
        <v>3.1E-4</v>
      </c>
      <c r="R204" s="223">
        <f>$Q$204*$H$204</f>
        <v>1.147E-3</v>
      </c>
      <c r="S204" s="223">
        <v>0</v>
      </c>
      <c r="T204" s="224">
        <f>$S$204*$H$204</f>
        <v>0</v>
      </c>
      <c r="AR204" s="175" t="s">
        <v>197</v>
      </c>
      <c r="AT204" s="175" t="s">
        <v>125</v>
      </c>
      <c r="AU204" s="175" t="s">
        <v>70</v>
      </c>
      <c r="AY204" s="147" t="s">
        <v>122</v>
      </c>
      <c r="BE204" s="225">
        <f>IF($N$204="základní",$J$204,0)</f>
        <v>0</v>
      </c>
      <c r="BF204" s="225">
        <f>IF($N$204="snížená",$J$204,0)</f>
        <v>0</v>
      </c>
      <c r="BG204" s="225">
        <f>IF($N$204="zákl. přenesená",$J$204,0)</f>
        <v>0</v>
      </c>
      <c r="BH204" s="225">
        <f>IF($N$204="sníž. přenesená",$J$204,0)</f>
        <v>0</v>
      </c>
      <c r="BI204" s="225">
        <f>IF($N$204="nulová",$J$204,0)</f>
        <v>0</v>
      </c>
      <c r="BJ204" s="175" t="s">
        <v>17</v>
      </c>
      <c r="BK204" s="225">
        <f>ROUND($I$204*$H$204,2)</f>
        <v>0</v>
      </c>
      <c r="BL204" s="175" t="s">
        <v>197</v>
      </c>
      <c r="BM204" s="175" t="s">
        <v>846</v>
      </c>
    </row>
    <row r="205" spans="1:65" s="147" customFormat="1" ht="15.75" hidden="1" customHeight="1" x14ac:dyDescent="0.3">
      <c r="A205" s="245"/>
      <c r="B205" s="226"/>
      <c r="D205" s="227" t="s">
        <v>166</v>
      </c>
      <c r="E205" s="228"/>
      <c r="F205" s="228" t="s">
        <v>847</v>
      </c>
      <c r="H205" s="229">
        <v>3.7</v>
      </c>
      <c r="L205" s="255"/>
      <c r="M205" s="230"/>
      <c r="T205" s="231"/>
      <c r="AT205" s="232" t="s">
        <v>166</v>
      </c>
      <c r="AU205" s="232" t="s">
        <v>70</v>
      </c>
      <c r="AV205" s="232" t="s">
        <v>70</v>
      </c>
      <c r="AW205" s="232" t="s">
        <v>93</v>
      </c>
      <c r="AX205" s="232" t="s">
        <v>63</v>
      </c>
      <c r="AY205" s="232" t="s">
        <v>122</v>
      </c>
    </row>
    <row r="206" spans="1:65" s="147" customFormat="1" ht="15.75" customHeight="1" x14ac:dyDescent="0.3">
      <c r="A206" s="245"/>
      <c r="B206" s="81"/>
      <c r="C206" s="215" t="s">
        <v>593</v>
      </c>
      <c r="D206" s="215" t="s">
        <v>125</v>
      </c>
      <c r="E206" s="216" t="s">
        <v>849</v>
      </c>
      <c r="F206" s="217" t="s">
        <v>850</v>
      </c>
      <c r="G206" s="218" t="s">
        <v>208</v>
      </c>
      <c r="H206" s="219">
        <v>13.81</v>
      </c>
      <c r="I206" s="270"/>
      <c r="J206" s="220">
        <f>ROUND($I$206*$H$206,2)</f>
        <v>0</v>
      </c>
      <c r="K206" s="217" t="s">
        <v>129</v>
      </c>
      <c r="L206" s="252"/>
      <c r="M206" s="221"/>
      <c r="N206" s="222" t="s">
        <v>34</v>
      </c>
      <c r="O206" s="223">
        <v>0.16</v>
      </c>
      <c r="P206" s="223">
        <f>$O$206*$H$206</f>
        <v>2.2096</v>
      </c>
      <c r="Q206" s="223">
        <v>2.5999999999999998E-4</v>
      </c>
      <c r="R206" s="223">
        <f>$Q$206*$H$206</f>
        <v>3.5905999999999998E-3</v>
      </c>
      <c r="S206" s="223">
        <v>0</v>
      </c>
      <c r="T206" s="224">
        <f>$S$206*$H$206</f>
        <v>0</v>
      </c>
      <c r="AR206" s="175" t="s">
        <v>197</v>
      </c>
      <c r="AT206" s="175" t="s">
        <v>125</v>
      </c>
      <c r="AU206" s="175" t="s">
        <v>70</v>
      </c>
      <c r="AY206" s="147" t="s">
        <v>122</v>
      </c>
      <c r="BE206" s="225">
        <f>IF($N$206="základní",$J$206,0)</f>
        <v>0</v>
      </c>
      <c r="BF206" s="225">
        <f>IF($N$206="snížená",$J$206,0)</f>
        <v>0</v>
      </c>
      <c r="BG206" s="225">
        <f>IF($N$206="zákl. přenesená",$J$206,0)</f>
        <v>0</v>
      </c>
      <c r="BH206" s="225">
        <f>IF($N$206="sníž. přenesená",$J$206,0)</f>
        <v>0</v>
      </c>
      <c r="BI206" s="225">
        <f>IF($N$206="nulová",$J$206,0)</f>
        <v>0</v>
      </c>
      <c r="BJ206" s="175" t="s">
        <v>17</v>
      </c>
      <c r="BK206" s="225">
        <f>ROUND($I$206*$H$206,2)</f>
        <v>0</v>
      </c>
      <c r="BL206" s="175" t="s">
        <v>197</v>
      </c>
      <c r="BM206" s="175" t="s">
        <v>851</v>
      </c>
    </row>
    <row r="207" spans="1:65" s="147" customFormat="1" ht="15.75" hidden="1" customHeight="1" x14ac:dyDescent="0.3">
      <c r="A207" s="245"/>
      <c r="B207" s="226"/>
      <c r="D207" s="227" t="s">
        <v>166</v>
      </c>
      <c r="E207" s="228"/>
      <c r="F207" s="228" t="s">
        <v>995</v>
      </c>
      <c r="H207" s="229">
        <v>13.81</v>
      </c>
      <c r="L207" s="255"/>
      <c r="M207" s="230"/>
      <c r="T207" s="231"/>
      <c r="AT207" s="232" t="s">
        <v>166</v>
      </c>
      <c r="AU207" s="232" t="s">
        <v>70</v>
      </c>
      <c r="AV207" s="232" t="s">
        <v>70</v>
      </c>
      <c r="AW207" s="232" t="s">
        <v>93</v>
      </c>
      <c r="AX207" s="232" t="s">
        <v>63</v>
      </c>
      <c r="AY207" s="232" t="s">
        <v>122</v>
      </c>
    </row>
    <row r="208" spans="1:65" s="147" customFormat="1" ht="15.75" customHeight="1" x14ac:dyDescent="0.3">
      <c r="A208" s="245"/>
      <c r="B208" s="81"/>
      <c r="C208" s="215" t="s">
        <v>597</v>
      </c>
      <c r="D208" s="215" t="s">
        <v>125</v>
      </c>
      <c r="E208" s="216" t="s">
        <v>856</v>
      </c>
      <c r="F208" s="217" t="s">
        <v>857</v>
      </c>
      <c r="G208" s="218" t="s">
        <v>221</v>
      </c>
      <c r="H208" s="269"/>
      <c r="I208" s="270"/>
      <c r="J208" s="220">
        <f>ROUND($I$208*$H$208,2)</f>
        <v>0</v>
      </c>
      <c r="K208" s="217" t="s">
        <v>129</v>
      </c>
      <c r="L208" s="252"/>
      <c r="M208" s="221"/>
      <c r="N208" s="222" t="s">
        <v>34</v>
      </c>
      <c r="O208" s="223">
        <v>0</v>
      </c>
      <c r="P208" s="223">
        <f>$O$208*$H$208</f>
        <v>0</v>
      </c>
      <c r="Q208" s="223">
        <v>0</v>
      </c>
      <c r="R208" s="223">
        <f>$Q$208*$H$208</f>
        <v>0</v>
      </c>
      <c r="S208" s="223">
        <v>0</v>
      </c>
      <c r="T208" s="224">
        <f>$S$208*$H$208</f>
        <v>0</v>
      </c>
      <c r="AR208" s="175" t="s">
        <v>197</v>
      </c>
      <c r="AT208" s="175" t="s">
        <v>125</v>
      </c>
      <c r="AU208" s="175" t="s">
        <v>70</v>
      </c>
      <c r="AY208" s="147" t="s">
        <v>122</v>
      </c>
      <c r="BE208" s="225">
        <f>IF($N$208="základní",$J$208,0)</f>
        <v>0</v>
      </c>
      <c r="BF208" s="225">
        <f>IF($N$208="snížená",$J$208,0)</f>
        <v>0</v>
      </c>
      <c r="BG208" s="225">
        <f>IF($N$208="zákl. přenesená",$J$208,0)</f>
        <v>0</v>
      </c>
      <c r="BH208" s="225">
        <f>IF($N$208="sníž. přenesená",$J$208,0)</f>
        <v>0</v>
      </c>
      <c r="BI208" s="225">
        <f>IF($N$208="nulová",$J$208,0)</f>
        <v>0</v>
      </c>
      <c r="BJ208" s="175" t="s">
        <v>17</v>
      </c>
      <c r="BK208" s="225">
        <f>ROUND($I$208*$H$208,2)</f>
        <v>0</v>
      </c>
      <c r="BL208" s="175" t="s">
        <v>197</v>
      </c>
      <c r="BM208" s="175" t="s">
        <v>858</v>
      </c>
    </row>
    <row r="209" spans="1:65" s="205" customFormat="1" ht="30.75" customHeight="1" x14ac:dyDescent="0.3">
      <c r="A209" s="250"/>
      <c r="B209" s="204"/>
      <c r="D209" s="206" t="s">
        <v>62</v>
      </c>
      <c r="E209" s="213" t="s">
        <v>859</v>
      </c>
      <c r="F209" s="213" t="s">
        <v>860</v>
      </c>
      <c r="J209" s="214">
        <f>$BK$209</f>
        <v>0</v>
      </c>
      <c r="L209" s="254"/>
      <c r="M209" s="209"/>
      <c r="P209" s="210">
        <f>SUM($P$210:$P$211)</f>
        <v>0.56591999999999998</v>
      </c>
      <c r="R209" s="210">
        <f>SUM($R$210:$R$211)</f>
        <v>9.5040000000000001E-4</v>
      </c>
      <c r="T209" s="211">
        <f>SUM($T$210:$T$211)</f>
        <v>0</v>
      </c>
      <c r="AR209" s="206" t="s">
        <v>70</v>
      </c>
      <c r="AT209" s="206" t="s">
        <v>62</v>
      </c>
      <c r="AU209" s="206" t="s">
        <v>17</v>
      </c>
      <c r="AY209" s="206" t="s">
        <v>122</v>
      </c>
      <c r="BK209" s="212">
        <f>SUM($BK$210:$BK$211)</f>
        <v>0</v>
      </c>
    </row>
    <row r="210" spans="1:65" s="147" customFormat="1" ht="15.75" customHeight="1" x14ac:dyDescent="0.3">
      <c r="A210" s="245"/>
      <c r="B210" s="81"/>
      <c r="C210" s="218" t="s">
        <v>601</v>
      </c>
      <c r="D210" s="218" t="s">
        <v>125</v>
      </c>
      <c r="E210" s="216" t="s">
        <v>868</v>
      </c>
      <c r="F210" s="217" t="s">
        <v>869</v>
      </c>
      <c r="G210" s="218" t="s">
        <v>134</v>
      </c>
      <c r="H210" s="219">
        <v>1.44</v>
      </c>
      <c r="I210" s="270"/>
      <c r="J210" s="220">
        <f>ROUND($I$210*$H$210,2)</f>
        <v>0</v>
      </c>
      <c r="K210" s="217" t="s">
        <v>129</v>
      </c>
      <c r="L210" s="252"/>
      <c r="M210" s="221"/>
      <c r="N210" s="222" t="s">
        <v>34</v>
      </c>
      <c r="O210" s="223">
        <v>0.39300000000000002</v>
      </c>
      <c r="P210" s="223">
        <f>$O$210*$H$210</f>
        <v>0.56591999999999998</v>
      </c>
      <c r="Q210" s="223">
        <v>6.6E-4</v>
      </c>
      <c r="R210" s="223">
        <f>$Q$210*$H$210</f>
        <v>9.5040000000000001E-4</v>
      </c>
      <c r="S210" s="223">
        <v>0</v>
      </c>
      <c r="T210" s="224">
        <f>$S$210*$H$210</f>
        <v>0</v>
      </c>
      <c r="AR210" s="175" t="s">
        <v>197</v>
      </c>
      <c r="AT210" s="175" t="s">
        <v>125</v>
      </c>
      <c r="AU210" s="175" t="s">
        <v>70</v>
      </c>
      <c r="AY210" s="175" t="s">
        <v>122</v>
      </c>
      <c r="BE210" s="225">
        <f>IF($N$210="základní",$J$210,0)</f>
        <v>0</v>
      </c>
      <c r="BF210" s="225">
        <f>IF($N$210="snížená",$J$210,0)</f>
        <v>0</v>
      </c>
      <c r="BG210" s="225">
        <f>IF($N$210="zákl. přenesená",$J$210,0)</f>
        <v>0</v>
      </c>
      <c r="BH210" s="225">
        <f>IF($N$210="sníž. přenesená",$J$210,0)</f>
        <v>0</v>
      </c>
      <c r="BI210" s="225">
        <f>IF($N$210="nulová",$J$210,0)</f>
        <v>0</v>
      </c>
      <c r="BJ210" s="175" t="s">
        <v>17</v>
      </c>
      <c r="BK210" s="225">
        <f>ROUND($I$210*$H$210,2)</f>
        <v>0</v>
      </c>
      <c r="BL210" s="175" t="s">
        <v>197</v>
      </c>
      <c r="BM210" s="175" t="s">
        <v>870</v>
      </c>
    </row>
    <row r="211" spans="1:65" s="147" customFormat="1" ht="15.75" hidden="1" customHeight="1" x14ac:dyDescent="0.3">
      <c r="A211" s="245"/>
      <c r="B211" s="226"/>
      <c r="D211" s="227" t="s">
        <v>166</v>
      </c>
      <c r="E211" s="228"/>
      <c r="F211" s="228" t="s">
        <v>996</v>
      </c>
      <c r="H211" s="229">
        <v>1.44</v>
      </c>
      <c r="L211" s="255"/>
      <c r="M211" s="230"/>
      <c r="T211" s="231"/>
      <c r="AT211" s="232" t="s">
        <v>166</v>
      </c>
      <c r="AU211" s="232" t="s">
        <v>70</v>
      </c>
      <c r="AV211" s="232" t="s">
        <v>70</v>
      </c>
      <c r="AW211" s="232" t="s">
        <v>93</v>
      </c>
      <c r="AX211" s="232" t="s">
        <v>63</v>
      </c>
      <c r="AY211" s="232" t="s">
        <v>122</v>
      </c>
    </row>
    <row r="212" spans="1:65" s="205" customFormat="1" ht="30.75" customHeight="1" x14ac:dyDescent="0.3">
      <c r="A212" s="250"/>
      <c r="B212" s="204"/>
      <c r="D212" s="206" t="s">
        <v>62</v>
      </c>
      <c r="E212" s="213" t="s">
        <v>284</v>
      </c>
      <c r="F212" s="213" t="s">
        <v>285</v>
      </c>
      <c r="J212" s="214">
        <f>$BK$212</f>
        <v>0</v>
      </c>
      <c r="L212" s="254"/>
      <c r="M212" s="209"/>
      <c r="P212" s="210">
        <f>SUM($P$213:$P$218)</f>
        <v>8.8999550000000003</v>
      </c>
      <c r="R212" s="210">
        <f>SUM($R$213:$R$218)</f>
        <v>6.3905299999999998E-2</v>
      </c>
      <c r="T212" s="211">
        <f>SUM($T$213:$T$218)</f>
        <v>1.004555E-2</v>
      </c>
      <c r="AR212" s="206" t="s">
        <v>70</v>
      </c>
      <c r="AT212" s="206" t="s">
        <v>62</v>
      </c>
      <c r="AU212" s="206" t="s">
        <v>17</v>
      </c>
      <c r="AY212" s="206" t="s">
        <v>122</v>
      </c>
      <c r="BK212" s="212">
        <f>SUM($BK$213:$BK$218)</f>
        <v>0</v>
      </c>
    </row>
    <row r="213" spans="1:65" s="147" customFormat="1" ht="15.75" customHeight="1" x14ac:dyDescent="0.3">
      <c r="A213" s="245"/>
      <c r="B213" s="81"/>
      <c r="C213" s="215" t="s">
        <v>605</v>
      </c>
      <c r="D213" s="215" t="s">
        <v>125</v>
      </c>
      <c r="E213" s="216" t="s">
        <v>287</v>
      </c>
      <c r="F213" s="217" t="s">
        <v>288</v>
      </c>
      <c r="G213" s="218" t="s">
        <v>134</v>
      </c>
      <c r="H213" s="219">
        <v>32.405000000000001</v>
      </c>
      <c r="I213" s="270"/>
      <c r="J213" s="220">
        <f>ROUND($I$213*$H$213,2)</f>
        <v>0</v>
      </c>
      <c r="K213" s="217" t="s">
        <v>129</v>
      </c>
      <c r="L213" s="252"/>
      <c r="M213" s="221"/>
      <c r="N213" s="222" t="s">
        <v>34</v>
      </c>
      <c r="O213" s="223">
        <v>7.3999999999999996E-2</v>
      </c>
      <c r="P213" s="223">
        <f>$O$213*$H$213</f>
        <v>2.3979699999999999</v>
      </c>
      <c r="Q213" s="223">
        <v>1E-3</v>
      </c>
      <c r="R213" s="223">
        <f>$Q$213*$H$213</f>
        <v>3.2405000000000003E-2</v>
      </c>
      <c r="S213" s="223">
        <v>3.1E-4</v>
      </c>
      <c r="T213" s="224">
        <f>$S$213*$H$213</f>
        <v>1.004555E-2</v>
      </c>
      <c r="AR213" s="175" t="s">
        <v>197</v>
      </c>
      <c r="AT213" s="175" t="s">
        <v>125</v>
      </c>
      <c r="AU213" s="175" t="s">
        <v>70</v>
      </c>
      <c r="AY213" s="147" t="s">
        <v>122</v>
      </c>
      <c r="BE213" s="225">
        <f>IF($N$213="základní",$J$213,0)</f>
        <v>0</v>
      </c>
      <c r="BF213" s="225">
        <f>IF($N$213="snížená",$J$213,0)</f>
        <v>0</v>
      </c>
      <c r="BG213" s="225">
        <f>IF($N$213="zákl. přenesená",$J$213,0)</f>
        <v>0</v>
      </c>
      <c r="BH213" s="225">
        <f>IF($N$213="sníž. přenesená",$J$213,0)</f>
        <v>0</v>
      </c>
      <c r="BI213" s="225">
        <f>IF($N$213="nulová",$J$213,0)</f>
        <v>0</v>
      </c>
      <c r="BJ213" s="175" t="s">
        <v>17</v>
      </c>
      <c r="BK213" s="225">
        <f>ROUND($I$213*$H$213,2)</f>
        <v>0</v>
      </c>
      <c r="BL213" s="175" t="s">
        <v>197</v>
      </c>
      <c r="BM213" s="175" t="s">
        <v>885</v>
      </c>
    </row>
    <row r="214" spans="1:65" s="147" customFormat="1" ht="15.75" hidden="1" customHeight="1" x14ac:dyDescent="0.3">
      <c r="A214" s="245"/>
      <c r="B214" s="226"/>
      <c r="D214" s="227" t="s">
        <v>166</v>
      </c>
      <c r="E214" s="228"/>
      <c r="F214" s="228" t="s">
        <v>997</v>
      </c>
      <c r="H214" s="229">
        <v>32.405000000000001</v>
      </c>
      <c r="L214" s="255"/>
      <c r="M214" s="230"/>
      <c r="T214" s="231"/>
      <c r="AT214" s="232" t="s">
        <v>166</v>
      </c>
      <c r="AU214" s="232" t="s">
        <v>70</v>
      </c>
      <c r="AV214" s="232" t="s">
        <v>70</v>
      </c>
      <c r="AW214" s="232" t="s">
        <v>93</v>
      </c>
      <c r="AX214" s="232" t="s">
        <v>63</v>
      </c>
      <c r="AY214" s="232" t="s">
        <v>122</v>
      </c>
    </row>
    <row r="215" spans="1:65" s="147" customFormat="1" ht="15.75" customHeight="1" x14ac:dyDescent="0.3">
      <c r="A215" s="245"/>
      <c r="B215" s="81"/>
      <c r="C215" s="215" t="s">
        <v>609</v>
      </c>
      <c r="D215" s="215" t="s">
        <v>125</v>
      </c>
      <c r="E215" s="216" t="s">
        <v>292</v>
      </c>
      <c r="F215" s="217" t="s">
        <v>293</v>
      </c>
      <c r="G215" s="218" t="s">
        <v>134</v>
      </c>
      <c r="H215" s="219">
        <v>40.384999999999998</v>
      </c>
      <c r="I215" s="270"/>
      <c r="J215" s="220">
        <f>ROUND($I$215*$H$215,2)</f>
        <v>0</v>
      </c>
      <c r="K215" s="217" t="s">
        <v>129</v>
      </c>
      <c r="L215" s="252"/>
      <c r="M215" s="221"/>
      <c r="N215" s="222" t="s">
        <v>34</v>
      </c>
      <c r="O215" s="223">
        <v>3.3000000000000002E-2</v>
      </c>
      <c r="P215" s="223">
        <f>$O$215*$H$215</f>
        <v>1.332705</v>
      </c>
      <c r="Q215" s="223">
        <v>2.0000000000000001E-4</v>
      </c>
      <c r="R215" s="223">
        <f>$Q$215*$H$215</f>
        <v>8.0770000000000008E-3</v>
      </c>
      <c r="S215" s="223">
        <v>0</v>
      </c>
      <c r="T215" s="224">
        <f>$S$215*$H$215</f>
        <v>0</v>
      </c>
      <c r="AR215" s="175" t="s">
        <v>197</v>
      </c>
      <c r="AT215" s="175" t="s">
        <v>125</v>
      </c>
      <c r="AU215" s="175" t="s">
        <v>70</v>
      </c>
      <c r="AY215" s="147" t="s">
        <v>122</v>
      </c>
      <c r="BE215" s="225">
        <f>IF($N$215="základní",$J$215,0)</f>
        <v>0</v>
      </c>
      <c r="BF215" s="225">
        <f>IF($N$215="snížená",$J$215,0)</f>
        <v>0</v>
      </c>
      <c r="BG215" s="225">
        <f>IF($N$215="zákl. přenesená",$J$215,0)</f>
        <v>0</v>
      </c>
      <c r="BH215" s="225">
        <f>IF($N$215="sníž. přenesená",$J$215,0)</f>
        <v>0</v>
      </c>
      <c r="BI215" s="225">
        <f>IF($N$215="nulová",$J$215,0)</f>
        <v>0</v>
      </c>
      <c r="BJ215" s="175" t="s">
        <v>17</v>
      </c>
      <c r="BK215" s="225">
        <f>ROUND($I$215*$H$215,2)</f>
        <v>0</v>
      </c>
      <c r="BL215" s="175" t="s">
        <v>197</v>
      </c>
      <c r="BM215" s="175" t="s">
        <v>889</v>
      </c>
    </row>
    <row r="216" spans="1:65" s="147" customFormat="1" ht="15.75" hidden="1" customHeight="1" x14ac:dyDescent="0.3">
      <c r="A216" s="245"/>
      <c r="B216" s="226"/>
      <c r="D216" s="227" t="s">
        <v>166</v>
      </c>
      <c r="E216" s="228"/>
      <c r="F216" s="228" t="s">
        <v>998</v>
      </c>
      <c r="H216" s="229">
        <v>40.384999999999998</v>
      </c>
      <c r="L216" s="255"/>
      <c r="M216" s="230"/>
      <c r="T216" s="231"/>
      <c r="AT216" s="232" t="s">
        <v>166</v>
      </c>
      <c r="AU216" s="232" t="s">
        <v>70</v>
      </c>
      <c r="AV216" s="232" t="s">
        <v>70</v>
      </c>
      <c r="AW216" s="232" t="s">
        <v>93</v>
      </c>
      <c r="AX216" s="232" t="s">
        <v>17</v>
      </c>
      <c r="AY216" s="232" t="s">
        <v>122</v>
      </c>
    </row>
    <row r="217" spans="1:65" s="147" customFormat="1" ht="15.75" customHeight="1" x14ac:dyDescent="0.3">
      <c r="A217" s="245"/>
      <c r="B217" s="81"/>
      <c r="C217" s="215" t="s">
        <v>613</v>
      </c>
      <c r="D217" s="215" t="s">
        <v>125</v>
      </c>
      <c r="E217" s="216" t="s">
        <v>296</v>
      </c>
      <c r="F217" s="217" t="s">
        <v>297</v>
      </c>
      <c r="G217" s="218" t="s">
        <v>134</v>
      </c>
      <c r="H217" s="219">
        <v>40.384999999999998</v>
      </c>
      <c r="I217" s="270"/>
      <c r="J217" s="220">
        <f>ROUND($I$217*$H$217,2)</f>
        <v>0</v>
      </c>
      <c r="K217" s="217" t="s">
        <v>129</v>
      </c>
      <c r="L217" s="252"/>
      <c r="M217" s="221"/>
      <c r="N217" s="222" t="s">
        <v>34</v>
      </c>
      <c r="O217" s="223">
        <v>6.4000000000000001E-2</v>
      </c>
      <c r="P217" s="223">
        <f>$O$217*$H$217</f>
        <v>2.5846399999999998</v>
      </c>
      <c r="Q217" s="223">
        <v>2.9E-4</v>
      </c>
      <c r="R217" s="223">
        <f>$Q$217*$H$217</f>
        <v>1.1711649999999999E-2</v>
      </c>
      <c r="S217" s="223">
        <v>0</v>
      </c>
      <c r="T217" s="224">
        <f>$S$217*$H$217</f>
        <v>0</v>
      </c>
      <c r="AR217" s="175" t="s">
        <v>197</v>
      </c>
      <c r="AT217" s="175" t="s">
        <v>125</v>
      </c>
      <c r="AU217" s="175" t="s">
        <v>70</v>
      </c>
      <c r="AY217" s="147" t="s">
        <v>122</v>
      </c>
      <c r="BE217" s="225">
        <f>IF($N$217="základní",$J$217,0)</f>
        <v>0</v>
      </c>
      <c r="BF217" s="225">
        <f>IF($N$217="snížená",$J$217,0)</f>
        <v>0</v>
      </c>
      <c r="BG217" s="225">
        <f>IF($N$217="zákl. přenesená",$J$217,0)</f>
        <v>0</v>
      </c>
      <c r="BH217" s="225">
        <f>IF($N$217="sníž. přenesená",$J$217,0)</f>
        <v>0</v>
      </c>
      <c r="BI217" s="225">
        <f>IF($N$217="nulová",$J$217,0)</f>
        <v>0</v>
      </c>
      <c r="BJ217" s="175" t="s">
        <v>17</v>
      </c>
      <c r="BK217" s="225">
        <f>ROUND($I$217*$H$217,2)</f>
        <v>0</v>
      </c>
      <c r="BL217" s="175" t="s">
        <v>197</v>
      </c>
      <c r="BM217" s="175" t="s">
        <v>892</v>
      </c>
    </row>
    <row r="218" spans="1:65" s="147" customFormat="1" ht="15.75" customHeight="1" x14ac:dyDescent="0.3">
      <c r="A218" s="245"/>
      <c r="B218" s="81"/>
      <c r="C218" s="218" t="s">
        <v>617</v>
      </c>
      <c r="D218" s="218" t="s">
        <v>125</v>
      </c>
      <c r="E218" s="216" t="s">
        <v>300</v>
      </c>
      <c r="F218" s="217" t="s">
        <v>301</v>
      </c>
      <c r="G218" s="218" t="s">
        <v>134</v>
      </c>
      <c r="H218" s="219">
        <v>40.384999999999998</v>
      </c>
      <c r="I218" s="270"/>
      <c r="J218" s="220">
        <f>ROUND($I$218*$H$218,2)</f>
        <v>0</v>
      </c>
      <c r="K218" s="217" t="s">
        <v>217</v>
      </c>
      <c r="L218" s="252"/>
      <c r="M218" s="221"/>
      <c r="N218" s="222" t="s">
        <v>34</v>
      </c>
      <c r="O218" s="223">
        <v>6.4000000000000001E-2</v>
      </c>
      <c r="P218" s="223">
        <f>$O$218*$H$218</f>
        <v>2.5846399999999998</v>
      </c>
      <c r="Q218" s="223">
        <v>2.9E-4</v>
      </c>
      <c r="R218" s="223">
        <f>$Q$218*$H$218</f>
        <v>1.1711649999999999E-2</v>
      </c>
      <c r="S218" s="223">
        <v>0</v>
      </c>
      <c r="T218" s="224">
        <f>$S$218*$H$218</f>
        <v>0</v>
      </c>
      <c r="AR218" s="175" t="s">
        <v>197</v>
      </c>
      <c r="AT218" s="175" t="s">
        <v>125</v>
      </c>
      <c r="AU218" s="175" t="s">
        <v>70</v>
      </c>
      <c r="AY218" s="175" t="s">
        <v>122</v>
      </c>
      <c r="BE218" s="225">
        <f>IF($N$218="základní",$J$218,0)</f>
        <v>0</v>
      </c>
      <c r="BF218" s="225">
        <f>IF($N$218="snížená",$J$218,0)</f>
        <v>0</v>
      </c>
      <c r="BG218" s="225">
        <f>IF($N$218="zákl. přenesená",$J$218,0)</f>
        <v>0</v>
      </c>
      <c r="BH218" s="225">
        <f>IF($N$218="sníž. přenesená",$J$218,0)</f>
        <v>0</v>
      </c>
      <c r="BI218" s="225">
        <f>IF($N$218="nulová",$J$218,0)</f>
        <v>0</v>
      </c>
      <c r="BJ218" s="175" t="s">
        <v>17</v>
      </c>
      <c r="BK218" s="225">
        <f>ROUND($I$218*$H$218,2)</f>
        <v>0</v>
      </c>
      <c r="BL218" s="175" t="s">
        <v>197</v>
      </c>
      <c r="BM218" s="175" t="s">
        <v>894</v>
      </c>
    </row>
    <row r="219" spans="1:65" s="205" customFormat="1" ht="37.5" customHeight="1" x14ac:dyDescent="0.35">
      <c r="A219" s="250"/>
      <c r="B219" s="204"/>
      <c r="D219" s="206" t="s">
        <v>62</v>
      </c>
      <c r="E219" s="207" t="s">
        <v>382</v>
      </c>
      <c r="F219" s="207" t="s">
        <v>895</v>
      </c>
      <c r="J219" s="208">
        <f>$BK$219</f>
        <v>0</v>
      </c>
      <c r="L219" s="254"/>
      <c r="M219" s="209"/>
      <c r="P219" s="210">
        <f>$P$220</f>
        <v>0</v>
      </c>
      <c r="R219" s="210">
        <f>$R$220</f>
        <v>0</v>
      </c>
      <c r="T219" s="211">
        <f>$T$220</f>
        <v>0</v>
      </c>
      <c r="AR219" s="206" t="s">
        <v>136</v>
      </c>
      <c r="AT219" s="206" t="s">
        <v>62</v>
      </c>
      <c r="AU219" s="206" t="s">
        <v>63</v>
      </c>
      <c r="AY219" s="206" t="s">
        <v>122</v>
      </c>
      <c r="BK219" s="212">
        <f>$BK$220</f>
        <v>0</v>
      </c>
    </row>
    <row r="220" spans="1:65" s="205" customFormat="1" ht="21" customHeight="1" x14ac:dyDescent="0.3">
      <c r="A220" s="250"/>
      <c r="B220" s="204"/>
      <c r="D220" s="206" t="s">
        <v>62</v>
      </c>
      <c r="E220" s="213" t="s">
        <v>896</v>
      </c>
      <c r="F220" s="213" t="s">
        <v>897</v>
      </c>
      <c r="J220" s="214">
        <f>$BK$220</f>
        <v>0</v>
      </c>
      <c r="L220" s="254"/>
      <c r="M220" s="209"/>
      <c r="P220" s="210">
        <f>SUM($P$221:$P$230)</f>
        <v>0</v>
      </c>
      <c r="R220" s="210">
        <f>SUM($R$221:$R$230)</f>
        <v>0</v>
      </c>
      <c r="T220" s="211">
        <f>SUM($T$221:$T$230)</f>
        <v>0</v>
      </c>
      <c r="AR220" s="206" t="s">
        <v>136</v>
      </c>
      <c r="AT220" s="206" t="s">
        <v>62</v>
      </c>
      <c r="AU220" s="206" t="s">
        <v>17</v>
      </c>
      <c r="AY220" s="206" t="s">
        <v>122</v>
      </c>
      <c r="BK220" s="212">
        <f>SUM($BK$221:$BK$230)</f>
        <v>0</v>
      </c>
    </row>
    <row r="221" spans="1:65" s="147" customFormat="1" ht="15.75" customHeight="1" x14ac:dyDescent="0.3">
      <c r="A221" s="245"/>
      <c r="B221" s="81"/>
      <c r="C221" s="218" t="s">
        <v>621</v>
      </c>
      <c r="D221" s="218" t="s">
        <v>125</v>
      </c>
      <c r="E221" s="216" t="s">
        <v>899</v>
      </c>
      <c r="F221" s="217" t="s">
        <v>900</v>
      </c>
      <c r="G221" s="218" t="s">
        <v>228</v>
      </c>
      <c r="H221" s="219">
        <v>12</v>
      </c>
      <c r="I221" s="270"/>
      <c r="J221" s="220">
        <f>ROUND($I$221*$H$221,2)</f>
        <v>0</v>
      </c>
      <c r="K221" s="217" t="s">
        <v>217</v>
      </c>
      <c r="L221" s="252"/>
      <c r="M221" s="221"/>
      <c r="N221" s="222" t="s">
        <v>34</v>
      </c>
      <c r="O221" s="223">
        <v>0</v>
      </c>
      <c r="P221" s="223">
        <f>$O$221*$H$221</f>
        <v>0</v>
      </c>
      <c r="Q221" s="223">
        <v>0</v>
      </c>
      <c r="R221" s="223">
        <f>$Q$221*$H$221</f>
        <v>0</v>
      </c>
      <c r="S221" s="223">
        <v>0</v>
      </c>
      <c r="T221" s="224">
        <f>$S$221*$H$221</f>
        <v>0</v>
      </c>
      <c r="AR221" s="175" t="s">
        <v>569</v>
      </c>
      <c r="AT221" s="175" t="s">
        <v>125</v>
      </c>
      <c r="AU221" s="175" t="s">
        <v>70</v>
      </c>
      <c r="AY221" s="175" t="s">
        <v>122</v>
      </c>
      <c r="BE221" s="225">
        <f>IF($N$221="základní",$J$221,0)</f>
        <v>0</v>
      </c>
      <c r="BF221" s="225">
        <f>IF($N$221="snížená",$J$221,0)</f>
        <v>0</v>
      </c>
      <c r="BG221" s="225">
        <f>IF($N$221="zákl. přenesená",$J$221,0)</f>
        <v>0</v>
      </c>
      <c r="BH221" s="225">
        <f>IF($N$221="sníž. přenesená",$J$221,0)</f>
        <v>0</v>
      </c>
      <c r="BI221" s="225">
        <f>IF($N$221="nulová",$J$221,0)</f>
        <v>0</v>
      </c>
      <c r="BJ221" s="175" t="s">
        <v>17</v>
      </c>
      <c r="BK221" s="225">
        <f>ROUND($I$221*$H$221,2)</f>
        <v>0</v>
      </c>
      <c r="BL221" s="175" t="s">
        <v>569</v>
      </c>
      <c r="BM221" s="175" t="s">
        <v>999</v>
      </c>
    </row>
    <row r="222" spans="1:65" s="147" customFormat="1" ht="15.75" customHeight="1" x14ac:dyDescent="0.3">
      <c r="A222" s="245"/>
      <c r="B222" s="81"/>
      <c r="C222" s="237" t="s">
        <v>625</v>
      </c>
      <c r="D222" s="237" t="s">
        <v>382</v>
      </c>
      <c r="E222" s="238" t="s">
        <v>903</v>
      </c>
      <c r="F222" s="239" t="s">
        <v>1000</v>
      </c>
      <c r="G222" s="237" t="s">
        <v>128</v>
      </c>
      <c r="H222" s="240">
        <v>2</v>
      </c>
      <c r="I222" s="271"/>
      <c r="J222" s="241">
        <f>ROUND($I$222*$H$222,2)</f>
        <v>0</v>
      </c>
      <c r="K222" s="239" t="s">
        <v>217</v>
      </c>
      <c r="L222" s="256"/>
      <c r="M222" s="239"/>
      <c r="N222" s="242" t="s">
        <v>34</v>
      </c>
      <c r="O222" s="223">
        <v>0</v>
      </c>
      <c r="P222" s="223">
        <f>$O$222*$H$222</f>
        <v>0</v>
      </c>
      <c r="Q222" s="223">
        <v>0</v>
      </c>
      <c r="R222" s="223">
        <f>$Q$222*$H$222</f>
        <v>0</v>
      </c>
      <c r="S222" s="223">
        <v>0</v>
      </c>
      <c r="T222" s="224">
        <f>$S$222*$H$222</f>
        <v>0</v>
      </c>
      <c r="AR222" s="175" t="s">
        <v>905</v>
      </c>
      <c r="AT222" s="175" t="s">
        <v>382</v>
      </c>
      <c r="AU222" s="175" t="s">
        <v>70</v>
      </c>
      <c r="AY222" s="175" t="s">
        <v>122</v>
      </c>
      <c r="BE222" s="225">
        <f>IF($N$222="základní",$J$222,0)</f>
        <v>0</v>
      </c>
      <c r="BF222" s="225">
        <f>IF($N$222="snížená",$J$222,0)</f>
        <v>0</v>
      </c>
      <c r="BG222" s="225">
        <f>IF($N$222="zákl. přenesená",$J$222,0)</f>
        <v>0</v>
      </c>
      <c r="BH222" s="225">
        <f>IF($N$222="sníž. přenesená",$J$222,0)</f>
        <v>0</v>
      </c>
      <c r="BI222" s="225">
        <f>IF($N$222="nulová",$J$222,0)</f>
        <v>0</v>
      </c>
      <c r="BJ222" s="175" t="s">
        <v>17</v>
      </c>
      <c r="BK222" s="225">
        <f>ROUND($I$222*$H$222,2)</f>
        <v>0</v>
      </c>
      <c r="BL222" s="175" t="s">
        <v>569</v>
      </c>
      <c r="BM222" s="175" t="s">
        <v>1001</v>
      </c>
    </row>
    <row r="223" spans="1:65" s="147" customFormat="1" ht="15.75" customHeight="1" x14ac:dyDescent="0.3">
      <c r="A223" s="245"/>
      <c r="B223" s="81"/>
      <c r="C223" s="237" t="s">
        <v>629</v>
      </c>
      <c r="D223" s="237" t="s">
        <v>382</v>
      </c>
      <c r="E223" s="238" t="s">
        <v>1002</v>
      </c>
      <c r="F223" s="239" t="s">
        <v>1003</v>
      </c>
      <c r="G223" s="237" t="s">
        <v>128</v>
      </c>
      <c r="H223" s="240">
        <v>1</v>
      </c>
      <c r="I223" s="271"/>
      <c r="J223" s="241">
        <f>ROUND($I$223*$H$223,2)</f>
        <v>0</v>
      </c>
      <c r="K223" s="239" t="s">
        <v>217</v>
      </c>
      <c r="L223" s="256"/>
      <c r="M223" s="239"/>
      <c r="N223" s="242" t="s">
        <v>34</v>
      </c>
      <c r="O223" s="223">
        <v>0</v>
      </c>
      <c r="P223" s="223">
        <f>$O$223*$H$223</f>
        <v>0</v>
      </c>
      <c r="Q223" s="223">
        <v>0</v>
      </c>
      <c r="R223" s="223">
        <f>$Q$223*$H$223</f>
        <v>0</v>
      </c>
      <c r="S223" s="223">
        <v>0</v>
      </c>
      <c r="T223" s="224">
        <f>$S$223*$H$223</f>
        <v>0</v>
      </c>
      <c r="AR223" s="175" t="s">
        <v>905</v>
      </c>
      <c r="AT223" s="175" t="s">
        <v>382</v>
      </c>
      <c r="AU223" s="175" t="s">
        <v>70</v>
      </c>
      <c r="AY223" s="175" t="s">
        <v>122</v>
      </c>
      <c r="BE223" s="225">
        <f>IF($N$223="základní",$J$223,0)</f>
        <v>0</v>
      </c>
      <c r="BF223" s="225">
        <f>IF($N$223="snížená",$J$223,0)</f>
        <v>0</v>
      </c>
      <c r="BG223" s="225">
        <f>IF($N$223="zákl. přenesená",$J$223,0)</f>
        <v>0</v>
      </c>
      <c r="BH223" s="225">
        <f>IF($N$223="sníž. přenesená",$J$223,0)</f>
        <v>0</v>
      </c>
      <c r="BI223" s="225">
        <f>IF($N$223="nulová",$J$223,0)</f>
        <v>0</v>
      </c>
      <c r="BJ223" s="175" t="s">
        <v>17</v>
      </c>
      <c r="BK223" s="225">
        <f>ROUND($I$223*$H$223,2)</f>
        <v>0</v>
      </c>
      <c r="BL223" s="175" t="s">
        <v>569</v>
      </c>
      <c r="BM223" s="175" t="s">
        <v>1004</v>
      </c>
    </row>
    <row r="224" spans="1:65" s="147" customFormat="1" ht="15.75" customHeight="1" x14ac:dyDescent="0.3">
      <c r="A224" s="245"/>
      <c r="B224" s="81"/>
      <c r="C224" s="237" t="s">
        <v>633</v>
      </c>
      <c r="D224" s="237" t="s">
        <v>382</v>
      </c>
      <c r="E224" s="238" t="s">
        <v>1005</v>
      </c>
      <c r="F224" s="239" t="s">
        <v>1006</v>
      </c>
      <c r="G224" s="237" t="s">
        <v>128</v>
      </c>
      <c r="H224" s="240">
        <v>1</v>
      </c>
      <c r="I224" s="271"/>
      <c r="J224" s="241">
        <f>ROUND($I$224*$H$224,2)</f>
        <v>0</v>
      </c>
      <c r="K224" s="239" t="s">
        <v>217</v>
      </c>
      <c r="L224" s="256"/>
      <c r="M224" s="239"/>
      <c r="N224" s="242" t="s">
        <v>34</v>
      </c>
      <c r="O224" s="223">
        <v>0</v>
      </c>
      <c r="P224" s="223">
        <f>$O$224*$H$224</f>
        <v>0</v>
      </c>
      <c r="Q224" s="223">
        <v>0</v>
      </c>
      <c r="R224" s="223">
        <f>$Q$224*$H$224</f>
        <v>0</v>
      </c>
      <c r="S224" s="223">
        <v>0</v>
      </c>
      <c r="T224" s="224">
        <f>$S$224*$H$224</f>
        <v>0</v>
      </c>
      <c r="AR224" s="175" t="s">
        <v>905</v>
      </c>
      <c r="AT224" s="175" t="s">
        <v>382</v>
      </c>
      <c r="AU224" s="175" t="s">
        <v>70</v>
      </c>
      <c r="AY224" s="175" t="s">
        <v>122</v>
      </c>
      <c r="BE224" s="225">
        <f>IF($N$224="základní",$J$224,0)</f>
        <v>0</v>
      </c>
      <c r="BF224" s="225">
        <f>IF($N$224="snížená",$J$224,0)</f>
        <v>0</v>
      </c>
      <c r="BG224" s="225">
        <f>IF($N$224="zákl. přenesená",$J$224,0)</f>
        <v>0</v>
      </c>
      <c r="BH224" s="225">
        <f>IF($N$224="sníž. přenesená",$J$224,0)</f>
        <v>0</v>
      </c>
      <c r="BI224" s="225">
        <f>IF($N$224="nulová",$J$224,0)</f>
        <v>0</v>
      </c>
      <c r="BJ224" s="175" t="s">
        <v>17</v>
      </c>
      <c r="BK224" s="225">
        <f>ROUND($I$224*$H$224,2)</f>
        <v>0</v>
      </c>
      <c r="BL224" s="175" t="s">
        <v>569</v>
      </c>
      <c r="BM224" s="175" t="s">
        <v>1007</v>
      </c>
    </row>
    <row r="225" spans="1:65" s="147" customFormat="1" ht="15.75" customHeight="1" x14ac:dyDescent="0.3">
      <c r="A225" s="245"/>
      <c r="B225" s="81"/>
      <c r="C225" s="237" t="s">
        <v>639</v>
      </c>
      <c r="D225" s="237" t="s">
        <v>382</v>
      </c>
      <c r="E225" s="238" t="s">
        <v>1008</v>
      </c>
      <c r="F225" s="239" t="s">
        <v>1009</v>
      </c>
      <c r="G225" s="237" t="s">
        <v>128</v>
      </c>
      <c r="H225" s="240">
        <v>2</v>
      </c>
      <c r="I225" s="271"/>
      <c r="J225" s="241">
        <f>ROUND($I$225*$H$225,2)</f>
        <v>0</v>
      </c>
      <c r="K225" s="239" t="s">
        <v>217</v>
      </c>
      <c r="L225" s="256"/>
      <c r="M225" s="239"/>
      <c r="N225" s="242" t="s">
        <v>34</v>
      </c>
      <c r="O225" s="223">
        <v>0</v>
      </c>
      <c r="P225" s="223">
        <f>$O$225*$H$225</f>
        <v>0</v>
      </c>
      <c r="Q225" s="223">
        <v>0</v>
      </c>
      <c r="R225" s="223">
        <f>$Q$225*$H$225</f>
        <v>0</v>
      </c>
      <c r="S225" s="223">
        <v>0</v>
      </c>
      <c r="T225" s="224">
        <f>$S$225*$H$225</f>
        <v>0</v>
      </c>
      <c r="AR225" s="175" t="s">
        <v>905</v>
      </c>
      <c r="AT225" s="175" t="s">
        <v>382</v>
      </c>
      <c r="AU225" s="175" t="s">
        <v>70</v>
      </c>
      <c r="AY225" s="175" t="s">
        <v>122</v>
      </c>
      <c r="BE225" s="225">
        <f>IF($N$225="základní",$J$225,0)</f>
        <v>0</v>
      </c>
      <c r="BF225" s="225">
        <f>IF($N$225="snížená",$J$225,0)</f>
        <v>0</v>
      </c>
      <c r="BG225" s="225">
        <f>IF($N$225="zákl. přenesená",$J$225,0)</f>
        <v>0</v>
      </c>
      <c r="BH225" s="225">
        <f>IF($N$225="sníž. přenesená",$J$225,0)</f>
        <v>0</v>
      </c>
      <c r="BI225" s="225">
        <f>IF($N$225="nulová",$J$225,0)</f>
        <v>0</v>
      </c>
      <c r="BJ225" s="175" t="s">
        <v>17</v>
      </c>
      <c r="BK225" s="225">
        <f>ROUND($I$225*$H$225,2)</f>
        <v>0</v>
      </c>
      <c r="BL225" s="175" t="s">
        <v>569</v>
      </c>
      <c r="BM225" s="175" t="s">
        <v>1010</v>
      </c>
    </row>
    <row r="226" spans="1:65" s="147" customFormat="1" ht="15.75" customHeight="1" x14ac:dyDescent="0.3">
      <c r="A226" s="245"/>
      <c r="B226" s="81"/>
      <c r="C226" s="237" t="s">
        <v>645</v>
      </c>
      <c r="D226" s="237" t="s">
        <v>382</v>
      </c>
      <c r="E226" s="238" t="s">
        <v>1011</v>
      </c>
      <c r="F226" s="239" t="s">
        <v>1012</v>
      </c>
      <c r="G226" s="237" t="s">
        <v>128</v>
      </c>
      <c r="H226" s="240">
        <v>1</v>
      </c>
      <c r="I226" s="271"/>
      <c r="J226" s="241">
        <f>ROUND($I$226*$H$226,2)</f>
        <v>0</v>
      </c>
      <c r="K226" s="239" t="s">
        <v>217</v>
      </c>
      <c r="L226" s="256"/>
      <c r="M226" s="239"/>
      <c r="N226" s="242" t="s">
        <v>34</v>
      </c>
      <c r="O226" s="223">
        <v>0</v>
      </c>
      <c r="P226" s="223">
        <f>$O$226*$H$226</f>
        <v>0</v>
      </c>
      <c r="Q226" s="223">
        <v>0</v>
      </c>
      <c r="R226" s="223">
        <f>$Q$226*$H$226</f>
        <v>0</v>
      </c>
      <c r="S226" s="223">
        <v>0</v>
      </c>
      <c r="T226" s="224">
        <f>$S$226*$H$226</f>
        <v>0</v>
      </c>
      <c r="AR226" s="175" t="s">
        <v>905</v>
      </c>
      <c r="AT226" s="175" t="s">
        <v>382</v>
      </c>
      <c r="AU226" s="175" t="s">
        <v>70</v>
      </c>
      <c r="AY226" s="175" t="s">
        <v>122</v>
      </c>
      <c r="BE226" s="225">
        <f>IF($N$226="základní",$J$226,0)</f>
        <v>0</v>
      </c>
      <c r="BF226" s="225">
        <f>IF($N$226="snížená",$J$226,0)</f>
        <v>0</v>
      </c>
      <c r="BG226" s="225">
        <f>IF($N$226="zákl. přenesená",$J$226,0)</f>
        <v>0</v>
      </c>
      <c r="BH226" s="225">
        <f>IF($N$226="sníž. přenesená",$J$226,0)</f>
        <v>0</v>
      </c>
      <c r="BI226" s="225">
        <f>IF($N$226="nulová",$J$226,0)</f>
        <v>0</v>
      </c>
      <c r="BJ226" s="175" t="s">
        <v>17</v>
      </c>
      <c r="BK226" s="225">
        <f>ROUND($I$226*$H$226,2)</f>
        <v>0</v>
      </c>
      <c r="BL226" s="175" t="s">
        <v>569</v>
      </c>
      <c r="BM226" s="175" t="s">
        <v>1013</v>
      </c>
    </row>
    <row r="227" spans="1:65" s="147" customFormat="1" ht="15.75" customHeight="1" x14ac:dyDescent="0.3">
      <c r="A227" s="245"/>
      <c r="B227" s="81"/>
      <c r="C227" s="237" t="s">
        <v>649</v>
      </c>
      <c r="D227" s="237" t="s">
        <v>382</v>
      </c>
      <c r="E227" s="238" t="s">
        <v>1014</v>
      </c>
      <c r="F227" s="239" t="s">
        <v>1015</v>
      </c>
      <c r="G227" s="237" t="s">
        <v>128</v>
      </c>
      <c r="H227" s="240">
        <v>6</v>
      </c>
      <c r="I227" s="271"/>
      <c r="J227" s="241">
        <f>ROUND($I$227*$H$227,2)</f>
        <v>0</v>
      </c>
      <c r="K227" s="239" t="s">
        <v>217</v>
      </c>
      <c r="L227" s="256"/>
      <c r="M227" s="239"/>
      <c r="N227" s="242" t="s">
        <v>34</v>
      </c>
      <c r="O227" s="223">
        <v>0</v>
      </c>
      <c r="P227" s="223">
        <f>$O$227*$H$227</f>
        <v>0</v>
      </c>
      <c r="Q227" s="223">
        <v>0</v>
      </c>
      <c r="R227" s="223">
        <f>$Q$227*$H$227</f>
        <v>0</v>
      </c>
      <c r="S227" s="223">
        <v>0</v>
      </c>
      <c r="T227" s="224">
        <f>$S$227*$H$227</f>
        <v>0</v>
      </c>
      <c r="AR227" s="175" t="s">
        <v>905</v>
      </c>
      <c r="AT227" s="175" t="s">
        <v>382</v>
      </c>
      <c r="AU227" s="175" t="s">
        <v>70</v>
      </c>
      <c r="AY227" s="175" t="s">
        <v>122</v>
      </c>
      <c r="BE227" s="225">
        <f>IF($N$227="základní",$J$227,0)</f>
        <v>0</v>
      </c>
      <c r="BF227" s="225">
        <f>IF($N$227="snížená",$J$227,0)</f>
        <v>0</v>
      </c>
      <c r="BG227" s="225">
        <f>IF($N$227="zákl. přenesená",$J$227,0)</f>
        <v>0</v>
      </c>
      <c r="BH227" s="225">
        <f>IF($N$227="sníž. přenesená",$J$227,0)</f>
        <v>0</v>
      </c>
      <c r="BI227" s="225">
        <f>IF($N$227="nulová",$J$227,0)</f>
        <v>0</v>
      </c>
      <c r="BJ227" s="175" t="s">
        <v>17</v>
      </c>
      <c r="BK227" s="225">
        <f>ROUND($I$227*$H$227,2)</f>
        <v>0</v>
      </c>
      <c r="BL227" s="175" t="s">
        <v>569</v>
      </c>
      <c r="BM227" s="175" t="s">
        <v>1016</v>
      </c>
    </row>
    <row r="228" spans="1:65" s="147" customFormat="1" ht="15.75" customHeight="1" x14ac:dyDescent="0.3">
      <c r="A228" s="245"/>
      <c r="B228" s="81"/>
      <c r="C228" s="237" t="s">
        <v>653</v>
      </c>
      <c r="D228" s="237" t="s">
        <v>382</v>
      </c>
      <c r="E228" s="238" t="s">
        <v>1017</v>
      </c>
      <c r="F228" s="239" t="s">
        <v>1018</v>
      </c>
      <c r="G228" s="237" t="s">
        <v>208</v>
      </c>
      <c r="H228" s="240">
        <v>1.5</v>
      </c>
      <c r="I228" s="271"/>
      <c r="J228" s="241">
        <f>ROUND($I$228*$H$228,2)</f>
        <v>0</v>
      </c>
      <c r="K228" s="239" t="s">
        <v>217</v>
      </c>
      <c r="L228" s="256"/>
      <c r="M228" s="239"/>
      <c r="N228" s="242" t="s">
        <v>34</v>
      </c>
      <c r="O228" s="223">
        <v>0</v>
      </c>
      <c r="P228" s="223">
        <f>$O$228*$H$228</f>
        <v>0</v>
      </c>
      <c r="Q228" s="223">
        <v>0</v>
      </c>
      <c r="R228" s="223">
        <f>$Q$228*$H$228</f>
        <v>0</v>
      </c>
      <c r="S228" s="223">
        <v>0</v>
      </c>
      <c r="T228" s="224">
        <f>$S$228*$H$228</f>
        <v>0</v>
      </c>
      <c r="AR228" s="175" t="s">
        <v>905</v>
      </c>
      <c r="AT228" s="175" t="s">
        <v>382</v>
      </c>
      <c r="AU228" s="175" t="s">
        <v>70</v>
      </c>
      <c r="AY228" s="175" t="s">
        <v>122</v>
      </c>
      <c r="BE228" s="225">
        <f>IF($N$228="základní",$J$228,0)</f>
        <v>0</v>
      </c>
      <c r="BF228" s="225">
        <f>IF($N$228="snížená",$J$228,0)</f>
        <v>0</v>
      </c>
      <c r="BG228" s="225">
        <f>IF($N$228="zákl. přenesená",$J$228,0)</f>
        <v>0</v>
      </c>
      <c r="BH228" s="225">
        <f>IF($N$228="sníž. přenesená",$J$228,0)</f>
        <v>0</v>
      </c>
      <c r="BI228" s="225">
        <f>IF($N$228="nulová",$J$228,0)</f>
        <v>0</v>
      </c>
      <c r="BJ228" s="175" t="s">
        <v>17</v>
      </c>
      <c r="BK228" s="225">
        <f>ROUND($I$228*$H$228,2)</f>
        <v>0</v>
      </c>
      <c r="BL228" s="175" t="s">
        <v>569</v>
      </c>
      <c r="BM228" s="175" t="s">
        <v>1019</v>
      </c>
    </row>
    <row r="229" spans="1:65" s="147" customFormat="1" ht="15.75" customHeight="1" x14ac:dyDescent="0.3">
      <c r="A229" s="245"/>
      <c r="B229" s="81"/>
      <c r="C229" s="237" t="s">
        <v>657</v>
      </c>
      <c r="D229" s="237" t="s">
        <v>382</v>
      </c>
      <c r="E229" s="238" t="s">
        <v>912</v>
      </c>
      <c r="F229" s="239" t="s">
        <v>913</v>
      </c>
      <c r="G229" s="237" t="s">
        <v>128</v>
      </c>
      <c r="H229" s="240">
        <v>1</v>
      </c>
      <c r="I229" s="271"/>
      <c r="J229" s="241">
        <f>ROUND($I$229*$H$229,2)</f>
        <v>0</v>
      </c>
      <c r="K229" s="239" t="s">
        <v>217</v>
      </c>
      <c r="L229" s="256"/>
      <c r="M229" s="239"/>
      <c r="N229" s="242" t="s">
        <v>34</v>
      </c>
      <c r="O229" s="223">
        <v>0</v>
      </c>
      <c r="P229" s="223">
        <f>$O$229*$H$229</f>
        <v>0</v>
      </c>
      <c r="Q229" s="223">
        <v>0</v>
      </c>
      <c r="R229" s="223">
        <f>$Q$229*$H$229</f>
        <v>0</v>
      </c>
      <c r="S229" s="223">
        <v>0</v>
      </c>
      <c r="T229" s="224">
        <f>$S$229*$H$229</f>
        <v>0</v>
      </c>
      <c r="AR229" s="175" t="s">
        <v>905</v>
      </c>
      <c r="AT229" s="175" t="s">
        <v>382</v>
      </c>
      <c r="AU229" s="175" t="s">
        <v>70</v>
      </c>
      <c r="AY229" s="175" t="s">
        <v>122</v>
      </c>
      <c r="BE229" s="225">
        <f>IF($N$229="základní",$J$229,0)</f>
        <v>0</v>
      </c>
      <c r="BF229" s="225">
        <f>IF($N$229="snížená",$J$229,0)</f>
        <v>0</v>
      </c>
      <c r="BG229" s="225">
        <f>IF($N$229="zákl. přenesená",$J$229,0)</f>
        <v>0</v>
      </c>
      <c r="BH229" s="225">
        <f>IF($N$229="sníž. přenesená",$J$229,0)</f>
        <v>0</v>
      </c>
      <c r="BI229" s="225">
        <f>IF($N$229="nulová",$J$229,0)</f>
        <v>0</v>
      </c>
      <c r="BJ229" s="175" t="s">
        <v>17</v>
      </c>
      <c r="BK229" s="225">
        <f>ROUND($I$229*$H$229,2)</f>
        <v>0</v>
      </c>
      <c r="BL229" s="175" t="s">
        <v>569</v>
      </c>
      <c r="BM229" s="175" t="s">
        <v>1020</v>
      </c>
    </row>
    <row r="230" spans="1:65" s="147" customFormat="1" ht="15.75" customHeight="1" x14ac:dyDescent="0.3">
      <c r="A230" s="245"/>
      <c r="B230" s="81"/>
      <c r="C230" s="218" t="s">
        <v>661</v>
      </c>
      <c r="D230" s="218" t="s">
        <v>125</v>
      </c>
      <c r="E230" s="216" t="s">
        <v>916</v>
      </c>
      <c r="F230" s="217" t="s">
        <v>917</v>
      </c>
      <c r="G230" s="218" t="s">
        <v>228</v>
      </c>
      <c r="H230" s="219">
        <v>6</v>
      </c>
      <c r="I230" s="270"/>
      <c r="J230" s="220">
        <f>ROUND($I$230*$H$230,2)</f>
        <v>0</v>
      </c>
      <c r="K230" s="217" t="s">
        <v>217</v>
      </c>
      <c r="L230" s="252"/>
      <c r="M230" s="221"/>
      <c r="N230" s="222" t="s">
        <v>34</v>
      </c>
      <c r="O230" s="223">
        <v>0</v>
      </c>
      <c r="P230" s="223">
        <f>$O$230*$H$230</f>
        <v>0</v>
      </c>
      <c r="Q230" s="223">
        <v>0</v>
      </c>
      <c r="R230" s="223">
        <f>$Q$230*$H$230</f>
        <v>0</v>
      </c>
      <c r="S230" s="223">
        <v>0</v>
      </c>
      <c r="T230" s="224">
        <f>$S$230*$H$230</f>
        <v>0</v>
      </c>
      <c r="AR230" s="175" t="s">
        <v>569</v>
      </c>
      <c r="AT230" s="175" t="s">
        <v>125</v>
      </c>
      <c r="AU230" s="175" t="s">
        <v>70</v>
      </c>
      <c r="AY230" s="175" t="s">
        <v>122</v>
      </c>
      <c r="BE230" s="225">
        <f>IF($N$230="základní",$J$230,0)</f>
        <v>0</v>
      </c>
      <c r="BF230" s="225">
        <f>IF($N$230="snížená",$J$230,0)</f>
        <v>0</v>
      </c>
      <c r="BG230" s="225">
        <f>IF($N$230="zákl. přenesená",$J$230,0)</f>
        <v>0</v>
      </c>
      <c r="BH230" s="225">
        <f>IF($N$230="sníž. přenesená",$J$230,0)</f>
        <v>0</v>
      </c>
      <c r="BI230" s="225">
        <f>IF($N$230="nulová",$J$230,0)</f>
        <v>0</v>
      </c>
      <c r="BJ230" s="175" t="s">
        <v>17</v>
      </c>
      <c r="BK230" s="225">
        <f>ROUND($I$230*$H$230,2)</f>
        <v>0</v>
      </c>
      <c r="BL230" s="175" t="s">
        <v>569</v>
      </c>
      <c r="BM230" s="175" t="s">
        <v>1021</v>
      </c>
    </row>
    <row r="231" spans="1:65" s="205" customFormat="1" ht="37.5" customHeight="1" x14ac:dyDescent="0.35">
      <c r="A231" s="250"/>
      <c r="B231" s="204"/>
      <c r="D231" s="206" t="s">
        <v>62</v>
      </c>
      <c r="E231" s="207" t="s">
        <v>303</v>
      </c>
      <c r="F231" s="207" t="s">
        <v>304</v>
      </c>
      <c r="J231" s="208">
        <f>$BK$231</f>
        <v>0</v>
      </c>
      <c r="L231" s="254"/>
      <c r="M231" s="209"/>
      <c r="P231" s="210">
        <f>$P$232</f>
        <v>0</v>
      </c>
      <c r="R231" s="210">
        <f>$R$232</f>
        <v>0</v>
      </c>
      <c r="T231" s="211">
        <f>$T$232</f>
        <v>0</v>
      </c>
      <c r="AR231" s="206" t="s">
        <v>145</v>
      </c>
      <c r="AT231" s="206" t="s">
        <v>62</v>
      </c>
      <c r="AU231" s="206" t="s">
        <v>63</v>
      </c>
      <c r="AY231" s="206" t="s">
        <v>122</v>
      </c>
      <c r="BK231" s="212">
        <f>$BK$232</f>
        <v>0</v>
      </c>
    </row>
    <row r="232" spans="1:65" s="147" customFormat="1" ht="15.75" customHeight="1" x14ac:dyDescent="0.3">
      <c r="A232" s="245"/>
      <c r="B232" s="81"/>
      <c r="C232" s="218" t="s">
        <v>667</v>
      </c>
      <c r="D232" s="218" t="s">
        <v>125</v>
      </c>
      <c r="E232" s="216" t="s">
        <v>306</v>
      </c>
      <c r="F232" s="217" t="s">
        <v>307</v>
      </c>
      <c r="G232" s="218" t="s">
        <v>221</v>
      </c>
      <c r="H232" s="269"/>
      <c r="I232" s="270"/>
      <c r="J232" s="220">
        <f>ROUND($I$232*$H$232,2)</f>
        <v>0</v>
      </c>
      <c r="K232" s="217" t="s">
        <v>217</v>
      </c>
      <c r="L232" s="252"/>
      <c r="M232" s="221"/>
      <c r="N232" s="234" t="s">
        <v>34</v>
      </c>
      <c r="O232" s="235">
        <v>0</v>
      </c>
      <c r="P232" s="235">
        <f>$O$232*$H$232</f>
        <v>0</v>
      </c>
      <c r="Q232" s="235">
        <v>0</v>
      </c>
      <c r="R232" s="235">
        <f>$Q$232*$H$232</f>
        <v>0</v>
      </c>
      <c r="S232" s="235">
        <v>0</v>
      </c>
      <c r="T232" s="236">
        <f>$S$232*$H$232</f>
        <v>0</v>
      </c>
      <c r="AR232" s="175" t="s">
        <v>130</v>
      </c>
      <c r="AT232" s="175" t="s">
        <v>125</v>
      </c>
      <c r="AU232" s="175" t="s">
        <v>17</v>
      </c>
      <c r="AY232" s="175" t="s">
        <v>122</v>
      </c>
      <c r="BE232" s="225">
        <f>IF($N$232="základní",$J$232,0)</f>
        <v>0</v>
      </c>
      <c r="BF232" s="225">
        <f>IF($N$232="snížená",$J$232,0)</f>
        <v>0</v>
      </c>
      <c r="BG232" s="225">
        <f>IF($N$232="zákl. přenesená",$J$232,0)</f>
        <v>0</v>
      </c>
      <c r="BH232" s="225">
        <f>IF($N$232="sníž. přenesená",$J$232,0)</f>
        <v>0</v>
      </c>
      <c r="BI232" s="225">
        <f>IF($N$232="nulová",$J$232,0)</f>
        <v>0</v>
      </c>
      <c r="BJ232" s="175" t="s">
        <v>17</v>
      </c>
      <c r="BK232" s="225">
        <f>ROUND($I$232*$H$232,2)</f>
        <v>0</v>
      </c>
      <c r="BL232" s="175" t="s">
        <v>130</v>
      </c>
      <c r="BM232" s="175" t="s">
        <v>308</v>
      </c>
    </row>
    <row r="233" spans="1:65" s="147" customFormat="1" ht="7.5" customHeight="1" x14ac:dyDescent="0.3">
      <c r="A233" s="245"/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252"/>
    </row>
    <row r="234" spans="1:65" ht="37.5" customHeight="1" x14ac:dyDescent="0.3">
      <c r="A234" s="244"/>
      <c r="B234" s="244"/>
      <c r="C234" s="244"/>
      <c r="D234" s="244"/>
      <c r="E234" s="244"/>
      <c r="F234" s="244"/>
      <c r="G234" s="244"/>
      <c r="H234" s="244"/>
      <c r="I234" s="244"/>
      <c r="J234" s="244"/>
      <c r="K234" s="244"/>
      <c r="L234" s="251"/>
    </row>
    <row r="402" s="87" customFormat="1" ht="14.25" customHeight="1" x14ac:dyDescent="0.3"/>
  </sheetData>
  <sheetProtection password="836A" sheet="1" objects="1" scenarios="1" autoFilter="0"/>
  <autoFilter ref="C97:K232">
    <filterColumn colId="1">
      <filters blank="1">
        <filter val="D"/>
        <filter val="K"/>
        <filter val="M"/>
      </filters>
    </filterColumn>
  </autoFilter>
  <mergeCells count="9">
    <mergeCell ref="E90:H90"/>
    <mergeCell ref="G1:H1"/>
    <mergeCell ref="L2:V2"/>
    <mergeCell ref="E7:H7"/>
    <mergeCell ref="E9:H9"/>
    <mergeCell ref="E24:H24"/>
    <mergeCell ref="E45:H45"/>
    <mergeCell ref="E47:H47"/>
    <mergeCell ref="E88:H88"/>
  </mergeCells>
  <hyperlinks>
    <hyperlink ref="F1:G1" location="C2" tooltip="Krycí list soupisu" display="1) Krycí list soupisu"/>
    <hyperlink ref="G1:H1" location="'D3 - 114'!A42" tooltip="Rekapitulace" display="2) Rekapitulace"/>
    <hyperlink ref="J1" location="'D3 - 114'!I101" tooltip="Soupis prací" display="3) Soupis prací"/>
    <hyperlink ref="L1" location="'Rekapitulace stavby'!A2" tooltip="Rekapitulace stavby" display="Rekapitulace stavby"/>
    <hyperlink ref="F1" location="'D3 - 114'!A2" tooltip="Krycí list soupisu" display="1) Krycí list soupisu"/>
  </hyperlinks>
  <printOptions horizontalCentered="1"/>
  <pageMargins left="0.59055118110236227" right="0.39370078740157483" top="0.59055118110236227" bottom="0.59055118110236227" header="0" footer="0"/>
  <pageSetup paperSize="9" scale="66" fitToHeight="100" orientation="portrait" blackAndWhite="1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39997558519241921"/>
    <pageSetUpPr fitToPage="1"/>
  </sheetPr>
  <dimension ref="A1:IV402"/>
  <sheetViews>
    <sheetView showGridLines="0" showRowColHeaders="0" workbookViewId="0">
      <pane ySplit="1" topLeftCell="A77" activePane="bottomLeft" state="frozenSplit"/>
      <selection activeCell="L1" sqref="L1"/>
      <selection pane="bottomLeft" activeCell="I95" sqref="I95"/>
    </sheetView>
  </sheetViews>
  <sheetFormatPr defaultColWidth="0" defaultRowHeight="14.25" customHeight="1" x14ac:dyDescent="0.3"/>
  <cols>
    <col min="1" max="1" width="20.83203125" style="87" customWidth="1"/>
    <col min="2" max="2" width="1.6640625" style="87" customWidth="1"/>
    <col min="3" max="3" width="4.1640625" style="87" customWidth="1"/>
    <col min="4" max="4" width="4.33203125" style="87" customWidth="1"/>
    <col min="5" max="5" width="17.1640625" style="87" customWidth="1"/>
    <col min="6" max="6" width="90.83203125" style="87" customWidth="1"/>
    <col min="7" max="7" width="8.6640625" style="87" customWidth="1"/>
    <col min="8" max="8" width="11.1640625" style="87" customWidth="1"/>
    <col min="9" max="9" width="12.6640625" style="87" customWidth="1"/>
    <col min="10" max="10" width="23.5" style="87" customWidth="1"/>
    <col min="11" max="11" width="15.5" style="87" customWidth="1"/>
    <col min="12" max="12" width="20.83203125" style="146" customWidth="1"/>
    <col min="13" max="18" width="10.5" style="87" hidden="1" customWidth="1"/>
    <col min="19" max="19" width="8.1640625" style="87" hidden="1" customWidth="1"/>
    <col min="20" max="20" width="29.6640625" style="87" hidden="1" customWidth="1"/>
    <col min="21" max="21" width="16.33203125" style="87" hidden="1" customWidth="1"/>
    <col min="22" max="22" width="12.33203125" style="87" hidden="1" customWidth="1"/>
    <col min="23" max="23" width="16.33203125" style="87" hidden="1" customWidth="1"/>
    <col min="24" max="24" width="12.1640625" style="87" hidden="1" customWidth="1"/>
    <col min="25" max="25" width="15" style="87" hidden="1" customWidth="1"/>
    <col min="26" max="26" width="11" style="87" hidden="1" customWidth="1"/>
    <col min="27" max="27" width="15" style="87" hidden="1" customWidth="1"/>
    <col min="28" max="28" width="16.33203125" style="87" hidden="1" customWidth="1"/>
    <col min="29" max="29" width="11" style="87" hidden="1" customWidth="1"/>
    <col min="30" max="30" width="15" style="87" hidden="1" customWidth="1"/>
    <col min="31" max="31" width="16.33203125" style="87" hidden="1" customWidth="1"/>
    <col min="32" max="43" width="10.5" style="146" hidden="1" customWidth="1"/>
    <col min="44" max="65" width="10.5" style="87" hidden="1" customWidth="1"/>
    <col min="66" max="256" width="0" style="146" hidden="1" customWidth="1"/>
    <col min="257" max="16384" width="10.5" style="146" hidden="1"/>
  </cols>
  <sheetData>
    <row r="1" spans="1:256" s="86" customFormat="1" ht="22.5" customHeight="1" x14ac:dyDescent="0.3">
      <c r="A1" s="4"/>
      <c r="B1" s="2"/>
      <c r="C1" s="2"/>
      <c r="D1" s="3" t="s">
        <v>1</v>
      </c>
      <c r="E1" s="2"/>
      <c r="F1" s="280" t="s">
        <v>1417</v>
      </c>
      <c r="G1" s="303" t="s">
        <v>1418</v>
      </c>
      <c r="H1" s="303"/>
      <c r="I1" s="2"/>
      <c r="J1" s="280" t="s">
        <v>1419</v>
      </c>
      <c r="K1" s="3" t="s">
        <v>86</v>
      </c>
      <c r="L1" s="280" t="s">
        <v>1420</v>
      </c>
      <c r="M1" s="159"/>
      <c r="N1" s="159"/>
      <c r="O1" s="159"/>
      <c r="P1" s="159"/>
      <c r="Q1" s="159"/>
      <c r="R1" s="159"/>
      <c r="S1" s="159"/>
      <c r="T1" s="159"/>
      <c r="U1" s="5"/>
      <c r="V1" s="5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s="87" customFormat="1" ht="37.5" customHeight="1" x14ac:dyDescent="0.3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342" t="s">
        <v>5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87" t="s">
        <v>78</v>
      </c>
    </row>
    <row r="3" spans="1:256" s="87" customFormat="1" ht="7.5" customHeight="1" x14ac:dyDescent="0.3">
      <c r="A3" s="244"/>
      <c r="B3" s="88"/>
      <c r="C3" s="89"/>
      <c r="D3" s="89"/>
      <c r="E3" s="89"/>
      <c r="F3" s="89"/>
      <c r="G3" s="89"/>
      <c r="H3" s="89"/>
      <c r="I3" s="89"/>
      <c r="J3" s="89"/>
      <c r="K3" s="90"/>
      <c r="L3" s="244"/>
      <c r="AT3" s="87" t="s">
        <v>70</v>
      </c>
    </row>
    <row r="4" spans="1:256" s="87" customFormat="1" ht="37.5" customHeight="1" x14ac:dyDescent="0.3">
      <c r="A4" s="244"/>
      <c r="B4" s="91"/>
      <c r="D4" s="92" t="s">
        <v>87</v>
      </c>
      <c r="K4" s="93"/>
      <c r="L4" s="244"/>
      <c r="M4" s="94" t="s">
        <v>10</v>
      </c>
      <c r="AT4" s="87" t="s">
        <v>3</v>
      </c>
    </row>
    <row r="5" spans="1:256" s="87" customFormat="1" ht="7.5" customHeight="1" x14ac:dyDescent="0.3">
      <c r="A5" s="244"/>
      <c r="B5" s="91"/>
      <c r="K5" s="93"/>
      <c r="L5" s="244"/>
    </row>
    <row r="6" spans="1:256" s="87" customFormat="1" ht="15.75" customHeight="1" x14ac:dyDescent="0.3">
      <c r="A6" s="244"/>
      <c r="B6" s="91"/>
      <c r="D6" s="78" t="s">
        <v>13</v>
      </c>
      <c r="K6" s="93"/>
      <c r="L6" s="244"/>
    </row>
    <row r="7" spans="1:256" s="87" customFormat="1" ht="15.75" customHeight="1" x14ac:dyDescent="0.3">
      <c r="A7" s="244"/>
      <c r="B7" s="91"/>
      <c r="E7" s="343" t="str">
        <f>'Rekapitulace stavby'!$K$6</f>
        <v>Kynšperk - Oprava centrálních sprch příslušníků - Budova OVS</v>
      </c>
      <c r="F7" s="305"/>
      <c r="G7" s="305"/>
      <c r="H7" s="305"/>
      <c r="K7" s="93"/>
      <c r="L7" s="244"/>
    </row>
    <row r="8" spans="1:256" s="147" customFormat="1" ht="15.75" customHeight="1" x14ac:dyDescent="0.3">
      <c r="A8" s="245"/>
      <c r="B8" s="81"/>
      <c r="D8" s="78" t="s">
        <v>88</v>
      </c>
      <c r="K8" s="103"/>
      <c r="L8" s="245"/>
    </row>
    <row r="9" spans="1:256" s="147" customFormat="1" ht="15.75" customHeight="1" x14ac:dyDescent="0.3">
      <c r="A9" s="245"/>
      <c r="B9" s="81"/>
      <c r="E9" s="309" t="str">
        <f>'Rekapitulace stavby'!D55&amp;" - "&amp;'Rekapitulace stavby'!J55</f>
        <v>D4 - m. č. 124</v>
      </c>
      <c r="F9" s="310"/>
      <c r="G9" s="310"/>
      <c r="H9" s="310"/>
      <c r="K9" s="103"/>
      <c r="L9" s="245"/>
    </row>
    <row r="10" spans="1:256" s="147" customFormat="1" ht="14.25" customHeight="1" x14ac:dyDescent="0.3">
      <c r="A10" s="245"/>
      <c r="B10" s="81"/>
      <c r="K10" s="103"/>
      <c r="L10" s="245"/>
    </row>
    <row r="11" spans="1:256" s="147" customFormat="1" ht="15" customHeight="1" x14ac:dyDescent="0.3">
      <c r="A11" s="245"/>
      <c r="B11" s="81"/>
      <c r="D11" s="78" t="s">
        <v>15</v>
      </c>
      <c r="F11" s="148"/>
      <c r="I11" s="78" t="s">
        <v>16</v>
      </c>
      <c r="J11" s="148"/>
      <c r="K11" s="103"/>
      <c r="L11" s="245"/>
    </row>
    <row r="12" spans="1:256" s="147" customFormat="1" ht="15" customHeight="1" x14ac:dyDescent="0.3">
      <c r="A12" s="245"/>
      <c r="B12" s="81"/>
      <c r="D12" s="78" t="s">
        <v>18</v>
      </c>
      <c r="F12" s="148" t="str">
        <f>'Rekapitulace stavby'!K8</f>
        <v>Věznice Kynšperk nad Ohří, objekt č. 053 - Budova OVS</v>
      </c>
      <c r="I12" s="78" t="s">
        <v>19</v>
      </c>
      <c r="J12" s="153" t="str">
        <f>IF('Rekapitulace stavby'!$AN$8="Vyplň údaj","",IF('Rekapitulace stavby'!$AN$8="","",'Rekapitulace stavby'!$AN$8))</f>
        <v/>
      </c>
      <c r="K12" s="103"/>
      <c r="L12" s="245"/>
    </row>
    <row r="13" spans="1:256" s="147" customFormat="1" ht="12" customHeight="1" x14ac:dyDescent="0.3">
      <c r="A13" s="245"/>
      <c r="B13" s="81"/>
      <c r="K13" s="103"/>
      <c r="L13" s="245"/>
    </row>
    <row r="14" spans="1:256" s="147" customFormat="1" ht="15" customHeight="1" x14ac:dyDescent="0.3">
      <c r="A14" s="245"/>
      <c r="B14" s="81"/>
      <c r="D14" s="78" t="s">
        <v>22</v>
      </c>
      <c r="I14" s="78" t="s">
        <v>23</v>
      </c>
      <c r="J14" s="281" t="str">
        <f>'Rekapitulace stavby'!AN10</f>
        <v>00212423</v>
      </c>
      <c r="K14" s="103"/>
      <c r="L14" s="245"/>
    </row>
    <row r="15" spans="1:256" s="147" customFormat="1" ht="18.75" customHeight="1" x14ac:dyDescent="0.3">
      <c r="A15" s="245"/>
      <c r="B15" s="81"/>
      <c r="E15" s="148" t="str">
        <f>'Rekapitulace stavby'!E11</f>
        <v>VS ČR, Věznice Kynšperk nad Ohří, Zlatá č. p. 52, P. O. Box 10, 357 51 Kynšperk nad Ohří</v>
      </c>
      <c r="I15" s="78" t="s">
        <v>24</v>
      </c>
      <c r="J15" s="148"/>
      <c r="K15" s="103"/>
      <c r="L15" s="245"/>
    </row>
    <row r="16" spans="1:256" s="147" customFormat="1" ht="7.5" customHeight="1" x14ac:dyDescent="0.3">
      <c r="A16" s="245"/>
      <c r="B16" s="81"/>
      <c r="K16" s="103"/>
      <c r="L16" s="245"/>
    </row>
    <row r="17" spans="1:12" s="147" customFormat="1" ht="15" customHeight="1" x14ac:dyDescent="0.3">
      <c r="A17" s="245"/>
      <c r="B17" s="81"/>
      <c r="D17" s="78" t="s">
        <v>25</v>
      </c>
      <c r="I17" s="78" t="s">
        <v>23</v>
      </c>
      <c r="J17" s="148" t="str">
        <f>IF('Rekapitulace stavby'!$AN$13="Vyplň údaj","",IF('Rekapitulace stavby'!$AN$13="","",'Rekapitulace stavby'!$AN$13))</f>
        <v/>
      </c>
      <c r="K17" s="103"/>
      <c r="L17" s="245"/>
    </row>
    <row r="18" spans="1:12" s="147" customFormat="1" ht="18.75" customHeight="1" x14ac:dyDescent="0.3">
      <c r="A18" s="245"/>
      <c r="B18" s="81"/>
      <c r="E18" s="148" t="str">
        <f>IF('Rekapitulace stavby'!$E$14="Vyplň údaj","",IF('Rekapitulace stavby'!$E$14="","",'Rekapitulace stavby'!$E$14))</f>
        <v/>
      </c>
      <c r="I18" s="78" t="s">
        <v>24</v>
      </c>
      <c r="J18" s="148" t="str">
        <f>IF('Rekapitulace stavby'!$AN$14="Vyplň údaj","",IF('Rekapitulace stavby'!$AN$14="","",'Rekapitulace stavby'!$AN$14))</f>
        <v/>
      </c>
      <c r="K18" s="103"/>
      <c r="L18" s="245"/>
    </row>
    <row r="19" spans="1:12" s="147" customFormat="1" ht="7.5" customHeight="1" x14ac:dyDescent="0.3">
      <c r="A19" s="245"/>
      <c r="B19" s="81"/>
      <c r="K19" s="103"/>
      <c r="L19" s="245"/>
    </row>
    <row r="20" spans="1:12" s="147" customFormat="1" ht="15" customHeight="1" x14ac:dyDescent="0.3">
      <c r="A20" s="245"/>
      <c r="B20" s="81"/>
      <c r="D20" s="78" t="s">
        <v>26</v>
      </c>
      <c r="I20" s="78" t="s">
        <v>23</v>
      </c>
      <c r="J20" s="148"/>
      <c r="K20" s="103"/>
      <c r="L20" s="245"/>
    </row>
    <row r="21" spans="1:12" s="147" customFormat="1" ht="18.75" customHeight="1" x14ac:dyDescent="0.3">
      <c r="A21" s="245"/>
      <c r="B21" s="81"/>
      <c r="E21" s="148" t="str">
        <f>'Rekapitulace stavby'!E17</f>
        <v>Ing.Jiří Benda, Vrchlického 774/3, 350 02 Cheb</v>
      </c>
      <c r="I21" s="78" t="s">
        <v>24</v>
      </c>
      <c r="J21" s="148"/>
      <c r="K21" s="103"/>
      <c r="L21" s="245"/>
    </row>
    <row r="22" spans="1:12" s="147" customFormat="1" ht="7.5" customHeight="1" x14ac:dyDescent="0.3">
      <c r="A22" s="245"/>
      <c r="B22" s="81"/>
      <c r="K22" s="103"/>
      <c r="L22" s="245"/>
    </row>
    <row r="23" spans="1:12" s="147" customFormat="1" ht="15" customHeight="1" x14ac:dyDescent="0.3">
      <c r="A23" s="245"/>
      <c r="B23" s="81"/>
      <c r="D23" s="78" t="s">
        <v>28</v>
      </c>
      <c r="K23" s="103"/>
      <c r="L23" s="245"/>
    </row>
    <row r="24" spans="1:12" s="175" customFormat="1" ht="15.75" customHeight="1" x14ac:dyDescent="0.3">
      <c r="A24" s="246"/>
      <c r="B24" s="174"/>
      <c r="E24" s="344"/>
      <c r="F24" s="345"/>
      <c r="G24" s="345"/>
      <c r="H24" s="345"/>
      <c r="K24" s="176"/>
      <c r="L24" s="246"/>
    </row>
    <row r="25" spans="1:12" s="147" customFormat="1" ht="7.5" customHeight="1" x14ac:dyDescent="0.3">
      <c r="A25" s="245"/>
      <c r="B25" s="81"/>
      <c r="K25" s="103"/>
      <c r="L25" s="245"/>
    </row>
    <row r="26" spans="1:12" s="147" customFormat="1" ht="7.5" customHeight="1" x14ac:dyDescent="0.3">
      <c r="A26" s="245"/>
      <c r="B26" s="81"/>
      <c r="D26" s="155"/>
      <c r="E26" s="155"/>
      <c r="F26" s="155"/>
      <c r="G26" s="155"/>
      <c r="H26" s="155"/>
      <c r="I26" s="155"/>
      <c r="J26" s="155"/>
      <c r="K26" s="177"/>
      <c r="L26" s="245"/>
    </row>
    <row r="27" spans="1:12" s="147" customFormat="1" ht="26.25" customHeight="1" x14ac:dyDescent="0.3">
      <c r="A27" s="245"/>
      <c r="B27" s="81"/>
      <c r="D27" s="178" t="s">
        <v>29</v>
      </c>
      <c r="J27" s="157">
        <f>ROUND($J$92,2)</f>
        <v>0</v>
      </c>
      <c r="K27" s="103"/>
      <c r="L27" s="245"/>
    </row>
    <row r="28" spans="1:12" s="147" customFormat="1" ht="7.5" customHeight="1" x14ac:dyDescent="0.3">
      <c r="A28" s="245"/>
      <c r="B28" s="81"/>
      <c r="D28" s="155"/>
      <c r="E28" s="155"/>
      <c r="F28" s="155"/>
      <c r="G28" s="155"/>
      <c r="H28" s="155"/>
      <c r="I28" s="155"/>
      <c r="J28" s="155"/>
      <c r="K28" s="177"/>
      <c r="L28" s="245"/>
    </row>
    <row r="29" spans="1:12" s="147" customFormat="1" ht="15" customHeight="1" x14ac:dyDescent="0.3">
      <c r="A29" s="245"/>
      <c r="B29" s="81"/>
      <c r="F29" s="149" t="s">
        <v>31</v>
      </c>
      <c r="I29" s="149" t="s">
        <v>30</v>
      </c>
      <c r="J29" s="149" t="s">
        <v>32</v>
      </c>
      <c r="K29" s="103"/>
      <c r="L29" s="245"/>
    </row>
    <row r="30" spans="1:12" s="147" customFormat="1" ht="15" customHeight="1" x14ac:dyDescent="0.3">
      <c r="A30" s="245"/>
      <c r="B30" s="81"/>
      <c r="D30" s="150" t="s">
        <v>33</v>
      </c>
      <c r="E30" s="150" t="s">
        <v>34</v>
      </c>
      <c r="F30" s="179">
        <f>ROUND(SUM($BE$92:$BE$168),2)</f>
        <v>0</v>
      </c>
      <c r="I30" s="180">
        <v>0.21</v>
      </c>
      <c r="J30" s="179">
        <f>ROUND(ROUND((SUM($BE$92:$BE$168)),2)*$I$30,2)</f>
        <v>0</v>
      </c>
      <c r="K30" s="103"/>
      <c r="L30" s="245"/>
    </row>
    <row r="31" spans="1:12" s="147" customFormat="1" ht="15" customHeight="1" x14ac:dyDescent="0.3">
      <c r="A31" s="245"/>
      <c r="B31" s="81"/>
      <c r="E31" s="150" t="s">
        <v>35</v>
      </c>
      <c r="F31" s="179">
        <f>ROUND(SUM($BF$92:$BF$168),2)</f>
        <v>0</v>
      </c>
      <c r="I31" s="180">
        <v>0.15</v>
      </c>
      <c r="J31" s="179">
        <f>ROUND(ROUND((SUM($BF$92:$BF$168)),2)*$I$31,2)</f>
        <v>0</v>
      </c>
      <c r="K31" s="103"/>
      <c r="L31" s="245"/>
    </row>
    <row r="32" spans="1:12" s="147" customFormat="1" ht="15" hidden="1" customHeight="1" x14ac:dyDescent="0.3">
      <c r="A32" s="245"/>
      <c r="B32" s="81"/>
      <c r="E32" s="150" t="s">
        <v>36</v>
      </c>
      <c r="F32" s="179">
        <f>ROUND(SUM($BG$92:$BG$168),2)</f>
        <v>0</v>
      </c>
      <c r="I32" s="180">
        <v>0.21</v>
      </c>
      <c r="J32" s="179">
        <v>0</v>
      </c>
      <c r="K32" s="103"/>
      <c r="L32" s="245"/>
    </row>
    <row r="33" spans="1:12" s="147" customFormat="1" ht="15" hidden="1" customHeight="1" x14ac:dyDescent="0.3">
      <c r="A33" s="245"/>
      <c r="B33" s="81"/>
      <c r="E33" s="150" t="s">
        <v>37</v>
      </c>
      <c r="F33" s="179">
        <f>ROUND(SUM($BH$92:$BH$168),2)</f>
        <v>0</v>
      </c>
      <c r="I33" s="180">
        <v>0.15</v>
      </c>
      <c r="J33" s="179">
        <v>0</v>
      </c>
      <c r="K33" s="103"/>
      <c r="L33" s="245"/>
    </row>
    <row r="34" spans="1:12" s="147" customFormat="1" ht="15" hidden="1" customHeight="1" x14ac:dyDescent="0.3">
      <c r="A34" s="245"/>
      <c r="B34" s="81"/>
      <c r="E34" s="150" t="s">
        <v>38</v>
      </c>
      <c r="F34" s="179">
        <f>ROUND(SUM($BI$92:$BI$168),2)</f>
        <v>0</v>
      </c>
      <c r="I34" s="180">
        <v>0</v>
      </c>
      <c r="J34" s="179">
        <v>0</v>
      </c>
      <c r="K34" s="103"/>
      <c r="L34" s="245"/>
    </row>
    <row r="35" spans="1:12" s="147" customFormat="1" ht="7.5" customHeight="1" x14ac:dyDescent="0.3">
      <c r="A35" s="245"/>
      <c r="B35" s="81"/>
      <c r="K35" s="103"/>
      <c r="L35" s="245"/>
    </row>
    <row r="36" spans="1:12" s="147" customFormat="1" ht="26.25" customHeight="1" x14ac:dyDescent="0.3">
      <c r="A36" s="245"/>
      <c r="B36" s="81"/>
      <c r="C36" s="107"/>
      <c r="D36" s="108" t="s">
        <v>39</v>
      </c>
      <c r="E36" s="151"/>
      <c r="F36" s="151"/>
      <c r="G36" s="181" t="s">
        <v>40</v>
      </c>
      <c r="H36" s="109" t="s">
        <v>41</v>
      </c>
      <c r="I36" s="151"/>
      <c r="J36" s="152">
        <f>SUM($J$27:$J$34)</f>
        <v>0</v>
      </c>
      <c r="K36" s="182"/>
      <c r="L36" s="245"/>
    </row>
    <row r="37" spans="1:12" s="147" customFormat="1" ht="15" customHeight="1" x14ac:dyDescent="0.3">
      <c r="A37" s="245"/>
      <c r="B37" s="112"/>
      <c r="C37" s="113"/>
      <c r="D37" s="113"/>
      <c r="E37" s="113"/>
      <c r="F37" s="113"/>
      <c r="G37" s="113"/>
      <c r="H37" s="113"/>
      <c r="I37" s="113"/>
      <c r="J37" s="113"/>
      <c r="K37" s="114"/>
      <c r="L37" s="245"/>
    </row>
    <row r="38" spans="1:12" ht="14.25" customHeight="1" x14ac:dyDescent="0.3">
      <c r="A38" s="244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51"/>
    </row>
    <row r="39" spans="1:12" ht="14.25" customHeight="1" x14ac:dyDescent="0.3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51"/>
    </row>
    <row r="40" spans="1:12" ht="14.25" customHeight="1" x14ac:dyDescent="0.3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51"/>
    </row>
    <row r="41" spans="1:12" s="147" customFormat="1" ht="7.5" customHeight="1" x14ac:dyDescent="0.3">
      <c r="A41" s="245"/>
      <c r="B41" s="115"/>
      <c r="C41" s="116"/>
      <c r="D41" s="116"/>
      <c r="E41" s="116"/>
      <c r="F41" s="116"/>
      <c r="G41" s="116"/>
      <c r="H41" s="116"/>
      <c r="I41" s="116"/>
      <c r="J41" s="116"/>
      <c r="K41" s="183"/>
      <c r="L41" s="245"/>
    </row>
    <row r="42" spans="1:12" s="147" customFormat="1" ht="37.5" customHeight="1" x14ac:dyDescent="0.3">
      <c r="A42" s="245"/>
      <c r="B42" s="81"/>
      <c r="C42" s="92" t="s">
        <v>89</v>
      </c>
      <c r="K42" s="103"/>
      <c r="L42" s="245"/>
    </row>
    <row r="43" spans="1:12" s="147" customFormat="1" ht="7.5" customHeight="1" x14ac:dyDescent="0.3">
      <c r="A43" s="245"/>
      <c r="B43" s="81"/>
      <c r="K43" s="103"/>
      <c r="L43" s="245"/>
    </row>
    <row r="44" spans="1:12" s="147" customFormat="1" ht="15" customHeight="1" x14ac:dyDescent="0.3">
      <c r="A44" s="245"/>
      <c r="B44" s="81"/>
      <c r="C44" s="78" t="s">
        <v>13</v>
      </c>
      <c r="K44" s="103"/>
      <c r="L44" s="245"/>
    </row>
    <row r="45" spans="1:12" s="147" customFormat="1" ht="16.5" customHeight="1" x14ac:dyDescent="0.3">
      <c r="A45" s="245"/>
      <c r="B45" s="81"/>
      <c r="E45" s="343" t="str">
        <f>$E$7</f>
        <v>Kynšperk - Oprava centrálních sprch příslušníků - Budova OVS</v>
      </c>
      <c r="F45" s="310"/>
      <c r="G45" s="310"/>
      <c r="H45" s="310"/>
      <c r="K45" s="103"/>
      <c r="L45" s="245"/>
    </row>
    <row r="46" spans="1:12" s="147" customFormat="1" ht="15" customHeight="1" x14ac:dyDescent="0.3">
      <c r="A46" s="245"/>
      <c r="B46" s="81"/>
      <c r="C46" s="78" t="s">
        <v>88</v>
      </c>
      <c r="K46" s="103"/>
      <c r="L46" s="245"/>
    </row>
    <row r="47" spans="1:12" s="147" customFormat="1" ht="19.5" customHeight="1" x14ac:dyDescent="0.3">
      <c r="A47" s="245"/>
      <c r="B47" s="81"/>
      <c r="E47" s="309" t="str">
        <f>$E$9</f>
        <v>D4 - m. č. 124</v>
      </c>
      <c r="F47" s="310"/>
      <c r="G47" s="310"/>
      <c r="H47" s="310"/>
      <c r="K47" s="103"/>
      <c r="L47" s="245"/>
    </row>
    <row r="48" spans="1:12" s="147" customFormat="1" ht="7.5" customHeight="1" x14ac:dyDescent="0.3">
      <c r="A48" s="245"/>
      <c r="B48" s="81"/>
      <c r="K48" s="103"/>
      <c r="L48" s="245"/>
    </row>
    <row r="49" spans="1:47" s="147" customFormat="1" ht="18.75" customHeight="1" x14ac:dyDescent="0.3">
      <c r="A49" s="245"/>
      <c r="B49" s="81"/>
      <c r="C49" s="78" t="s">
        <v>18</v>
      </c>
      <c r="F49" s="148" t="str">
        <f>$F$12</f>
        <v>Věznice Kynšperk nad Ohří, objekt č. 053 - Budova OVS</v>
      </c>
      <c r="I49" s="78" t="s">
        <v>19</v>
      </c>
      <c r="J49" s="153" t="str">
        <f>IF($J$12="","",$J$12)</f>
        <v/>
      </c>
      <c r="K49" s="103"/>
      <c r="L49" s="245"/>
    </row>
    <row r="50" spans="1:47" s="147" customFormat="1" ht="7.5" customHeight="1" x14ac:dyDescent="0.3">
      <c r="A50" s="245"/>
      <c r="B50" s="81"/>
      <c r="K50" s="103"/>
      <c r="L50" s="245"/>
    </row>
    <row r="51" spans="1:47" s="147" customFormat="1" ht="27.75" customHeight="1" x14ac:dyDescent="0.3">
      <c r="A51" s="245"/>
      <c r="B51" s="81"/>
      <c r="C51" s="83" t="s">
        <v>22</v>
      </c>
      <c r="F51" s="156" t="str">
        <f>$E$15</f>
        <v>VS ČR, Věznice Kynšperk nad Ohří, Zlatá č. p. 52, P. O. Box 10, 357 51 Kynšperk nad Ohří</v>
      </c>
      <c r="I51" s="83" t="s">
        <v>26</v>
      </c>
      <c r="J51" s="156" t="str">
        <f>$E$21</f>
        <v>Ing.Jiří Benda, Vrchlického 774/3, 350 02 Cheb</v>
      </c>
      <c r="K51" s="103"/>
      <c r="L51" s="245"/>
    </row>
    <row r="52" spans="1:47" s="147" customFormat="1" ht="15" customHeight="1" x14ac:dyDescent="0.3">
      <c r="A52" s="245"/>
      <c r="B52" s="81"/>
      <c r="C52" s="83" t="s">
        <v>25</v>
      </c>
      <c r="F52" s="156" t="str">
        <f>IF($E$18="","",$E$18)</f>
        <v/>
      </c>
      <c r="I52" s="146"/>
      <c r="J52" s="146"/>
      <c r="K52" s="103"/>
      <c r="L52" s="245"/>
    </row>
    <row r="53" spans="1:47" s="147" customFormat="1" ht="11.25" customHeight="1" x14ac:dyDescent="0.3">
      <c r="A53" s="245"/>
      <c r="B53" s="81"/>
      <c r="K53" s="103"/>
      <c r="L53" s="245"/>
    </row>
    <row r="54" spans="1:47" s="147" customFormat="1" ht="30" customHeight="1" x14ac:dyDescent="0.3">
      <c r="A54" s="245"/>
      <c r="B54" s="81"/>
      <c r="C54" s="184" t="s">
        <v>90</v>
      </c>
      <c r="D54" s="107"/>
      <c r="E54" s="107"/>
      <c r="F54" s="107"/>
      <c r="G54" s="107"/>
      <c r="H54" s="107"/>
      <c r="I54" s="107"/>
      <c r="J54" s="185" t="s">
        <v>91</v>
      </c>
      <c r="K54" s="111"/>
      <c r="L54" s="245"/>
    </row>
    <row r="55" spans="1:47" s="147" customFormat="1" ht="11.25" customHeight="1" x14ac:dyDescent="0.3">
      <c r="A55" s="245"/>
      <c r="B55" s="81"/>
      <c r="K55" s="103"/>
      <c r="L55" s="245"/>
    </row>
    <row r="56" spans="1:47" s="147" customFormat="1" ht="30" customHeight="1" x14ac:dyDescent="0.3">
      <c r="A56" s="245"/>
      <c r="B56" s="81"/>
      <c r="C56" s="158" t="s">
        <v>92</v>
      </c>
      <c r="J56" s="157">
        <f>$J$92</f>
        <v>0</v>
      </c>
      <c r="K56" s="103"/>
      <c r="L56" s="245"/>
      <c r="AU56" s="147" t="s">
        <v>93</v>
      </c>
    </row>
    <row r="57" spans="1:47" s="132" customFormat="1" ht="25.5" customHeight="1" x14ac:dyDescent="0.3">
      <c r="A57" s="247"/>
      <c r="B57" s="186"/>
      <c r="D57" s="187" t="s">
        <v>94</v>
      </c>
      <c r="E57" s="187"/>
      <c r="F57" s="187"/>
      <c r="G57" s="187"/>
      <c r="H57" s="187"/>
      <c r="I57" s="187"/>
      <c r="J57" s="188">
        <f>$J$93</f>
        <v>0</v>
      </c>
      <c r="K57" s="189"/>
      <c r="L57" s="247"/>
    </row>
    <row r="58" spans="1:47" s="191" customFormat="1" ht="21" customHeight="1" x14ac:dyDescent="0.3">
      <c r="A58" s="248"/>
      <c r="B58" s="190"/>
      <c r="D58" s="192" t="s">
        <v>309</v>
      </c>
      <c r="E58" s="192"/>
      <c r="F58" s="192"/>
      <c r="G58" s="192"/>
      <c r="H58" s="192"/>
      <c r="I58" s="192"/>
      <c r="J58" s="193">
        <f>$J$94</f>
        <v>0</v>
      </c>
      <c r="K58" s="194"/>
      <c r="L58" s="248"/>
    </row>
    <row r="59" spans="1:47" s="191" customFormat="1" ht="21" customHeight="1" x14ac:dyDescent="0.3">
      <c r="A59" s="248"/>
      <c r="B59" s="190"/>
      <c r="D59" s="192" t="s">
        <v>95</v>
      </c>
      <c r="E59" s="192"/>
      <c r="F59" s="192"/>
      <c r="G59" s="192"/>
      <c r="H59" s="192"/>
      <c r="I59" s="192"/>
      <c r="J59" s="193">
        <f>$J$99</f>
        <v>0</v>
      </c>
      <c r="K59" s="194"/>
      <c r="L59" s="248"/>
    </row>
    <row r="60" spans="1:47" s="191" customFormat="1" ht="21" customHeight="1" x14ac:dyDescent="0.3">
      <c r="A60" s="248"/>
      <c r="B60" s="190"/>
      <c r="D60" s="192" t="s">
        <v>96</v>
      </c>
      <c r="E60" s="192"/>
      <c r="F60" s="192"/>
      <c r="G60" s="192"/>
      <c r="H60" s="192"/>
      <c r="I60" s="192"/>
      <c r="J60" s="193">
        <f>$J$108</f>
        <v>0</v>
      </c>
      <c r="K60" s="194"/>
      <c r="L60" s="248"/>
    </row>
    <row r="61" spans="1:47" s="191" customFormat="1" ht="21" customHeight="1" x14ac:dyDescent="0.3">
      <c r="A61" s="248"/>
      <c r="B61" s="190"/>
      <c r="D61" s="192" t="s">
        <v>97</v>
      </c>
      <c r="E61" s="192"/>
      <c r="F61" s="192"/>
      <c r="G61" s="192"/>
      <c r="H61" s="192"/>
      <c r="I61" s="192"/>
      <c r="J61" s="193">
        <f>$J$115</f>
        <v>0</v>
      </c>
      <c r="K61" s="194"/>
      <c r="L61" s="248"/>
    </row>
    <row r="62" spans="1:47" s="191" customFormat="1" ht="21" customHeight="1" x14ac:dyDescent="0.3">
      <c r="A62" s="248"/>
      <c r="B62" s="190"/>
      <c r="D62" s="192" t="s">
        <v>98</v>
      </c>
      <c r="E62" s="192"/>
      <c r="F62" s="192"/>
      <c r="G62" s="192"/>
      <c r="H62" s="192"/>
      <c r="I62" s="192"/>
      <c r="J62" s="193">
        <f>$J$121</f>
        <v>0</v>
      </c>
      <c r="K62" s="194"/>
      <c r="L62" s="248"/>
    </row>
    <row r="63" spans="1:47" s="132" customFormat="1" ht="25.5" customHeight="1" x14ac:dyDescent="0.3">
      <c r="A63" s="247"/>
      <c r="B63" s="186"/>
      <c r="D63" s="187" t="s">
        <v>99</v>
      </c>
      <c r="E63" s="187"/>
      <c r="F63" s="187"/>
      <c r="G63" s="187"/>
      <c r="H63" s="187"/>
      <c r="I63" s="187"/>
      <c r="J63" s="188">
        <f>$J$123</f>
        <v>0</v>
      </c>
      <c r="K63" s="189"/>
      <c r="L63" s="247"/>
    </row>
    <row r="64" spans="1:47" s="191" customFormat="1" ht="21" customHeight="1" x14ac:dyDescent="0.3">
      <c r="A64" s="248"/>
      <c r="B64" s="190"/>
      <c r="D64" s="192" t="s">
        <v>310</v>
      </c>
      <c r="E64" s="192"/>
      <c r="F64" s="192"/>
      <c r="G64" s="192"/>
      <c r="H64" s="192"/>
      <c r="I64" s="192"/>
      <c r="J64" s="193">
        <f>$J$124</f>
        <v>0</v>
      </c>
      <c r="K64" s="194"/>
      <c r="L64" s="248"/>
    </row>
    <row r="65" spans="1:12" s="191" customFormat="1" ht="21" customHeight="1" x14ac:dyDescent="0.3">
      <c r="A65" s="248"/>
      <c r="B65" s="190"/>
      <c r="D65" s="192" t="s">
        <v>100</v>
      </c>
      <c r="E65" s="192"/>
      <c r="F65" s="192"/>
      <c r="G65" s="192"/>
      <c r="H65" s="192"/>
      <c r="I65" s="192"/>
      <c r="J65" s="193">
        <f>$J$132</f>
        <v>0</v>
      </c>
      <c r="K65" s="194"/>
      <c r="L65" s="248"/>
    </row>
    <row r="66" spans="1:12" s="191" customFormat="1" ht="21" customHeight="1" x14ac:dyDescent="0.3">
      <c r="A66" s="248"/>
      <c r="B66" s="190"/>
      <c r="D66" s="192" t="s">
        <v>101</v>
      </c>
      <c r="E66" s="192"/>
      <c r="F66" s="192"/>
      <c r="G66" s="192"/>
      <c r="H66" s="192"/>
      <c r="I66" s="192"/>
      <c r="J66" s="193">
        <f>$J$134</f>
        <v>0</v>
      </c>
      <c r="K66" s="194"/>
      <c r="L66" s="248"/>
    </row>
    <row r="67" spans="1:12" s="191" customFormat="1" ht="21" customHeight="1" x14ac:dyDescent="0.3">
      <c r="A67" s="248"/>
      <c r="B67" s="190"/>
      <c r="D67" s="192" t="s">
        <v>311</v>
      </c>
      <c r="E67" s="192"/>
      <c r="F67" s="192"/>
      <c r="G67" s="192"/>
      <c r="H67" s="192"/>
      <c r="I67" s="192"/>
      <c r="J67" s="193">
        <f>$J$136</f>
        <v>0</v>
      </c>
      <c r="K67" s="194"/>
      <c r="L67" s="248"/>
    </row>
    <row r="68" spans="1:12" s="191" customFormat="1" ht="21" customHeight="1" x14ac:dyDescent="0.3">
      <c r="A68" s="248"/>
      <c r="B68" s="190"/>
      <c r="D68" s="192" t="s">
        <v>1022</v>
      </c>
      <c r="E68" s="192"/>
      <c r="F68" s="192"/>
      <c r="G68" s="192"/>
      <c r="H68" s="192"/>
      <c r="I68" s="192"/>
      <c r="J68" s="193">
        <f>$J$139</f>
        <v>0</v>
      </c>
      <c r="K68" s="194"/>
      <c r="L68" s="248"/>
    </row>
    <row r="69" spans="1:12" s="191" customFormat="1" ht="21" customHeight="1" x14ac:dyDescent="0.3">
      <c r="A69" s="248"/>
      <c r="B69" s="190"/>
      <c r="D69" s="192" t="s">
        <v>319</v>
      </c>
      <c r="E69" s="192"/>
      <c r="F69" s="192"/>
      <c r="G69" s="192"/>
      <c r="H69" s="192"/>
      <c r="I69" s="192"/>
      <c r="J69" s="193">
        <f>$J$143</f>
        <v>0</v>
      </c>
      <c r="K69" s="194"/>
      <c r="L69" s="248"/>
    </row>
    <row r="70" spans="1:12" s="191" customFormat="1" ht="21" customHeight="1" x14ac:dyDescent="0.3">
      <c r="A70" s="248"/>
      <c r="B70" s="273"/>
      <c r="C70" s="274"/>
      <c r="D70" s="275" t="s">
        <v>321</v>
      </c>
      <c r="E70" s="275"/>
      <c r="F70" s="275"/>
      <c r="G70" s="275"/>
      <c r="H70" s="275"/>
      <c r="I70" s="275"/>
      <c r="J70" s="276">
        <f>$J$153</f>
        <v>0</v>
      </c>
      <c r="K70" s="277"/>
      <c r="L70" s="248"/>
    </row>
    <row r="71" spans="1:12" s="191" customFormat="1" ht="21" customHeight="1" x14ac:dyDescent="0.3">
      <c r="A71" s="248"/>
      <c r="B71" s="273"/>
      <c r="C71" s="274"/>
      <c r="D71" s="275" t="s">
        <v>103</v>
      </c>
      <c r="E71" s="275"/>
      <c r="F71" s="275"/>
      <c r="G71" s="275"/>
      <c r="H71" s="275"/>
      <c r="I71" s="275"/>
      <c r="J71" s="276">
        <f>$J$160</f>
        <v>0</v>
      </c>
      <c r="K71" s="277"/>
      <c r="L71" s="248"/>
    </row>
    <row r="72" spans="1:12" s="132" customFormat="1" ht="25.5" customHeight="1" x14ac:dyDescent="0.3">
      <c r="A72" s="247"/>
      <c r="B72" s="285"/>
      <c r="C72" s="286"/>
      <c r="D72" s="287" t="s">
        <v>104</v>
      </c>
      <c r="E72" s="287"/>
      <c r="F72" s="287"/>
      <c r="G72" s="287"/>
      <c r="H72" s="287"/>
      <c r="I72" s="287"/>
      <c r="J72" s="288">
        <f>$J$167</f>
        <v>0</v>
      </c>
      <c r="K72" s="289"/>
      <c r="L72" s="247"/>
    </row>
    <row r="73" spans="1:12" s="147" customFormat="1" ht="22.5" customHeight="1" x14ac:dyDescent="0.3">
      <c r="A73" s="245"/>
      <c r="B73" s="81"/>
      <c r="K73" s="103"/>
      <c r="L73" s="245"/>
    </row>
    <row r="74" spans="1:12" s="147" customFormat="1" ht="7.5" customHeight="1" x14ac:dyDescent="0.3">
      <c r="A74" s="245"/>
      <c r="B74" s="112"/>
      <c r="C74" s="113"/>
      <c r="D74" s="113"/>
      <c r="E74" s="113"/>
      <c r="F74" s="113"/>
      <c r="G74" s="113"/>
      <c r="H74" s="113"/>
      <c r="I74" s="113"/>
      <c r="J74" s="113"/>
      <c r="K74" s="114"/>
      <c r="L74" s="245"/>
    </row>
    <row r="75" spans="1:12" ht="14.25" customHeight="1" x14ac:dyDescent="0.3">
      <c r="A75" s="244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51"/>
    </row>
    <row r="76" spans="1:12" ht="14.25" customHeight="1" x14ac:dyDescent="0.3">
      <c r="A76" s="244"/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51"/>
    </row>
    <row r="77" spans="1:12" ht="14.25" customHeight="1" x14ac:dyDescent="0.3">
      <c r="A77" s="244"/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51"/>
    </row>
    <row r="78" spans="1:12" s="147" customFormat="1" ht="7.5" customHeight="1" x14ac:dyDescent="0.3">
      <c r="A78" s="245"/>
      <c r="B78" s="115"/>
      <c r="C78" s="116"/>
      <c r="D78" s="116"/>
      <c r="E78" s="116"/>
      <c r="F78" s="116"/>
      <c r="G78" s="116"/>
      <c r="H78" s="116"/>
      <c r="I78" s="116"/>
      <c r="J78" s="116"/>
      <c r="K78" s="116"/>
      <c r="L78" s="252"/>
    </row>
    <row r="79" spans="1:12" s="147" customFormat="1" ht="37.5" customHeight="1" x14ac:dyDescent="0.3">
      <c r="A79" s="245"/>
      <c r="B79" s="81"/>
      <c r="C79" s="92" t="s">
        <v>105</v>
      </c>
      <c r="L79" s="252"/>
    </row>
    <row r="80" spans="1:12" s="147" customFormat="1" ht="7.5" customHeight="1" x14ac:dyDescent="0.3">
      <c r="A80" s="245"/>
      <c r="B80" s="81"/>
      <c r="L80" s="252"/>
    </row>
    <row r="81" spans="1:65" s="147" customFormat="1" ht="15" customHeight="1" x14ac:dyDescent="0.3">
      <c r="A81" s="245"/>
      <c r="B81" s="81"/>
      <c r="C81" s="78" t="s">
        <v>13</v>
      </c>
      <c r="L81" s="252"/>
    </row>
    <row r="82" spans="1:65" s="147" customFormat="1" ht="16.5" customHeight="1" x14ac:dyDescent="0.3">
      <c r="A82" s="245"/>
      <c r="B82" s="81"/>
      <c r="E82" s="343" t="str">
        <f>$E$7</f>
        <v>Kynšperk - Oprava centrálních sprch příslušníků - Budova OVS</v>
      </c>
      <c r="F82" s="310"/>
      <c r="G82" s="310"/>
      <c r="H82" s="310"/>
      <c r="L82" s="252"/>
    </row>
    <row r="83" spans="1:65" s="147" customFormat="1" ht="15" customHeight="1" x14ac:dyDescent="0.3">
      <c r="A83" s="245"/>
      <c r="B83" s="81"/>
      <c r="C83" s="78" t="s">
        <v>88</v>
      </c>
      <c r="L83" s="252"/>
    </row>
    <row r="84" spans="1:65" s="147" customFormat="1" ht="19.5" customHeight="1" x14ac:dyDescent="0.3">
      <c r="A84" s="245"/>
      <c r="B84" s="81"/>
      <c r="E84" s="309" t="str">
        <f>$E$9</f>
        <v>D4 - m. č. 124</v>
      </c>
      <c r="F84" s="310"/>
      <c r="G84" s="310"/>
      <c r="H84" s="310"/>
      <c r="L84" s="252"/>
    </row>
    <row r="85" spans="1:65" s="147" customFormat="1" ht="7.5" customHeight="1" x14ac:dyDescent="0.3">
      <c r="A85" s="245"/>
      <c r="B85" s="81"/>
      <c r="L85" s="252"/>
    </row>
    <row r="86" spans="1:65" s="147" customFormat="1" ht="18.75" customHeight="1" x14ac:dyDescent="0.3">
      <c r="A86" s="245"/>
      <c r="B86" s="81"/>
      <c r="C86" s="78" t="s">
        <v>18</v>
      </c>
      <c r="F86" s="148" t="str">
        <f>$F$12</f>
        <v>Věznice Kynšperk nad Ohří, objekt č. 053 - Budova OVS</v>
      </c>
      <c r="I86" s="78" t="s">
        <v>19</v>
      </c>
      <c r="J86" s="153" t="str">
        <f>IF($J$12="","",$J$12)</f>
        <v/>
      </c>
      <c r="L86" s="252"/>
    </row>
    <row r="87" spans="1:65" s="147" customFormat="1" ht="7.5" customHeight="1" x14ac:dyDescent="0.3">
      <c r="A87" s="245"/>
      <c r="B87" s="81"/>
      <c r="L87" s="252"/>
    </row>
    <row r="88" spans="1:65" s="147" customFormat="1" ht="27.75" customHeight="1" x14ac:dyDescent="0.3">
      <c r="A88" s="245"/>
      <c r="B88" s="81"/>
      <c r="C88" s="83" t="s">
        <v>22</v>
      </c>
      <c r="D88" s="278"/>
      <c r="E88" s="278"/>
      <c r="F88" s="154" t="str">
        <f>$E$15</f>
        <v>VS ČR, Věznice Kynšperk nad Ohří, Zlatá č. p. 52, P. O. Box 10, 357 51 Kynšperk nad Ohří</v>
      </c>
      <c r="G88" s="278"/>
      <c r="H88" s="278"/>
      <c r="I88" s="83" t="s">
        <v>26</v>
      </c>
      <c r="J88" s="279" t="str">
        <f>$E$21</f>
        <v>Ing.Jiří Benda, Vrchlického 774/3, 350 02 Cheb</v>
      </c>
      <c r="L88" s="252"/>
    </row>
    <row r="89" spans="1:65" s="147" customFormat="1" ht="15" customHeight="1" x14ac:dyDescent="0.3">
      <c r="A89" s="245"/>
      <c r="B89" s="81"/>
      <c r="C89" s="78" t="s">
        <v>25</v>
      </c>
      <c r="F89" s="148" t="str">
        <f>IF($E$18="","",$E$18)</f>
        <v/>
      </c>
      <c r="L89" s="252"/>
    </row>
    <row r="90" spans="1:65" s="147" customFormat="1" ht="11.25" customHeight="1" x14ac:dyDescent="0.3">
      <c r="A90" s="245"/>
      <c r="B90" s="81"/>
      <c r="L90" s="252"/>
    </row>
    <row r="91" spans="1:65" s="199" customFormat="1" ht="30" customHeight="1" x14ac:dyDescent="0.3">
      <c r="A91" s="249"/>
      <c r="B91" s="195"/>
      <c r="C91" s="196" t="s">
        <v>106</v>
      </c>
      <c r="D91" s="197" t="s">
        <v>48</v>
      </c>
      <c r="E91" s="197" t="s">
        <v>44</v>
      </c>
      <c r="F91" s="197" t="s">
        <v>107</v>
      </c>
      <c r="G91" s="197" t="s">
        <v>108</v>
      </c>
      <c r="H91" s="197" t="s">
        <v>109</v>
      </c>
      <c r="I91" s="197" t="s">
        <v>110</v>
      </c>
      <c r="J91" s="197" t="s">
        <v>111</v>
      </c>
      <c r="K91" s="198" t="s">
        <v>112</v>
      </c>
      <c r="L91" s="253"/>
      <c r="M91" s="121" t="s">
        <v>113</v>
      </c>
      <c r="N91" s="122" t="s">
        <v>33</v>
      </c>
      <c r="O91" s="122" t="s">
        <v>114</v>
      </c>
      <c r="P91" s="122" t="s">
        <v>115</v>
      </c>
      <c r="Q91" s="122" t="s">
        <v>116</v>
      </c>
      <c r="R91" s="122" t="s">
        <v>117</v>
      </c>
      <c r="S91" s="122" t="s">
        <v>118</v>
      </c>
      <c r="T91" s="123" t="s">
        <v>119</v>
      </c>
    </row>
    <row r="92" spans="1:65" s="147" customFormat="1" ht="30" customHeight="1" x14ac:dyDescent="0.35">
      <c r="A92" s="245"/>
      <c r="B92" s="81"/>
      <c r="C92" s="158" t="s">
        <v>92</v>
      </c>
      <c r="J92" s="200">
        <f>$BK$92</f>
        <v>0</v>
      </c>
      <c r="L92" s="252"/>
      <c r="M92" s="125"/>
      <c r="N92" s="155"/>
      <c r="O92" s="155"/>
      <c r="P92" s="201">
        <f>$P$93+$P$123+$P$167</f>
        <v>41.975037999999998</v>
      </c>
      <c r="Q92" s="155"/>
      <c r="R92" s="201">
        <f>$R$93+$R$123+$R$167</f>
        <v>1.2233665199999999</v>
      </c>
      <c r="S92" s="155"/>
      <c r="T92" s="202">
        <f>$T$93+$T$123+$T$167</f>
        <v>0.52600695000000008</v>
      </c>
      <c r="AT92" s="147" t="s">
        <v>62</v>
      </c>
      <c r="AU92" s="147" t="s">
        <v>93</v>
      </c>
      <c r="BK92" s="203">
        <f>$BK$93+$BK$123+$BK$167</f>
        <v>0</v>
      </c>
    </row>
    <row r="93" spans="1:65" s="205" customFormat="1" ht="37.5" customHeight="1" x14ac:dyDescent="0.35">
      <c r="A93" s="250"/>
      <c r="B93" s="204"/>
      <c r="D93" s="206" t="s">
        <v>62</v>
      </c>
      <c r="E93" s="207" t="s">
        <v>120</v>
      </c>
      <c r="F93" s="207" t="s">
        <v>121</v>
      </c>
      <c r="J93" s="208">
        <f>$BK$93</f>
        <v>0</v>
      </c>
      <c r="L93" s="254"/>
      <c r="M93" s="209"/>
      <c r="P93" s="210">
        <f>$P$94+$P$99+$P$108+$P$115+$P$121</f>
        <v>24.783501999999999</v>
      </c>
      <c r="R93" s="210">
        <f>$R$94+$R$99+$R$108+$R$115+$R$121</f>
        <v>1.0356321799999999</v>
      </c>
      <c r="T93" s="211">
        <f>$T$94+$T$99+$T$108+$T$115+$T$121</f>
        <v>0.47960000000000008</v>
      </c>
      <c r="AR93" s="206" t="s">
        <v>17</v>
      </c>
      <c r="AT93" s="206" t="s">
        <v>62</v>
      </c>
      <c r="AU93" s="206" t="s">
        <v>63</v>
      </c>
      <c r="AY93" s="206" t="s">
        <v>122</v>
      </c>
      <c r="BK93" s="212">
        <f>$BK$94+$BK$99+$BK$108+$BK$115+$BK$121</f>
        <v>0</v>
      </c>
    </row>
    <row r="94" spans="1:65" s="205" customFormat="1" ht="21" customHeight="1" x14ac:dyDescent="0.3">
      <c r="A94" s="250"/>
      <c r="B94" s="204"/>
      <c r="D94" s="206" t="s">
        <v>62</v>
      </c>
      <c r="E94" s="213" t="s">
        <v>136</v>
      </c>
      <c r="F94" s="213" t="s">
        <v>324</v>
      </c>
      <c r="J94" s="214">
        <f>$BK$94</f>
        <v>0</v>
      </c>
      <c r="L94" s="254"/>
      <c r="M94" s="209"/>
      <c r="P94" s="210">
        <f>SUM($P$95:$P$98)</f>
        <v>6.6627860000000005</v>
      </c>
      <c r="R94" s="210">
        <f>SUM($R$95:$R$98)</f>
        <v>0.42845330999999998</v>
      </c>
      <c r="T94" s="211">
        <f>SUM($T$95:$T$98)</f>
        <v>0</v>
      </c>
      <c r="AR94" s="206" t="s">
        <v>17</v>
      </c>
      <c r="AT94" s="206" t="s">
        <v>62</v>
      </c>
      <c r="AU94" s="206" t="s">
        <v>17</v>
      </c>
      <c r="AY94" s="206" t="s">
        <v>122</v>
      </c>
      <c r="BK94" s="212">
        <f>SUM($BK$95:$BK$98)</f>
        <v>0</v>
      </c>
    </row>
    <row r="95" spans="1:65" s="147" customFormat="1" ht="15.75" customHeight="1" x14ac:dyDescent="0.3">
      <c r="A95" s="245"/>
      <c r="B95" s="81"/>
      <c r="C95" s="215" t="s">
        <v>17</v>
      </c>
      <c r="D95" s="215" t="s">
        <v>125</v>
      </c>
      <c r="E95" s="216" t="s">
        <v>920</v>
      </c>
      <c r="F95" s="217" t="s">
        <v>921</v>
      </c>
      <c r="G95" s="218" t="s">
        <v>134</v>
      </c>
      <c r="H95" s="219">
        <v>10.643000000000001</v>
      </c>
      <c r="I95" s="270"/>
      <c r="J95" s="220">
        <f>ROUND($I$95*$H$95,2)</f>
        <v>0</v>
      </c>
      <c r="K95" s="217" t="s">
        <v>129</v>
      </c>
      <c r="L95" s="252"/>
      <c r="M95" s="221"/>
      <c r="N95" s="222" t="s">
        <v>34</v>
      </c>
      <c r="O95" s="223">
        <v>0.502</v>
      </c>
      <c r="P95" s="223">
        <f>$O$95*$H$95</f>
        <v>5.3427860000000003</v>
      </c>
      <c r="Q95" s="223">
        <v>4.0169999999999997E-2</v>
      </c>
      <c r="R95" s="223">
        <f>$Q$95*$H$95</f>
        <v>0.42752931</v>
      </c>
      <c r="S95" s="223">
        <v>0</v>
      </c>
      <c r="T95" s="224">
        <f>$S$95*$H$95</f>
        <v>0</v>
      </c>
      <c r="AR95" s="175" t="s">
        <v>130</v>
      </c>
      <c r="AT95" s="175" t="s">
        <v>125</v>
      </c>
      <c r="AU95" s="175" t="s">
        <v>70</v>
      </c>
      <c r="AY95" s="147" t="s">
        <v>122</v>
      </c>
      <c r="BE95" s="225">
        <f>IF($N$95="základní",$J$95,0)</f>
        <v>0</v>
      </c>
      <c r="BF95" s="225">
        <f>IF($N$95="snížená",$J$95,0)</f>
        <v>0</v>
      </c>
      <c r="BG95" s="225">
        <f>IF($N$95="zákl. přenesená",$J$95,0)</f>
        <v>0</v>
      </c>
      <c r="BH95" s="225">
        <f>IF($N$95="sníž. přenesená",$J$95,0)</f>
        <v>0</v>
      </c>
      <c r="BI95" s="225">
        <f>IF($N$95="nulová",$J$95,0)</f>
        <v>0</v>
      </c>
      <c r="BJ95" s="175" t="s">
        <v>17</v>
      </c>
      <c r="BK95" s="225">
        <f>ROUND($I$95*$H$95,2)</f>
        <v>0</v>
      </c>
      <c r="BL95" s="175" t="s">
        <v>130</v>
      </c>
      <c r="BM95" s="175" t="s">
        <v>922</v>
      </c>
    </row>
    <row r="96" spans="1:65" s="147" customFormat="1" ht="15.75" hidden="1" customHeight="1" x14ac:dyDescent="0.3">
      <c r="A96" s="245"/>
      <c r="B96" s="226"/>
      <c r="D96" s="227" t="s">
        <v>166</v>
      </c>
      <c r="E96" s="228"/>
      <c r="F96" s="228" t="s">
        <v>1023</v>
      </c>
      <c r="H96" s="229">
        <v>10.643000000000001</v>
      </c>
      <c r="L96" s="255"/>
      <c r="M96" s="230"/>
      <c r="T96" s="231"/>
      <c r="AT96" s="232" t="s">
        <v>166</v>
      </c>
      <c r="AU96" s="232" t="s">
        <v>70</v>
      </c>
      <c r="AV96" s="232" t="s">
        <v>70</v>
      </c>
      <c r="AW96" s="232" t="s">
        <v>93</v>
      </c>
      <c r="AX96" s="232" t="s">
        <v>63</v>
      </c>
      <c r="AY96" s="232" t="s">
        <v>122</v>
      </c>
    </row>
    <row r="97" spans="1:65" s="147" customFormat="1" ht="15.75" customHeight="1" x14ac:dyDescent="0.3">
      <c r="A97" s="245"/>
      <c r="B97" s="81"/>
      <c r="C97" s="215" t="s">
        <v>70</v>
      </c>
      <c r="D97" s="215" t="s">
        <v>125</v>
      </c>
      <c r="E97" s="216" t="s">
        <v>332</v>
      </c>
      <c r="F97" s="217" t="s">
        <v>333</v>
      </c>
      <c r="G97" s="218" t="s">
        <v>208</v>
      </c>
      <c r="H97" s="219">
        <v>6.6</v>
      </c>
      <c r="I97" s="270"/>
      <c r="J97" s="220">
        <f>ROUND($I$97*$H$97,2)</f>
        <v>0</v>
      </c>
      <c r="K97" s="217" t="s">
        <v>129</v>
      </c>
      <c r="L97" s="252"/>
      <c r="M97" s="221"/>
      <c r="N97" s="222" t="s">
        <v>34</v>
      </c>
      <c r="O97" s="223">
        <v>0.2</v>
      </c>
      <c r="P97" s="223">
        <f>$O$97*$H$97</f>
        <v>1.32</v>
      </c>
      <c r="Q97" s="223">
        <v>1.3999999999999999E-4</v>
      </c>
      <c r="R97" s="223">
        <f>$Q$97*$H$97</f>
        <v>9.2399999999999991E-4</v>
      </c>
      <c r="S97" s="223">
        <v>0</v>
      </c>
      <c r="T97" s="224">
        <f>$S$97*$H$97</f>
        <v>0</v>
      </c>
      <c r="AR97" s="175" t="s">
        <v>130</v>
      </c>
      <c r="AT97" s="175" t="s">
        <v>125</v>
      </c>
      <c r="AU97" s="175" t="s">
        <v>70</v>
      </c>
      <c r="AY97" s="147" t="s">
        <v>122</v>
      </c>
      <c r="BE97" s="225">
        <f>IF($N$97="základní",$J$97,0)</f>
        <v>0</v>
      </c>
      <c r="BF97" s="225">
        <f>IF($N$97="snížená",$J$97,0)</f>
        <v>0</v>
      </c>
      <c r="BG97" s="225">
        <f>IF($N$97="zákl. přenesená",$J$97,0)</f>
        <v>0</v>
      </c>
      <c r="BH97" s="225">
        <f>IF($N$97="sníž. přenesená",$J$97,0)</f>
        <v>0</v>
      </c>
      <c r="BI97" s="225">
        <f>IF($N$97="nulová",$J$97,0)</f>
        <v>0</v>
      </c>
      <c r="BJ97" s="175" t="s">
        <v>17</v>
      </c>
      <c r="BK97" s="225">
        <f>ROUND($I$97*$H$97,2)</f>
        <v>0</v>
      </c>
      <c r="BL97" s="175" t="s">
        <v>130</v>
      </c>
      <c r="BM97" s="175" t="s">
        <v>334</v>
      </c>
    </row>
    <row r="98" spans="1:65" s="147" customFormat="1" ht="15.75" hidden="1" customHeight="1" x14ac:dyDescent="0.3">
      <c r="A98" s="245"/>
      <c r="B98" s="226"/>
      <c r="D98" s="227" t="s">
        <v>166</v>
      </c>
      <c r="E98" s="228"/>
      <c r="F98" s="228" t="s">
        <v>924</v>
      </c>
      <c r="H98" s="229">
        <v>6.6</v>
      </c>
      <c r="L98" s="255"/>
      <c r="M98" s="230"/>
      <c r="T98" s="231"/>
      <c r="AT98" s="232" t="s">
        <v>166</v>
      </c>
      <c r="AU98" s="232" t="s">
        <v>70</v>
      </c>
      <c r="AV98" s="232" t="s">
        <v>70</v>
      </c>
      <c r="AW98" s="232" t="s">
        <v>93</v>
      </c>
      <c r="AX98" s="232" t="s">
        <v>63</v>
      </c>
      <c r="AY98" s="232" t="s">
        <v>122</v>
      </c>
    </row>
    <row r="99" spans="1:65" s="205" customFormat="1" ht="30.75" customHeight="1" x14ac:dyDescent="0.3">
      <c r="A99" s="250"/>
      <c r="B99" s="204"/>
      <c r="D99" s="206" t="s">
        <v>62</v>
      </c>
      <c r="E99" s="213" t="s">
        <v>123</v>
      </c>
      <c r="F99" s="213" t="s">
        <v>124</v>
      </c>
      <c r="J99" s="214">
        <f>$BK$99</f>
        <v>0</v>
      </c>
      <c r="L99" s="254"/>
      <c r="M99" s="209"/>
      <c r="P99" s="210">
        <f>SUM($P$100:$P$107)</f>
        <v>13.246319999999999</v>
      </c>
      <c r="R99" s="210">
        <f>SUM($R$100:$R$107)</f>
        <v>0.60665526999999997</v>
      </c>
      <c r="T99" s="211">
        <f>SUM($T$100:$T$107)</f>
        <v>0</v>
      </c>
      <c r="AR99" s="206" t="s">
        <v>17</v>
      </c>
      <c r="AT99" s="206" t="s">
        <v>62</v>
      </c>
      <c r="AU99" s="206" t="s">
        <v>17</v>
      </c>
      <c r="AY99" s="206" t="s">
        <v>122</v>
      </c>
      <c r="BK99" s="212">
        <f>SUM($BK$100:$BK$107)</f>
        <v>0</v>
      </c>
    </row>
    <row r="100" spans="1:65" s="147" customFormat="1" ht="15.75" customHeight="1" x14ac:dyDescent="0.3">
      <c r="A100" s="245"/>
      <c r="B100" s="81"/>
      <c r="C100" s="215" t="s">
        <v>136</v>
      </c>
      <c r="D100" s="215" t="s">
        <v>125</v>
      </c>
      <c r="E100" s="216" t="s">
        <v>925</v>
      </c>
      <c r="F100" s="217" t="s">
        <v>926</v>
      </c>
      <c r="G100" s="218" t="s">
        <v>134</v>
      </c>
      <c r="H100" s="219">
        <v>3.08</v>
      </c>
      <c r="I100" s="270"/>
      <c r="J100" s="220">
        <f>ROUND($I$100*$H$100,2)</f>
        <v>0</v>
      </c>
      <c r="K100" s="217" t="s">
        <v>129</v>
      </c>
      <c r="L100" s="252"/>
      <c r="M100" s="221"/>
      <c r="N100" s="222" t="s">
        <v>34</v>
      </c>
      <c r="O100" s="223">
        <v>0.35799999999999998</v>
      </c>
      <c r="P100" s="223">
        <f>$O$100*$H$100</f>
        <v>1.1026400000000001</v>
      </c>
      <c r="Q100" s="223">
        <v>3.0000000000000001E-3</v>
      </c>
      <c r="R100" s="223">
        <f>$Q$100*$H$100</f>
        <v>9.2399999999999999E-3</v>
      </c>
      <c r="S100" s="223">
        <v>0</v>
      </c>
      <c r="T100" s="224">
        <f>$S$100*$H$100</f>
        <v>0</v>
      </c>
      <c r="AR100" s="175" t="s">
        <v>130</v>
      </c>
      <c r="AT100" s="175" t="s">
        <v>125</v>
      </c>
      <c r="AU100" s="175" t="s">
        <v>70</v>
      </c>
      <c r="AY100" s="147" t="s">
        <v>122</v>
      </c>
      <c r="BE100" s="225">
        <f>IF($N$100="základní",$J$100,0)</f>
        <v>0</v>
      </c>
      <c r="BF100" s="225">
        <f>IF($N$100="snížená",$J$100,0)</f>
        <v>0</v>
      </c>
      <c r="BG100" s="225">
        <f>IF($N$100="zákl. přenesená",$J$100,0)</f>
        <v>0</v>
      </c>
      <c r="BH100" s="225">
        <f>IF($N$100="sníž. přenesená",$J$100,0)</f>
        <v>0</v>
      </c>
      <c r="BI100" s="225">
        <f>IF($N$100="nulová",$J$100,0)</f>
        <v>0</v>
      </c>
      <c r="BJ100" s="175" t="s">
        <v>17</v>
      </c>
      <c r="BK100" s="225">
        <f>ROUND($I$100*$H$100,2)</f>
        <v>0</v>
      </c>
      <c r="BL100" s="175" t="s">
        <v>130</v>
      </c>
      <c r="BM100" s="175" t="s">
        <v>1024</v>
      </c>
    </row>
    <row r="101" spans="1:65" s="147" customFormat="1" ht="15.75" customHeight="1" x14ac:dyDescent="0.3">
      <c r="A101" s="245"/>
      <c r="B101" s="81"/>
      <c r="C101" s="218" t="s">
        <v>130</v>
      </c>
      <c r="D101" s="218" t="s">
        <v>125</v>
      </c>
      <c r="E101" s="216" t="s">
        <v>341</v>
      </c>
      <c r="F101" s="217" t="s">
        <v>342</v>
      </c>
      <c r="G101" s="218" t="s">
        <v>134</v>
      </c>
      <c r="H101" s="219">
        <v>10.643000000000001</v>
      </c>
      <c r="I101" s="270"/>
      <c r="J101" s="220">
        <f>ROUND($I$101*$H$101,2)</f>
        <v>0</v>
      </c>
      <c r="K101" s="217" t="s">
        <v>129</v>
      </c>
      <c r="L101" s="252"/>
      <c r="M101" s="221"/>
      <c r="N101" s="222" t="s">
        <v>34</v>
      </c>
      <c r="O101" s="223">
        <v>0.36</v>
      </c>
      <c r="P101" s="223">
        <f>$O$101*$H$101</f>
        <v>3.83148</v>
      </c>
      <c r="Q101" s="223">
        <v>4.8900000000000002E-3</v>
      </c>
      <c r="R101" s="223">
        <f>$Q$101*$H$101</f>
        <v>5.2044270000000004E-2</v>
      </c>
      <c r="S101" s="223">
        <v>0</v>
      </c>
      <c r="T101" s="224">
        <f>$S$101*$H$101</f>
        <v>0</v>
      </c>
      <c r="AR101" s="175" t="s">
        <v>130</v>
      </c>
      <c r="AT101" s="175" t="s">
        <v>125</v>
      </c>
      <c r="AU101" s="175" t="s">
        <v>70</v>
      </c>
      <c r="AY101" s="175" t="s">
        <v>122</v>
      </c>
      <c r="BE101" s="225">
        <f>IF($N$101="základní",$J$101,0)</f>
        <v>0</v>
      </c>
      <c r="BF101" s="225">
        <f>IF($N$101="snížená",$J$101,0)</f>
        <v>0</v>
      </c>
      <c r="BG101" s="225">
        <f>IF($N$101="zákl. přenesená",$J$101,0)</f>
        <v>0</v>
      </c>
      <c r="BH101" s="225">
        <f>IF($N$101="sníž. přenesená",$J$101,0)</f>
        <v>0</v>
      </c>
      <c r="BI101" s="225">
        <f>IF($N$101="nulová",$J$101,0)</f>
        <v>0</v>
      </c>
      <c r="BJ101" s="175" t="s">
        <v>17</v>
      </c>
      <c r="BK101" s="225">
        <f>ROUND($I$101*$H$101,2)</f>
        <v>0</v>
      </c>
      <c r="BL101" s="175" t="s">
        <v>130</v>
      </c>
      <c r="BM101" s="175" t="s">
        <v>343</v>
      </c>
    </row>
    <row r="102" spans="1:65" s="147" customFormat="1" ht="15.75" hidden="1" customHeight="1" x14ac:dyDescent="0.3">
      <c r="A102" s="245"/>
      <c r="B102" s="226"/>
      <c r="D102" s="227" t="s">
        <v>166</v>
      </c>
      <c r="E102" s="228"/>
      <c r="F102" s="228" t="s">
        <v>1023</v>
      </c>
      <c r="H102" s="229">
        <v>10.643000000000001</v>
      </c>
      <c r="L102" s="255"/>
      <c r="M102" s="230"/>
      <c r="T102" s="231"/>
      <c r="AT102" s="232" t="s">
        <v>166</v>
      </c>
      <c r="AU102" s="232" t="s">
        <v>70</v>
      </c>
      <c r="AV102" s="232" t="s">
        <v>70</v>
      </c>
      <c r="AW102" s="232" t="s">
        <v>93</v>
      </c>
      <c r="AX102" s="232" t="s">
        <v>63</v>
      </c>
      <c r="AY102" s="232" t="s">
        <v>122</v>
      </c>
    </row>
    <row r="103" spans="1:65" s="147" customFormat="1" ht="15.75" customHeight="1" x14ac:dyDescent="0.3">
      <c r="A103" s="245"/>
      <c r="B103" s="81"/>
      <c r="C103" s="215" t="s">
        <v>145</v>
      </c>
      <c r="D103" s="215" t="s">
        <v>125</v>
      </c>
      <c r="E103" s="216" t="s">
        <v>345</v>
      </c>
      <c r="F103" s="217" t="s">
        <v>346</v>
      </c>
      <c r="G103" s="218" t="s">
        <v>134</v>
      </c>
      <c r="H103" s="219">
        <v>21.184999999999999</v>
      </c>
      <c r="I103" s="270"/>
      <c r="J103" s="220">
        <f>ROUND($I$103*$H$103,2)</f>
        <v>0</v>
      </c>
      <c r="K103" s="217" t="s">
        <v>129</v>
      </c>
      <c r="L103" s="252"/>
      <c r="M103" s="221"/>
      <c r="N103" s="222" t="s">
        <v>34</v>
      </c>
      <c r="O103" s="223">
        <v>0.27200000000000002</v>
      </c>
      <c r="P103" s="223">
        <f>$O$103*$H$103</f>
        <v>5.7623199999999999</v>
      </c>
      <c r="Q103" s="223">
        <v>3.0000000000000001E-3</v>
      </c>
      <c r="R103" s="223">
        <f>$Q$103*$H$103</f>
        <v>6.3555E-2</v>
      </c>
      <c r="S103" s="223">
        <v>0</v>
      </c>
      <c r="T103" s="224">
        <f>$S$103*$H$103</f>
        <v>0</v>
      </c>
      <c r="AR103" s="175" t="s">
        <v>130</v>
      </c>
      <c r="AT103" s="175" t="s">
        <v>125</v>
      </c>
      <c r="AU103" s="175" t="s">
        <v>70</v>
      </c>
      <c r="AY103" s="147" t="s">
        <v>122</v>
      </c>
      <c r="BE103" s="225">
        <f>IF($N$103="základní",$J$103,0)</f>
        <v>0</v>
      </c>
      <c r="BF103" s="225">
        <f>IF($N$103="snížená",$J$103,0)</f>
        <v>0</v>
      </c>
      <c r="BG103" s="225">
        <f>IF($N$103="zákl. přenesená",$J$103,0)</f>
        <v>0</v>
      </c>
      <c r="BH103" s="225">
        <f>IF($N$103="sníž. přenesená",$J$103,0)</f>
        <v>0</v>
      </c>
      <c r="BI103" s="225">
        <f>IF($N$103="nulová",$J$103,0)</f>
        <v>0</v>
      </c>
      <c r="BJ103" s="175" t="s">
        <v>17</v>
      </c>
      <c r="BK103" s="225">
        <f>ROUND($I$103*$H$103,2)</f>
        <v>0</v>
      </c>
      <c r="BL103" s="175" t="s">
        <v>130</v>
      </c>
      <c r="BM103" s="175" t="s">
        <v>347</v>
      </c>
    </row>
    <row r="104" spans="1:65" s="147" customFormat="1" ht="15.75" hidden="1" customHeight="1" x14ac:dyDescent="0.3">
      <c r="A104" s="245"/>
      <c r="B104" s="226"/>
      <c r="D104" s="227" t="s">
        <v>166</v>
      </c>
      <c r="E104" s="228"/>
      <c r="F104" s="228" t="s">
        <v>931</v>
      </c>
      <c r="H104" s="229">
        <v>21.184999999999999</v>
      </c>
      <c r="L104" s="255"/>
      <c r="M104" s="230"/>
      <c r="T104" s="231"/>
      <c r="AT104" s="232" t="s">
        <v>166</v>
      </c>
      <c r="AU104" s="232" t="s">
        <v>70</v>
      </c>
      <c r="AV104" s="232" t="s">
        <v>70</v>
      </c>
      <c r="AW104" s="232" t="s">
        <v>93</v>
      </c>
      <c r="AX104" s="232" t="s">
        <v>63</v>
      </c>
      <c r="AY104" s="232" t="s">
        <v>122</v>
      </c>
    </row>
    <row r="105" spans="1:65" s="147" customFormat="1" ht="15.75" customHeight="1" x14ac:dyDescent="0.3">
      <c r="A105" s="245"/>
      <c r="B105" s="81"/>
      <c r="C105" s="215" t="s">
        <v>123</v>
      </c>
      <c r="D105" s="215" t="s">
        <v>125</v>
      </c>
      <c r="E105" s="216" t="s">
        <v>369</v>
      </c>
      <c r="F105" s="217" t="s">
        <v>370</v>
      </c>
      <c r="G105" s="218" t="s">
        <v>134</v>
      </c>
      <c r="H105" s="219">
        <v>1.38</v>
      </c>
      <c r="I105" s="270"/>
      <c r="J105" s="220">
        <f>ROUND($I$105*$H$105,2)</f>
        <v>0</v>
      </c>
      <c r="K105" s="217" t="s">
        <v>129</v>
      </c>
      <c r="L105" s="252"/>
      <c r="M105" s="221"/>
      <c r="N105" s="222" t="s">
        <v>34</v>
      </c>
      <c r="O105" s="223">
        <v>0.06</v>
      </c>
      <c r="P105" s="223">
        <f>$O$105*$H$105</f>
        <v>8.2799999999999985E-2</v>
      </c>
      <c r="Q105" s="223">
        <v>1.2E-4</v>
      </c>
      <c r="R105" s="223">
        <f>$Q$105*$H$105</f>
        <v>1.6559999999999999E-4</v>
      </c>
      <c r="S105" s="223">
        <v>0</v>
      </c>
      <c r="T105" s="224">
        <f>$S$105*$H$105</f>
        <v>0</v>
      </c>
      <c r="AR105" s="175" t="s">
        <v>130</v>
      </c>
      <c r="AT105" s="175" t="s">
        <v>125</v>
      </c>
      <c r="AU105" s="175" t="s">
        <v>70</v>
      </c>
      <c r="AY105" s="147" t="s">
        <v>122</v>
      </c>
      <c r="BE105" s="225">
        <f>IF($N$105="základní",$J$105,0)</f>
        <v>0</v>
      </c>
      <c r="BF105" s="225">
        <f>IF($N$105="snížená",$J$105,0)</f>
        <v>0</v>
      </c>
      <c r="BG105" s="225">
        <f>IF($N$105="zákl. přenesená",$J$105,0)</f>
        <v>0</v>
      </c>
      <c r="BH105" s="225">
        <f>IF($N$105="sníž. přenesená",$J$105,0)</f>
        <v>0</v>
      </c>
      <c r="BI105" s="225">
        <f>IF($N$105="nulová",$J$105,0)</f>
        <v>0</v>
      </c>
      <c r="BJ105" s="175" t="s">
        <v>17</v>
      </c>
      <c r="BK105" s="225">
        <f>ROUND($I$105*$H$105,2)</f>
        <v>0</v>
      </c>
      <c r="BL105" s="175" t="s">
        <v>130</v>
      </c>
      <c r="BM105" s="175" t="s">
        <v>371</v>
      </c>
    </row>
    <row r="106" spans="1:65" s="147" customFormat="1" ht="15.75" customHeight="1" x14ac:dyDescent="0.3">
      <c r="A106" s="245"/>
      <c r="B106" s="81"/>
      <c r="C106" s="218" t="s">
        <v>152</v>
      </c>
      <c r="D106" s="218" t="s">
        <v>125</v>
      </c>
      <c r="E106" s="216" t="s">
        <v>373</v>
      </c>
      <c r="F106" s="217" t="s">
        <v>374</v>
      </c>
      <c r="G106" s="218" t="s">
        <v>134</v>
      </c>
      <c r="H106" s="219">
        <v>3.08</v>
      </c>
      <c r="I106" s="270"/>
      <c r="J106" s="220">
        <f>ROUND($I$106*$H$106,2)</f>
        <v>0</v>
      </c>
      <c r="K106" s="217" t="s">
        <v>129</v>
      </c>
      <c r="L106" s="252"/>
      <c r="M106" s="221"/>
      <c r="N106" s="222" t="s">
        <v>34</v>
      </c>
      <c r="O106" s="223">
        <v>0.35799999999999998</v>
      </c>
      <c r="P106" s="223">
        <f>$O$106*$H$106</f>
        <v>1.1026400000000001</v>
      </c>
      <c r="Q106" s="223">
        <v>4.4679999999999997E-2</v>
      </c>
      <c r="R106" s="223">
        <f>$Q$106*$H$106</f>
        <v>0.1376144</v>
      </c>
      <c r="S106" s="223">
        <v>0</v>
      </c>
      <c r="T106" s="224">
        <f>$S$106*$H$106</f>
        <v>0</v>
      </c>
      <c r="AR106" s="175" t="s">
        <v>130</v>
      </c>
      <c r="AT106" s="175" t="s">
        <v>125</v>
      </c>
      <c r="AU106" s="175" t="s">
        <v>70</v>
      </c>
      <c r="AY106" s="175" t="s">
        <v>122</v>
      </c>
      <c r="BE106" s="225">
        <f>IF($N$106="základní",$J$106,0)</f>
        <v>0</v>
      </c>
      <c r="BF106" s="225">
        <f>IF($N$106="snížená",$J$106,0)</f>
        <v>0</v>
      </c>
      <c r="BG106" s="225">
        <f>IF($N$106="zákl. přenesená",$J$106,0)</f>
        <v>0</v>
      </c>
      <c r="BH106" s="225">
        <f>IF($N$106="sníž. přenesená",$J$106,0)</f>
        <v>0</v>
      </c>
      <c r="BI106" s="225">
        <f>IF($N$106="nulová",$J$106,0)</f>
        <v>0</v>
      </c>
      <c r="BJ106" s="175" t="s">
        <v>17</v>
      </c>
      <c r="BK106" s="225">
        <f>ROUND($I$106*$H$106,2)</f>
        <v>0</v>
      </c>
      <c r="BL106" s="175" t="s">
        <v>130</v>
      </c>
      <c r="BM106" s="175" t="s">
        <v>375</v>
      </c>
    </row>
    <row r="107" spans="1:65" s="147" customFormat="1" ht="15.75" customHeight="1" x14ac:dyDescent="0.3">
      <c r="A107" s="245"/>
      <c r="B107" s="81"/>
      <c r="C107" s="218" t="s">
        <v>156</v>
      </c>
      <c r="D107" s="218" t="s">
        <v>125</v>
      </c>
      <c r="E107" s="216" t="s">
        <v>376</v>
      </c>
      <c r="F107" s="217" t="s">
        <v>377</v>
      </c>
      <c r="G107" s="218" t="s">
        <v>134</v>
      </c>
      <c r="H107" s="219">
        <v>3.08</v>
      </c>
      <c r="I107" s="270"/>
      <c r="J107" s="220">
        <f>ROUND($I$107*$H$107,2)</f>
        <v>0</v>
      </c>
      <c r="K107" s="217" t="s">
        <v>129</v>
      </c>
      <c r="L107" s="252"/>
      <c r="M107" s="221"/>
      <c r="N107" s="222" t="s">
        <v>34</v>
      </c>
      <c r="O107" s="223">
        <v>0.443</v>
      </c>
      <c r="P107" s="223">
        <f>$O$107*$H$107</f>
        <v>1.3644400000000001</v>
      </c>
      <c r="Q107" s="223">
        <v>0.11169999999999999</v>
      </c>
      <c r="R107" s="223">
        <f>$Q$107*$H$107</f>
        <v>0.34403600000000001</v>
      </c>
      <c r="S107" s="223">
        <v>0</v>
      </c>
      <c r="T107" s="224">
        <f>$S$107*$H$107</f>
        <v>0</v>
      </c>
      <c r="AR107" s="175" t="s">
        <v>130</v>
      </c>
      <c r="AT107" s="175" t="s">
        <v>125</v>
      </c>
      <c r="AU107" s="175" t="s">
        <v>70</v>
      </c>
      <c r="AY107" s="175" t="s">
        <v>122</v>
      </c>
      <c r="BE107" s="225">
        <f>IF($N$107="základní",$J$107,0)</f>
        <v>0</v>
      </c>
      <c r="BF107" s="225">
        <f>IF($N$107="snížená",$J$107,0)</f>
        <v>0</v>
      </c>
      <c r="BG107" s="225">
        <f>IF($N$107="zákl. přenesená",$J$107,0)</f>
        <v>0</v>
      </c>
      <c r="BH107" s="225">
        <f>IF($N$107="sníž. přenesená",$J$107,0)</f>
        <v>0</v>
      </c>
      <c r="BI107" s="225">
        <f>IF($N$107="nulová",$J$107,0)</f>
        <v>0</v>
      </c>
      <c r="BJ107" s="175" t="s">
        <v>17</v>
      </c>
      <c r="BK107" s="225">
        <f>ROUND($I$107*$H$107,2)</f>
        <v>0</v>
      </c>
      <c r="BL107" s="175" t="s">
        <v>130</v>
      </c>
      <c r="BM107" s="175" t="s">
        <v>378</v>
      </c>
    </row>
    <row r="108" spans="1:65" s="205" customFormat="1" ht="30.75" customHeight="1" x14ac:dyDescent="0.3">
      <c r="A108" s="250"/>
      <c r="B108" s="204"/>
      <c r="D108" s="206" t="s">
        <v>62</v>
      </c>
      <c r="E108" s="213" t="s">
        <v>143</v>
      </c>
      <c r="F108" s="213" t="s">
        <v>144</v>
      </c>
      <c r="J108" s="214">
        <f>$BK$108</f>
        <v>0</v>
      </c>
      <c r="L108" s="254"/>
      <c r="M108" s="209"/>
      <c r="P108" s="210">
        <f>SUM($P$109:$P$114)</f>
        <v>3.6097200000000003</v>
      </c>
      <c r="R108" s="210">
        <f>SUM($R$109:$R$114)</f>
        <v>5.2359999999999993E-4</v>
      </c>
      <c r="T108" s="211">
        <f>SUM($T$109:$T$114)</f>
        <v>0.47960000000000008</v>
      </c>
      <c r="AR108" s="206" t="s">
        <v>17</v>
      </c>
      <c r="AT108" s="206" t="s">
        <v>62</v>
      </c>
      <c r="AU108" s="206" t="s">
        <v>17</v>
      </c>
      <c r="AY108" s="206" t="s">
        <v>122</v>
      </c>
      <c r="BK108" s="212">
        <f>SUM($BK$109:$BK$114)</f>
        <v>0</v>
      </c>
    </row>
    <row r="109" spans="1:65" s="147" customFormat="1" ht="15.75" customHeight="1" x14ac:dyDescent="0.3">
      <c r="A109" s="245"/>
      <c r="B109" s="81"/>
      <c r="C109" s="218" t="s">
        <v>143</v>
      </c>
      <c r="D109" s="218" t="s">
        <v>125</v>
      </c>
      <c r="E109" s="216" t="s">
        <v>146</v>
      </c>
      <c r="F109" s="217" t="s">
        <v>147</v>
      </c>
      <c r="G109" s="218" t="s">
        <v>134</v>
      </c>
      <c r="H109" s="219">
        <v>3.08</v>
      </c>
      <c r="I109" s="270"/>
      <c r="J109" s="220">
        <f>ROUND($I$109*$H$109,2)</f>
        <v>0</v>
      </c>
      <c r="K109" s="217" t="s">
        <v>129</v>
      </c>
      <c r="L109" s="252"/>
      <c r="M109" s="221"/>
      <c r="N109" s="222" t="s">
        <v>34</v>
      </c>
      <c r="O109" s="223">
        <v>0.105</v>
      </c>
      <c r="P109" s="223">
        <f>$O$109*$H$109</f>
        <v>0.32340000000000002</v>
      </c>
      <c r="Q109" s="223">
        <v>1.2999999999999999E-4</v>
      </c>
      <c r="R109" s="223">
        <f>$Q$109*$H$109</f>
        <v>4.0039999999999997E-4</v>
      </c>
      <c r="S109" s="223">
        <v>0</v>
      </c>
      <c r="T109" s="224">
        <f>$S$109*$H$109</f>
        <v>0</v>
      </c>
      <c r="AR109" s="175" t="s">
        <v>130</v>
      </c>
      <c r="AT109" s="175" t="s">
        <v>125</v>
      </c>
      <c r="AU109" s="175" t="s">
        <v>70</v>
      </c>
      <c r="AY109" s="175" t="s">
        <v>122</v>
      </c>
      <c r="BE109" s="225">
        <f>IF($N$109="základní",$J$109,0)</f>
        <v>0</v>
      </c>
      <c r="BF109" s="225">
        <f>IF($N$109="snížená",$J$109,0)</f>
        <v>0</v>
      </c>
      <c r="BG109" s="225">
        <f>IF($N$109="zákl. přenesená",$J$109,0)</f>
        <v>0</v>
      </c>
      <c r="BH109" s="225">
        <f>IF($N$109="sníž. přenesená",$J$109,0)</f>
        <v>0</v>
      </c>
      <c r="BI109" s="225">
        <f>IF($N$109="nulová",$J$109,0)</f>
        <v>0</v>
      </c>
      <c r="BJ109" s="175" t="s">
        <v>17</v>
      </c>
      <c r="BK109" s="225">
        <f>ROUND($I$109*$H$109,2)</f>
        <v>0</v>
      </c>
      <c r="BL109" s="175" t="s">
        <v>130</v>
      </c>
      <c r="BM109" s="175" t="s">
        <v>386</v>
      </c>
    </row>
    <row r="110" spans="1:65" s="147" customFormat="1" ht="15.75" customHeight="1" x14ac:dyDescent="0.3">
      <c r="A110" s="245"/>
      <c r="B110" s="81"/>
      <c r="C110" s="218" t="s">
        <v>20</v>
      </c>
      <c r="D110" s="218" t="s">
        <v>125</v>
      </c>
      <c r="E110" s="216" t="s">
        <v>149</v>
      </c>
      <c r="F110" s="217" t="s">
        <v>150</v>
      </c>
      <c r="G110" s="218" t="s">
        <v>134</v>
      </c>
      <c r="H110" s="219">
        <v>3.08</v>
      </c>
      <c r="I110" s="270"/>
      <c r="J110" s="220">
        <f>ROUND($I$110*$H$110,2)</f>
        <v>0</v>
      </c>
      <c r="K110" s="217" t="s">
        <v>129</v>
      </c>
      <c r="L110" s="252"/>
      <c r="M110" s="221"/>
      <c r="N110" s="222" t="s">
        <v>34</v>
      </c>
      <c r="O110" s="223">
        <v>0.308</v>
      </c>
      <c r="P110" s="223">
        <f>$O$110*$H$110</f>
        <v>0.94864000000000004</v>
      </c>
      <c r="Q110" s="223">
        <v>4.0000000000000003E-5</v>
      </c>
      <c r="R110" s="223">
        <f>$Q$110*$H$110</f>
        <v>1.2320000000000001E-4</v>
      </c>
      <c r="S110" s="223">
        <v>0</v>
      </c>
      <c r="T110" s="224">
        <f>$S$110*$H$110</f>
        <v>0</v>
      </c>
      <c r="AR110" s="175" t="s">
        <v>130</v>
      </c>
      <c r="AT110" s="175" t="s">
        <v>125</v>
      </c>
      <c r="AU110" s="175" t="s">
        <v>70</v>
      </c>
      <c r="AY110" s="175" t="s">
        <v>122</v>
      </c>
      <c r="BE110" s="225">
        <f>IF($N$110="základní",$J$110,0)</f>
        <v>0</v>
      </c>
      <c r="BF110" s="225">
        <f>IF($N$110="snížená",$J$110,0)</f>
        <v>0</v>
      </c>
      <c r="BG110" s="225">
        <f>IF($N$110="zákl. přenesená",$J$110,0)</f>
        <v>0</v>
      </c>
      <c r="BH110" s="225">
        <f>IF($N$110="sníž. přenesená",$J$110,0)</f>
        <v>0</v>
      </c>
      <c r="BI110" s="225">
        <f>IF($N$110="nulová",$J$110,0)</f>
        <v>0</v>
      </c>
      <c r="BJ110" s="175" t="s">
        <v>17</v>
      </c>
      <c r="BK110" s="225">
        <f>ROUND($I$110*$H$110,2)</f>
        <v>0</v>
      </c>
      <c r="BL110" s="175" t="s">
        <v>130</v>
      </c>
      <c r="BM110" s="175" t="s">
        <v>387</v>
      </c>
    </row>
    <row r="111" spans="1:65" s="147" customFormat="1" ht="15.75" customHeight="1" x14ac:dyDescent="0.3">
      <c r="A111" s="245"/>
      <c r="B111" s="81"/>
      <c r="C111" s="218" t="s">
        <v>170</v>
      </c>
      <c r="D111" s="218" t="s">
        <v>125</v>
      </c>
      <c r="E111" s="216" t="s">
        <v>388</v>
      </c>
      <c r="F111" s="217" t="s">
        <v>389</v>
      </c>
      <c r="G111" s="218" t="s">
        <v>390</v>
      </c>
      <c r="H111" s="219">
        <v>0.16900000000000001</v>
      </c>
      <c r="I111" s="270"/>
      <c r="J111" s="220">
        <f>ROUND($I$111*$H$111,2)</f>
        <v>0</v>
      </c>
      <c r="K111" s="217" t="s">
        <v>129</v>
      </c>
      <c r="L111" s="252"/>
      <c r="M111" s="221"/>
      <c r="N111" s="222" t="s">
        <v>34</v>
      </c>
      <c r="O111" s="223">
        <v>10.88</v>
      </c>
      <c r="P111" s="223">
        <f>$O$111*$H$111</f>
        <v>1.8387200000000004</v>
      </c>
      <c r="Q111" s="223">
        <v>0</v>
      </c>
      <c r="R111" s="223">
        <f>$Q$111*$H$111</f>
        <v>0</v>
      </c>
      <c r="S111" s="223">
        <v>2.2000000000000002</v>
      </c>
      <c r="T111" s="224">
        <f>$S$111*$H$111</f>
        <v>0.37180000000000007</v>
      </c>
      <c r="AR111" s="175" t="s">
        <v>130</v>
      </c>
      <c r="AT111" s="175" t="s">
        <v>125</v>
      </c>
      <c r="AU111" s="175" t="s">
        <v>70</v>
      </c>
      <c r="AY111" s="175" t="s">
        <v>122</v>
      </c>
      <c r="BE111" s="225">
        <f>IF($N$111="základní",$J$111,0)</f>
        <v>0</v>
      </c>
      <c r="BF111" s="225">
        <f>IF($N$111="snížená",$J$111,0)</f>
        <v>0</v>
      </c>
      <c r="BG111" s="225">
        <f>IF($N$111="zákl. přenesená",$J$111,0)</f>
        <v>0</v>
      </c>
      <c r="BH111" s="225">
        <f>IF($N$111="sníž. přenesená",$J$111,0)</f>
        <v>0</v>
      </c>
      <c r="BI111" s="225">
        <f>IF($N$111="nulová",$J$111,0)</f>
        <v>0</v>
      </c>
      <c r="BJ111" s="175" t="s">
        <v>17</v>
      </c>
      <c r="BK111" s="225">
        <f>ROUND($I$111*$H$111,2)</f>
        <v>0</v>
      </c>
      <c r="BL111" s="175" t="s">
        <v>130</v>
      </c>
      <c r="BM111" s="175" t="s">
        <v>391</v>
      </c>
    </row>
    <row r="112" spans="1:65" s="147" customFormat="1" ht="15.75" hidden="1" customHeight="1" x14ac:dyDescent="0.3">
      <c r="A112" s="245"/>
      <c r="B112" s="226"/>
      <c r="D112" s="227" t="s">
        <v>166</v>
      </c>
      <c r="E112" s="228"/>
      <c r="F112" s="228" t="s">
        <v>1025</v>
      </c>
      <c r="H112" s="229">
        <v>0.16900000000000001</v>
      </c>
      <c r="L112" s="255"/>
      <c r="M112" s="230"/>
      <c r="T112" s="231"/>
      <c r="AT112" s="232" t="s">
        <v>166</v>
      </c>
      <c r="AU112" s="232" t="s">
        <v>70</v>
      </c>
      <c r="AV112" s="232" t="s">
        <v>70</v>
      </c>
      <c r="AW112" s="232" t="s">
        <v>93</v>
      </c>
      <c r="AX112" s="232" t="s">
        <v>63</v>
      </c>
      <c r="AY112" s="232" t="s">
        <v>122</v>
      </c>
    </row>
    <row r="113" spans="1:65" s="147" customFormat="1" ht="15.75" customHeight="1" x14ac:dyDescent="0.3">
      <c r="A113" s="245"/>
      <c r="B113" s="81"/>
      <c r="C113" s="215" t="s">
        <v>175</v>
      </c>
      <c r="D113" s="215" t="s">
        <v>125</v>
      </c>
      <c r="E113" s="216" t="s">
        <v>393</v>
      </c>
      <c r="F113" s="217" t="s">
        <v>394</v>
      </c>
      <c r="G113" s="218" t="s">
        <v>134</v>
      </c>
      <c r="H113" s="219">
        <v>3.08</v>
      </c>
      <c r="I113" s="270"/>
      <c r="J113" s="220">
        <f>ROUND($I$113*$H$113,2)</f>
        <v>0</v>
      </c>
      <c r="K113" s="217" t="s">
        <v>129</v>
      </c>
      <c r="L113" s="252"/>
      <c r="M113" s="221"/>
      <c r="N113" s="222" t="s">
        <v>34</v>
      </c>
      <c r="O113" s="223">
        <v>0.16200000000000001</v>
      </c>
      <c r="P113" s="223">
        <f>$O$113*$H$113</f>
        <v>0.49896000000000001</v>
      </c>
      <c r="Q113" s="223">
        <v>0</v>
      </c>
      <c r="R113" s="223">
        <f>$Q$113*$H$113</f>
        <v>0</v>
      </c>
      <c r="S113" s="223">
        <v>3.5000000000000003E-2</v>
      </c>
      <c r="T113" s="224">
        <f>$S$113*$H$113</f>
        <v>0.10780000000000001</v>
      </c>
      <c r="AR113" s="175" t="s">
        <v>130</v>
      </c>
      <c r="AT113" s="175" t="s">
        <v>125</v>
      </c>
      <c r="AU113" s="175" t="s">
        <v>70</v>
      </c>
      <c r="AY113" s="147" t="s">
        <v>122</v>
      </c>
      <c r="BE113" s="225">
        <f>IF($N$113="základní",$J$113,0)</f>
        <v>0</v>
      </c>
      <c r="BF113" s="225">
        <f>IF($N$113="snížená",$J$113,0)</f>
        <v>0</v>
      </c>
      <c r="BG113" s="225">
        <f>IF($N$113="zákl. přenesená",$J$113,0)</f>
        <v>0</v>
      </c>
      <c r="BH113" s="225">
        <f>IF($N$113="sníž. přenesená",$J$113,0)</f>
        <v>0</v>
      </c>
      <c r="BI113" s="225">
        <f>IF($N$113="nulová",$J$113,0)</f>
        <v>0</v>
      </c>
      <c r="BJ113" s="175" t="s">
        <v>17</v>
      </c>
      <c r="BK113" s="225">
        <f>ROUND($I$113*$H$113,2)</f>
        <v>0</v>
      </c>
      <c r="BL113" s="175" t="s">
        <v>130</v>
      </c>
      <c r="BM113" s="175" t="s">
        <v>395</v>
      </c>
    </row>
    <row r="114" spans="1:65" s="147" customFormat="1" ht="15.75" hidden="1" customHeight="1" x14ac:dyDescent="0.3">
      <c r="A114" s="245"/>
      <c r="B114" s="226"/>
      <c r="D114" s="227" t="s">
        <v>166</v>
      </c>
      <c r="E114" s="228"/>
      <c r="F114" s="228" t="s">
        <v>1026</v>
      </c>
      <c r="H114" s="229">
        <v>3.08</v>
      </c>
      <c r="L114" s="255"/>
      <c r="M114" s="230"/>
      <c r="T114" s="231"/>
      <c r="AT114" s="232" t="s">
        <v>166</v>
      </c>
      <c r="AU114" s="232" t="s">
        <v>70</v>
      </c>
      <c r="AV114" s="232" t="s">
        <v>70</v>
      </c>
      <c r="AW114" s="232" t="s">
        <v>93</v>
      </c>
      <c r="AX114" s="232" t="s">
        <v>63</v>
      </c>
      <c r="AY114" s="232" t="s">
        <v>122</v>
      </c>
    </row>
    <row r="115" spans="1:65" s="205" customFormat="1" ht="30.75" customHeight="1" x14ac:dyDescent="0.3">
      <c r="A115" s="250"/>
      <c r="B115" s="204"/>
      <c r="D115" s="206" t="s">
        <v>62</v>
      </c>
      <c r="E115" s="213" t="s">
        <v>168</v>
      </c>
      <c r="F115" s="213" t="s">
        <v>169</v>
      </c>
      <c r="J115" s="214">
        <f>$BK$115</f>
        <v>0</v>
      </c>
      <c r="L115" s="254"/>
      <c r="M115" s="209"/>
      <c r="P115" s="210">
        <f>SUM($P$116:$P$120)</f>
        <v>0.93522799999999995</v>
      </c>
      <c r="R115" s="210">
        <f>SUM($R$116:$R$120)</f>
        <v>0</v>
      </c>
      <c r="T115" s="211">
        <f>SUM($T$116:$T$120)</f>
        <v>0</v>
      </c>
      <c r="AR115" s="206" t="s">
        <v>17</v>
      </c>
      <c r="AT115" s="206" t="s">
        <v>62</v>
      </c>
      <c r="AU115" s="206" t="s">
        <v>17</v>
      </c>
      <c r="AY115" s="206" t="s">
        <v>122</v>
      </c>
      <c r="BK115" s="212">
        <f>SUM($BK$116:$BK$120)</f>
        <v>0</v>
      </c>
    </row>
    <row r="116" spans="1:65" s="147" customFormat="1" ht="15.75" customHeight="1" x14ac:dyDescent="0.3">
      <c r="A116" s="245"/>
      <c r="B116" s="81"/>
      <c r="C116" s="215" t="s">
        <v>179</v>
      </c>
      <c r="D116" s="215" t="s">
        <v>125</v>
      </c>
      <c r="E116" s="216" t="s">
        <v>171</v>
      </c>
      <c r="F116" s="217" t="s">
        <v>172</v>
      </c>
      <c r="G116" s="218" t="s">
        <v>173</v>
      </c>
      <c r="H116" s="219">
        <v>0.52600000000000002</v>
      </c>
      <c r="I116" s="270"/>
      <c r="J116" s="220">
        <f>ROUND($I$116*$H$116,2)</f>
        <v>0</v>
      </c>
      <c r="K116" s="217" t="s">
        <v>129</v>
      </c>
      <c r="L116" s="252"/>
      <c r="M116" s="221"/>
      <c r="N116" s="222" t="s">
        <v>34</v>
      </c>
      <c r="O116" s="223">
        <v>1.569</v>
      </c>
      <c r="P116" s="223">
        <f>$O$116*$H$116</f>
        <v>0.82529399999999997</v>
      </c>
      <c r="Q116" s="223">
        <v>0</v>
      </c>
      <c r="R116" s="223">
        <f>$Q$116*$H$116</f>
        <v>0</v>
      </c>
      <c r="S116" s="223">
        <v>0</v>
      </c>
      <c r="T116" s="224">
        <f>$S$116*$H$116</f>
        <v>0</v>
      </c>
      <c r="AR116" s="175" t="s">
        <v>130</v>
      </c>
      <c r="AT116" s="175" t="s">
        <v>125</v>
      </c>
      <c r="AU116" s="175" t="s">
        <v>70</v>
      </c>
      <c r="AY116" s="147" t="s">
        <v>122</v>
      </c>
      <c r="BE116" s="225">
        <f>IF($N$116="základní",$J$116,0)</f>
        <v>0</v>
      </c>
      <c r="BF116" s="225">
        <f>IF($N$116="snížená",$J$116,0)</f>
        <v>0</v>
      </c>
      <c r="BG116" s="225">
        <f>IF($N$116="zákl. přenesená",$J$116,0)</f>
        <v>0</v>
      </c>
      <c r="BH116" s="225">
        <f>IF($N$116="sníž. přenesená",$J$116,0)</f>
        <v>0</v>
      </c>
      <c r="BI116" s="225">
        <f>IF($N$116="nulová",$J$116,0)</f>
        <v>0</v>
      </c>
      <c r="BJ116" s="175" t="s">
        <v>17</v>
      </c>
      <c r="BK116" s="225">
        <f>ROUND($I$116*$H$116,2)</f>
        <v>0</v>
      </c>
      <c r="BL116" s="175" t="s">
        <v>130</v>
      </c>
      <c r="BM116" s="175" t="s">
        <v>430</v>
      </c>
    </row>
    <row r="117" spans="1:65" s="147" customFormat="1" ht="15.75" customHeight="1" x14ac:dyDescent="0.3">
      <c r="A117" s="245"/>
      <c r="B117" s="81"/>
      <c r="C117" s="218" t="s">
        <v>184</v>
      </c>
      <c r="D117" s="218" t="s">
        <v>125</v>
      </c>
      <c r="E117" s="216" t="s">
        <v>176</v>
      </c>
      <c r="F117" s="217" t="s">
        <v>177</v>
      </c>
      <c r="G117" s="218" t="s">
        <v>173</v>
      </c>
      <c r="H117" s="219">
        <v>0.52600000000000002</v>
      </c>
      <c r="I117" s="270"/>
      <c r="J117" s="220">
        <f>ROUND($I$117*$H$117,2)</f>
        <v>0</v>
      </c>
      <c r="K117" s="217" t="s">
        <v>129</v>
      </c>
      <c r="L117" s="252"/>
      <c r="M117" s="221"/>
      <c r="N117" s="222" t="s">
        <v>34</v>
      </c>
      <c r="O117" s="223">
        <v>0.125</v>
      </c>
      <c r="P117" s="223">
        <f>$O$117*$H$117</f>
        <v>6.5750000000000003E-2</v>
      </c>
      <c r="Q117" s="223">
        <v>0</v>
      </c>
      <c r="R117" s="223">
        <f>$Q$117*$H$117</f>
        <v>0</v>
      </c>
      <c r="S117" s="223">
        <v>0</v>
      </c>
      <c r="T117" s="224">
        <f>$S$117*$H$117</f>
        <v>0</v>
      </c>
      <c r="AR117" s="175" t="s">
        <v>130</v>
      </c>
      <c r="AT117" s="175" t="s">
        <v>125</v>
      </c>
      <c r="AU117" s="175" t="s">
        <v>70</v>
      </c>
      <c r="AY117" s="175" t="s">
        <v>122</v>
      </c>
      <c r="BE117" s="225">
        <f>IF($N$117="základní",$J$117,0)</f>
        <v>0</v>
      </c>
      <c r="BF117" s="225">
        <f>IF($N$117="snížená",$J$117,0)</f>
        <v>0</v>
      </c>
      <c r="BG117" s="225">
        <f>IF($N$117="zákl. přenesená",$J$117,0)</f>
        <v>0</v>
      </c>
      <c r="BH117" s="225">
        <f>IF($N$117="sníž. přenesená",$J$117,0)</f>
        <v>0</v>
      </c>
      <c r="BI117" s="225">
        <f>IF($N$117="nulová",$J$117,0)</f>
        <v>0</v>
      </c>
      <c r="BJ117" s="175" t="s">
        <v>17</v>
      </c>
      <c r="BK117" s="225">
        <f>ROUND($I$117*$H$117,2)</f>
        <v>0</v>
      </c>
      <c r="BL117" s="175" t="s">
        <v>130</v>
      </c>
      <c r="BM117" s="175" t="s">
        <v>431</v>
      </c>
    </row>
    <row r="118" spans="1:65" s="147" customFormat="1" ht="15.75" customHeight="1" x14ac:dyDescent="0.3">
      <c r="A118" s="245"/>
      <c r="B118" s="81"/>
      <c r="C118" s="218" t="s">
        <v>8</v>
      </c>
      <c r="D118" s="218" t="s">
        <v>125</v>
      </c>
      <c r="E118" s="216" t="s">
        <v>180</v>
      </c>
      <c r="F118" s="217" t="s">
        <v>181</v>
      </c>
      <c r="G118" s="218" t="s">
        <v>173</v>
      </c>
      <c r="H118" s="219">
        <v>7.3639999999999999</v>
      </c>
      <c r="I118" s="270"/>
      <c r="J118" s="220">
        <f>ROUND($I$118*$H$118,2)</f>
        <v>0</v>
      </c>
      <c r="K118" s="217" t="s">
        <v>129</v>
      </c>
      <c r="L118" s="252"/>
      <c r="M118" s="221"/>
      <c r="N118" s="222" t="s">
        <v>34</v>
      </c>
      <c r="O118" s="223">
        <v>6.0000000000000001E-3</v>
      </c>
      <c r="P118" s="223">
        <f>$O$118*$H$118</f>
        <v>4.4184000000000001E-2</v>
      </c>
      <c r="Q118" s="223">
        <v>0</v>
      </c>
      <c r="R118" s="223">
        <f>$Q$118*$H$118</f>
        <v>0</v>
      </c>
      <c r="S118" s="223">
        <v>0</v>
      </c>
      <c r="T118" s="224">
        <f>$S$118*$H$118</f>
        <v>0</v>
      </c>
      <c r="AR118" s="175" t="s">
        <v>130</v>
      </c>
      <c r="AT118" s="175" t="s">
        <v>125</v>
      </c>
      <c r="AU118" s="175" t="s">
        <v>70</v>
      </c>
      <c r="AY118" s="175" t="s">
        <v>122</v>
      </c>
      <c r="BE118" s="225">
        <f>IF($N$118="základní",$J$118,0)</f>
        <v>0</v>
      </c>
      <c r="BF118" s="225">
        <f>IF($N$118="snížená",$J$118,0)</f>
        <v>0</v>
      </c>
      <c r="BG118" s="225">
        <f>IF($N$118="zákl. přenesená",$J$118,0)</f>
        <v>0</v>
      </c>
      <c r="BH118" s="225">
        <f>IF($N$118="sníž. přenesená",$J$118,0)</f>
        <v>0</v>
      </c>
      <c r="BI118" s="225">
        <f>IF($N$118="nulová",$J$118,0)</f>
        <v>0</v>
      </c>
      <c r="BJ118" s="175" t="s">
        <v>17</v>
      </c>
      <c r="BK118" s="225">
        <f>ROUND($I$118*$H$118,2)</f>
        <v>0</v>
      </c>
      <c r="BL118" s="175" t="s">
        <v>130</v>
      </c>
      <c r="BM118" s="175" t="s">
        <v>432</v>
      </c>
    </row>
    <row r="119" spans="1:65" s="147" customFormat="1" ht="15.75" hidden="1" customHeight="1" x14ac:dyDescent="0.3">
      <c r="A119" s="245"/>
      <c r="B119" s="226"/>
      <c r="D119" s="233" t="s">
        <v>166</v>
      </c>
      <c r="F119" s="228" t="s">
        <v>1027</v>
      </c>
      <c r="H119" s="229">
        <v>7.3639999999999999</v>
      </c>
      <c r="L119" s="255"/>
      <c r="M119" s="230"/>
      <c r="T119" s="231"/>
      <c r="AT119" s="232" t="s">
        <v>166</v>
      </c>
      <c r="AU119" s="232" t="s">
        <v>70</v>
      </c>
      <c r="AV119" s="232" t="s">
        <v>70</v>
      </c>
      <c r="AW119" s="232" t="s">
        <v>63</v>
      </c>
      <c r="AX119" s="232" t="s">
        <v>17</v>
      </c>
      <c r="AY119" s="232" t="s">
        <v>122</v>
      </c>
    </row>
    <row r="120" spans="1:65" s="147" customFormat="1" ht="15.75" customHeight="1" x14ac:dyDescent="0.3">
      <c r="A120" s="245"/>
      <c r="B120" s="81"/>
      <c r="C120" s="215" t="s">
        <v>197</v>
      </c>
      <c r="D120" s="215" t="s">
        <v>125</v>
      </c>
      <c r="E120" s="216" t="s">
        <v>185</v>
      </c>
      <c r="F120" s="217" t="s">
        <v>186</v>
      </c>
      <c r="G120" s="218" t="s">
        <v>173</v>
      </c>
      <c r="H120" s="219">
        <v>0.52600000000000002</v>
      </c>
      <c r="I120" s="270"/>
      <c r="J120" s="220">
        <f>ROUND($I$120*$H$120,2)</f>
        <v>0</v>
      </c>
      <c r="K120" s="217" t="s">
        <v>129</v>
      </c>
      <c r="L120" s="252"/>
      <c r="M120" s="221"/>
      <c r="N120" s="222" t="s">
        <v>34</v>
      </c>
      <c r="O120" s="223">
        <v>0</v>
      </c>
      <c r="P120" s="223">
        <f>$O$120*$H$120</f>
        <v>0</v>
      </c>
      <c r="Q120" s="223">
        <v>0</v>
      </c>
      <c r="R120" s="223">
        <f>$Q$120*$H$120</f>
        <v>0</v>
      </c>
      <c r="S120" s="223">
        <v>0</v>
      </c>
      <c r="T120" s="224">
        <f>$S$120*$H$120</f>
        <v>0</v>
      </c>
      <c r="AR120" s="175" t="s">
        <v>130</v>
      </c>
      <c r="AT120" s="175" t="s">
        <v>125</v>
      </c>
      <c r="AU120" s="175" t="s">
        <v>70</v>
      </c>
      <c r="AY120" s="147" t="s">
        <v>122</v>
      </c>
      <c r="BE120" s="225">
        <f>IF($N$120="základní",$J$120,0)</f>
        <v>0</v>
      </c>
      <c r="BF120" s="225">
        <f>IF($N$120="snížená",$J$120,0)</f>
        <v>0</v>
      </c>
      <c r="BG120" s="225">
        <f>IF($N$120="zákl. přenesená",$J$120,0)</f>
        <v>0</v>
      </c>
      <c r="BH120" s="225">
        <f>IF($N$120="sníž. přenesená",$J$120,0)</f>
        <v>0</v>
      </c>
      <c r="BI120" s="225">
        <f>IF($N$120="nulová",$J$120,0)</f>
        <v>0</v>
      </c>
      <c r="BJ120" s="175" t="s">
        <v>17</v>
      </c>
      <c r="BK120" s="225">
        <f>ROUND($I$120*$H$120,2)</f>
        <v>0</v>
      </c>
      <c r="BL120" s="175" t="s">
        <v>130</v>
      </c>
      <c r="BM120" s="175" t="s">
        <v>434</v>
      </c>
    </row>
    <row r="121" spans="1:65" s="205" customFormat="1" ht="30.75" customHeight="1" x14ac:dyDescent="0.3">
      <c r="A121" s="250"/>
      <c r="B121" s="204"/>
      <c r="D121" s="206" t="s">
        <v>62</v>
      </c>
      <c r="E121" s="213" t="s">
        <v>188</v>
      </c>
      <c r="F121" s="213" t="s">
        <v>189</v>
      </c>
      <c r="J121" s="214">
        <f>$BK$121</f>
        <v>0</v>
      </c>
      <c r="L121" s="254"/>
      <c r="M121" s="209"/>
      <c r="P121" s="210">
        <f>$P$122</f>
        <v>0.32944800000000002</v>
      </c>
      <c r="R121" s="210">
        <f>$R$122</f>
        <v>0</v>
      </c>
      <c r="T121" s="211">
        <f>$T$122</f>
        <v>0</v>
      </c>
      <c r="AR121" s="206" t="s">
        <v>17</v>
      </c>
      <c r="AT121" s="206" t="s">
        <v>62</v>
      </c>
      <c r="AU121" s="206" t="s">
        <v>17</v>
      </c>
      <c r="AY121" s="206" t="s">
        <v>122</v>
      </c>
      <c r="BK121" s="212">
        <f>$BK$122</f>
        <v>0</v>
      </c>
    </row>
    <row r="122" spans="1:65" s="147" customFormat="1" ht="15.75" customHeight="1" x14ac:dyDescent="0.3">
      <c r="A122" s="245"/>
      <c r="B122" s="81"/>
      <c r="C122" s="218" t="s">
        <v>201</v>
      </c>
      <c r="D122" s="218" t="s">
        <v>125</v>
      </c>
      <c r="E122" s="216" t="s">
        <v>190</v>
      </c>
      <c r="F122" s="217" t="s">
        <v>191</v>
      </c>
      <c r="G122" s="218" t="s">
        <v>173</v>
      </c>
      <c r="H122" s="219">
        <v>1.036</v>
      </c>
      <c r="I122" s="270"/>
      <c r="J122" s="220">
        <f>ROUND($I$122*$H$122,2)</f>
        <v>0</v>
      </c>
      <c r="K122" s="217" t="s">
        <v>129</v>
      </c>
      <c r="L122" s="252"/>
      <c r="M122" s="221"/>
      <c r="N122" s="222" t="s">
        <v>34</v>
      </c>
      <c r="O122" s="223">
        <v>0.318</v>
      </c>
      <c r="P122" s="223">
        <f>$O$122*$H$122</f>
        <v>0.32944800000000002</v>
      </c>
      <c r="Q122" s="223">
        <v>0</v>
      </c>
      <c r="R122" s="223">
        <f>$Q$122*$H$122</f>
        <v>0</v>
      </c>
      <c r="S122" s="223">
        <v>0</v>
      </c>
      <c r="T122" s="224">
        <f>$S$122*$H$122</f>
        <v>0</v>
      </c>
      <c r="AR122" s="175" t="s">
        <v>130</v>
      </c>
      <c r="AT122" s="175" t="s">
        <v>125</v>
      </c>
      <c r="AU122" s="175" t="s">
        <v>70</v>
      </c>
      <c r="AY122" s="175" t="s">
        <v>122</v>
      </c>
      <c r="BE122" s="225">
        <f>IF($N$122="základní",$J$122,0)</f>
        <v>0</v>
      </c>
      <c r="BF122" s="225">
        <f>IF($N$122="snížená",$J$122,0)</f>
        <v>0</v>
      </c>
      <c r="BG122" s="225">
        <f>IF($N$122="zákl. přenesená",$J$122,0)</f>
        <v>0</v>
      </c>
      <c r="BH122" s="225">
        <f>IF($N$122="sníž. přenesená",$J$122,0)</f>
        <v>0</v>
      </c>
      <c r="BI122" s="225">
        <f>IF($N$122="nulová",$J$122,0)</f>
        <v>0</v>
      </c>
      <c r="BJ122" s="175" t="s">
        <v>17</v>
      </c>
      <c r="BK122" s="225">
        <f>ROUND($I$122*$H$122,2)</f>
        <v>0</v>
      </c>
      <c r="BL122" s="175" t="s">
        <v>130</v>
      </c>
      <c r="BM122" s="175" t="s">
        <v>435</v>
      </c>
    </row>
    <row r="123" spans="1:65" s="205" customFormat="1" ht="37.5" customHeight="1" x14ac:dyDescent="0.35">
      <c r="A123" s="250"/>
      <c r="B123" s="204"/>
      <c r="D123" s="206" t="s">
        <v>62</v>
      </c>
      <c r="E123" s="207" t="s">
        <v>193</v>
      </c>
      <c r="F123" s="207" t="s">
        <v>194</v>
      </c>
      <c r="J123" s="208">
        <f>$BK$123</f>
        <v>0</v>
      </c>
      <c r="L123" s="254"/>
      <c r="M123" s="209"/>
      <c r="P123" s="210">
        <f>$P$124+$P$132+$P$134+$P$136+$P$139+$P$143+$P$153+$P$160</f>
        <v>17.191535999999999</v>
      </c>
      <c r="R123" s="210">
        <f>$R$124+$R$132+$R$134+$R$136+$R$139+$R$143+$R$153+$R$160</f>
        <v>0.18773434</v>
      </c>
      <c r="T123" s="211">
        <f>$T$124+$T$132+$T$134+$T$136+$T$139+$T$143+$T$153+$T$160</f>
        <v>4.6406950000000002E-2</v>
      </c>
      <c r="AR123" s="206" t="s">
        <v>70</v>
      </c>
      <c r="AT123" s="206" t="s">
        <v>62</v>
      </c>
      <c r="AU123" s="206" t="s">
        <v>63</v>
      </c>
      <c r="AY123" s="206" t="s">
        <v>122</v>
      </c>
      <c r="BK123" s="212">
        <f>$BK$124+$BK$132+$BK$134+$BK$136+$BK$139+$BK$143+$BK$153+$BK$160</f>
        <v>0</v>
      </c>
    </row>
    <row r="124" spans="1:65" s="205" customFormat="1" ht="21" customHeight="1" x14ac:dyDescent="0.3">
      <c r="A124" s="250"/>
      <c r="B124" s="204"/>
      <c r="D124" s="206" t="s">
        <v>62</v>
      </c>
      <c r="E124" s="213" t="s">
        <v>436</v>
      </c>
      <c r="F124" s="213" t="s">
        <v>437</v>
      </c>
      <c r="J124" s="214">
        <f>$BK$124</f>
        <v>0</v>
      </c>
      <c r="L124" s="254"/>
      <c r="M124" s="209"/>
      <c r="P124" s="210">
        <f>SUM($P$125:$P$131)</f>
        <v>1.0044</v>
      </c>
      <c r="R124" s="210">
        <f>SUM($R$125:$R$131)</f>
        <v>1.73425E-2</v>
      </c>
      <c r="T124" s="211">
        <f>SUM($T$125:$T$131)</f>
        <v>0</v>
      </c>
      <c r="AR124" s="206" t="s">
        <v>70</v>
      </c>
      <c r="AT124" s="206" t="s">
        <v>62</v>
      </c>
      <c r="AU124" s="206" t="s">
        <v>17</v>
      </c>
      <c r="AY124" s="206" t="s">
        <v>122</v>
      </c>
      <c r="BK124" s="212">
        <f>SUM($BK$125:$BK$131)</f>
        <v>0</v>
      </c>
    </row>
    <row r="125" spans="1:65" s="147" customFormat="1" ht="15.75" customHeight="1" x14ac:dyDescent="0.3">
      <c r="A125" s="245"/>
      <c r="B125" s="81"/>
      <c r="C125" s="218" t="s">
        <v>205</v>
      </c>
      <c r="D125" s="218" t="s">
        <v>125</v>
      </c>
      <c r="E125" s="216" t="s">
        <v>438</v>
      </c>
      <c r="F125" s="217" t="s">
        <v>439</v>
      </c>
      <c r="G125" s="218" t="s">
        <v>134</v>
      </c>
      <c r="H125" s="219">
        <v>3.08</v>
      </c>
      <c r="I125" s="270"/>
      <c r="J125" s="220">
        <f>ROUND($I$125*$H$125,2)</f>
        <v>0</v>
      </c>
      <c r="K125" s="217" t="s">
        <v>129</v>
      </c>
      <c r="L125" s="252"/>
      <c r="M125" s="221"/>
      <c r="N125" s="222" t="s">
        <v>34</v>
      </c>
      <c r="O125" s="223">
        <v>0.18</v>
      </c>
      <c r="P125" s="223">
        <f>$O$125*$H$125</f>
        <v>0.5544</v>
      </c>
      <c r="Q125" s="223">
        <v>3.5000000000000001E-3</v>
      </c>
      <c r="R125" s="223">
        <f>$Q$125*$H$125</f>
        <v>1.078E-2</v>
      </c>
      <c r="S125" s="223">
        <v>0</v>
      </c>
      <c r="T125" s="224">
        <f>$S$125*$H$125</f>
        <v>0</v>
      </c>
      <c r="AR125" s="175" t="s">
        <v>197</v>
      </c>
      <c r="AT125" s="175" t="s">
        <v>125</v>
      </c>
      <c r="AU125" s="175" t="s">
        <v>70</v>
      </c>
      <c r="AY125" s="175" t="s">
        <v>122</v>
      </c>
      <c r="BE125" s="225">
        <f>IF($N$125="základní",$J$125,0)</f>
        <v>0</v>
      </c>
      <c r="BF125" s="225">
        <f>IF($N$125="snížená",$J$125,0)</f>
        <v>0</v>
      </c>
      <c r="BG125" s="225">
        <f>IF($N$125="zákl. přenesená",$J$125,0)</f>
        <v>0</v>
      </c>
      <c r="BH125" s="225">
        <f>IF($N$125="sníž. přenesená",$J$125,0)</f>
        <v>0</v>
      </c>
      <c r="BI125" s="225">
        <f>IF($N$125="nulová",$J$125,0)</f>
        <v>0</v>
      </c>
      <c r="BJ125" s="175" t="s">
        <v>17</v>
      </c>
      <c r="BK125" s="225">
        <f>ROUND($I$125*$H$125,2)</f>
        <v>0</v>
      </c>
      <c r="BL125" s="175" t="s">
        <v>197</v>
      </c>
      <c r="BM125" s="175" t="s">
        <v>440</v>
      </c>
    </row>
    <row r="126" spans="1:65" s="147" customFormat="1" ht="15.75" hidden="1" customHeight="1" x14ac:dyDescent="0.3">
      <c r="A126" s="245"/>
      <c r="B126" s="226"/>
      <c r="D126" s="227" t="s">
        <v>166</v>
      </c>
      <c r="E126" s="228"/>
      <c r="F126" s="228" t="s">
        <v>1026</v>
      </c>
      <c r="H126" s="229">
        <v>3.08</v>
      </c>
      <c r="L126" s="255"/>
      <c r="M126" s="230"/>
      <c r="T126" s="231"/>
      <c r="AT126" s="232" t="s">
        <v>166</v>
      </c>
      <c r="AU126" s="232" t="s">
        <v>70</v>
      </c>
      <c r="AV126" s="232" t="s">
        <v>70</v>
      </c>
      <c r="AW126" s="232" t="s">
        <v>93</v>
      </c>
      <c r="AX126" s="232" t="s">
        <v>63</v>
      </c>
      <c r="AY126" s="232" t="s">
        <v>122</v>
      </c>
    </row>
    <row r="127" spans="1:65" s="147" customFormat="1" ht="15.75" customHeight="1" x14ac:dyDescent="0.3">
      <c r="A127" s="245"/>
      <c r="B127" s="81"/>
      <c r="C127" s="215" t="s">
        <v>210</v>
      </c>
      <c r="D127" s="215" t="s">
        <v>125</v>
      </c>
      <c r="E127" s="216" t="s">
        <v>441</v>
      </c>
      <c r="F127" s="217" t="s">
        <v>442</v>
      </c>
      <c r="G127" s="218" t="s">
        <v>134</v>
      </c>
      <c r="H127" s="219">
        <v>1.875</v>
      </c>
      <c r="I127" s="270"/>
      <c r="J127" s="220">
        <f>ROUND($I$127*$H$127,2)</f>
        <v>0</v>
      </c>
      <c r="K127" s="217" t="s">
        <v>129</v>
      </c>
      <c r="L127" s="252"/>
      <c r="M127" s="221"/>
      <c r="N127" s="222" t="s">
        <v>34</v>
      </c>
      <c r="O127" s="223">
        <v>0.24</v>
      </c>
      <c r="P127" s="223">
        <f>$O$127*$H$127</f>
        <v>0.44999999999999996</v>
      </c>
      <c r="Q127" s="223">
        <v>3.5000000000000001E-3</v>
      </c>
      <c r="R127" s="223">
        <f>$Q$127*$H$127</f>
        <v>6.5624999999999998E-3</v>
      </c>
      <c r="S127" s="223">
        <v>0</v>
      </c>
      <c r="T127" s="224">
        <f>$S$127*$H$127</f>
        <v>0</v>
      </c>
      <c r="AR127" s="175" t="s">
        <v>197</v>
      </c>
      <c r="AT127" s="175" t="s">
        <v>125</v>
      </c>
      <c r="AU127" s="175" t="s">
        <v>70</v>
      </c>
      <c r="AY127" s="147" t="s">
        <v>122</v>
      </c>
      <c r="BE127" s="225">
        <f>IF($N$127="základní",$J$127,0)</f>
        <v>0</v>
      </c>
      <c r="BF127" s="225">
        <f>IF($N$127="snížená",$J$127,0)</f>
        <v>0</v>
      </c>
      <c r="BG127" s="225">
        <f>IF($N$127="zákl. přenesená",$J$127,0)</f>
        <v>0</v>
      </c>
      <c r="BH127" s="225">
        <f>IF($N$127="sníž. přenesená",$J$127,0)</f>
        <v>0</v>
      </c>
      <c r="BI127" s="225">
        <f>IF($N$127="nulová",$J$127,0)</f>
        <v>0</v>
      </c>
      <c r="BJ127" s="175" t="s">
        <v>17</v>
      </c>
      <c r="BK127" s="225">
        <f>ROUND($I$127*$H$127,2)</f>
        <v>0</v>
      </c>
      <c r="BL127" s="175" t="s">
        <v>197</v>
      </c>
      <c r="BM127" s="175" t="s">
        <v>443</v>
      </c>
    </row>
    <row r="128" spans="1:65" s="147" customFormat="1" ht="15.75" hidden="1" customHeight="1" x14ac:dyDescent="0.3">
      <c r="A128" s="245"/>
      <c r="B128" s="226"/>
      <c r="D128" s="227" t="s">
        <v>166</v>
      </c>
      <c r="E128" s="228"/>
      <c r="F128" s="228" t="s">
        <v>1028</v>
      </c>
      <c r="H128" s="229">
        <v>1.875</v>
      </c>
      <c r="L128" s="255"/>
      <c r="M128" s="230"/>
      <c r="T128" s="231"/>
      <c r="AT128" s="232" t="s">
        <v>166</v>
      </c>
      <c r="AU128" s="232" t="s">
        <v>70</v>
      </c>
      <c r="AV128" s="232" t="s">
        <v>70</v>
      </c>
      <c r="AW128" s="232" t="s">
        <v>93</v>
      </c>
      <c r="AX128" s="232" t="s">
        <v>63</v>
      </c>
      <c r="AY128" s="232" t="s">
        <v>122</v>
      </c>
    </row>
    <row r="129" spans="1:65" s="147" customFormat="1" ht="15.75" customHeight="1" x14ac:dyDescent="0.3">
      <c r="A129" s="245"/>
      <c r="B129" s="81"/>
      <c r="C129" s="215" t="s">
        <v>214</v>
      </c>
      <c r="D129" s="215" t="s">
        <v>125</v>
      </c>
      <c r="E129" s="216" t="s">
        <v>453</v>
      </c>
      <c r="F129" s="217" t="s">
        <v>454</v>
      </c>
      <c r="G129" s="218" t="s">
        <v>208</v>
      </c>
      <c r="H129" s="219">
        <v>3.6749999999999998</v>
      </c>
      <c r="I129" s="270"/>
      <c r="J129" s="220">
        <f>ROUND($I$129*$H$129,2)</f>
        <v>0</v>
      </c>
      <c r="K129" s="217" t="s">
        <v>217</v>
      </c>
      <c r="L129" s="252"/>
      <c r="M129" s="221"/>
      <c r="N129" s="222" t="s">
        <v>34</v>
      </c>
      <c r="O129" s="223">
        <v>0</v>
      </c>
      <c r="P129" s="223">
        <f>$O$129*$H$129</f>
        <v>0</v>
      </c>
      <c r="Q129" s="223">
        <v>0</v>
      </c>
      <c r="R129" s="223">
        <f>$Q$129*$H$129</f>
        <v>0</v>
      </c>
      <c r="S129" s="223">
        <v>0</v>
      </c>
      <c r="T129" s="224">
        <f>$S$129*$H$129</f>
        <v>0</v>
      </c>
      <c r="AR129" s="175" t="s">
        <v>197</v>
      </c>
      <c r="AT129" s="175" t="s">
        <v>125</v>
      </c>
      <c r="AU129" s="175" t="s">
        <v>70</v>
      </c>
      <c r="AY129" s="147" t="s">
        <v>122</v>
      </c>
      <c r="BE129" s="225">
        <f>IF($N$129="základní",$J$129,0)</f>
        <v>0</v>
      </c>
      <c r="BF129" s="225">
        <f>IF($N$129="snížená",$J$129,0)</f>
        <v>0</v>
      </c>
      <c r="BG129" s="225">
        <f>IF($N$129="zákl. přenesená",$J$129,0)</f>
        <v>0</v>
      </c>
      <c r="BH129" s="225">
        <f>IF($N$129="sníž. přenesená",$J$129,0)</f>
        <v>0</v>
      </c>
      <c r="BI129" s="225">
        <f>IF($N$129="nulová",$J$129,0)</f>
        <v>0</v>
      </c>
      <c r="BJ129" s="175" t="s">
        <v>17</v>
      </c>
      <c r="BK129" s="225">
        <f>ROUND($I$129*$H$129,2)</f>
        <v>0</v>
      </c>
      <c r="BL129" s="175" t="s">
        <v>197</v>
      </c>
      <c r="BM129" s="175" t="s">
        <v>455</v>
      </c>
    </row>
    <row r="130" spans="1:65" s="147" customFormat="1" ht="15.75" hidden="1" customHeight="1" x14ac:dyDescent="0.3">
      <c r="A130" s="245"/>
      <c r="B130" s="226"/>
      <c r="D130" s="227" t="s">
        <v>166</v>
      </c>
      <c r="E130" s="228"/>
      <c r="F130" s="228" t="s">
        <v>1029</v>
      </c>
      <c r="H130" s="229">
        <v>3.6749999999999998</v>
      </c>
      <c r="L130" s="255"/>
      <c r="M130" s="230"/>
      <c r="T130" s="231"/>
      <c r="AT130" s="232" t="s">
        <v>166</v>
      </c>
      <c r="AU130" s="232" t="s">
        <v>70</v>
      </c>
      <c r="AV130" s="232" t="s">
        <v>70</v>
      </c>
      <c r="AW130" s="232" t="s">
        <v>93</v>
      </c>
      <c r="AX130" s="232" t="s">
        <v>63</v>
      </c>
      <c r="AY130" s="232" t="s">
        <v>122</v>
      </c>
    </row>
    <row r="131" spans="1:65" s="147" customFormat="1" ht="15.75" customHeight="1" x14ac:dyDescent="0.3">
      <c r="A131" s="245"/>
      <c r="B131" s="81"/>
      <c r="C131" s="215" t="s">
        <v>7</v>
      </c>
      <c r="D131" s="215" t="s">
        <v>125</v>
      </c>
      <c r="E131" s="216" t="s">
        <v>463</v>
      </c>
      <c r="F131" s="217" t="s">
        <v>464</v>
      </c>
      <c r="G131" s="218" t="s">
        <v>221</v>
      </c>
      <c r="H131" s="269"/>
      <c r="I131" s="270"/>
      <c r="J131" s="220">
        <f>ROUND($I$131*$H$131,2)</f>
        <v>0</v>
      </c>
      <c r="K131" s="217" t="s">
        <v>129</v>
      </c>
      <c r="L131" s="252"/>
      <c r="M131" s="221"/>
      <c r="N131" s="222" t="s">
        <v>34</v>
      </c>
      <c r="O131" s="223">
        <v>0</v>
      </c>
      <c r="P131" s="223">
        <f>$O$131*$H$131</f>
        <v>0</v>
      </c>
      <c r="Q131" s="223">
        <v>0</v>
      </c>
      <c r="R131" s="223">
        <f>$Q$131*$H$131</f>
        <v>0</v>
      </c>
      <c r="S131" s="223">
        <v>0</v>
      </c>
      <c r="T131" s="224">
        <f>$S$131*$H$131</f>
        <v>0</v>
      </c>
      <c r="AR131" s="175" t="s">
        <v>197</v>
      </c>
      <c r="AT131" s="175" t="s">
        <v>125</v>
      </c>
      <c r="AU131" s="175" t="s">
        <v>70</v>
      </c>
      <c r="AY131" s="147" t="s">
        <v>122</v>
      </c>
      <c r="BE131" s="225">
        <f>IF($N$131="základní",$J$131,0)</f>
        <v>0</v>
      </c>
      <c r="BF131" s="225">
        <f>IF($N$131="snížená",$J$131,0)</f>
        <v>0</v>
      </c>
      <c r="BG131" s="225">
        <f>IF($N$131="zákl. přenesená",$J$131,0)</f>
        <v>0</v>
      </c>
      <c r="BH131" s="225">
        <f>IF($N$131="sníž. přenesená",$J$131,0)</f>
        <v>0</v>
      </c>
      <c r="BI131" s="225">
        <f>IF($N$131="nulová",$J$131,0)</f>
        <v>0</v>
      </c>
      <c r="BJ131" s="175" t="s">
        <v>17</v>
      </c>
      <c r="BK131" s="225">
        <f>ROUND($I$131*$H$131,2)</f>
        <v>0</v>
      </c>
      <c r="BL131" s="175" t="s">
        <v>197</v>
      </c>
      <c r="BM131" s="175" t="s">
        <v>465</v>
      </c>
    </row>
    <row r="132" spans="1:65" s="205" customFormat="1" ht="30.75" customHeight="1" x14ac:dyDescent="0.3">
      <c r="A132" s="250"/>
      <c r="B132" s="204"/>
      <c r="D132" s="206" t="s">
        <v>62</v>
      </c>
      <c r="E132" s="213" t="s">
        <v>195</v>
      </c>
      <c r="F132" s="213" t="s">
        <v>196</v>
      </c>
      <c r="J132" s="214">
        <f>$BK$132</f>
        <v>0</v>
      </c>
      <c r="L132" s="254"/>
      <c r="M132" s="209"/>
      <c r="P132" s="210">
        <f>$P$133</f>
        <v>8.3000000000000004E-2</v>
      </c>
      <c r="R132" s="210">
        <f>$R$133</f>
        <v>0</v>
      </c>
      <c r="T132" s="211">
        <f>$T$133</f>
        <v>1.98E-3</v>
      </c>
      <c r="AR132" s="206" t="s">
        <v>70</v>
      </c>
      <c r="AT132" s="206" t="s">
        <v>62</v>
      </c>
      <c r="AU132" s="206" t="s">
        <v>17</v>
      </c>
      <c r="AY132" s="206" t="s">
        <v>122</v>
      </c>
      <c r="BK132" s="212">
        <f>$BK$133</f>
        <v>0</v>
      </c>
    </row>
    <row r="133" spans="1:65" s="147" customFormat="1" ht="15.75" customHeight="1" x14ac:dyDescent="0.3">
      <c r="A133" s="245"/>
      <c r="B133" s="81"/>
      <c r="C133" s="218" t="s">
        <v>225</v>
      </c>
      <c r="D133" s="218" t="s">
        <v>125</v>
      </c>
      <c r="E133" s="216" t="s">
        <v>469</v>
      </c>
      <c r="F133" s="217" t="s">
        <v>470</v>
      </c>
      <c r="G133" s="218" t="s">
        <v>208</v>
      </c>
      <c r="H133" s="219">
        <v>1</v>
      </c>
      <c r="I133" s="270"/>
      <c r="J133" s="220">
        <f>ROUND($I$133*$H$133,2)</f>
        <v>0</v>
      </c>
      <c r="K133" s="217" t="s">
        <v>129</v>
      </c>
      <c r="L133" s="252"/>
      <c r="M133" s="221"/>
      <c r="N133" s="222" t="s">
        <v>34</v>
      </c>
      <c r="O133" s="223">
        <v>8.3000000000000004E-2</v>
      </c>
      <c r="P133" s="223">
        <f>$O$133*$H$133</f>
        <v>8.3000000000000004E-2</v>
      </c>
      <c r="Q133" s="223">
        <v>0</v>
      </c>
      <c r="R133" s="223">
        <f>$Q$133*$H$133</f>
        <v>0</v>
      </c>
      <c r="S133" s="223">
        <v>1.98E-3</v>
      </c>
      <c r="T133" s="224">
        <f>$S$133*$H$133</f>
        <v>1.98E-3</v>
      </c>
      <c r="AR133" s="175" t="s">
        <v>197</v>
      </c>
      <c r="AT133" s="175" t="s">
        <v>125</v>
      </c>
      <c r="AU133" s="175" t="s">
        <v>70</v>
      </c>
      <c r="AY133" s="175" t="s">
        <v>122</v>
      </c>
      <c r="BE133" s="225">
        <f>IF($N$133="základní",$J$133,0)</f>
        <v>0</v>
      </c>
      <c r="BF133" s="225">
        <f>IF($N$133="snížená",$J$133,0)</f>
        <v>0</v>
      </c>
      <c r="BG133" s="225">
        <f>IF($N$133="zákl. přenesená",$J$133,0)</f>
        <v>0</v>
      </c>
      <c r="BH133" s="225">
        <f>IF($N$133="sníž. přenesená",$J$133,0)</f>
        <v>0</v>
      </c>
      <c r="BI133" s="225">
        <f>IF($N$133="nulová",$J$133,0)</f>
        <v>0</v>
      </c>
      <c r="BJ133" s="175" t="s">
        <v>17</v>
      </c>
      <c r="BK133" s="225">
        <f>ROUND($I$133*$H$133,2)</f>
        <v>0</v>
      </c>
      <c r="BL133" s="175" t="s">
        <v>197</v>
      </c>
      <c r="BM133" s="175" t="s">
        <v>1030</v>
      </c>
    </row>
    <row r="134" spans="1:65" s="205" customFormat="1" ht="30.75" customHeight="1" x14ac:dyDescent="0.3">
      <c r="A134" s="250"/>
      <c r="B134" s="204"/>
      <c r="D134" s="206" t="s">
        <v>62</v>
      </c>
      <c r="E134" s="213" t="s">
        <v>223</v>
      </c>
      <c r="F134" s="213" t="s">
        <v>224</v>
      </c>
      <c r="J134" s="214">
        <f>$BK$134</f>
        <v>0</v>
      </c>
      <c r="L134" s="254"/>
      <c r="M134" s="209"/>
      <c r="P134" s="210">
        <f>$P$135</f>
        <v>0.28799999999999998</v>
      </c>
      <c r="R134" s="210">
        <f>$R$135</f>
        <v>6.4000000000000005E-4</v>
      </c>
      <c r="T134" s="211">
        <f>$T$135</f>
        <v>0</v>
      </c>
      <c r="AR134" s="206" t="s">
        <v>70</v>
      </c>
      <c r="AT134" s="206" t="s">
        <v>62</v>
      </c>
      <c r="AU134" s="206" t="s">
        <v>17</v>
      </c>
      <c r="AY134" s="206" t="s">
        <v>122</v>
      </c>
      <c r="BK134" s="212">
        <f>$BK$135</f>
        <v>0</v>
      </c>
    </row>
    <row r="135" spans="1:65" s="147" customFormat="1" ht="15.75" customHeight="1" x14ac:dyDescent="0.3">
      <c r="A135" s="245"/>
      <c r="B135" s="81"/>
      <c r="C135" s="218" t="s">
        <v>230</v>
      </c>
      <c r="D135" s="218" t="s">
        <v>125</v>
      </c>
      <c r="E135" s="216" t="s">
        <v>1031</v>
      </c>
      <c r="F135" s="217" t="s">
        <v>1032</v>
      </c>
      <c r="G135" s="218" t="s">
        <v>128</v>
      </c>
      <c r="H135" s="219">
        <v>2</v>
      </c>
      <c r="I135" s="270"/>
      <c r="J135" s="220">
        <f>ROUND($I$135*$H$135,2)</f>
        <v>0</v>
      </c>
      <c r="K135" s="217" t="s">
        <v>217</v>
      </c>
      <c r="L135" s="252"/>
      <c r="M135" s="221"/>
      <c r="N135" s="222" t="s">
        <v>34</v>
      </c>
      <c r="O135" s="223">
        <v>0.14399999999999999</v>
      </c>
      <c r="P135" s="223">
        <f>$O$135*$H$135</f>
        <v>0.28799999999999998</v>
      </c>
      <c r="Q135" s="223">
        <v>3.2000000000000003E-4</v>
      </c>
      <c r="R135" s="223">
        <f>$Q$135*$H$135</f>
        <v>6.4000000000000005E-4</v>
      </c>
      <c r="S135" s="223">
        <v>0</v>
      </c>
      <c r="T135" s="224">
        <f>$S$135*$H$135</f>
        <v>0</v>
      </c>
      <c r="AR135" s="175" t="s">
        <v>197</v>
      </c>
      <c r="AT135" s="175" t="s">
        <v>125</v>
      </c>
      <c r="AU135" s="175" t="s">
        <v>70</v>
      </c>
      <c r="AY135" s="175" t="s">
        <v>122</v>
      </c>
      <c r="BE135" s="225">
        <f>IF($N$135="základní",$J$135,0)</f>
        <v>0</v>
      </c>
      <c r="BF135" s="225">
        <f>IF($N$135="snížená",$J$135,0)</f>
        <v>0</v>
      </c>
      <c r="BG135" s="225">
        <f>IF($N$135="zákl. přenesená",$J$135,0)</f>
        <v>0</v>
      </c>
      <c r="BH135" s="225">
        <f>IF($N$135="sníž. přenesená",$J$135,0)</f>
        <v>0</v>
      </c>
      <c r="BI135" s="225">
        <f>IF($N$135="nulová",$J$135,0)</f>
        <v>0</v>
      </c>
      <c r="BJ135" s="175" t="s">
        <v>17</v>
      </c>
      <c r="BK135" s="225">
        <f>ROUND($I$135*$H$135,2)</f>
        <v>0</v>
      </c>
      <c r="BL135" s="175" t="s">
        <v>197</v>
      </c>
      <c r="BM135" s="175" t="s">
        <v>1033</v>
      </c>
    </row>
    <row r="136" spans="1:65" s="205" customFormat="1" ht="30.75" customHeight="1" x14ac:dyDescent="0.3">
      <c r="A136" s="250"/>
      <c r="B136" s="204"/>
      <c r="D136" s="206" t="s">
        <v>62</v>
      </c>
      <c r="E136" s="213" t="s">
        <v>542</v>
      </c>
      <c r="F136" s="213" t="s">
        <v>543</v>
      </c>
      <c r="J136" s="214">
        <f>$BK$136</f>
        <v>0</v>
      </c>
      <c r="L136" s="254"/>
      <c r="M136" s="209"/>
      <c r="P136" s="210">
        <f>SUM($P$137:$P$138)</f>
        <v>0.78599999999999992</v>
      </c>
      <c r="R136" s="210">
        <f>SUM($R$137:$R$138)</f>
        <v>0</v>
      </c>
      <c r="T136" s="211">
        <f>SUM($T$137:$T$138)</f>
        <v>3.6260000000000001E-2</v>
      </c>
      <c r="AR136" s="206" t="s">
        <v>70</v>
      </c>
      <c r="AT136" s="206" t="s">
        <v>62</v>
      </c>
      <c r="AU136" s="206" t="s">
        <v>17</v>
      </c>
      <c r="AY136" s="206" t="s">
        <v>122</v>
      </c>
      <c r="BK136" s="212">
        <f>SUM($BK$137:$BK$138)</f>
        <v>0</v>
      </c>
    </row>
    <row r="137" spans="1:65" s="147" customFormat="1" ht="15.75" customHeight="1" x14ac:dyDescent="0.3">
      <c r="A137" s="245"/>
      <c r="B137" s="81"/>
      <c r="C137" s="218" t="s">
        <v>234</v>
      </c>
      <c r="D137" s="218" t="s">
        <v>125</v>
      </c>
      <c r="E137" s="216" t="s">
        <v>578</v>
      </c>
      <c r="F137" s="217" t="s">
        <v>579</v>
      </c>
      <c r="G137" s="218" t="s">
        <v>547</v>
      </c>
      <c r="H137" s="219">
        <v>1</v>
      </c>
      <c r="I137" s="270"/>
      <c r="J137" s="220">
        <f>ROUND($I$137*$H$137,2)</f>
        <v>0</v>
      </c>
      <c r="K137" s="217" t="s">
        <v>129</v>
      </c>
      <c r="L137" s="252"/>
      <c r="M137" s="221"/>
      <c r="N137" s="222" t="s">
        <v>34</v>
      </c>
      <c r="O137" s="223">
        <v>0.56899999999999995</v>
      </c>
      <c r="P137" s="223">
        <f>$O$137*$H$137</f>
        <v>0.56899999999999995</v>
      </c>
      <c r="Q137" s="223">
        <v>0</v>
      </c>
      <c r="R137" s="223">
        <f>$Q$137*$H$137</f>
        <v>0</v>
      </c>
      <c r="S137" s="223">
        <v>3.4700000000000002E-2</v>
      </c>
      <c r="T137" s="224">
        <f>$S$137*$H$137</f>
        <v>3.4700000000000002E-2</v>
      </c>
      <c r="AR137" s="175" t="s">
        <v>197</v>
      </c>
      <c r="AT137" s="175" t="s">
        <v>125</v>
      </c>
      <c r="AU137" s="175" t="s">
        <v>70</v>
      </c>
      <c r="AY137" s="175" t="s">
        <v>122</v>
      </c>
      <c r="BE137" s="225">
        <f>IF($N$137="základní",$J$137,0)</f>
        <v>0</v>
      </c>
      <c r="BF137" s="225">
        <f>IF($N$137="snížená",$J$137,0)</f>
        <v>0</v>
      </c>
      <c r="BG137" s="225">
        <f>IF($N$137="zákl. přenesená",$J$137,0)</f>
        <v>0</v>
      </c>
      <c r="BH137" s="225">
        <f>IF($N$137="sníž. přenesená",$J$137,0)</f>
        <v>0</v>
      </c>
      <c r="BI137" s="225">
        <f>IF($N$137="nulová",$J$137,0)</f>
        <v>0</v>
      </c>
      <c r="BJ137" s="175" t="s">
        <v>17</v>
      </c>
      <c r="BK137" s="225">
        <f>ROUND($I$137*$H$137,2)</f>
        <v>0</v>
      </c>
      <c r="BL137" s="175" t="s">
        <v>197</v>
      </c>
      <c r="BM137" s="175" t="s">
        <v>1034</v>
      </c>
    </row>
    <row r="138" spans="1:65" s="147" customFormat="1" ht="15.75" customHeight="1" x14ac:dyDescent="0.3">
      <c r="A138" s="245"/>
      <c r="B138" s="81"/>
      <c r="C138" s="218" t="s">
        <v>238</v>
      </c>
      <c r="D138" s="218" t="s">
        <v>125</v>
      </c>
      <c r="E138" s="216" t="s">
        <v>594</v>
      </c>
      <c r="F138" s="217" t="s">
        <v>595</v>
      </c>
      <c r="G138" s="218" t="s">
        <v>547</v>
      </c>
      <c r="H138" s="219">
        <v>1</v>
      </c>
      <c r="I138" s="270"/>
      <c r="J138" s="220">
        <f>ROUND($I$138*$H$138,2)</f>
        <v>0</v>
      </c>
      <c r="K138" s="217" t="s">
        <v>129</v>
      </c>
      <c r="L138" s="252"/>
      <c r="M138" s="221"/>
      <c r="N138" s="222" t="s">
        <v>34</v>
      </c>
      <c r="O138" s="223">
        <v>0.217</v>
      </c>
      <c r="P138" s="223">
        <f>$O$138*$H$138</f>
        <v>0.217</v>
      </c>
      <c r="Q138" s="223">
        <v>0</v>
      </c>
      <c r="R138" s="223">
        <f>$Q$138*$H$138</f>
        <v>0</v>
      </c>
      <c r="S138" s="223">
        <v>1.56E-3</v>
      </c>
      <c r="T138" s="224">
        <f>$S$138*$H$138</f>
        <v>1.56E-3</v>
      </c>
      <c r="AR138" s="175" t="s">
        <v>197</v>
      </c>
      <c r="AT138" s="175" t="s">
        <v>125</v>
      </c>
      <c r="AU138" s="175" t="s">
        <v>70</v>
      </c>
      <c r="AY138" s="175" t="s">
        <v>122</v>
      </c>
      <c r="BE138" s="225">
        <f>IF($N$138="základní",$J$138,0)</f>
        <v>0</v>
      </c>
      <c r="BF138" s="225">
        <f>IF($N$138="snížená",$J$138,0)</f>
        <v>0</v>
      </c>
      <c r="BG138" s="225">
        <f>IF($N$138="zákl. přenesená",$J$138,0)</f>
        <v>0</v>
      </c>
      <c r="BH138" s="225">
        <f>IF($N$138="sníž. přenesená",$J$138,0)</f>
        <v>0</v>
      </c>
      <c r="BI138" s="225">
        <f>IF($N$138="nulová",$J$138,0)</f>
        <v>0</v>
      </c>
      <c r="BJ138" s="175" t="s">
        <v>17</v>
      </c>
      <c r="BK138" s="225">
        <f>ROUND($I$138*$H$138,2)</f>
        <v>0</v>
      </c>
      <c r="BL138" s="175" t="s">
        <v>197</v>
      </c>
      <c r="BM138" s="175" t="s">
        <v>1035</v>
      </c>
    </row>
    <row r="139" spans="1:65" s="205" customFormat="1" ht="30.75" customHeight="1" x14ac:dyDescent="0.3">
      <c r="A139" s="250"/>
      <c r="B139" s="204"/>
      <c r="D139" s="206" t="s">
        <v>62</v>
      </c>
      <c r="E139" s="213" t="s">
        <v>1036</v>
      </c>
      <c r="F139" s="213" t="s">
        <v>1037</v>
      </c>
      <c r="J139" s="214">
        <f>$BK$139</f>
        <v>0</v>
      </c>
      <c r="L139" s="254"/>
      <c r="M139" s="209"/>
      <c r="P139" s="210">
        <f>SUM($P$140:$P$142)</f>
        <v>0.47</v>
      </c>
      <c r="R139" s="210">
        <f>SUM($R$140:$R$142)</f>
        <v>1.0610000000000001E-3</v>
      </c>
      <c r="T139" s="211">
        <f>SUM($T$140:$T$142)</f>
        <v>0</v>
      </c>
      <c r="AR139" s="206" t="s">
        <v>70</v>
      </c>
      <c r="AT139" s="206" t="s">
        <v>62</v>
      </c>
      <c r="AU139" s="206" t="s">
        <v>17</v>
      </c>
      <c r="AY139" s="206" t="s">
        <v>122</v>
      </c>
      <c r="BK139" s="212">
        <f>SUM($BK$140:$BK$142)</f>
        <v>0</v>
      </c>
    </row>
    <row r="140" spans="1:65" s="147" customFormat="1" ht="15.75" customHeight="1" x14ac:dyDescent="0.3">
      <c r="A140" s="245"/>
      <c r="B140" s="81"/>
      <c r="C140" s="218" t="s">
        <v>242</v>
      </c>
      <c r="D140" s="218" t="s">
        <v>125</v>
      </c>
      <c r="E140" s="216" t="s">
        <v>1038</v>
      </c>
      <c r="F140" s="217" t="s">
        <v>1039</v>
      </c>
      <c r="G140" s="218" t="s">
        <v>128</v>
      </c>
      <c r="H140" s="219">
        <v>1</v>
      </c>
      <c r="I140" s="270"/>
      <c r="J140" s="220">
        <f>ROUND($I$140*$H$140,2)</f>
        <v>0</v>
      </c>
      <c r="K140" s="217" t="s">
        <v>129</v>
      </c>
      <c r="L140" s="252"/>
      <c r="M140" s="221"/>
      <c r="N140" s="222" t="s">
        <v>34</v>
      </c>
      <c r="O140" s="223">
        <v>0.47</v>
      </c>
      <c r="P140" s="223">
        <f>$O$140*$H$140</f>
        <v>0.47</v>
      </c>
      <c r="Q140" s="223">
        <v>0</v>
      </c>
      <c r="R140" s="223">
        <f>$Q$140*$H$140</f>
        <v>0</v>
      </c>
      <c r="S140" s="223">
        <v>0</v>
      </c>
      <c r="T140" s="224">
        <f>$S$140*$H$140</f>
        <v>0</v>
      </c>
      <c r="AR140" s="175" t="s">
        <v>197</v>
      </c>
      <c r="AT140" s="175" t="s">
        <v>125</v>
      </c>
      <c r="AU140" s="175" t="s">
        <v>70</v>
      </c>
      <c r="AY140" s="175" t="s">
        <v>122</v>
      </c>
      <c r="BE140" s="225">
        <f>IF($N$140="základní",$J$140,0)</f>
        <v>0</v>
      </c>
      <c r="BF140" s="225">
        <f>IF($N$140="snížená",$J$140,0)</f>
        <v>0</v>
      </c>
      <c r="BG140" s="225">
        <f>IF($N$140="zákl. přenesená",$J$140,0)</f>
        <v>0</v>
      </c>
      <c r="BH140" s="225">
        <f>IF($N$140="sníž. přenesená",$J$140,0)</f>
        <v>0</v>
      </c>
      <c r="BI140" s="225">
        <f>IF($N$140="nulová",$J$140,0)</f>
        <v>0</v>
      </c>
      <c r="BJ140" s="175" t="s">
        <v>17</v>
      </c>
      <c r="BK140" s="225">
        <f>ROUND($I$140*$H$140,2)</f>
        <v>0</v>
      </c>
      <c r="BL140" s="175" t="s">
        <v>197</v>
      </c>
      <c r="BM140" s="175" t="s">
        <v>1040</v>
      </c>
    </row>
    <row r="141" spans="1:65" s="147" customFormat="1" ht="15.75" customHeight="1" x14ac:dyDescent="0.3">
      <c r="A141" s="245"/>
      <c r="B141" s="81"/>
      <c r="C141" s="237" t="s">
        <v>246</v>
      </c>
      <c r="D141" s="237" t="s">
        <v>382</v>
      </c>
      <c r="E141" s="238" t="s">
        <v>1041</v>
      </c>
      <c r="F141" s="239" t="s">
        <v>1042</v>
      </c>
      <c r="G141" s="237" t="s">
        <v>128</v>
      </c>
      <c r="H141" s="240">
        <v>1</v>
      </c>
      <c r="I141" s="271"/>
      <c r="J141" s="241">
        <f>ROUND($I$141*$H$141,2)</f>
        <v>0</v>
      </c>
      <c r="K141" s="239" t="s">
        <v>129</v>
      </c>
      <c r="L141" s="256"/>
      <c r="M141" s="239"/>
      <c r="N141" s="242" t="s">
        <v>34</v>
      </c>
      <c r="O141" s="223">
        <v>0</v>
      </c>
      <c r="P141" s="223">
        <f>$O$141*$H$141</f>
        <v>0</v>
      </c>
      <c r="Q141" s="223">
        <v>1.0610000000000001E-3</v>
      </c>
      <c r="R141" s="223">
        <f>$Q$141*$H$141</f>
        <v>1.0610000000000001E-3</v>
      </c>
      <c r="S141" s="223">
        <v>0</v>
      </c>
      <c r="T141" s="224">
        <f>$S$141*$H$141</f>
        <v>0</v>
      </c>
      <c r="AR141" s="175" t="s">
        <v>266</v>
      </c>
      <c r="AT141" s="175" t="s">
        <v>382</v>
      </c>
      <c r="AU141" s="175" t="s">
        <v>70</v>
      </c>
      <c r="AY141" s="175" t="s">
        <v>122</v>
      </c>
      <c r="BE141" s="225">
        <f>IF($N$141="základní",$J$141,0)</f>
        <v>0</v>
      </c>
      <c r="BF141" s="225">
        <f>IF($N$141="snížená",$J$141,0)</f>
        <v>0</v>
      </c>
      <c r="BG141" s="225">
        <f>IF($N$141="zákl. přenesená",$J$141,0)</f>
        <v>0</v>
      </c>
      <c r="BH141" s="225">
        <f>IF($N$141="sníž. přenesená",$J$141,0)</f>
        <v>0</v>
      </c>
      <c r="BI141" s="225">
        <f>IF($N$141="nulová",$J$141,0)</f>
        <v>0</v>
      </c>
      <c r="BJ141" s="175" t="s">
        <v>17</v>
      </c>
      <c r="BK141" s="225">
        <f>ROUND($I$141*$H$141,2)</f>
        <v>0</v>
      </c>
      <c r="BL141" s="175" t="s">
        <v>197</v>
      </c>
      <c r="BM141" s="175" t="s">
        <v>1043</v>
      </c>
    </row>
    <row r="142" spans="1:65" s="147" customFormat="1" ht="15.75" customHeight="1" x14ac:dyDescent="0.3">
      <c r="A142" s="245"/>
      <c r="B142" s="81"/>
      <c r="C142" s="218" t="s">
        <v>250</v>
      </c>
      <c r="D142" s="218" t="s">
        <v>125</v>
      </c>
      <c r="E142" s="216" t="s">
        <v>1044</v>
      </c>
      <c r="F142" s="217" t="s">
        <v>1045</v>
      </c>
      <c r="G142" s="218" t="s">
        <v>221</v>
      </c>
      <c r="H142" s="269"/>
      <c r="I142" s="270"/>
      <c r="J142" s="220">
        <f>ROUND($I$142*$H$142,2)</f>
        <v>0</v>
      </c>
      <c r="K142" s="217" t="s">
        <v>129</v>
      </c>
      <c r="L142" s="252"/>
      <c r="M142" s="221"/>
      <c r="N142" s="222" t="s">
        <v>34</v>
      </c>
      <c r="O142" s="223">
        <v>0</v>
      </c>
      <c r="P142" s="223">
        <f>$O$142*$H$142</f>
        <v>0</v>
      </c>
      <c r="Q142" s="223">
        <v>0</v>
      </c>
      <c r="R142" s="223">
        <f>$Q$142*$H$142</f>
        <v>0</v>
      </c>
      <c r="S142" s="223">
        <v>0</v>
      </c>
      <c r="T142" s="224">
        <f>$S$142*$H$142</f>
        <v>0</v>
      </c>
      <c r="AR142" s="175" t="s">
        <v>197</v>
      </c>
      <c r="AT142" s="175" t="s">
        <v>125</v>
      </c>
      <c r="AU142" s="175" t="s">
        <v>70</v>
      </c>
      <c r="AY142" s="175" t="s">
        <v>122</v>
      </c>
      <c r="BE142" s="225">
        <f>IF($N$142="základní",$J$142,0)</f>
        <v>0</v>
      </c>
      <c r="BF142" s="225">
        <f>IF($N$142="snížená",$J$142,0)</f>
        <v>0</v>
      </c>
      <c r="BG142" s="225">
        <f>IF($N$142="zákl. přenesená",$J$142,0)</f>
        <v>0</v>
      </c>
      <c r="BH142" s="225">
        <f>IF($N$142="sníž. přenesená",$J$142,0)</f>
        <v>0</v>
      </c>
      <c r="BI142" s="225">
        <f>IF($N$142="nulová",$J$142,0)</f>
        <v>0</v>
      </c>
      <c r="BJ142" s="175" t="s">
        <v>17</v>
      </c>
      <c r="BK142" s="225">
        <f>ROUND($I$142*$H$142,2)</f>
        <v>0</v>
      </c>
      <c r="BL142" s="175" t="s">
        <v>197</v>
      </c>
      <c r="BM142" s="175" t="s">
        <v>1046</v>
      </c>
    </row>
    <row r="143" spans="1:65" s="205" customFormat="1" ht="30.75" customHeight="1" x14ac:dyDescent="0.3">
      <c r="A143" s="250"/>
      <c r="B143" s="204"/>
      <c r="D143" s="206" t="s">
        <v>62</v>
      </c>
      <c r="E143" s="213" t="s">
        <v>808</v>
      </c>
      <c r="F143" s="213" t="s">
        <v>809</v>
      </c>
      <c r="J143" s="214">
        <f>$BK$143</f>
        <v>0</v>
      </c>
      <c r="L143" s="254"/>
      <c r="M143" s="209"/>
      <c r="P143" s="210">
        <f>SUM($P$144:$P$152)</f>
        <v>3.85989</v>
      </c>
      <c r="R143" s="210">
        <f>SUM($R$144:$R$152)</f>
        <v>0.11693539999999999</v>
      </c>
      <c r="T143" s="211">
        <f>SUM($T$144:$T$152)</f>
        <v>0</v>
      </c>
      <c r="AR143" s="206" t="s">
        <v>70</v>
      </c>
      <c r="AT143" s="206" t="s">
        <v>62</v>
      </c>
      <c r="AU143" s="206" t="s">
        <v>17</v>
      </c>
      <c r="AY143" s="206" t="s">
        <v>122</v>
      </c>
      <c r="BK143" s="212">
        <f>SUM($BK$144:$BK$152)</f>
        <v>0</v>
      </c>
    </row>
    <row r="144" spans="1:65" s="147" customFormat="1" ht="15.75" customHeight="1" x14ac:dyDescent="0.3">
      <c r="A144" s="245"/>
      <c r="B144" s="81"/>
      <c r="C144" s="218" t="s">
        <v>254</v>
      </c>
      <c r="D144" s="218" t="s">
        <v>125</v>
      </c>
      <c r="E144" s="216" t="s">
        <v>811</v>
      </c>
      <c r="F144" s="217" t="s">
        <v>812</v>
      </c>
      <c r="G144" s="218" t="s">
        <v>208</v>
      </c>
      <c r="H144" s="219">
        <v>5.65</v>
      </c>
      <c r="I144" s="270"/>
      <c r="J144" s="220">
        <f>ROUND($I$144*$H$144,2)</f>
        <v>0</v>
      </c>
      <c r="K144" s="217" t="s">
        <v>129</v>
      </c>
      <c r="L144" s="252"/>
      <c r="M144" s="221"/>
      <c r="N144" s="222" t="s">
        <v>34</v>
      </c>
      <c r="O144" s="223">
        <v>0.34899999999999998</v>
      </c>
      <c r="P144" s="223">
        <f>$O$144*$H$144</f>
        <v>1.9718500000000001</v>
      </c>
      <c r="Q144" s="223">
        <v>5.62E-3</v>
      </c>
      <c r="R144" s="223">
        <f>$Q$144*$H$144</f>
        <v>3.1753000000000003E-2</v>
      </c>
      <c r="S144" s="223">
        <v>0</v>
      </c>
      <c r="T144" s="224">
        <f>$S$144*$H$144</f>
        <v>0</v>
      </c>
      <c r="AR144" s="175" t="s">
        <v>197</v>
      </c>
      <c r="AT144" s="175" t="s">
        <v>125</v>
      </c>
      <c r="AU144" s="175" t="s">
        <v>70</v>
      </c>
      <c r="AY144" s="175" t="s">
        <v>122</v>
      </c>
      <c r="BE144" s="225">
        <f>IF($N$144="základní",$J$144,0)</f>
        <v>0</v>
      </c>
      <c r="BF144" s="225">
        <f>IF($N$144="snížená",$J$144,0)</f>
        <v>0</v>
      </c>
      <c r="BG144" s="225">
        <f>IF($N$144="zákl. přenesená",$J$144,0)</f>
        <v>0</v>
      </c>
      <c r="BH144" s="225">
        <f>IF($N$144="sníž. přenesená",$J$144,0)</f>
        <v>0</v>
      </c>
      <c r="BI144" s="225">
        <f>IF($N$144="nulová",$J$144,0)</f>
        <v>0</v>
      </c>
      <c r="BJ144" s="175" t="s">
        <v>17</v>
      </c>
      <c r="BK144" s="225">
        <f>ROUND($I$144*$H$144,2)</f>
        <v>0</v>
      </c>
      <c r="BL144" s="175" t="s">
        <v>197</v>
      </c>
      <c r="BM144" s="175" t="s">
        <v>813</v>
      </c>
    </row>
    <row r="145" spans="1:65" s="147" customFormat="1" ht="15.75" hidden="1" customHeight="1" x14ac:dyDescent="0.3">
      <c r="A145" s="245"/>
      <c r="B145" s="226"/>
      <c r="D145" s="227" t="s">
        <v>166</v>
      </c>
      <c r="E145" s="228"/>
      <c r="F145" s="228" t="s">
        <v>1047</v>
      </c>
      <c r="H145" s="229">
        <v>5.65</v>
      </c>
      <c r="L145" s="255"/>
      <c r="M145" s="230"/>
      <c r="T145" s="231"/>
      <c r="AT145" s="232" t="s">
        <v>166</v>
      </c>
      <c r="AU145" s="232" t="s">
        <v>70</v>
      </c>
      <c r="AV145" s="232" t="s">
        <v>70</v>
      </c>
      <c r="AW145" s="232" t="s">
        <v>93</v>
      </c>
      <c r="AX145" s="232" t="s">
        <v>63</v>
      </c>
      <c r="AY145" s="232" t="s">
        <v>122</v>
      </c>
    </row>
    <row r="146" spans="1:65" s="147" customFormat="1" ht="15.75" customHeight="1" x14ac:dyDescent="0.3">
      <c r="A146" s="245"/>
      <c r="B146" s="81"/>
      <c r="C146" s="243" t="s">
        <v>258</v>
      </c>
      <c r="D146" s="243" t="s">
        <v>382</v>
      </c>
      <c r="E146" s="238" t="s">
        <v>815</v>
      </c>
      <c r="F146" s="239" t="s">
        <v>816</v>
      </c>
      <c r="G146" s="237" t="s">
        <v>134</v>
      </c>
      <c r="H146" s="240">
        <v>0.59299999999999997</v>
      </c>
      <c r="I146" s="271"/>
      <c r="J146" s="241">
        <f>ROUND($I$146*$H$146,2)</f>
        <v>0</v>
      </c>
      <c r="K146" s="239" t="s">
        <v>129</v>
      </c>
      <c r="L146" s="256"/>
      <c r="M146" s="239"/>
      <c r="N146" s="242" t="s">
        <v>34</v>
      </c>
      <c r="O146" s="223">
        <v>0</v>
      </c>
      <c r="P146" s="223">
        <f>$O$146*$H$146</f>
        <v>0</v>
      </c>
      <c r="Q146" s="223">
        <v>1.9199999999999998E-2</v>
      </c>
      <c r="R146" s="223">
        <f>$Q$146*$H$146</f>
        <v>1.1385599999999999E-2</v>
      </c>
      <c r="S146" s="223">
        <v>0</v>
      </c>
      <c r="T146" s="224">
        <f>$S$146*$H$146</f>
        <v>0</v>
      </c>
      <c r="AR146" s="175" t="s">
        <v>266</v>
      </c>
      <c r="AT146" s="175" t="s">
        <v>382</v>
      </c>
      <c r="AU146" s="175" t="s">
        <v>70</v>
      </c>
      <c r="AY146" s="147" t="s">
        <v>122</v>
      </c>
      <c r="BE146" s="225">
        <f>IF($N$146="základní",$J$146,0)</f>
        <v>0</v>
      </c>
      <c r="BF146" s="225">
        <f>IF($N$146="snížená",$J$146,0)</f>
        <v>0</v>
      </c>
      <c r="BG146" s="225">
        <f>IF($N$146="zákl. přenesená",$J$146,0)</f>
        <v>0</v>
      </c>
      <c r="BH146" s="225">
        <f>IF($N$146="sníž. přenesená",$J$146,0)</f>
        <v>0</v>
      </c>
      <c r="BI146" s="225">
        <f>IF($N$146="nulová",$J$146,0)</f>
        <v>0</v>
      </c>
      <c r="BJ146" s="175" t="s">
        <v>17</v>
      </c>
      <c r="BK146" s="225">
        <f>ROUND($I$146*$H$146,2)</f>
        <v>0</v>
      </c>
      <c r="BL146" s="175" t="s">
        <v>197</v>
      </c>
      <c r="BM146" s="175" t="s">
        <v>817</v>
      </c>
    </row>
    <row r="147" spans="1:65" s="147" customFormat="1" ht="15.75" hidden="1" customHeight="1" x14ac:dyDescent="0.3">
      <c r="A147" s="245"/>
      <c r="B147" s="226"/>
      <c r="D147" s="233" t="s">
        <v>166</v>
      </c>
      <c r="F147" s="228" t="s">
        <v>1048</v>
      </c>
      <c r="H147" s="229">
        <v>0.59299999999999997</v>
      </c>
      <c r="L147" s="255"/>
      <c r="M147" s="230"/>
      <c r="T147" s="231"/>
      <c r="AT147" s="232" t="s">
        <v>166</v>
      </c>
      <c r="AU147" s="232" t="s">
        <v>70</v>
      </c>
      <c r="AV147" s="232" t="s">
        <v>70</v>
      </c>
      <c r="AW147" s="232" t="s">
        <v>63</v>
      </c>
      <c r="AX147" s="232" t="s">
        <v>17</v>
      </c>
      <c r="AY147" s="232" t="s">
        <v>122</v>
      </c>
    </row>
    <row r="148" spans="1:65" s="147" customFormat="1" ht="15.75" customHeight="1" x14ac:dyDescent="0.3">
      <c r="A148" s="245"/>
      <c r="B148" s="81"/>
      <c r="C148" s="215" t="s">
        <v>262</v>
      </c>
      <c r="D148" s="215" t="s">
        <v>125</v>
      </c>
      <c r="E148" s="216" t="s">
        <v>820</v>
      </c>
      <c r="F148" s="217" t="s">
        <v>821</v>
      </c>
      <c r="G148" s="218" t="s">
        <v>134</v>
      </c>
      <c r="H148" s="219">
        <v>3.08</v>
      </c>
      <c r="I148" s="270"/>
      <c r="J148" s="220">
        <f>ROUND($I$148*$H$148,2)</f>
        <v>0</v>
      </c>
      <c r="K148" s="217" t="s">
        <v>129</v>
      </c>
      <c r="L148" s="252"/>
      <c r="M148" s="221"/>
      <c r="N148" s="222" t="s">
        <v>34</v>
      </c>
      <c r="O148" s="223">
        <v>0.61299999999999999</v>
      </c>
      <c r="P148" s="223">
        <f>$O$148*$H$148</f>
        <v>1.8880399999999999</v>
      </c>
      <c r="Q148" s="223">
        <v>3.8E-3</v>
      </c>
      <c r="R148" s="223">
        <f>$Q$148*$H$148</f>
        <v>1.1704000000000001E-2</v>
      </c>
      <c r="S148" s="223">
        <v>0</v>
      </c>
      <c r="T148" s="224">
        <f>$S$148*$H$148</f>
        <v>0</v>
      </c>
      <c r="AR148" s="175" t="s">
        <v>197</v>
      </c>
      <c r="AT148" s="175" t="s">
        <v>125</v>
      </c>
      <c r="AU148" s="175" t="s">
        <v>70</v>
      </c>
      <c r="AY148" s="147" t="s">
        <v>122</v>
      </c>
      <c r="BE148" s="225">
        <f>IF($N$148="základní",$J$148,0)</f>
        <v>0</v>
      </c>
      <c r="BF148" s="225">
        <f>IF($N$148="snížená",$J$148,0)</f>
        <v>0</v>
      </c>
      <c r="BG148" s="225">
        <f>IF($N$148="zákl. přenesená",$J$148,0)</f>
        <v>0</v>
      </c>
      <c r="BH148" s="225">
        <f>IF($N$148="sníž. přenesená",$J$148,0)</f>
        <v>0</v>
      </c>
      <c r="BI148" s="225">
        <f>IF($N$148="nulová",$J$148,0)</f>
        <v>0</v>
      </c>
      <c r="BJ148" s="175" t="s">
        <v>17</v>
      </c>
      <c r="BK148" s="225">
        <f>ROUND($I$148*$H$148,2)</f>
        <v>0</v>
      </c>
      <c r="BL148" s="175" t="s">
        <v>197</v>
      </c>
      <c r="BM148" s="175" t="s">
        <v>822</v>
      </c>
    </row>
    <row r="149" spans="1:65" s="147" customFormat="1" ht="15.75" hidden="1" customHeight="1" x14ac:dyDescent="0.3">
      <c r="A149" s="245"/>
      <c r="B149" s="226"/>
      <c r="D149" s="227" t="s">
        <v>166</v>
      </c>
      <c r="E149" s="228"/>
      <c r="F149" s="228" t="s">
        <v>1026</v>
      </c>
      <c r="H149" s="229">
        <v>3.08</v>
      </c>
      <c r="L149" s="255"/>
      <c r="M149" s="230"/>
      <c r="T149" s="231"/>
      <c r="AT149" s="232" t="s">
        <v>166</v>
      </c>
      <c r="AU149" s="232" t="s">
        <v>70</v>
      </c>
      <c r="AV149" s="232" t="s">
        <v>70</v>
      </c>
      <c r="AW149" s="232" t="s">
        <v>93</v>
      </c>
      <c r="AX149" s="232" t="s">
        <v>63</v>
      </c>
      <c r="AY149" s="232" t="s">
        <v>122</v>
      </c>
    </row>
    <row r="150" spans="1:65" s="147" customFormat="1" ht="15.75" customHeight="1" x14ac:dyDescent="0.3">
      <c r="A150" s="245"/>
      <c r="B150" s="81"/>
      <c r="C150" s="243" t="s">
        <v>266</v>
      </c>
      <c r="D150" s="243" t="s">
        <v>382</v>
      </c>
      <c r="E150" s="238" t="s">
        <v>824</v>
      </c>
      <c r="F150" s="239" t="s">
        <v>825</v>
      </c>
      <c r="G150" s="237" t="s">
        <v>134</v>
      </c>
      <c r="H150" s="240">
        <v>3.234</v>
      </c>
      <c r="I150" s="271"/>
      <c r="J150" s="241">
        <f>ROUND($I$150*$H$150,2)</f>
        <v>0</v>
      </c>
      <c r="K150" s="239" t="s">
        <v>129</v>
      </c>
      <c r="L150" s="256"/>
      <c r="M150" s="239"/>
      <c r="N150" s="242" t="s">
        <v>34</v>
      </c>
      <c r="O150" s="223">
        <v>0</v>
      </c>
      <c r="P150" s="223">
        <f>$O$150*$H$150</f>
        <v>0</v>
      </c>
      <c r="Q150" s="223">
        <v>1.9199999999999998E-2</v>
      </c>
      <c r="R150" s="223">
        <f>$Q$150*$H$150</f>
        <v>6.2092799999999997E-2</v>
      </c>
      <c r="S150" s="223">
        <v>0</v>
      </c>
      <c r="T150" s="224">
        <f>$S$150*$H$150</f>
        <v>0</v>
      </c>
      <c r="AR150" s="175" t="s">
        <v>266</v>
      </c>
      <c r="AT150" s="175" t="s">
        <v>382</v>
      </c>
      <c r="AU150" s="175" t="s">
        <v>70</v>
      </c>
      <c r="AY150" s="147" t="s">
        <v>122</v>
      </c>
      <c r="BE150" s="225">
        <f>IF($N$150="základní",$J$150,0)</f>
        <v>0</v>
      </c>
      <c r="BF150" s="225">
        <f>IF($N$150="snížená",$J$150,0)</f>
        <v>0</v>
      </c>
      <c r="BG150" s="225">
        <f>IF($N$150="zákl. přenesená",$J$150,0)</f>
        <v>0</v>
      </c>
      <c r="BH150" s="225">
        <f>IF($N$150="sníž. přenesená",$J$150,0)</f>
        <v>0</v>
      </c>
      <c r="BI150" s="225">
        <f>IF($N$150="nulová",$J$150,0)</f>
        <v>0</v>
      </c>
      <c r="BJ150" s="175" t="s">
        <v>17</v>
      </c>
      <c r="BK150" s="225">
        <f>ROUND($I$150*$H$150,2)</f>
        <v>0</v>
      </c>
      <c r="BL150" s="175" t="s">
        <v>197</v>
      </c>
      <c r="BM150" s="175" t="s">
        <v>826</v>
      </c>
    </row>
    <row r="151" spans="1:65" s="147" customFormat="1" ht="15.75" hidden="1" customHeight="1" x14ac:dyDescent="0.3">
      <c r="A151" s="245"/>
      <c r="B151" s="226"/>
      <c r="D151" s="233" t="s">
        <v>166</v>
      </c>
      <c r="F151" s="228" t="s">
        <v>1049</v>
      </c>
      <c r="H151" s="229">
        <v>3.234</v>
      </c>
      <c r="L151" s="255"/>
      <c r="M151" s="230"/>
      <c r="T151" s="231"/>
      <c r="AT151" s="232" t="s">
        <v>166</v>
      </c>
      <c r="AU151" s="232" t="s">
        <v>70</v>
      </c>
      <c r="AV151" s="232" t="s">
        <v>70</v>
      </c>
      <c r="AW151" s="232" t="s">
        <v>63</v>
      </c>
      <c r="AX151" s="232" t="s">
        <v>17</v>
      </c>
      <c r="AY151" s="232" t="s">
        <v>122</v>
      </c>
    </row>
    <row r="152" spans="1:65" s="147" customFormat="1" ht="15.75" customHeight="1" x14ac:dyDescent="0.3">
      <c r="A152" s="245"/>
      <c r="B152" s="81"/>
      <c r="C152" s="215" t="s">
        <v>270</v>
      </c>
      <c r="D152" s="215" t="s">
        <v>125</v>
      </c>
      <c r="E152" s="216" t="s">
        <v>828</v>
      </c>
      <c r="F152" s="217" t="s">
        <v>829</v>
      </c>
      <c r="G152" s="218" t="s">
        <v>221</v>
      </c>
      <c r="H152" s="269"/>
      <c r="I152" s="270"/>
      <c r="J152" s="220">
        <f>ROUND($I$152*$H$152,2)</f>
        <v>0</v>
      </c>
      <c r="K152" s="217" t="s">
        <v>129</v>
      </c>
      <c r="L152" s="252"/>
      <c r="M152" s="221"/>
      <c r="N152" s="222" t="s">
        <v>34</v>
      </c>
      <c r="O152" s="223">
        <v>0</v>
      </c>
      <c r="P152" s="223">
        <f>$O$152*$H$152</f>
        <v>0</v>
      </c>
      <c r="Q152" s="223">
        <v>0</v>
      </c>
      <c r="R152" s="223">
        <f>$Q$152*$H$152</f>
        <v>0</v>
      </c>
      <c r="S152" s="223">
        <v>0</v>
      </c>
      <c r="T152" s="224">
        <f>$S$152*$H$152</f>
        <v>0</v>
      </c>
      <c r="AR152" s="175" t="s">
        <v>197</v>
      </c>
      <c r="AT152" s="175" t="s">
        <v>125</v>
      </c>
      <c r="AU152" s="175" t="s">
        <v>70</v>
      </c>
      <c r="AY152" s="147" t="s">
        <v>122</v>
      </c>
      <c r="BE152" s="225">
        <f>IF($N$152="základní",$J$152,0)</f>
        <v>0</v>
      </c>
      <c r="BF152" s="225">
        <f>IF($N$152="snížená",$J$152,0)</f>
        <v>0</v>
      </c>
      <c r="BG152" s="225">
        <f>IF($N$152="zákl. přenesená",$J$152,0)</f>
        <v>0</v>
      </c>
      <c r="BH152" s="225">
        <f>IF($N$152="sníž. přenesená",$J$152,0)</f>
        <v>0</v>
      </c>
      <c r="BI152" s="225">
        <f>IF($N$152="nulová",$J$152,0)</f>
        <v>0</v>
      </c>
      <c r="BJ152" s="175" t="s">
        <v>17</v>
      </c>
      <c r="BK152" s="225">
        <f>ROUND($I$152*$H$152,2)</f>
        <v>0</v>
      </c>
      <c r="BL152" s="175" t="s">
        <v>197</v>
      </c>
      <c r="BM152" s="175" t="s">
        <v>830</v>
      </c>
    </row>
    <row r="153" spans="1:65" s="205" customFormat="1" ht="30.75" customHeight="1" x14ac:dyDescent="0.3">
      <c r="A153" s="250"/>
      <c r="B153" s="204"/>
      <c r="D153" s="206" t="s">
        <v>62</v>
      </c>
      <c r="E153" s="213" t="s">
        <v>859</v>
      </c>
      <c r="F153" s="213" t="s">
        <v>860</v>
      </c>
      <c r="J153" s="214">
        <f>$BK$153</f>
        <v>0</v>
      </c>
      <c r="L153" s="254"/>
      <c r="M153" s="209"/>
      <c r="P153" s="210">
        <f>SUM($P$154:$P$159)</f>
        <v>6.3191330000000008</v>
      </c>
      <c r="R153" s="210">
        <f>SUM($R$154:$R$159)</f>
        <v>1.3630100000000001E-2</v>
      </c>
      <c r="T153" s="211">
        <f>SUM($T$154:$T$159)</f>
        <v>0</v>
      </c>
      <c r="AR153" s="206" t="s">
        <v>70</v>
      </c>
      <c r="AT153" s="206" t="s">
        <v>62</v>
      </c>
      <c r="AU153" s="206" t="s">
        <v>17</v>
      </c>
      <c r="AY153" s="206" t="s">
        <v>122</v>
      </c>
      <c r="BK153" s="212">
        <f>SUM($BK$154:$BK$159)</f>
        <v>0</v>
      </c>
    </row>
    <row r="154" spans="1:65" s="147" customFormat="1" ht="15.75" customHeight="1" x14ac:dyDescent="0.3">
      <c r="A154" s="245"/>
      <c r="B154" s="81"/>
      <c r="C154" s="218" t="s">
        <v>276</v>
      </c>
      <c r="D154" s="218" t="s">
        <v>125</v>
      </c>
      <c r="E154" s="216" t="s">
        <v>862</v>
      </c>
      <c r="F154" s="217" t="s">
        <v>863</v>
      </c>
      <c r="G154" s="218" t="s">
        <v>134</v>
      </c>
      <c r="H154" s="219">
        <v>1.38</v>
      </c>
      <c r="I154" s="270"/>
      <c r="J154" s="220">
        <f>ROUND($I$154*$H$154,2)</f>
        <v>0</v>
      </c>
      <c r="K154" s="217" t="s">
        <v>129</v>
      </c>
      <c r="L154" s="252"/>
      <c r="M154" s="221"/>
      <c r="N154" s="222" t="s">
        <v>34</v>
      </c>
      <c r="O154" s="223">
        <v>7.1999999999999995E-2</v>
      </c>
      <c r="P154" s="223">
        <f>$O$154*$H$154</f>
        <v>9.935999999999999E-2</v>
      </c>
      <c r="Q154" s="223">
        <v>0</v>
      </c>
      <c r="R154" s="223">
        <f>$Q$154*$H$154</f>
        <v>0</v>
      </c>
      <c r="S154" s="223">
        <v>0</v>
      </c>
      <c r="T154" s="224">
        <f>$S$154*$H$154</f>
        <v>0</v>
      </c>
      <c r="AR154" s="175" t="s">
        <v>197</v>
      </c>
      <c r="AT154" s="175" t="s">
        <v>125</v>
      </c>
      <c r="AU154" s="175" t="s">
        <v>70</v>
      </c>
      <c r="AY154" s="175" t="s">
        <v>122</v>
      </c>
      <c r="BE154" s="225">
        <f>IF($N$154="základní",$J$154,0)</f>
        <v>0</v>
      </c>
      <c r="BF154" s="225">
        <f>IF($N$154="snížená",$J$154,0)</f>
        <v>0</v>
      </c>
      <c r="BG154" s="225">
        <f>IF($N$154="zákl. přenesená",$J$154,0)</f>
        <v>0</v>
      </c>
      <c r="BH154" s="225">
        <f>IF($N$154="sníž. přenesená",$J$154,0)</f>
        <v>0</v>
      </c>
      <c r="BI154" s="225">
        <f>IF($N$154="nulová",$J$154,0)</f>
        <v>0</v>
      </c>
      <c r="BJ154" s="175" t="s">
        <v>17</v>
      </c>
      <c r="BK154" s="225">
        <f>ROUND($I$154*$H$154,2)</f>
        <v>0</v>
      </c>
      <c r="BL154" s="175" t="s">
        <v>197</v>
      </c>
      <c r="BM154" s="175" t="s">
        <v>864</v>
      </c>
    </row>
    <row r="155" spans="1:65" s="147" customFormat="1" ht="15.75" hidden="1" customHeight="1" x14ac:dyDescent="0.3">
      <c r="A155" s="245"/>
      <c r="B155" s="226"/>
      <c r="D155" s="227" t="s">
        <v>166</v>
      </c>
      <c r="E155" s="228"/>
      <c r="F155" s="228" t="s">
        <v>1050</v>
      </c>
      <c r="H155" s="229">
        <v>1.38</v>
      </c>
      <c r="L155" s="255"/>
      <c r="M155" s="230"/>
      <c r="T155" s="231"/>
      <c r="AT155" s="232" t="s">
        <v>166</v>
      </c>
      <c r="AU155" s="232" t="s">
        <v>70</v>
      </c>
      <c r="AV155" s="232" t="s">
        <v>70</v>
      </c>
      <c r="AW155" s="232" t="s">
        <v>93</v>
      </c>
      <c r="AX155" s="232" t="s">
        <v>63</v>
      </c>
      <c r="AY155" s="232" t="s">
        <v>122</v>
      </c>
    </row>
    <row r="156" spans="1:65" s="147" customFormat="1" ht="15.75" customHeight="1" x14ac:dyDescent="0.3">
      <c r="A156" s="245"/>
      <c r="B156" s="81"/>
      <c r="C156" s="215" t="s">
        <v>280</v>
      </c>
      <c r="D156" s="215" t="s">
        <v>125</v>
      </c>
      <c r="E156" s="216" t="s">
        <v>868</v>
      </c>
      <c r="F156" s="217" t="s">
        <v>869</v>
      </c>
      <c r="G156" s="218" t="s">
        <v>134</v>
      </c>
      <c r="H156" s="219">
        <v>1.38</v>
      </c>
      <c r="I156" s="270"/>
      <c r="J156" s="220">
        <f>ROUND($I$156*$H$156,2)</f>
        <v>0</v>
      </c>
      <c r="K156" s="217" t="s">
        <v>129</v>
      </c>
      <c r="L156" s="252"/>
      <c r="M156" s="221"/>
      <c r="N156" s="222" t="s">
        <v>34</v>
      </c>
      <c r="O156" s="223">
        <v>0.39300000000000002</v>
      </c>
      <c r="P156" s="223">
        <f>$O$156*$H$156</f>
        <v>0.54233999999999993</v>
      </c>
      <c r="Q156" s="223">
        <v>6.6E-4</v>
      </c>
      <c r="R156" s="223">
        <f>$Q$156*$H$156</f>
        <v>9.1079999999999991E-4</v>
      </c>
      <c r="S156" s="223">
        <v>0</v>
      </c>
      <c r="T156" s="224">
        <f>$S$156*$H$156</f>
        <v>0</v>
      </c>
      <c r="AR156" s="175" t="s">
        <v>197</v>
      </c>
      <c r="AT156" s="175" t="s">
        <v>125</v>
      </c>
      <c r="AU156" s="175" t="s">
        <v>70</v>
      </c>
      <c r="AY156" s="147" t="s">
        <v>122</v>
      </c>
      <c r="BE156" s="225">
        <f>IF($N$156="základní",$J$156,0)</f>
        <v>0</v>
      </c>
      <c r="BF156" s="225">
        <f>IF($N$156="snížená",$J$156,0)</f>
        <v>0</v>
      </c>
      <c r="BG156" s="225">
        <f>IF($N$156="zákl. přenesená",$J$156,0)</f>
        <v>0</v>
      </c>
      <c r="BH156" s="225">
        <f>IF($N$156="sníž. přenesená",$J$156,0)</f>
        <v>0</v>
      </c>
      <c r="BI156" s="225">
        <f>IF($N$156="nulová",$J$156,0)</f>
        <v>0</v>
      </c>
      <c r="BJ156" s="175" t="s">
        <v>17</v>
      </c>
      <c r="BK156" s="225">
        <f>ROUND($I$156*$H$156,2)</f>
        <v>0</v>
      </c>
      <c r="BL156" s="175" t="s">
        <v>197</v>
      </c>
      <c r="BM156" s="175" t="s">
        <v>870</v>
      </c>
    </row>
    <row r="157" spans="1:65" s="147" customFormat="1" ht="15.75" hidden="1" customHeight="1" x14ac:dyDescent="0.3">
      <c r="A157" s="245"/>
      <c r="B157" s="226"/>
      <c r="D157" s="227" t="s">
        <v>166</v>
      </c>
      <c r="E157" s="228"/>
      <c r="F157" s="228" t="s">
        <v>1050</v>
      </c>
      <c r="H157" s="229">
        <v>1.38</v>
      </c>
      <c r="L157" s="255"/>
      <c r="M157" s="230"/>
      <c r="T157" s="231"/>
      <c r="AT157" s="232" t="s">
        <v>166</v>
      </c>
      <c r="AU157" s="232" t="s">
        <v>70</v>
      </c>
      <c r="AV157" s="232" t="s">
        <v>70</v>
      </c>
      <c r="AW157" s="232" t="s">
        <v>93</v>
      </c>
      <c r="AX157" s="232" t="s">
        <v>63</v>
      </c>
      <c r="AY157" s="232" t="s">
        <v>122</v>
      </c>
    </row>
    <row r="158" spans="1:65" s="147" customFormat="1" ht="15.75" customHeight="1" x14ac:dyDescent="0.3">
      <c r="A158" s="245"/>
      <c r="B158" s="81"/>
      <c r="C158" s="215" t="s">
        <v>286</v>
      </c>
      <c r="D158" s="215" t="s">
        <v>125</v>
      </c>
      <c r="E158" s="216" t="s">
        <v>873</v>
      </c>
      <c r="F158" s="217" t="s">
        <v>874</v>
      </c>
      <c r="G158" s="218" t="s">
        <v>134</v>
      </c>
      <c r="H158" s="219">
        <v>11.563000000000001</v>
      </c>
      <c r="I158" s="270"/>
      <c r="J158" s="220">
        <f>ROUND($I$158*$H$158,2)</f>
        <v>0</v>
      </c>
      <c r="K158" s="217" t="s">
        <v>129</v>
      </c>
      <c r="L158" s="252"/>
      <c r="M158" s="221"/>
      <c r="N158" s="222" t="s">
        <v>34</v>
      </c>
      <c r="O158" s="223">
        <v>0.49099999999999999</v>
      </c>
      <c r="P158" s="223">
        <f>$O$158*$H$158</f>
        <v>5.6774330000000006</v>
      </c>
      <c r="Q158" s="223">
        <v>1.1000000000000001E-3</v>
      </c>
      <c r="R158" s="223">
        <f>$Q$158*$H$158</f>
        <v>1.2719300000000001E-2</v>
      </c>
      <c r="S158" s="223">
        <v>0</v>
      </c>
      <c r="T158" s="224">
        <f>$S$158*$H$158</f>
        <v>0</v>
      </c>
      <c r="AR158" s="175" t="s">
        <v>197</v>
      </c>
      <c r="AT158" s="175" t="s">
        <v>125</v>
      </c>
      <c r="AU158" s="175" t="s">
        <v>70</v>
      </c>
      <c r="AY158" s="147" t="s">
        <v>122</v>
      </c>
      <c r="BE158" s="225">
        <f>IF($N$158="základní",$J$158,0)</f>
        <v>0</v>
      </c>
      <c r="BF158" s="225">
        <f>IF($N$158="snížená",$J$158,0)</f>
        <v>0</v>
      </c>
      <c r="BG158" s="225">
        <f>IF($N$158="zákl. přenesená",$J$158,0)</f>
        <v>0</v>
      </c>
      <c r="BH158" s="225">
        <f>IF($N$158="sníž. přenesená",$J$158,0)</f>
        <v>0</v>
      </c>
      <c r="BI158" s="225">
        <f>IF($N$158="nulová",$J$158,0)</f>
        <v>0</v>
      </c>
      <c r="BJ158" s="175" t="s">
        <v>17</v>
      </c>
      <c r="BK158" s="225">
        <f>ROUND($I$158*$H$158,2)</f>
        <v>0</v>
      </c>
      <c r="BL158" s="175" t="s">
        <v>197</v>
      </c>
      <c r="BM158" s="175" t="s">
        <v>875</v>
      </c>
    </row>
    <row r="159" spans="1:65" s="147" customFormat="1" ht="15.75" hidden="1" customHeight="1" x14ac:dyDescent="0.3">
      <c r="A159" s="245"/>
      <c r="B159" s="226"/>
      <c r="D159" s="227" t="s">
        <v>166</v>
      </c>
      <c r="E159" s="228"/>
      <c r="F159" s="228" t="s">
        <v>1051</v>
      </c>
      <c r="H159" s="229">
        <v>11.563000000000001</v>
      </c>
      <c r="L159" s="255"/>
      <c r="M159" s="230"/>
      <c r="T159" s="231"/>
      <c r="AT159" s="232" t="s">
        <v>166</v>
      </c>
      <c r="AU159" s="232" t="s">
        <v>70</v>
      </c>
      <c r="AV159" s="232" t="s">
        <v>70</v>
      </c>
      <c r="AW159" s="232" t="s">
        <v>93</v>
      </c>
      <c r="AX159" s="232" t="s">
        <v>63</v>
      </c>
      <c r="AY159" s="232" t="s">
        <v>122</v>
      </c>
    </row>
    <row r="160" spans="1:65" s="205" customFormat="1" ht="30.75" customHeight="1" x14ac:dyDescent="0.3">
      <c r="A160" s="250"/>
      <c r="B160" s="204"/>
      <c r="D160" s="206" t="s">
        <v>62</v>
      </c>
      <c r="E160" s="213" t="s">
        <v>284</v>
      </c>
      <c r="F160" s="213" t="s">
        <v>285</v>
      </c>
      <c r="J160" s="214">
        <f>$BK$160</f>
        <v>0</v>
      </c>
      <c r="L160" s="254"/>
      <c r="M160" s="209"/>
      <c r="P160" s="210">
        <f>SUM($P$161:$P$166)</f>
        <v>4.381113</v>
      </c>
      <c r="R160" s="210">
        <f>SUM($R$161:$R$166)</f>
        <v>3.8125340000000001E-2</v>
      </c>
      <c r="T160" s="211">
        <f>SUM($T$161:$T$166)</f>
        <v>8.1669499999999992E-3</v>
      </c>
      <c r="AR160" s="206" t="s">
        <v>70</v>
      </c>
      <c r="AT160" s="206" t="s">
        <v>62</v>
      </c>
      <c r="AU160" s="206" t="s">
        <v>17</v>
      </c>
      <c r="AY160" s="206" t="s">
        <v>122</v>
      </c>
      <c r="BK160" s="212">
        <f>SUM($BK$161:$BK$166)</f>
        <v>0</v>
      </c>
    </row>
    <row r="161" spans="1:65" s="147" customFormat="1" ht="15.75" customHeight="1" x14ac:dyDescent="0.3">
      <c r="A161" s="245"/>
      <c r="B161" s="81"/>
      <c r="C161" s="215" t="s">
        <v>291</v>
      </c>
      <c r="D161" s="215" t="s">
        <v>125</v>
      </c>
      <c r="E161" s="216" t="s">
        <v>287</v>
      </c>
      <c r="F161" s="217" t="s">
        <v>288</v>
      </c>
      <c r="G161" s="218" t="s">
        <v>134</v>
      </c>
      <c r="H161" s="219">
        <v>26.344999999999999</v>
      </c>
      <c r="I161" s="270"/>
      <c r="J161" s="220">
        <f>ROUND($I$161*$H$161,2)</f>
        <v>0</v>
      </c>
      <c r="K161" s="217" t="s">
        <v>129</v>
      </c>
      <c r="L161" s="252"/>
      <c r="M161" s="221"/>
      <c r="N161" s="222" t="s">
        <v>34</v>
      </c>
      <c r="O161" s="223">
        <v>7.3999999999999996E-2</v>
      </c>
      <c r="P161" s="223">
        <f>$O$161*$H$161</f>
        <v>1.9495299999999998</v>
      </c>
      <c r="Q161" s="223">
        <v>1E-3</v>
      </c>
      <c r="R161" s="223">
        <f>$Q$161*$H$161</f>
        <v>2.6345E-2</v>
      </c>
      <c r="S161" s="223">
        <v>3.1E-4</v>
      </c>
      <c r="T161" s="224">
        <f>$S$161*$H$161</f>
        <v>8.1669499999999992E-3</v>
      </c>
      <c r="AR161" s="175" t="s">
        <v>197</v>
      </c>
      <c r="AT161" s="175" t="s">
        <v>125</v>
      </c>
      <c r="AU161" s="175" t="s">
        <v>70</v>
      </c>
      <c r="AY161" s="147" t="s">
        <v>122</v>
      </c>
      <c r="BE161" s="225">
        <f>IF($N$161="základní",$J$161,0)</f>
        <v>0</v>
      </c>
      <c r="BF161" s="225">
        <f>IF($N$161="snížená",$J$161,0)</f>
        <v>0</v>
      </c>
      <c r="BG161" s="225">
        <f>IF($N$161="zákl. přenesená",$J$161,0)</f>
        <v>0</v>
      </c>
      <c r="BH161" s="225">
        <f>IF($N$161="sníž. přenesená",$J$161,0)</f>
        <v>0</v>
      </c>
      <c r="BI161" s="225">
        <f>IF($N$161="nulová",$J$161,0)</f>
        <v>0</v>
      </c>
      <c r="BJ161" s="175" t="s">
        <v>17</v>
      </c>
      <c r="BK161" s="225">
        <f>ROUND($I$161*$H$161,2)</f>
        <v>0</v>
      </c>
      <c r="BL161" s="175" t="s">
        <v>197</v>
      </c>
      <c r="BM161" s="175" t="s">
        <v>885</v>
      </c>
    </row>
    <row r="162" spans="1:65" s="147" customFormat="1" ht="15.75" hidden="1" customHeight="1" x14ac:dyDescent="0.3">
      <c r="A162" s="245"/>
      <c r="B162" s="226"/>
      <c r="D162" s="227" t="s">
        <v>166</v>
      </c>
      <c r="E162" s="228"/>
      <c r="F162" s="228" t="s">
        <v>1052</v>
      </c>
      <c r="H162" s="229">
        <v>26.344999999999999</v>
      </c>
      <c r="L162" s="255"/>
      <c r="M162" s="230"/>
      <c r="T162" s="231"/>
      <c r="AT162" s="232" t="s">
        <v>166</v>
      </c>
      <c r="AU162" s="232" t="s">
        <v>70</v>
      </c>
      <c r="AV162" s="232" t="s">
        <v>70</v>
      </c>
      <c r="AW162" s="232" t="s">
        <v>93</v>
      </c>
      <c r="AX162" s="232" t="s">
        <v>63</v>
      </c>
      <c r="AY162" s="232" t="s">
        <v>122</v>
      </c>
    </row>
    <row r="163" spans="1:65" s="147" customFormat="1" ht="15.75" customHeight="1" x14ac:dyDescent="0.3">
      <c r="A163" s="245"/>
      <c r="B163" s="81"/>
      <c r="C163" s="215" t="s">
        <v>295</v>
      </c>
      <c r="D163" s="215" t="s">
        <v>125</v>
      </c>
      <c r="E163" s="216" t="s">
        <v>292</v>
      </c>
      <c r="F163" s="217" t="s">
        <v>293</v>
      </c>
      <c r="G163" s="218" t="s">
        <v>134</v>
      </c>
      <c r="H163" s="219">
        <v>15.103</v>
      </c>
      <c r="I163" s="270"/>
      <c r="J163" s="220">
        <f>ROUND($I$163*$H$163,2)</f>
        <v>0</v>
      </c>
      <c r="K163" s="217" t="s">
        <v>129</v>
      </c>
      <c r="L163" s="252"/>
      <c r="M163" s="221"/>
      <c r="N163" s="222" t="s">
        <v>34</v>
      </c>
      <c r="O163" s="223">
        <v>3.3000000000000002E-2</v>
      </c>
      <c r="P163" s="223">
        <f>$O$163*$H$163</f>
        <v>0.49839900000000004</v>
      </c>
      <c r="Q163" s="223">
        <v>2.0000000000000001E-4</v>
      </c>
      <c r="R163" s="223">
        <f>$Q$163*$H$163</f>
        <v>3.0206E-3</v>
      </c>
      <c r="S163" s="223">
        <v>0</v>
      </c>
      <c r="T163" s="224">
        <f>$S$163*$H$163</f>
        <v>0</v>
      </c>
      <c r="AR163" s="175" t="s">
        <v>197</v>
      </c>
      <c r="AT163" s="175" t="s">
        <v>125</v>
      </c>
      <c r="AU163" s="175" t="s">
        <v>70</v>
      </c>
      <c r="AY163" s="147" t="s">
        <v>122</v>
      </c>
      <c r="BE163" s="225">
        <f>IF($N$163="základní",$J$163,0)</f>
        <v>0</v>
      </c>
      <c r="BF163" s="225">
        <f>IF($N$163="snížená",$J$163,0)</f>
        <v>0</v>
      </c>
      <c r="BG163" s="225">
        <f>IF($N$163="zákl. přenesená",$J$163,0)</f>
        <v>0</v>
      </c>
      <c r="BH163" s="225">
        <f>IF($N$163="sníž. přenesená",$J$163,0)</f>
        <v>0</v>
      </c>
      <c r="BI163" s="225">
        <f>IF($N$163="nulová",$J$163,0)</f>
        <v>0</v>
      </c>
      <c r="BJ163" s="175" t="s">
        <v>17</v>
      </c>
      <c r="BK163" s="225">
        <f>ROUND($I$163*$H$163,2)</f>
        <v>0</v>
      </c>
      <c r="BL163" s="175" t="s">
        <v>197</v>
      </c>
      <c r="BM163" s="175" t="s">
        <v>889</v>
      </c>
    </row>
    <row r="164" spans="1:65" s="147" customFormat="1" ht="15.75" hidden="1" customHeight="1" x14ac:dyDescent="0.3">
      <c r="A164" s="245"/>
      <c r="B164" s="226"/>
      <c r="D164" s="227" t="s">
        <v>166</v>
      </c>
      <c r="E164" s="228"/>
      <c r="F164" s="228" t="s">
        <v>1053</v>
      </c>
      <c r="H164" s="229">
        <v>15.103</v>
      </c>
      <c r="L164" s="255"/>
      <c r="M164" s="230"/>
      <c r="T164" s="231"/>
      <c r="AT164" s="232" t="s">
        <v>166</v>
      </c>
      <c r="AU164" s="232" t="s">
        <v>70</v>
      </c>
      <c r="AV164" s="232" t="s">
        <v>70</v>
      </c>
      <c r="AW164" s="232" t="s">
        <v>93</v>
      </c>
      <c r="AX164" s="232" t="s">
        <v>17</v>
      </c>
      <c r="AY164" s="232" t="s">
        <v>122</v>
      </c>
    </row>
    <row r="165" spans="1:65" s="147" customFormat="1" ht="15.75" customHeight="1" x14ac:dyDescent="0.3">
      <c r="A165" s="245"/>
      <c r="B165" s="81"/>
      <c r="C165" s="215" t="s">
        <v>299</v>
      </c>
      <c r="D165" s="215" t="s">
        <v>125</v>
      </c>
      <c r="E165" s="216" t="s">
        <v>296</v>
      </c>
      <c r="F165" s="217" t="s">
        <v>297</v>
      </c>
      <c r="G165" s="218" t="s">
        <v>134</v>
      </c>
      <c r="H165" s="219">
        <v>15.103</v>
      </c>
      <c r="I165" s="270"/>
      <c r="J165" s="220">
        <f>ROUND($I$165*$H$165,2)</f>
        <v>0</v>
      </c>
      <c r="K165" s="217" t="s">
        <v>129</v>
      </c>
      <c r="L165" s="252"/>
      <c r="M165" s="221"/>
      <c r="N165" s="222" t="s">
        <v>34</v>
      </c>
      <c r="O165" s="223">
        <v>6.4000000000000001E-2</v>
      </c>
      <c r="P165" s="223">
        <f>$O$165*$H$165</f>
        <v>0.96659200000000001</v>
      </c>
      <c r="Q165" s="223">
        <v>2.9E-4</v>
      </c>
      <c r="R165" s="223">
        <f>$Q$165*$H$165</f>
        <v>4.3798700000000001E-3</v>
      </c>
      <c r="S165" s="223">
        <v>0</v>
      </c>
      <c r="T165" s="224">
        <f>$S$165*$H$165</f>
        <v>0</v>
      </c>
      <c r="AR165" s="175" t="s">
        <v>197</v>
      </c>
      <c r="AT165" s="175" t="s">
        <v>125</v>
      </c>
      <c r="AU165" s="175" t="s">
        <v>70</v>
      </c>
      <c r="AY165" s="147" t="s">
        <v>122</v>
      </c>
      <c r="BE165" s="225">
        <f>IF($N$165="základní",$J$165,0)</f>
        <v>0</v>
      </c>
      <c r="BF165" s="225">
        <f>IF($N$165="snížená",$J$165,0)</f>
        <v>0</v>
      </c>
      <c r="BG165" s="225">
        <f>IF($N$165="zákl. přenesená",$J$165,0)</f>
        <v>0</v>
      </c>
      <c r="BH165" s="225">
        <f>IF($N$165="sníž. přenesená",$J$165,0)</f>
        <v>0</v>
      </c>
      <c r="BI165" s="225">
        <f>IF($N$165="nulová",$J$165,0)</f>
        <v>0</v>
      </c>
      <c r="BJ165" s="175" t="s">
        <v>17</v>
      </c>
      <c r="BK165" s="225">
        <f>ROUND($I$165*$H$165,2)</f>
        <v>0</v>
      </c>
      <c r="BL165" s="175" t="s">
        <v>197</v>
      </c>
      <c r="BM165" s="175" t="s">
        <v>892</v>
      </c>
    </row>
    <row r="166" spans="1:65" s="147" customFormat="1" ht="15.75" customHeight="1" x14ac:dyDescent="0.3">
      <c r="A166" s="245"/>
      <c r="B166" s="81"/>
      <c r="C166" s="218" t="s">
        <v>305</v>
      </c>
      <c r="D166" s="218" t="s">
        <v>125</v>
      </c>
      <c r="E166" s="216" t="s">
        <v>300</v>
      </c>
      <c r="F166" s="217" t="s">
        <v>301</v>
      </c>
      <c r="G166" s="218" t="s">
        <v>134</v>
      </c>
      <c r="H166" s="219">
        <v>15.103</v>
      </c>
      <c r="I166" s="270"/>
      <c r="J166" s="220">
        <f>ROUND($I$166*$H$166,2)</f>
        <v>0</v>
      </c>
      <c r="K166" s="217" t="s">
        <v>217</v>
      </c>
      <c r="L166" s="252"/>
      <c r="M166" s="221"/>
      <c r="N166" s="222" t="s">
        <v>34</v>
      </c>
      <c r="O166" s="223">
        <v>6.4000000000000001E-2</v>
      </c>
      <c r="P166" s="223">
        <f>$O$166*$H$166</f>
        <v>0.96659200000000001</v>
      </c>
      <c r="Q166" s="223">
        <v>2.9E-4</v>
      </c>
      <c r="R166" s="223">
        <f>$Q$166*$H$166</f>
        <v>4.3798700000000001E-3</v>
      </c>
      <c r="S166" s="223">
        <v>0</v>
      </c>
      <c r="T166" s="224">
        <f>$S$166*$H$166</f>
        <v>0</v>
      </c>
      <c r="AR166" s="175" t="s">
        <v>197</v>
      </c>
      <c r="AT166" s="175" t="s">
        <v>125</v>
      </c>
      <c r="AU166" s="175" t="s">
        <v>70</v>
      </c>
      <c r="AY166" s="175" t="s">
        <v>122</v>
      </c>
      <c r="BE166" s="225">
        <f>IF($N$166="základní",$J$166,0)</f>
        <v>0</v>
      </c>
      <c r="BF166" s="225">
        <f>IF($N$166="snížená",$J$166,0)</f>
        <v>0</v>
      </c>
      <c r="BG166" s="225">
        <f>IF($N$166="zákl. přenesená",$J$166,0)</f>
        <v>0</v>
      </c>
      <c r="BH166" s="225">
        <f>IF($N$166="sníž. přenesená",$J$166,0)</f>
        <v>0</v>
      </c>
      <c r="BI166" s="225">
        <f>IF($N$166="nulová",$J$166,0)</f>
        <v>0</v>
      </c>
      <c r="BJ166" s="175" t="s">
        <v>17</v>
      </c>
      <c r="BK166" s="225">
        <f>ROUND($I$166*$H$166,2)</f>
        <v>0</v>
      </c>
      <c r="BL166" s="175" t="s">
        <v>197</v>
      </c>
      <c r="BM166" s="175" t="s">
        <v>894</v>
      </c>
    </row>
    <row r="167" spans="1:65" s="205" customFormat="1" ht="37.5" customHeight="1" x14ac:dyDescent="0.35">
      <c r="A167" s="250"/>
      <c r="B167" s="204"/>
      <c r="D167" s="206" t="s">
        <v>62</v>
      </c>
      <c r="E167" s="207" t="s">
        <v>303</v>
      </c>
      <c r="F167" s="207" t="s">
        <v>304</v>
      </c>
      <c r="J167" s="208">
        <f>$BK$167</f>
        <v>0</v>
      </c>
      <c r="L167" s="254"/>
      <c r="M167" s="209"/>
      <c r="P167" s="210">
        <f>$P$168</f>
        <v>0</v>
      </c>
      <c r="R167" s="210">
        <f>$R$168</f>
        <v>0</v>
      </c>
      <c r="T167" s="211">
        <f>$T$168</f>
        <v>0</v>
      </c>
      <c r="AR167" s="206" t="s">
        <v>145</v>
      </c>
      <c r="AT167" s="206" t="s">
        <v>62</v>
      </c>
      <c r="AU167" s="206" t="s">
        <v>63</v>
      </c>
      <c r="AY167" s="206" t="s">
        <v>122</v>
      </c>
      <c r="BK167" s="212">
        <f>$BK$168</f>
        <v>0</v>
      </c>
    </row>
    <row r="168" spans="1:65" s="147" customFormat="1" ht="15.75" customHeight="1" x14ac:dyDescent="0.3">
      <c r="A168" s="245"/>
      <c r="B168" s="81"/>
      <c r="C168" s="218" t="s">
        <v>488</v>
      </c>
      <c r="D168" s="218" t="s">
        <v>125</v>
      </c>
      <c r="E168" s="216" t="s">
        <v>306</v>
      </c>
      <c r="F168" s="217" t="s">
        <v>307</v>
      </c>
      <c r="G168" s="218" t="s">
        <v>221</v>
      </c>
      <c r="H168" s="269"/>
      <c r="I168" s="270"/>
      <c r="J168" s="220">
        <f>ROUND($I$168*$H$168,2)</f>
        <v>0</v>
      </c>
      <c r="K168" s="217" t="s">
        <v>217</v>
      </c>
      <c r="L168" s="252"/>
      <c r="M168" s="221"/>
      <c r="N168" s="234" t="s">
        <v>34</v>
      </c>
      <c r="O168" s="235">
        <v>0</v>
      </c>
      <c r="P168" s="235">
        <f>$O$168*$H$168</f>
        <v>0</v>
      </c>
      <c r="Q168" s="235">
        <v>0</v>
      </c>
      <c r="R168" s="235">
        <f>$Q$168*$H$168</f>
        <v>0</v>
      </c>
      <c r="S168" s="235">
        <v>0</v>
      </c>
      <c r="T168" s="236">
        <f>$S$168*$H$168</f>
        <v>0</v>
      </c>
      <c r="AR168" s="175" t="s">
        <v>130</v>
      </c>
      <c r="AT168" s="175" t="s">
        <v>125</v>
      </c>
      <c r="AU168" s="175" t="s">
        <v>17</v>
      </c>
      <c r="AY168" s="175" t="s">
        <v>122</v>
      </c>
      <c r="BE168" s="225">
        <f>IF($N$168="základní",$J$168,0)</f>
        <v>0</v>
      </c>
      <c r="BF168" s="225">
        <f>IF($N$168="snížená",$J$168,0)</f>
        <v>0</v>
      </c>
      <c r="BG168" s="225">
        <f>IF($N$168="zákl. přenesená",$J$168,0)</f>
        <v>0</v>
      </c>
      <c r="BH168" s="225">
        <f>IF($N$168="sníž. přenesená",$J$168,0)</f>
        <v>0</v>
      </c>
      <c r="BI168" s="225">
        <f>IF($N$168="nulová",$J$168,0)</f>
        <v>0</v>
      </c>
      <c r="BJ168" s="175" t="s">
        <v>17</v>
      </c>
      <c r="BK168" s="225">
        <f>ROUND($I$168*$H$168,2)</f>
        <v>0</v>
      </c>
      <c r="BL168" s="175" t="s">
        <v>130</v>
      </c>
      <c r="BM168" s="175" t="s">
        <v>308</v>
      </c>
    </row>
    <row r="169" spans="1:65" s="147" customFormat="1" ht="7.5" customHeight="1" x14ac:dyDescent="0.3">
      <c r="A169" s="245"/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252"/>
    </row>
    <row r="170" spans="1:65" ht="37.5" customHeight="1" x14ac:dyDescent="0.3">
      <c r="A170" s="244"/>
      <c r="B170" s="244"/>
      <c r="C170" s="244"/>
      <c r="D170" s="244"/>
      <c r="E170" s="244"/>
      <c r="F170" s="244"/>
      <c r="G170" s="244"/>
      <c r="H170" s="244"/>
      <c r="I170" s="244"/>
      <c r="J170" s="244"/>
      <c r="K170" s="244"/>
      <c r="L170" s="251"/>
    </row>
    <row r="402" s="87" customFormat="1" ht="14.25" customHeight="1" x14ac:dyDescent="0.3"/>
  </sheetData>
  <sheetProtection password="836A" sheet="1" objects="1" scenarios="1" autoFilter="0"/>
  <autoFilter ref="C91:K168">
    <filterColumn colId="1">
      <filters blank="1">
        <filter val="D"/>
        <filter val="K"/>
        <filter val="M"/>
      </filters>
    </filterColumn>
  </autoFilter>
  <mergeCells count="9">
    <mergeCell ref="E84:H84"/>
    <mergeCell ref="G1:H1"/>
    <mergeCell ref="L2:V2"/>
    <mergeCell ref="E7:H7"/>
    <mergeCell ref="E9:H9"/>
    <mergeCell ref="E24:H24"/>
    <mergeCell ref="E45:H45"/>
    <mergeCell ref="E47:H47"/>
    <mergeCell ref="E82:H82"/>
  </mergeCells>
  <hyperlinks>
    <hyperlink ref="F1:G1" location="C2" tooltip="Krycí list soupisu" display="1) Krycí list soupisu"/>
    <hyperlink ref="G1:H1" location="'D4 - 124'!A42" tooltip="Rekapitulace" display="2) Rekapitulace"/>
    <hyperlink ref="J1" location="'D4 - 124'!I95" tooltip="Soupis prací" display="3) Soupis prací"/>
    <hyperlink ref="L1" location="'Rekapitulace stavby'!A2" tooltip="Rekapitulace stavby" display="Rekapitulace stavby"/>
    <hyperlink ref="F1" location="'D4 - 124'!A2" tooltip="Krycí list soupisu" display="1) Krycí list soupisu"/>
  </hyperlinks>
  <printOptions horizontalCentered="1"/>
  <pageMargins left="0.59055118110236227" right="0.39370078740157483" top="0.59055118110236227" bottom="0.59055118110236227" header="0" footer="0"/>
  <pageSetup paperSize="9" scale="66" fitToHeight="100" orientation="portrait" blackAndWhite="1" r:id="rId1"/>
  <headerFooter alignWithMargins="0"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39997558519241921"/>
    <pageSetUpPr fitToPage="1"/>
  </sheetPr>
  <dimension ref="A1:IV402"/>
  <sheetViews>
    <sheetView showGridLines="0" showRowColHeaders="0" workbookViewId="0">
      <pane ySplit="1" topLeftCell="A86" activePane="bottomLeft" state="frozenSplit"/>
      <selection activeCell="L1" sqref="L1"/>
      <selection pane="bottomLeft" activeCell="I104" sqref="I104"/>
    </sheetView>
  </sheetViews>
  <sheetFormatPr defaultColWidth="0" defaultRowHeight="14.25" customHeight="1" x14ac:dyDescent="0.3"/>
  <cols>
    <col min="1" max="1" width="20.83203125" style="87" customWidth="1"/>
    <col min="2" max="2" width="1.6640625" style="87" customWidth="1"/>
    <col min="3" max="3" width="4.1640625" style="87" customWidth="1"/>
    <col min="4" max="4" width="4.33203125" style="87" customWidth="1"/>
    <col min="5" max="5" width="17.1640625" style="87" customWidth="1"/>
    <col min="6" max="6" width="90.83203125" style="87" customWidth="1"/>
    <col min="7" max="7" width="8.6640625" style="87" customWidth="1"/>
    <col min="8" max="8" width="11.1640625" style="87" customWidth="1"/>
    <col min="9" max="9" width="12.6640625" style="87" customWidth="1"/>
    <col min="10" max="10" width="23.5" style="87" customWidth="1"/>
    <col min="11" max="11" width="15.5" style="87" customWidth="1"/>
    <col min="12" max="12" width="20.83203125" style="146" customWidth="1"/>
    <col min="13" max="18" width="10.5" style="87" hidden="1" customWidth="1"/>
    <col min="19" max="19" width="8.1640625" style="87" hidden="1" customWidth="1"/>
    <col min="20" max="20" width="29.6640625" style="87" hidden="1" customWidth="1"/>
    <col min="21" max="21" width="16.33203125" style="87" hidden="1" customWidth="1"/>
    <col min="22" max="22" width="12.33203125" style="87" hidden="1" customWidth="1"/>
    <col min="23" max="23" width="16.33203125" style="87" hidden="1" customWidth="1"/>
    <col min="24" max="24" width="12.1640625" style="87" hidden="1" customWidth="1"/>
    <col min="25" max="25" width="15" style="87" hidden="1" customWidth="1"/>
    <col min="26" max="26" width="11" style="87" hidden="1" customWidth="1"/>
    <col min="27" max="27" width="15" style="87" hidden="1" customWidth="1"/>
    <col min="28" max="28" width="16.33203125" style="87" hidden="1" customWidth="1"/>
    <col min="29" max="29" width="11" style="87" hidden="1" customWidth="1"/>
    <col min="30" max="30" width="15" style="87" hidden="1" customWidth="1"/>
    <col min="31" max="31" width="16.33203125" style="87" hidden="1" customWidth="1"/>
    <col min="32" max="43" width="10.5" style="146" hidden="1" customWidth="1"/>
    <col min="44" max="65" width="10.5" style="87" hidden="1" customWidth="1"/>
    <col min="66" max="256" width="0" style="146" hidden="1" customWidth="1"/>
    <col min="257" max="16384" width="10.5" style="146" hidden="1"/>
  </cols>
  <sheetData>
    <row r="1" spans="1:256" s="86" customFormat="1" ht="22.5" customHeight="1" x14ac:dyDescent="0.3">
      <c r="A1" s="4"/>
      <c r="B1" s="2"/>
      <c r="C1" s="2"/>
      <c r="D1" s="3" t="s">
        <v>1</v>
      </c>
      <c r="E1" s="2"/>
      <c r="F1" s="282" t="s">
        <v>1417</v>
      </c>
      <c r="G1" s="303" t="s">
        <v>1418</v>
      </c>
      <c r="H1" s="303"/>
      <c r="I1" s="2"/>
      <c r="J1" s="282" t="s">
        <v>1419</v>
      </c>
      <c r="K1" s="3" t="s">
        <v>86</v>
      </c>
      <c r="L1" s="282" t="s">
        <v>1420</v>
      </c>
      <c r="M1" s="159"/>
      <c r="N1" s="159"/>
      <c r="O1" s="159"/>
      <c r="P1" s="159"/>
      <c r="Q1" s="159"/>
      <c r="R1" s="159"/>
      <c r="S1" s="159"/>
      <c r="T1" s="159"/>
      <c r="U1" s="5"/>
      <c r="V1" s="5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s="87" customFormat="1" ht="37.5" customHeight="1" x14ac:dyDescent="0.3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342" t="s">
        <v>5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87" t="s">
        <v>80</v>
      </c>
    </row>
    <row r="3" spans="1:256" s="87" customFormat="1" ht="7.5" customHeight="1" x14ac:dyDescent="0.3">
      <c r="A3" s="244"/>
      <c r="B3" s="88"/>
      <c r="C3" s="89"/>
      <c r="D3" s="89"/>
      <c r="E3" s="89"/>
      <c r="F3" s="89"/>
      <c r="G3" s="89"/>
      <c r="H3" s="89"/>
      <c r="I3" s="89"/>
      <c r="J3" s="89"/>
      <c r="K3" s="90"/>
      <c r="L3" s="244"/>
      <c r="AT3" s="87" t="s">
        <v>70</v>
      </c>
    </row>
    <row r="4" spans="1:256" s="87" customFormat="1" ht="37.5" customHeight="1" x14ac:dyDescent="0.3">
      <c r="A4" s="244"/>
      <c r="B4" s="91"/>
      <c r="D4" s="92" t="s">
        <v>87</v>
      </c>
      <c r="K4" s="93"/>
      <c r="L4" s="244"/>
      <c r="M4" s="94" t="s">
        <v>10</v>
      </c>
      <c r="AT4" s="87" t="s">
        <v>3</v>
      </c>
    </row>
    <row r="5" spans="1:256" s="87" customFormat="1" ht="7.5" customHeight="1" x14ac:dyDescent="0.3">
      <c r="A5" s="244"/>
      <c r="B5" s="91"/>
      <c r="K5" s="93"/>
      <c r="L5" s="244"/>
    </row>
    <row r="6" spans="1:256" s="87" customFormat="1" ht="15.75" customHeight="1" x14ac:dyDescent="0.3">
      <c r="A6" s="244"/>
      <c r="B6" s="91"/>
      <c r="D6" s="78" t="s">
        <v>13</v>
      </c>
      <c r="K6" s="93"/>
      <c r="L6" s="244"/>
    </row>
    <row r="7" spans="1:256" s="87" customFormat="1" ht="15.75" customHeight="1" x14ac:dyDescent="0.3">
      <c r="A7" s="244"/>
      <c r="B7" s="91"/>
      <c r="E7" s="343" t="str">
        <f>'Rekapitulace stavby'!$K$6</f>
        <v>Kynšperk - Oprava centrálních sprch příslušníků - Budova OVS</v>
      </c>
      <c r="F7" s="305"/>
      <c r="G7" s="305"/>
      <c r="H7" s="305"/>
      <c r="K7" s="93"/>
      <c r="L7" s="244"/>
    </row>
    <row r="8" spans="1:256" s="147" customFormat="1" ht="15.75" customHeight="1" x14ac:dyDescent="0.3">
      <c r="A8" s="245"/>
      <c r="B8" s="81"/>
      <c r="D8" s="78" t="s">
        <v>88</v>
      </c>
      <c r="K8" s="103"/>
      <c r="L8" s="245"/>
    </row>
    <row r="9" spans="1:256" s="147" customFormat="1" ht="15.75" customHeight="1" x14ac:dyDescent="0.3">
      <c r="A9" s="245"/>
      <c r="B9" s="81"/>
      <c r="E9" s="309" t="str">
        <f>'Rekapitulace stavby'!D56&amp;" - "&amp;'Rekapitulace stavby'!J56</f>
        <v>D5 - m. č. 127 - m. č. 133</v>
      </c>
      <c r="F9" s="310"/>
      <c r="G9" s="310"/>
      <c r="H9" s="310"/>
      <c r="K9" s="103"/>
      <c r="L9" s="245"/>
    </row>
    <row r="10" spans="1:256" s="147" customFormat="1" ht="14.25" customHeight="1" x14ac:dyDescent="0.3">
      <c r="A10" s="245"/>
      <c r="B10" s="81"/>
      <c r="K10" s="103"/>
      <c r="L10" s="245"/>
    </row>
    <row r="11" spans="1:256" s="147" customFormat="1" ht="15" customHeight="1" x14ac:dyDescent="0.3">
      <c r="A11" s="245"/>
      <c r="B11" s="81"/>
      <c r="D11" s="78" t="s">
        <v>15</v>
      </c>
      <c r="F11" s="148"/>
      <c r="I11" s="78" t="s">
        <v>16</v>
      </c>
      <c r="J11" s="148"/>
      <c r="K11" s="103"/>
      <c r="L11" s="245"/>
    </row>
    <row r="12" spans="1:256" s="147" customFormat="1" ht="15" customHeight="1" x14ac:dyDescent="0.3">
      <c r="A12" s="245"/>
      <c r="B12" s="81"/>
      <c r="D12" s="78" t="s">
        <v>18</v>
      </c>
      <c r="F12" s="148" t="str">
        <f>'Rekapitulace stavby'!K8</f>
        <v>Věznice Kynšperk nad Ohří, objekt č. 053 - Budova OVS</v>
      </c>
      <c r="I12" s="78" t="s">
        <v>19</v>
      </c>
      <c r="J12" s="153" t="str">
        <f>IF('Rekapitulace stavby'!$AN$8="Vyplň údaj","",IF('Rekapitulace stavby'!$AN$8="","",'Rekapitulace stavby'!$AN$8))</f>
        <v/>
      </c>
      <c r="K12" s="103"/>
      <c r="L12" s="245"/>
    </row>
    <row r="13" spans="1:256" s="147" customFormat="1" ht="12" customHeight="1" x14ac:dyDescent="0.3">
      <c r="A13" s="245"/>
      <c r="B13" s="81"/>
      <c r="K13" s="103"/>
      <c r="L13" s="245"/>
    </row>
    <row r="14" spans="1:256" s="147" customFormat="1" ht="15" customHeight="1" x14ac:dyDescent="0.3">
      <c r="A14" s="245"/>
      <c r="B14" s="81"/>
      <c r="D14" s="78" t="s">
        <v>22</v>
      </c>
      <c r="I14" s="78" t="s">
        <v>23</v>
      </c>
      <c r="J14" s="281" t="str">
        <f>'Rekapitulace stavby'!AN10</f>
        <v>00212423</v>
      </c>
      <c r="K14" s="103"/>
      <c r="L14" s="245"/>
    </row>
    <row r="15" spans="1:256" s="147" customFormat="1" ht="18.75" customHeight="1" x14ac:dyDescent="0.3">
      <c r="A15" s="245"/>
      <c r="B15" s="81"/>
      <c r="E15" s="148" t="str">
        <f>'Rekapitulace stavby'!E11</f>
        <v>VS ČR, Věznice Kynšperk nad Ohří, Zlatá č. p. 52, P. O. Box 10, 357 51 Kynšperk nad Ohří</v>
      </c>
      <c r="I15" s="78" t="s">
        <v>24</v>
      </c>
      <c r="J15" s="148"/>
      <c r="K15" s="103"/>
      <c r="L15" s="245"/>
    </row>
    <row r="16" spans="1:256" s="147" customFormat="1" ht="7.5" customHeight="1" x14ac:dyDescent="0.3">
      <c r="A16" s="245"/>
      <c r="B16" s="81"/>
      <c r="K16" s="103"/>
      <c r="L16" s="245"/>
    </row>
    <row r="17" spans="1:12" s="147" customFormat="1" ht="15" customHeight="1" x14ac:dyDescent="0.3">
      <c r="A17" s="245"/>
      <c r="B17" s="81"/>
      <c r="D17" s="78" t="s">
        <v>25</v>
      </c>
      <c r="I17" s="78" t="s">
        <v>23</v>
      </c>
      <c r="J17" s="148" t="str">
        <f>IF('Rekapitulace stavby'!$AN$13="Vyplň údaj","",IF('Rekapitulace stavby'!$AN$13="","",'Rekapitulace stavby'!$AN$13))</f>
        <v/>
      </c>
      <c r="K17" s="103"/>
      <c r="L17" s="245"/>
    </row>
    <row r="18" spans="1:12" s="147" customFormat="1" ht="18.75" customHeight="1" x14ac:dyDescent="0.3">
      <c r="A18" s="245"/>
      <c r="B18" s="81"/>
      <c r="E18" s="148" t="str">
        <f>IF('Rekapitulace stavby'!$E$14="Vyplň údaj","",IF('Rekapitulace stavby'!$E$14="","",'Rekapitulace stavby'!$E$14))</f>
        <v/>
      </c>
      <c r="I18" s="78" t="s">
        <v>24</v>
      </c>
      <c r="J18" s="148" t="str">
        <f>IF('Rekapitulace stavby'!$AN$14="Vyplň údaj","",IF('Rekapitulace stavby'!$AN$14="","",'Rekapitulace stavby'!$AN$14))</f>
        <v/>
      </c>
      <c r="K18" s="103"/>
      <c r="L18" s="245"/>
    </row>
    <row r="19" spans="1:12" s="147" customFormat="1" ht="7.5" customHeight="1" x14ac:dyDescent="0.3">
      <c r="A19" s="245"/>
      <c r="B19" s="81"/>
      <c r="K19" s="103"/>
      <c r="L19" s="245"/>
    </row>
    <row r="20" spans="1:12" s="147" customFormat="1" ht="15" customHeight="1" x14ac:dyDescent="0.3">
      <c r="A20" s="245"/>
      <c r="B20" s="81"/>
      <c r="D20" s="78" t="s">
        <v>26</v>
      </c>
      <c r="I20" s="78" t="s">
        <v>23</v>
      </c>
      <c r="J20" s="148"/>
      <c r="K20" s="103"/>
      <c r="L20" s="245"/>
    </row>
    <row r="21" spans="1:12" s="147" customFormat="1" ht="18.75" customHeight="1" x14ac:dyDescent="0.3">
      <c r="A21" s="245"/>
      <c r="B21" s="81"/>
      <c r="E21" s="148" t="str">
        <f>'Rekapitulace stavby'!E17</f>
        <v>Ing.Jiří Benda, Vrchlického 774/3, 350 02 Cheb</v>
      </c>
      <c r="I21" s="78" t="s">
        <v>24</v>
      </c>
      <c r="J21" s="148"/>
      <c r="K21" s="103"/>
      <c r="L21" s="245"/>
    </row>
    <row r="22" spans="1:12" s="147" customFormat="1" ht="7.5" customHeight="1" x14ac:dyDescent="0.3">
      <c r="A22" s="245"/>
      <c r="B22" s="81"/>
      <c r="K22" s="103"/>
      <c r="L22" s="245"/>
    </row>
    <row r="23" spans="1:12" s="147" customFormat="1" ht="15" customHeight="1" x14ac:dyDescent="0.3">
      <c r="A23" s="245"/>
      <c r="B23" s="81"/>
      <c r="D23" s="78" t="s">
        <v>28</v>
      </c>
      <c r="K23" s="103"/>
      <c r="L23" s="245"/>
    </row>
    <row r="24" spans="1:12" s="175" customFormat="1" ht="15.75" customHeight="1" x14ac:dyDescent="0.3">
      <c r="A24" s="246"/>
      <c r="B24" s="174"/>
      <c r="E24" s="344"/>
      <c r="F24" s="345"/>
      <c r="G24" s="345"/>
      <c r="H24" s="345"/>
      <c r="K24" s="176"/>
      <c r="L24" s="246"/>
    </row>
    <row r="25" spans="1:12" s="147" customFormat="1" ht="7.5" customHeight="1" x14ac:dyDescent="0.3">
      <c r="A25" s="245"/>
      <c r="B25" s="81"/>
      <c r="K25" s="103"/>
      <c r="L25" s="245"/>
    </row>
    <row r="26" spans="1:12" s="147" customFormat="1" ht="7.5" customHeight="1" x14ac:dyDescent="0.3">
      <c r="A26" s="245"/>
      <c r="B26" s="81"/>
      <c r="D26" s="155"/>
      <c r="E26" s="155"/>
      <c r="F26" s="155"/>
      <c r="G26" s="155"/>
      <c r="H26" s="155"/>
      <c r="I26" s="155"/>
      <c r="J26" s="155"/>
      <c r="K26" s="177"/>
      <c r="L26" s="245"/>
    </row>
    <row r="27" spans="1:12" s="147" customFormat="1" ht="26.25" customHeight="1" x14ac:dyDescent="0.3">
      <c r="A27" s="245"/>
      <c r="B27" s="81"/>
      <c r="D27" s="178" t="s">
        <v>29</v>
      </c>
      <c r="J27" s="157">
        <f>ROUND($J$101,2)</f>
        <v>0</v>
      </c>
      <c r="K27" s="103"/>
      <c r="L27" s="245"/>
    </row>
    <row r="28" spans="1:12" s="147" customFormat="1" ht="7.5" customHeight="1" x14ac:dyDescent="0.3">
      <c r="A28" s="245"/>
      <c r="B28" s="81"/>
      <c r="D28" s="155"/>
      <c r="E28" s="155"/>
      <c r="F28" s="155"/>
      <c r="G28" s="155"/>
      <c r="H28" s="155"/>
      <c r="I28" s="155"/>
      <c r="J28" s="155"/>
      <c r="K28" s="177"/>
      <c r="L28" s="245"/>
    </row>
    <row r="29" spans="1:12" s="147" customFormat="1" ht="15" customHeight="1" x14ac:dyDescent="0.3">
      <c r="A29" s="245"/>
      <c r="B29" s="81"/>
      <c r="F29" s="149" t="s">
        <v>31</v>
      </c>
      <c r="I29" s="149" t="s">
        <v>30</v>
      </c>
      <c r="J29" s="149" t="s">
        <v>32</v>
      </c>
      <c r="K29" s="103"/>
      <c r="L29" s="245"/>
    </row>
    <row r="30" spans="1:12" s="147" customFormat="1" ht="15" customHeight="1" x14ac:dyDescent="0.3">
      <c r="A30" s="245"/>
      <c r="B30" s="81"/>
      <c r="D30" s="150" t="s">
        <v>33</v>
      </c>
      <c r="E30" s="150" t="s">
        <v>34</v>
      </c>
      <c r="F30" s="179">
        <f>ROUND(SUM($BE$101:$BE$353),2)</f>
        <v>0</v>
      </c>
      <c r="I30" s="180">
        <v>0.21</v>
      </c>
      <c r="J30" s="179">
        <f>ROUND(ROUND((SUM($BE$101:$BE$353)),2)*$I$30,2)</f>
        <v>0</v>
      </c>
      <c r="K30" s="103"/>
      <c r="L30" s="245"/>
    </row>
    <row r="31" spans="1:12" s="147" customFormat="1" ht="15" customHeight="1" x14ac:dyDescent="0.3">
      <c r="A31" s="245"/>
      <c r="B31" s="81"/>
      <c r="E31" s="150" t="s">
        <v>35</v>
      </c>
      <c r="F31" s="179">
        <f>ROUND(SUM($BF$101:$BF$353),2)</f>
        <v>0</v>
      </c>
      <c r="I31" s="180">
        <v>0.15</v>
      </c>
      <c r="J31" s="179">
        <f>ROUND(ROUND((SUM($BF$101:$BF$353)),2)*$I$31,2)</f>
        <v>0</v>
      </c>
      <c r="K31" s="103"/>
      <c r="L31" s="245"/>
    </row>
    <row r="32" spans="1:12" s="147" customFormat="1" ht="15" hidden="1" customHeight="1" x14ac:dyDescent="0.3">
      <c r="A32" s="245"/>
      <c r="B32" s="81"/>
      <c r="E32" s="150" t="s">
        <v>36</v>
      </c>
      <c r="F32" s="179">
        <f>ROUND(SUM($BG$101:$BG$353),2)</f>
        <v>0</v>
      </c>
      <c r="I32" s="180">
        <v>0.21</v>
      </c>
      <c r="J32" s="179">
        <v>0</v>
      </c>
      <c r="K32" s="103"/>
      <c r="L32" s="245"/>
    </row>
    <row r="33" spans="1:12" s="147" customFormat="1" ht="15" hidden="1" customHeight="1" x14ac:dyDescent="0.3">
      <c r="A33" s="245"/>
      <c r="B33" s="81"/>
      <c r="E33" s="150" t="s">
        <v>37</v>
      </c>
      <c r="F33" s="179">
        <f>ROUND(SUM($BH$101:$BH$353),2)</f>
        <v>0</v>
      </c>
      <c r="I33" s="180">
        <v>0.15</v>
      </c>
      <c r="J33" s="179">
        <v>0</v>
      </c>
      <c r="K33" s="103"/>
      <c r="L33" s="245"/>
    </row>
    <row r="34" spans="1:12" s="147" customFormat="1" ht="15" hidden="1" customHeight="1" x14ac:dyDescent="0.3">
      <c r="A34" s="245"/>
      <c r="B34" s="81"/>
      <c r="E34" s="150" t="s">
        <v>38</v>
      </c>
      <c r="F34" s="179">
        <f>ROUND(SUM($BI$101:$BI$353),2)</f>
        <v>0</v>
      </c>
      <c r="I34" s="180">
        <v>0</v>
      </c>
      <c r="J34" s="179">
        <v>0</v>
      </c>
      <c r="K34" s="103"/>
      <c r="L34" s="245"/>
    </row>
    <row r="35" spans="1:12" s="147" customFormat="1" ht="7.5" customHeight="1" x14ac:dyDescent="0.3">
      <c r="A35" s="245"/>
      <c r="B35" s="81"/>
      <c r="K35" s="103"/>
      <c r="L35" s="245"/>
    </row>
    <row r="36" spans="1:12" s="147" customFormat="1" ht="26.25" customHeight="1" x14ac:dyDescent="0.3">
      <c r="A36" s="245"/>
      <c r="B36" s="81"/>
      <c r="C36" s="107"/>
      <c r="D36" s="108" t="s">
        <v>39</v>
      </c>
      <c r="E36" s="151"/>
      <c r="F36" s="151"/>
      <c r="G36" s="181" t="s">
        <v>40</v>
      </c>
      <c r="H36" s="109" t="s">
        <v>41</v>
      </c>
      <c r="I36" s="151"/>
      <c r="J36" s="152">
        <f>SUM($J$27:$J$34)</f>
        <v>0</v>
      </c>
      <c r="K36" s="182"/>
      <c r="L36" s="245"/>
    </row>
    <row r="37" spans="1:12" s="147" customFormat="1" ht="15" customHeight="1" x14ac:dyDescent="0.3">
      <c r="A37" s="245"/>
      <c r="B37" s="112"/>
      <c r="C37" s="113"/>
      <c r="D37" s="113"/>
      <c r="E37" s="113"/>
      <c r="F37" s="113"/>
      <c r="G37" s="113"/>
      <c r="H37" s="113"/>
      <c r="I37" s="113"/>
      <c r="J37" s="113"/>
      <c r="K37" s="114"/>
      <c r="L37" s="245"/>
    </row>
    <row r="38" spans="1:12" ht="14.25" customHeight="1" x14ac:dyDescent="0.3">
      <c r="A38" s="244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51"/>
    </row>
    <row r="39" spans="1:12" ht="14.25" customHeight="1" x14ac:dyDescent="0.3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51"/>
    </row>
    <row r="40" spans="1:12" ht="14.25" customHeight="1" x14ac:dyDescent="0.3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51"/>
    </row>
    <row r="41" spans="1:12" s="147" customFormat="1" ht="7.5" customHeight="1" x14ac:dyDescent="0.3">
      <c r="A41" s="245"/>
      <c r="B41" s="115"/>
      <c r="C41" s="116"/>
      <c r="D41" s="116"/>
      <c r="E41" s="116"/>
      <c r="F41" s="116"/>
      <c r="G41" s="116"/>
      <c r="H41" s="116"/>
      <c r="I41" s="116"/>
      <c r="J41" s="116"/>
      <c r="K41" s="183"/>
      <c r="L41" s="245"/>
    </row>
    <row r="42" spans="1:12" s="147" customFormat="1" ht="37.5" customHeight="1" x14ac:dyDescent="0.3">
      <c r="A42" s="245"/>
      <c r="B42" s="81"/>
      <c r="C42" s="92" t="s">
        <v>89</v>
      </c>
      <c r="K42" s="103"/>
      <c r="L42" s="245"/>
    </row>
    <row r="43" spans="1:12" s="147" customFormat="1" ht="7.5" customHeight="1" x14ac:dyDescent="0.3">
      <c r="A43" s="245"/>
      <c r="B43" s="81"/>
      <c r="K43" s="103"/>
      <c r="L43" s="245"/>
    </row>
    <row r="44" spans="1:12" s="147" customFormat="1" ht="15" customHeight="1" x14ac:dyDescent="0.3">
      <c r="A44" s="245"/>
      <c r="B44" s="81"/>
      <c r="C44" s="78" t="s">
        <v>13</v>
      </c>
      <c r="K44" s="103"/>
      <c r="L44" s="245"/>
    </row>
    <row r="45" spans="1:12" s="147" customFormat="1" ht="16.5" customHeight="1" x14ac:dyDescent="0.3">
      <c r="A45" s="245"/>
      <c r="B45" s="81"/>
      <c r="E45" s="343" t="str">
        <f>$E$7</f>
        <v>Kynšperk - Oprava centrálních sprch příslušníků - Budova OVS</v>
      </c>
      <c r="F45" s="310"/>
      <c r="G45" s="310"/>
      <c r="H45" s="310"/>
      <c r="K45" s="103"/>
      <c r="L45" s="245"/>
    </row>
    <row r="46" spans="1:12" s="147" customFormat="1" ht="15" customHeight="1" x14ac:dyDescent="0.3">
      <c r="A46" s="245"/>
      <c r="B46" s="81"/>
      <c r="C46" s="78" t="s">
        <v>88</v>
      </c>
      <c r="K46" s="103"/>
      <c r="L46" s="245"/>
    </row>
    <row r="47" spans="1:12" s="147" customFormat="1" ht="19.5" customHeight="1" x14ac:dyDescent="0.3">
      <c r="A47" s="245"/>
      <c r="B47" s="81"/>
      <c r="E47" s="309" t="str">
        <f>$E$9</f>
        <v>D5 - m. č. 127 - m. č. 133</v>
      </c>
      <c r="F47" s="310"/>
      <c r="G47" s="310"/>
      <c r="H47" s="310"/>
      <c r="K47" s="103"/>
      <c r="L47" s="245"/>
    </row>
    <row r="48" spans="1:12" s="147" customFormat="1" ht="7.5" customHeight="1" x14ac:dyDescent="0.3">
      <c r="A48" s="245"/>
      <c r="B48" s="81"/>
      <c r="K48" s="103"/>
      <c r="L48" s="245"/>
    </row>
    <row r="49" spans="1:47" s="147" customFormat="1" ht="18.75" customHeight="1" x14ac:dyDescent="0.3">
      <c r="A49" s="245"/>
      <c r="B49" s="81"/>
      <c r="C49" s="78" t="s">
        <v>18</v>
      </c>
      <c r="F49" s="148" t="str">
        <f>$F$12</f>
        <v>Věznice Kynšperk nad Ohří, objekt č. 053 - Budova OVS</v>
      </c>
      <c r="I49" s="78" t="s">
        <v>19</v>
      </c>
      <c r="J49" s="153" t="str">
        <f>IF($J$12="","",$J$12)</f>
        <v/>
      </c>
      <c r="K49" s="103"/>
      <c r="L49" s="245"/>
    </row>
    <row r="50" spans="1:47" s="147" customFormat="1" ht="7.5" customHeight="1" x14ac:dyDescent="0.3">
      <c r="A50" s="245"/>
      <c r="B50" s="81"/>
      <c r="K50" s="103"/>
      <c r="L50" s="245"/>
    </row>
    <row r="51" spans="1:47" s="147" customFormat="1" ht="27.75" customHeight="1" x14ac:dyDescent="0.3">
      <c r="A51" s="245"/>
      <c r="B51" s="81"/>
      <c r="C51" s="83" t="s">
        <v>22</v>
      </c>
      <c r="F51" s="156" t="str">
        <f>$E$15</f>
        <v>VS ČR, Věznice Kynšperk nad Ohří, Zlatá č. p. 52, P. O. Box 10, 357 51 Kynšperk nad Ohří</v>
      </c>
      <c r="I51" s="83" t="s">
        <v>26</v>
      </c>
      <c r="J51" s="156" t="str">
        <f>$E$21</f>
        <v>Ing.Jiří Benda, Vrchlického 774/3, 350 02 Cheb</v>
      </c>
      <c r="K51" s="103"/>
      <c r="L51" s="245"/>
    </row>
    <row r="52" spans="1:47" s="147" customFormat="1" ht="15" customHeight="1" x14ac:dyDescent="0.3">
      <c r="A52" s="245"/>
      <c r="B52" s="81"/>
      <c r="C52" s="83" t="s">
        <v>25</v>
      </c>
      <c r="F52" s="156" t="str">
        <f>IF($E$18="","",$E$18)</f>
        <v/>
      </c>
      <c r="I52" s="146"/>
      <c r="J52" s="146"/>
      <c r="K52" s="103"/>
      <c r="L52" s="245"/>
    </row>
    <row r="53" spans="1:47" s="147" customFormat="1" ht="11.25" customHeight="1" x14ac:dyDescent="0.3">
      <c r="A53" s="245"/>
      <c r="B53" s="81"/>
      <c r="K53" s="103"/>
      <c r="L53" s="245"/>
    </row>
    <row r="54" spans="1:47" s="147" customFormat="1" ht="30" customHeight="1" x14ac:dyDescent="0.3">
      <c r="A54" s="245"/>
      <c r="B54" s="81"/>
      <c r="C54" s="184" t="s">
        <v>90</v>
      </c>
      <c r="D54" s="107"/>
      <c r="E54" s="107"/>
      <c r="F54" s="107"/>
      <c r="G54" s="107"/>
      <c r="H54" s="107"/>
      <c r="I54" s="107"/>
      <c r="J54" s="185" t="s">
        <v>91</v>
      </c>
      <c r="K54" s="111"/>
      <c r="L54" s="245"/>
    </row>
    <row r="55" spans="1:47" s="147" customFormat="1" ht="11.25" customHeight="1" x14ac:dyDescent="0.3">
      <c r="A55" s="245"/>
      <c r="B55" s="81"/>
      <c r="K55" s="103"/>
      <c r="L55" s="245"/>
    </row>
    <row r="56" spans="1:47" s="147" customFormat="1" ht="30" customHeight="1" x14ac:dyDescent="0.3">
      <c r="A56" s="245"/>
      <c r="B56" s="81"/>
      <c r="C56" s="158" t="s">
        <v>92</v>
      </c>
      <c r="J56" s="157">
        <f>$J$101</f>
        <v>0</v>
      </c>
      <c r="K56" s="103"/>
      <c r="L56" s="245"/>
      <c r="AU56" s="147" t="s">
        <v>93</v>
      </c>
    </row>
    <row r="57" spans="1:47" s="132" customFormat="1" ht="25.5" customHeight="1" x14ac:dyDescent="0.3">
      <c r="A57" s="247"/>
      <c r="B57" s="186"/>
      <c r="D57" s="187" t="s">
        <v>94</v>
      </c>
      <c r="E57" s="187"/>
      <c r="F57" s="187"/>
      <c r="G57" s="187"/>
      <c r="H57" s="187"/>
      <c r="I57" s="187"/>
      <c r="J57" s="188">
        <f>$J$102</f>
        <v>0</v>
      </c>
      <c r="K57" s="189"/>
      <c r="L57" s="247"/>
    </row>
    <row r="58" spans="1:47" s="191" customFormat="1" ht="21" customHeight="1" x14ac:dyDescent="0.3">
      <c r="A58" s="248"/>
      <c r="B58" s="190"/>
      <c r="D58" s="192" t="s">
        <v>309</v>
      </c>
      <c r="E58" s="192"/>
      <c r="F58" s="192"/>
      <c r="G58" s="192"/>
      <c r="H58" s="192"/>
      <c r="I58" s="192"/>
      <c r="J58" s="193">
        <f>$J$103</f>
        <v>0</v>
      </c>
      <c r="K58" s="194"/>
      <c r="L58" s="248"/>
    </row>
    <row r="59" spans="1:47" s="191" customFormat="1" ht="21" customHeight="1" x14ac:dyDescent="0.3">
      <c r="A59" s="248"/>
      <c r="B59" s="190"/>
      <c r="D59" s="192" t="s">
        <v>95</v>
      </c>
      <c r="E59" s="192"/>
      <c r="F59" s="192"/>
      <c r="G59" s="192"/>
      <c r="H59" s="192"/>
      <c r="I59" s="192"/>
      <c r="J59" s="193">
        <f>$J$109</f>
        <v>0</v>
      </c>
      <c r="K59" s="194"/>
      <c r="L59" s="248"/>
    </row>
    <row r="60" spans="1:47" s="191" customFormat="1" ht="21" customHeight="1" x14ac:dyDescent="0.3">
      <c r="A60" s="248"/>
      <c r="B60" s="190"/>
      <c r="D60" s="192" t="s">
        <v>96</v>
      </c>
      <c r="E60" s="192"/>
      <c r="F60" s="192"/>
      <c r="G60" s="192"/>
      <c r="H60" s="192"/>
      <c r="I60" s="192"/>
      <c r="J60" s="193">
        <f>$J$138</f>
        <v>0</v>
      </c>
      <c r="K60" s="194"/>
      <c r="L60" s="248"/>
    </row>
    <row r="61" spans="1:47" s="191" customFormat="1" ht="21" customHeight="1" x14ac:dyDescent="0.3">
      <c r="A61" s="248"/>
      <c r="B61" s="190"/>
      <c r="D61" s="192" t="s">
        <v>97</v>
      </c>
      <c r="E61" s="192"/>
      <c r="F61" s="192"/>
      <c r="G61" s="192"/>
      <c r="H61" s="192"/>
      <c r="I61" s="192"/>
      <c r="J61" s="193">
        <f>$J$167</f>
        <v>0</v>
      </c>
      <c r="K61" s="194"/>
      <c r="L61" s="248"/>
    </row>
    <row r="62" spans="1:47" s="191" customFormat="1" ht="21" customHeight="1" x14ac:dyDescent="0.3">
      <c r="A62" s="248"/>
      <c r="B62" s="190"/>
      <c r="D62" s="192" t="s">
        <v>98</v>
      </c>
      <c r="E62" s="192"/>
      <c r="F62" s="192"/>
      <c r="G62" s="192"/>
      <c r="H62" s="192"/>
      <c r="I62" s="192"/>
      <c r="J62" s="193">
        <f>$J$173</f>
        <v>0</v>
      </c>
      <c r="K62" s="194"/>
      <c r="L62" s="248"/>
    </row>
    <row r="63" spans="1:47" s="132" customFormat="1" ht="25.5" customHeight="1" x14ac:dyDescent="0.3">
      <c r="A63" s="247"/>
      <c r="B63" s="186"/>
      <c r="D63" s="187" t="s">
        <v>99</v>
      </c>
      <c r="E63" s="187"/>
      <c r="F63" s="187"/>
      <c r="G63" s="187"/>
      <c r="H63" s="187"/>
      <c r="I63" s="187"/>
      <c r="J63" s="188">
        <f>$J$175</f>
        <v>0</v>
      </c>
      <c r="K63" s="189"/>
      <c r="L63" s="247"/>
    </row>
    <row r="64" spans="1:47" s="191" customFormat="1" ht="21" customHeight="1" x14ac:dyDescent="0.3">
      <c r="A64" s="248"/>
      <c r="B64" s="190"/>
      <c r="D64" s="192" t="s">
        <v>310</v>
      </c>
      <c r="E64" s="192"/>
      <c r="F64" s="192"/>
      <c r="G64" s="192"/>
      <c r="H64" s="192"/>
      <c r="I64" s="192"/>
      <c r="J64" s="193">
        <f>$J$176</f>
        <v>0</v>
      </c>
      <c r="K64" s="194"/>
      <c r="L64" s="248"/>
    </row>
    <row r="65" spans="1:12" s="191" customFormat="1" ht="21" customHeight="1" x14ac:dyDescent="0.3">
      <c r="A65" s="248"/>
      <c r="B65" s="190"/>
      <c r="D65" s="192" t="s">
        <v>100</v>
      </c>
      <c r="E65" s="192"/>
      <c r="F65" s="192"/>
      <c r="G65" s="192"/>
      <c r="H65" s="192"/>
      <c r="I65" s="192"/>
      <c r="J65" s="193">
        <f>$J$194</f>
        <v>0</v>
      </c>
      <c r="K65" s="194"/>
      <c r="L65" s="248"/>
    </row>
    <row r="66" spans="1:12" s="191" customFormat="1" ht="21" customHeight="1" x14ac:dyDescent="0.3">
      <c r="A66" s="248"/>
      <c r="B66" s="190"/>
      <c r="D66" s="192" t="s">
        <v>101</v>
      </c>
      <c r="E66" s="192"/>
      <c r="F66" s="192"/>
      <c r="G66" s="192"/>
      <c r="H66" s="192"/>
      <c r="I66" s="192"/>
      <c r="J66" s="193">
        <f>$J$212</f>
        <v>0</v>
      </c>
      <c r="K66" s="194"/>
      <c r="L66" s="248"/>
    </row>
    <row r="67" spans="1:12" s="191" customFormat="1" ht="21" customHeight="1" x14ac:dyDescent="0.3">
      <c r="A67" s="248"/>
      <c r="B67" s="190"/>
      <c r="D67" s="192" t="s">
        <v>311</v>
      </c>
      <c r="E67" s="192"/>
      <c r="F67" s="192"/>
      <c r="G67" s="192"/>
      <c r="H67" s="192"/>
      <c r="I67" s="192"/>
      <c r="J67" s="193">
        <f>$J$220</f>
        <v>0</v>
      </c>
      <c r="K67" s="194"/>
      <c r="L67" s="248"/>
    </row>
    <row r="68" spans="1:12" s="191" customFormat="1" ht="21" customHeight="1" x14ac:dyDescent="0.3">
      <c r="A68" s="248"/>
      <c r="B68" s="190"/>
      <c r="D68" s="192" t="s">
        <v>312</v>
      </c>
      <c r="E68" s="192"/>
      <c r="F68" s="192"/>
      <c r="G68" s="192"/>
      <c r="H68" s="192"/>
      <c r="I68" s="192"/>
      <c r="J68" s="193">
        <f>$J$238</f>
        <v>0</v>
      </c>
      <c r="K68" s="194"/>
      <c r="L68" s="248"/>
    </row>
    <row r="69" spans="1:12" s="191" customFormat="1" ht="21" customHeight="1" x14ac:dyDescent="0.3">
      <c r="A69" s="248"/>
      <c r="B69" s="190"/>
      <c r="D69" s="192" t="s">
        <v>313</v>
      </c>
      <c r="E69" s="192"/>
      <c r="F69" s="192"/>
      <c r="G69" s="192"/>
      <c r="H69" s="192"/>
      <c r="I69" s="192"/>
      <c r="J69" s="193">
        <f>$J$240</f>
        <v>0</v>
      </c>
      <c r="K69" s="194"/>
      <c r="L69" s="248"/>
    </row>
    <row r="70" spans="1:12" s="191" customFormat="1" ht="21" customHeight="1" x14ac:dyDescent="0.3">
      <c r="A70" s="248"/>
      <c r="B70" s="273"/>
      <c r="C70" s="274"/>
      <c r="D70" s="275" t="s">
        <v>314</v>
      </c>
      <c r="E70" s="275"/>
      <c r="F70" s="275"/>
      <c r="G70" s="275"/>
      <c r="H70" s="275"/>
      <c r="I70" s="275"/>
      <c r="J70" s="276">
        <f>$J$246</f>
        <v>0</v>
      </c>
      <c r="K70" s="277"/>
      <c r="L70" s="248"/>
    </row>
    <row r="71" spans="1:12" s="191" customFormat="1" ht="21" customHeight="1" x14ac:dyDescent="0.3">
      <c r="A71" s="248"/>
      <c r="B71" s="273"/>
      <c r="C71" s="274"/>
      <c r="D71" s="275" t="s">
        <v>315</v>
      </c>
      <c r="E71" s="275"/>
      <c r="F71" s="275"/>
      <c r="G71" s="275"/>
      <c r="H71" s="275"/>
      <c r="I71" s="275"/>
      <c r="J71" s="276">
        <f>$J$252</f>
        <v>0</v>
      </c>
      <c r="K71" s="277"/>
      <c r="L71" s="248"/>
    </row>
    <row r="72" spans="1:12" s="191" customFormat="1" ht="21" customHeight="1" x14ac:dyDescent="0.3">
      <c r="A72" s="248"/>
      <c r="B72" s="273"/>
      <c r="C72" s="274"/>
      <c r="D72" s="275" t="s">
        <v>316</v>
      </c>
      <c r="E72" s="275"/>
      <c r="F72" s="275"/>
      <c r="G72" s="275"/>
      <c r="H72" s="275"/>
      <c r="I72" s="275"/>
      <c r="J72" s="276">
        <f>$J$260</f>
        <v>0</v>
      </c>
      <c r="K72" s="277"/>
      <c r="L72" s="248"/>
    </row>
    <row r="73" spans="1:12" s="191" customFormat="1" ht="21" customHeight="1" x14ac:dyDescent="0.3">
      <c r="A73" s="248"/>
      <c r="B73" s="190"/>
      <c r="D73" s="192" t="s">
        <v>317</v>
      </c>
      <c r="E73" s="192"/>
      <c r="F73" s="192"/>
      <c r="G73" s="192"/>
      <c r="H73" s="192"/>
      <c r="I73" s="192"/>
      <c r="J73" s="193">
        <f>$J$266</f>
        <v>0</v>
      </c>
      <c r="K73" s="194"/>
      <c r="L73" s="248"/>
    </row>
    <row r="74" spans="1:12" s="191" customFormat="1" ht="21" customHeight="1" x14ac:dyDescent="0.3">
      <c r="A74" s="248"/>
      <c r="B74" s="190"/>
      <c r="D74" s="192" t="s">
        <v>318</v>
      </c>
      <c r="E74" s="192"/>
      <c r="F74" s="192"/>
      <c r="G74" s="192"/>
      <c r="H74" s="192"/>
      <c r="I74" s="192"/>
      <c r="J74" s="193">
        <f>$J$274</f>
        <v>0</v>
      </c>
      <c r="K74" s="194"/>
      <c r="L74" s="248"/>
    </row>
    <row r="75" spans="1:12" s="191" customFormat="1" ht="21" customHeight="1" x14ac:dyDescent="0.3">
      <c r="A75" s="248"/>
      <c r="B75" s="190"/>
      <c r="D75" s="192" t="s">
        <v>319</v>
      </c>
      <c r="E75" s="192"/>
      <c r="F75" s="192"/>
      <c r="G75" s="192"/>
      <c r="H75" s="192"/>
      <c r="I75" s="192"/>
      <c r="J75" s="193">
        <f>$J$296</f>
        <v>0</v>
      </c>
      <c r="K75" s="194"/>
      <c r="L75" s="248"/>
    </row>
    <row r="76" spans="1:12" s="191" customFormat="1" ht="21" customHeight="1" x14ac:dyDescent="0.3">
      <c r="A76" s="248"/>
      <c r="B76" s="190"/>
      <c r="D76" s="192" t="s">
        <v>320</v>
      </c>
      <c r="E76" s="192"/>
      <c r="F76" s="192"/>
      <c r="G76" s="192"/>
      <c r="H76" s="192"/>
      <c r="I76" s="192"/>
      <c r="J76" s="193">
        <f>$J$309</f>
        <v>0</v>
      </c>
      <c r="K76" s="194"/>
      <c r="L76" s="248"/>
    </row>
    <row r="77" spans="1:12" s="191" customFormat="1" ht="21" customHeight="1" x14ac:dyDescent="0.3">
      <c r="A77" s="248"/>
      <c r="B77" s="190"/>
      <c r="D77" s="192" t="s">
        <v>321</v>
      </c>
      <c r="E77" s="192"/>
      <c r="F77" s="192"/>
      <c r="G77" s="192"/>
      <c r="H77" s="192"/>
      <c r="I77" s="192"/>
      <c r="J77" s="193">
        <f>$J$323</f>
        <v>0</v>
      </c>
      <c r="K77" s="194"/>
      <c r="L77" s="248"/>
    </row>
    <row r="78" spans="1:12" s="191" customFormat="1" ht="21" customHeight="1" x14ac:dyDescent="0.3">
      <c r="A78" s="248"/>
      <c r="B78" s="190"/>
      <c r="D78" s="192" t="s">
        <v>103</v>
      </c>
      <c r="E78" s="192"/>
      <c r="F78" s="192"/>
      <c r="G78" s="192"/>
      <c r="H78" s="192"/>
      <c r="I78" s="192"/>
      <c r="J78" s="193">
        <f>$J$333</f>
        <v>0</v>
      </c>
      <c r="K78" s="194"/>
      <c r="L78" s="248"/>
    </row>
    <row r="79" spans="1:12" s="132" customFormat="1" ht="25.5" customHeight="1" x14ac:dyDescent="0.3">
      <c r="A79" s="247"/>
      <c r="B79" s="186"/>
      <c r="D79" s="187" t="s">
        <v>322</v>
      </c>
      <c r="E79" s="187"/>
      <c r="F79" s="187"/>
      <c r="G79" s="187"/>
      <c r="H79" s="187"/>
      <c r="I79" s="187"/>
      <c r="J79" s="188">
        <f>$J$345</f>
        <v>0</v>
      </c>
      <c r="K79" s="189"/>
      <c r="L79" s="247"/>
    </row>
    <row r="80" spans="1:12" s="191" customFormat="1" ht="21" customHeight="1" x14ac:dyDescent="0.3">
      <c r="A80" s="248"/>
      <c r="B80" s="190"/>
      <c r="D80" s="192" t="s">
        <v>323</v>
      </c>
      <c r="E80" s="192"/>
      <c r="F80" s="192"/>
      <c r="G80" s="192"/>
      <c r="H80" s="192"/>
      <c r="I80" s="192"/>
      <c r="J80" s="193">
        <f>$J$346</f>
        <v>0</v>
      </c>
      <c r="K80" s="194"/>
      <c r="L80" s="248"/>
    </row>
    <row r="81" spans="1:12" s="132" customFormat="1" ht="25.5" customHeight="1" x14ac:dyDescent="0.3">
      <c r="A81" s="247"/>
      <c r="B81" s="186"/>
      <c r="D81" s="187" t="s">
        <v>104</v>
      </c>
      <c r="E81" s="187"/>
      <c r="F81" s="187"/>
      <c r="G81" s="187"/>
      <c r="H81" s="187"/>
      <c r="I81" s="187"/>
      <c r="J81" s="188">
        <f>$J$352</f>
        <v>0</v>
      </c>
      <c r="K81" s="189"/>
      <c r="L81" s="247"/>
    </row>
    <row r="82" spans="1:12" s="147" customFormat="1" ht="22.5" customHeight="1" x14ac:dyDescent="0.3">
      <c r="A82" s="245"/>
      <c r="B82" s="81"/>
      <c r="K82" s="103"/>
      <c r="L82" s="245"/>
    </row>
    <row r="83" spans="1:12" s="147" customFormat="1" ht="7.5" customHeight="1" x14ac:dyDescent="0.3">
      <c r="A83" s="245"/>
      <c r="B83" s="112"/>
      <c r="C83" s="113"/>
      <c r="D83" s="113"/>
      <c r="E83" s="113"/>
      <c r="F83" s="113"/>
      <c r="G83" s="113"/>
      <c r="H83" s="113"/>
      <c r="I83" s="113"/>
      <c r="J83" s="113"/>
      <c r="K83" s="114"/>
      <c r="L83" s="245"/>
    </row>
    <row r="84" spans="1:12" ht="14.25" customHeight="1" x14ac:dyDescent="0.3">
      <c r="A84" s="244"/>
      <c r="B84" s="244"/>
      <c r="C84" s="244"/>
      <c r="D84" s="244"/>
      <c r="E84" s="244"/>
      <c r="F84" s="244"/>
      <c r="G84" s="244"/>
      <c r="H84" s="244"/>
      <c r="I84" s="244"/>
      <c r="J84" s="244"/>
      <c r="K84" s="244"/>
      <c r="L84" s="251"/>
    </row>
    <row r="85" spans="1:12" ht="14.25" customHeight="1" x14ac:dyDescent="0.3">
      <c r="A85" s="244"/>
      <c r="B85" s="244"/>
      <c r="C85" s="244"/>
      <c r="D85" s="244"/>
      <c r="E85" s="244"/>
      <c r="F85" s="244"/>
      <c r="G85" s="244"/>
      <c r="H85" s="244"/>
      <c r="I85" s="244"/>
      <c r="J85" s="244"/>
      <c r="K85" s="244"/>
      <c r="L85" s="251"/>
    </row>
    <row r="86" spans="1:12" ht="14.25" customHeight="1" x14ac:dyDescent="0.3">
      <c r="A86" s="244"/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51"/>
    </row>
    <row r="87" spans="1:12" s="147" customFormat="1" ht="7.5" customHeight="1" x14ac:dyDescent="0.3">
      <c r="A87" s="245"/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252"/>
    </row>
    <row r="88" spans="1:12" s="147" customFormat="1" ht="37.5" customHeight="1" x14ac:dyDescent="0.3">
      <c r="A88" s="245"/>
      <c r="B88" s="81"/>
      <c r="C88" s="92" t="s">
        <v>105</v>
      </c>
      <c r="L88" s="252"/>
    </row>
    <row r="89" spans="1:12" s="147" customFormat="1" ht="7.5" customHeight="1" x14ac:dyDescent="0.3">
      <c r="A89" s="245"/>
      <c r="B89" s="81"/>
      <c r="L89" s="252"/>
    </row>
    <row r="90" spans="1:12" s="147" customFormat="1" ht="15" customHeight="1" x14ac:dyDescent="0.3">
      <c r="A90" s="245"/>
      <c r="B90" s="81"/>
      <c r="C90" s="78" t="s">
        <v>13</v>
      </c>
      <c r="L90" s="252"/>
    </row>
    <row r="91" spans="1:12" s="147" customFormat="1" ht="16.5" customHeight="1" x14ac:dyDescent="0.3">
      <c r="A91" s="245"/>
      <c r="B91" s="81"/>
      <c r="E91" s="343" t="str">
        <f>$E$7</f>
        <v>Kynšperk - Oprava centrálních sprch příslušníků - Budova OVS</v>
      </c>
      <c r="F91" s="310"/>
      <c r="G91" s="310"/>
      <c r="H91" s="310"/>
      <c r="L91" s="252"/>
    </row>
    <row r="92" spans="1:12" s="147" customFormat="1" ht="15" customHeight="1" x14ac:dyDescent="0.3">
      <c r="A92" s="245"/>
      <c r="B92" s="81"/>
      <c r="C92" s="78" t="s">
        <v>88</v>
      </c>
      <c r="L92" s="252"/>
    </row>
    <row r="93" spans="1:12" s="147" customFormat="1" ht="19.5" customHeight="1" x14ac:dyDescent="0.3">
      <c r="A93" s="245"/>
      <c r="B93" s="81"/>
      <c r="E93" s="309" t="str">
        <f>$E$9</f>
        <v>D5 - m. č. 127 - m. č. 133</v>
      </c>
      <c r="F93" s="310"/>
      <c r="G93" s="310"/>
      <c r="H93" s="310"/>
      <c r="L93" s="252"/>
    </row>
    <row r="94" spans="1:12" s="147" customFormat="1" ht="7.5" customHeight="1" x14ac:dyDescent="0.3">
      <c r="A94" s="245"/>
      <c r="B94" s="81"/>
      <c r="L94" s="252"/>
    </row>
    <row r="95" spans="1:12" s="147" customFormat="1" ht="18.75" customHeight="1" x14ac:dyDescent="0.3">
      <c r="A95" s="245"/>
      <c r="B95" s="81"/>
      <c r="C95" s="78" t="s">
        <v>18</v>
      </c>
      <c r="F95" s="148" t="str">
        <f>$F$12</f>
        <v>Věznice Kynšperk nad Ohří, objekt č. 053 - Budova OVS</v>
      </c>
      <c r="I95" s="78" t="s">
        <v>19</v>
      </c>
      <c r="J95" s="153" t="str">
        <f>IF($J$12="","",$J$12)</f>
        <v/>
      </c>
      <c r="L95" s="252"/>
    </row>
    <row r="96" spans="1:12" s="147" customFormat="1" ht="7.5" customHeight="1" x14ac:dyDescent="0.3">
      <c r="A96" s="245"/>
      <c r="B96" s="81"/>
      <c r="L96" s="252"/>
    </row>
    <row r="97" spans="1:65" s="147" customFormat="1" ht="27.75" customHeight="1" x14ac:dyDescent="0.3">
      <c r="A97" s="245"/>
      <c r="B97" s="81"/>
      <c r="C97" s="83" t="s">
        <v>22</v>
      </c>
      <c r="D97" s="283"/>
      <c r="E97" s="283"/>
      <c r="F97" s="154" t="str">
        <f>$E$15</f>
        <v>VS ČR, Věznice Kynšperk nad Ohří, Zlatá č. p. 52, P. O. Box 10, 357 51 Kynšperk nad Ohří</v>
      </c>
      <c r="G97" s="283"/>
      <c r="H97" s="283"/>
      <c r="I97" s="83" t="s">
        <v>26</v>
      </c>
      <c r="J97" s="284" t="str">
        <f>$E$21</f>
        <v>Ing.Jiří Benda, Vrchlického 774/3, 350 02 Cheb</v>
      </c>
      <c r="L97" s="252"/>
    </row>
    <row r="98" spans="1:65" s="147" customFormat="1" ht="15" customHeight="1" x14ac:dyDescent="0.3">
      <c r="A98" s="245"/>
      <c r="B98" s="81"/>
      <c r="C98" s="78" t="s">
        <v>25</v>
      </c>
      <c r="F98" s="148" t="str">
        <f>IF($E$18="","",$E$18)</f>
        <v/>
      </c>
      <c r="L98" s="252"/>
    </row>
    <row r="99" spans="1:65" s="147" customFormat="1" ht="11.25" customHeight="1" x14ac:dyDescent="0.3">
      <c r="A99" s="245"/>
      <c r="B99" s="81"/>
      <c r="L99" s="252"/>
    </row>
    <row r="100" spans="1:65" s="199" customFormat="1" ht="30" customHeight="1" x14ac:dyDescent="0.3">
      <c r="A100" s="249"/>
      <c r="B100" s="195"/>
      <c r="C100" s="196" t="s">
        <v>106</v>
      </c>
      <c r="D100" s="197" t="s">
        <v>48</v>
      </c>
      <c r="E100" s="197" t="s">
        <v>44</v>
      </c>
      <c r="F100" s="197" t="s">
        <v>107</v>
      </c>
      <c r="G100" s="197" t="s">
        <v>108</v>
      </c>
      <c r="H100" s="197" t="s">
        <v>109</v>
      </c>
      <c r="I100" s="197" t="s">
        <v>110</v>
      </c>
      <c r="J100" s="197" t="s">
        <v>111</v>
      </c>
      <c r="K100" s="198" t="s">
        <v>112</v>
      </c>
      <c r="L100" s="253"/>
      <c r="M100" s="121" t="s">
        <v>113</v>
      </c>
      <c r="N100" s="122" t="s">
        <v>33</v>
      </c>
      <c r="O100" s="122" t="s">
        <v>114</v>
      </c>
      <c r="P100" s="122" t="s">
        <v>115</v>
      </c>
      <c r="Q100" s="122" t="s">
        <v>116</v>
      </c>
      <c r="R100" s="122" t="s">
        <v>117</v>
      </c>
      <c r="S100" s="122" t="s">
        <v>118</v>
      </c>
      <c r="T100" s="123" t="s">
        <v>119</v>
      </c>
    </row>
    <row r="101" spans="1:65" s="147" customFormat="1" ht="30" hidden="1" customHeight="1" x14ac:dyDescent="0.35">
      <c r="A101" s="245"/>
      <c r="B101" s="81"/>
      <c r="C101" s="158" t="s">
        <v>92</v>
      </c>
      <c r="J101" s="200">
        <f>$BK$101</f>
        <v>0</v>
      </c>
      <c r="L101" s="252"/>
      <c r="M101" s="125"/>
      <c r="N101" s="155"/>
      <c r="O101" s="155"/>
      <c r="P101" s="201">
        <f>$P$102+$P$175+$P$345+$P$352</f>
        <v>256.945472</v>
      </c>
      <c r="Q101" s="155"/>
      <c r="R101" s="201">
        <f>$R$102+$R$175+$R$345+$R$352</f>
        <v>4.2136161399999992</v>
      </c>
      <c r="S101" s="155"/>
      <c r="T101" s="202">
        <f>$T$102+$T$175+$T$345+$T$352</f>
        <v>4.3993223800000001</v>
      </c>
      <c r="AT101" s="147" t="s">
        <v>62</v>
      </c>
      <c r="AU101" s="147" t="s">
        <v>93</v>
      </c>
      <c r="BK101" s="203">
        <f>$BK$102+$BK$175+$BK$345+$BK$352</f>
        <v>0</v>
      </c>
    </row>
    <row r="102" spans="1:65" s="205" customFormat="1" ht="37.5" hidden="1" customHeight="1" x14ac:dyDescent="0.35">
      <c r="A102" s="250"/>
      <c r="B102" s="204"/>
      <c r="D102" s="206" t="s">
        <v>62</v>
      </c>
      <c r="E102" s="207" t="s">
        <v>120</v>
      </c>
      <c r="F102" s="207" t="s">
        <v>121</v>
      </c>
      <c r="J102" s="208">
        <f>$BK$102</f>
        <v>0</v>
      </c>
      <c r="L102" s="254"/>
      <c r="M102" s="209"/>
      <c r="P102" s="210">
        <f>$P$103+$P$109+$P$138+$P$167+$P$173</f>
        <v>89.22869799999998</v>
      </c>
      <c r="R102" s="210">
        <f>$R$103+$R$109+$R$138+$R$167+$R$173</f>
        <v>2.6895670999999997</v>
      </c>
      <c r="T102" s="211">
        <f>$T$103+$T$109+$T$138+$T$167+$T$173</f>
        <v>3.7833459999999999</v>
      </c>
      <c r="AR102" s="206" t="s">
        <v>17</v>
      </c>
      <c r="AT102" s="206" t="s">
        <v>62</v>
      </c>
      <c r="AU102" s="206" t="s">
        <v>63</v>
      </c>
      <c r="AY102" s="206" t="s">
        <v>122</v>
      </c>
      <c r="BK102" s="212">
        <f>$BK$103+$BK$109+$BK$138+$BK$167+$BK$173</f>
        <v>0</v>
      </c>
    </row>
    <row r="103" spans="1:65" s="205" customFormat="1" ht="21" hidden="1" customHeight="1" x14ac:dyDescent="0.3">
      <c r="A103" s="250"/>
      <c r="B103" s="204"/>
      <c r="D103" s="206" t="s">
        <v>62</v>
      </c>
      <c r="E103" s="213" t="s">
        <v>136</v>
      </c>
      <c r="F103" s="213" t="s">
        <v>324</v>
      </c>
      <c r="J103" s="214">
        <f>$BK$103</f>
        <v>0</v>
      </c>
      <c r="L103" s="254"/>
      <c r="M103" s="209"/>
      <c r="P103" s="210">
        <f>SUM($P$104:$P$108)</f>
        <v>3.0535200000000002</v>
      </c>
      <c r="R103" s="210">
        <f>SUM($R$104:$R$108)</f>
        <v>0.26159559999999998</v>
      </c>
      <c r="T103" s="211">
        <f>SUM($T$104:$T$108)</f>
        <v>0</v>
      </c>
      <c r="AR103" s="206" t="s">
        <v>17</v>
      </c>
      <c r="AT103" s="206" t="s">
        <v>62</v>
      </c>
      <c r="AU103" s="206" t="s">
        <v>17</v>
      </c>
      <c r="AY103" s="206" t="s">
        <v>122</v>
      </c>
      <c r="BK103" s="212">
        <f>SUM($BK$104:$BK$108)</f>
        <v>0</v>
      </c>
    </row>
    <row r="104" spans="1:65" s="147" customFormat="1" ht="15.75" customHeight="1" x14ac:dyDescent="0.3">
      <c r="A104" s="245"/>
      <c r="B104" s="81"/>
      <c r="C104" s="215" t="s">
        <v>17</v>
      </c>
      <c r="D104" s="215" t="s">
        <v>125</v>
      </c>
      <c r="E104" s="216" t="s">
        <v>1054</v>
      </c>
      <c r="F104" s="217" t="s">
        <v>1055</v>
      </c>
      <c r="G104" s="218" t="s">
        <v>173</v>
      </c>
      <c r="H104" s="219">
        <v>1.6E-2</v>
      </c>
      <c r="I104" s="270"/>
      <c r="J104" s="220">
        <f>ROUND($I$104*$H$104,2)</f>
        <v>0</v>
      </c>
      <c r="K104" s="217" t="s">
        <v>129</v>
      </c>
      <c r="L104" s="252"/>
      <c r="M104" s="221"/>
      <c r="N104" s="222" t="s">
        <v>34</v>
      </c>
      <c r="O104" s="223">
        <v>40.5</v>
      </c>
      <c r="P104" s="223">
        <f>$O$104*$H$104</f>
        <v>0.64800000000000002</v>
      </c>
      <c r="Q104" s="223">
        <v>1.0900000000000001</v>
      </c>
      <c r="R104" s="223">
        <f>$Q$104*$H$104</f>
        <v>1.7440000000000001E-2</v>
      </c>
      <c r="S104" s="223">
        <v>0</v>
      </c>
      <c r="T104" s="224">
        <f>$S$104*$H$104</f>
        <v>0</v>
      </c>
      <c r="AR104" s="175" t="s">
        <v>130</v>
      </c>
      <c r="AT104" s="175" t="s">
        <v>125</v>
      </c>
      <c r="AU104" s="175" t="s">
        <v>70</v>
      </c>
      <c r="AY104" s="147" t="s">
        <v>122</v>
      </c>
      <c r="BE104" s="225">
        <f>IF($N$104="základní",$J$104,0)</f>
        <v>0</v>
      </c>
      <c r="BF104" s="225">
        <f>IF($N$104="snížená",$J$104,0)</f>
        <v>0</v>
      </c>
      <c r="BG104" s="225">
        <f>IF($N$104="zákl. přenesená",$J$104,0)</f>
        <v>0</v>
      </c>
      <c r="BH104" s="225">
        <f>IF($N$104="sníž. přenesená",$J$104,0)</f>
        <v>0</v>
      </c>
      <c r="BI104" s="225">
        <f>IF($N$104="nulová",$J$104,0)</f>
        <v>0</v>
      </c>
      <c r="BJ104" s="175" t="s">
        <v>17</v>
      </c>
      <c r="BK104" s="225">
        <f>ROUND($I$104*$H$104,2)</f>
        <v>0</v>
      </c>
      <c r="BL104" s="175" t="s">
        <v>130</v>
      </c>
      <c r="BM104" s="175" t="s">
        <v>1056</v>
      </c>
    </row>
    <row r="105" spans="1:65" s="147" customFormat="1" ht="15.75" hidden="1" customHeight="1" x14ac:dyDescent="0.3">
      <c r="A105" s="245"/>
      <c r="B105" s="226"/>
      <c r="D105" s="227" t="s">
        <v>166</v>
      </c>
      <c r="E105" s="228"/>
      <c r="F105" s="228" t="s">
        <v>1057</v>
      </c>
      <c r="H105" s="229">
        <v>1.6E-2</v>
      </c>
      <c r="L105" s="255"/>
      <c r="M105" s="230"/>
      <c r="T105" s="231"/>
      <c r="AT105" s="232" t="s">
        <v>166</v>
      </c>
      <c r="AU105" s="232" t="s">
        <v>70</v>
      </c>
      <c r="AV105" s="232" t="s">
        <v>70</v>
      </c>
      <c r="AW105" s="232" t="s">
        <v>93</v>
      </c>
      <c r="AX105" s="232" t="s">
        <v>63</v>
      </c>
      <c r="AY105" s="232" t="s">
        <v>122</v>
      </c>
    </row>
    <row r="106" spans="1:65" s="147" customFormat="1" ht="15.75" customHeight="1" x14ac:dyDescent="0.3">
      <c r="A106" s="245"/>
      <c r="B106" s="81"/>
      <c r="C106" s="215" t="s">
        <v>70</v>
      </c>
      <c r="D106" s="215" t="s">
        <v>125</v>
      </c>
      <c r="E106" s="216" t="s">
        <v>325</v>
      </c>
      <c r="F106" s="217" t="s">
        <v>326</v>
      </c>
      <c r="G106" s="218" t="s">
        <v>134</v>
      </c>
      <c r="H106" s="219">
        <v>4.68</v>
      </c>
      <c r="I106" s="270"/>
      <c r="J106" s="220">
        <f>ROUND($I$106*$H$106,2)</f>
        <v>0</v>
      </c>
      <c r="K106" s="217" t="s">
        <v>129</v>
      </c>
      <c r="L106" s="252"/>
      <c r="M106" s="221"/>
      <c r="N106" s="222" t="s">
        <v>34</v>
      </c>
      <c r="O106" s="223">
        <v>0.51400000000000001</v>
      </c>
      <c r="P106" s="223">
        <f>$O$106*$H$106</f>
        <v>2.4055200000000001</v>
      </c>
      <c r="Q106" s="223">
        <v>5.2170000000000001E-2</v>
      </c>
      <c r="R106" s="223">
        <f>$Q$106*$H$106</f>
        <v>0.2441556</v>
      </c>
      <c r="S106" s="223">
        <v>0</v>
      </c>
      <c r="T106" s="224">
        <f>$S$106*$H$106</f>
        <v>0</v>
      </c>
      <c r="AR106" s="175" t="s">
        <v>130</v>
      </c>
      <c r="AT106" s="175" t="s">
        <v>125</v>
      </c>
      <c r="AU106" s="175" t="s">
        <v>70</v>
      </c>
      <c r="AY106" s="147" t="s">
        <v>122</v>
      </c>
      <c r="BE106" s="225">
        <f>IF($N$106="základní",$J$106,0)</f>
        <v>0</v>
      </c>
      <c r="BF106" s="225">
        <f>IF($N$106="snížená",$J$106,0)</f>
        <v>0</v>
      </c>
      <c r="BG106" s="225">
        <f>IF($N$106="zákl. přenesená",$J$106,0)</f>
        <v>0</v>
      </c>
      <c r="BH106" s="225">
        <f>IF($N$106="sníž. přenesená",$J$106,0)</f>
        <v>0</v>
      </c>
      <c r="BI106" s="225">
        <f>IF($N$106="nulová",$J$106,0)</f>
        <v>0</v>
      </c>
      <c r="BJ106" s="175" t="s">
        <v>17</v>
      </c>
      <c r="BK106" s="225">
        <f>ROUND($I$106*$H$106,2)</f>
        <v>0</v>
      </c>
      <c r="BL106" s="175" t="s">
        <v>130</v>
      </c>
      <c r="BM106" s="175" t="s">
        <v>327</v>
      </c>
    </row>
    <row r="107" spans="1:65" s="147" customFormat="1" ht="15.75" hidden="1" customHeight="1" x14ac:dyDescent="0.3">
      <c r="A107" s="245"/>
      <c r="B107" s="226"/>
      <c r="D107" s="227" t="s">
        <v>166</v>
      </c>
      <c r="E107" s="228"/>
      <c r="F107" s="228" t="s">
        <v>1058</v>
      </c>
      <c r="H107" s="229">
        <v>2.34</v>
      </c>
      <c r="L107" s="255"/>
      <c r="M107" s="230"/>
      <c r="T107" s="231"/>
      <c r="AT107" s="232" t="s">
        <v>166</v>
      </c>
      <c r="AU107" s="232" t="s">
        <v>70</v>
      </c>
      <c r="AV107" s="232" t="s">
        <v>70</v>
      </c>
      <c r="AW107" s="232" t="s">
        <v>93</v>
      </c>
      <c r="AX107" s="232" t="s">
        <v>63</v>
      </c>
      <c r="AY107" s="232" t="s">
        <v>122</v>
      </c>
    </row>
    <row r="108" spans="1:65" s="147" customFormat="1" ht="15.75" hidden="1" customHeight="1" x14ac:dyDescent="0.3">
      <c r="A108" s="245"/>
      <c r="B108" s="226"/>
      <c r="D108" s="233" t="s">
        <v>166</v>
      </c>
      <c r="E108" s="232"/>
      <c r="F108" s="228" t="s">
        <v>1059</v>
      </c>
      <c r="H108" s="229">
        <v>2.34</v>
      </c>
      <c r="L108" s="255"/>
      <c r="M108" s="230"/>
      <c r="T108" s="231"/>
      <c r="AT108" s="232" t="s">
        <v>166</v>
      </c>
      <c r="AU108" s="232" t="s">
        <v>70</v>
      </c>
      <c r="AV108" s="232" t="s">
        <v>70</v>
      </c>
      <c r="AW108" s="232" t="s">
        <v>93</v>
      </c>
      <c r="AX108" s="232" t="s">
        <v>63</v>
      </c>
      <c r="AY108" s="232" t="s">
        <v>122</v>
      </c>
    </row>
    <row r="109" spans="1:65" s="205" customFormat="1" ht="30.75" hidden="1" customHeight="1" x14ac:dyDescent="0.3">
      <c r="A109" s="250"/>
      <c r="B109" s="204"/>
      <c r="D109" s="206" t="s">
        <v>62</v>
      </c>
      <c r="E109" s="213" t="s">
        <v>123</v>
      </c>
      <c r="F109" s="213" t="s">
        <v>124</v>
      </c>
      <c r="J109" s="214">
        <f>$BK$109</f>
        <v>0</v>
      </c>
      <c r="L109" s="254"/>
      <c r="M109" s="209"/>
      <c r="P109" s="210">
        <f>SUM($P$110:$P$137)</f>
        <v>52.237105999999997</v>
      </c>
      <c r="R109" s="210">
        <f>SUM($R$110:$R$137)</f>
        <v>2.4263105999999994</v>
      </c>
      <c r="T109" s="211">
        <f>SUM($T$110:$T$137)</f>
        <v>0</v>
      </c>
      <c r="AR109" s="206" t="s">
        <v>17</v>
      </c>
      <c r="AT109" s="206" t="s">
        <v>62</v>
      </c>
      <c r="AU109" s="206" t="s">
        <v>17</v>
      </c>
      <c r="AY109" s="206" t="s">
        <v>122</v>
      </c>
      <c r="BK109" s="212">
        <f>SUM($BK$110:$BK$137)</f>
        <v>0</v>
      </c>
    </row>
    <row r="110" spans="1:65" s="147" customFormat="1" ht="15.75" customHeight="1" x14ac:dyDescent="0.3">
      <c r="A110" s="245"/>
      <c r="B110" s="81"/>
      <c r="C110" s="215" t="s">
        <v>136</v>
      </c>
      <c r="D110" s="215" t="s">
        <v>125</v>
      </c>
      <c r="E110" s="216" t="s">
        <v>336</v>
      </c>
      <c r="F110" s="217" t="s">
        <v>337</v>
      </c>
      <c r="G110" s="218" t="s">
        <v>134</v>
      </c>
      <c r="H110" s="219">
        <v>1.3</v>
      </c>
      <c r="I110" s="270"/>
      <c r="J110" s="220">
        <f>ROUND($I$110*$H$110,2)</f>
        <v>0</v>
      </c>
      <c r="K110" s="217" t="s">
        <v>129</v>
      </c>
      <c r="L110" s="252"/>
      <c r="M110" s="221"/>
      <c r="N110" s="222" t="s">
        <v>34</v>
      </c>
      <c r="O110" s="223">
        <v>0.624</v>
      </c>
      <c r="P110" s="223">
        <f>$O$110*$H$110</f>
        <v>0.81120000000000003</v>
      </c>
      <c r="Q110" s="223">
        <v>0.04</v>
      </c>
      <c r="R110" s="223">
        <f>$Q$110*$H$110</f>
        <v>5.2000000000000005E-2</v>
      </c>
      <c r="S110" s="223">
        <v>0</v>
      </c>
      <c r="T110" s="224">
        <f>$S$110*$H$110</f>
        <v>0</v>
      </c>
      <c r="AR110" s="175" t="s">
        <v>130</v>
      </c>
      <c r="AT110" s="175" t="s">
        <v>125</v>
      </c>
      <c r="AU110" s="175" t="s">
        <v>70</v>
      </c>
      <c r="AY110" s="147" t="s">
        <v>122</v>
      </c>
      <c r="BE110" s="225">
        <f>IF($N$110="základní",$J$110,0)</f>
        <v>0</v>
      </c>
      <c r="BF110" s="225">
        <f>IF($N$110="snížená",$J$110,0)</f>
        <v>0</v>
      </c>
      <c r="BG110" s="225">
        <f>IF($N$110="zákl. přenesená",$J$110,0)</f>
        <v>0</v>
      </c>
      <c r="BH110" s="225">
        <f>IF($N$110="sníž. přenesená",$J$110,0)</f>
        <v>0</v>
      </c>
      <c r="BI110" s="225">
        <f>IF($N$110="nulová",$J$110,0)</f>
        <v>0</v>
      </c>
      <c r="BJ110" s="175" t="s">
        <v>17</v>
      </c>
      <c r="BK110" s="225">
        <f>ROUND($I$110*$H$110,2)</f>
        <v>0</v>
      </c>
      <c r="BL110" s="175" t="s">
        <v>130</v>
      </c>
      <c r="BM110" s="175" t="s">
        <v>1060</v>
      </c>
    </row>
    <row r="111" spans="1:65" s="147" customFormat="1" ht="15.75" hidden="1" customHeight="1" x14ac:dyDescent="0.3">
      <c r="A111" s="245"/>
      <c r="B111" s="226"/>
      <c r="D111" s="227" t="s">
        <v>166</v>
      </c>
      <c r="E111" s="228"/>
      <c r="F111" s="228" t="s">
        <v>1061</v>
      </c>
      <c r="H111" s="229">
        <v>0.5</v>
      </c>
      <c r="L111" s="255"/>
      <c r="M111" s="230"/>
      <c r="T111" s="231"/>
      <c r="AT111" s="232" t="s">
        <v>166</v>
      </c>
      <c r="AU111" s="232" t="s">
        <v>70</v>
      </c>
      <c r="AV111" s="232" t="s">
        <v>70</v>
      </c>
      <c r="AW111" s="232" t="s">
        <v>93</v>
      </c>
      <c r="AX111" s="232" t="s">
        <v>63</v>
      </c>
      <c r="AY111" s="232" t="s">
        <v>122</v>
      </c>
    </row>
    <row r="112" spans="1:65" s="147" customFormat="1" ht="15.75" hidden="1" customHeight="1" x14ac:dyDescent="0.3">
      <c r="A112" s="245"/>
      <c r="B112" s="226"/>
      <c r="D112" s="233" t="s">
        <v>166</v>
      </c>
      <c r="E112" s="232"/>
      <c r="F112" s="228" t="s">
        <v>1062</v>
      </c>
      <c r="H112" s="229">
        <v>0.8</v>
      </c>
      <c r="L112" s="255"/>
      <c r="M112" s="230"/>
      <c r="T112" s="231"/>
      <c r="AT112" s="232" t="s">
        <v>166</v>
      </c>
      <c r="AU112" s="232" t="s">
        <v>70</v>
      </c>
      <c r="AV112" s="232" t="s">
        <v>70</v>
      </c>
      <c r="AW112" s="232" t="s">
        <v>93</v>
      </c>
      <c r="AX112" s="232" t="s">
        <v>63</v>
      </c>
      <c r="AY112" s="232" t="s">
        <v>122</v>
      </c>
    </row>
    <row r="113" spans="1:65" s="147" customFormat="1" ht="15.75" customHeight="1" x14ac:dyDescent="0.3">
      <c r="A113" s="245"/>
      <c r="B113" s="81"/>
      <c r="C113" s="215" t="s">
        <v>130</v>
      </c>
      <c r="D113" s="215" t="s">
        <v>125</v>
      </c>
      <c r="E113" s="216" t="s">
        <v>341</v>
      </c>
      <c r="F113" s="217" t="s">
        <v>342</v>
      </c>
      <c r="G113" s="218" t="s">
        <v>134</v>
      </c>
      <c r="H113" s="219">
        <v>4.68</v>
      </c>
      <c r="I113" s="270"/>
      <c r="J113" s="220">
        <f>ROUND($I$113*$H$113,2)</f>
        <v>0</v>
      </c>
      <c r="K113" s="217" t="s">
        <v>129</v>
      </c>
      <c r="L113" s="252"/>
      <c r="M113" s="221"/>
      <c r="N113" s="222" t="s">
        <v>34</v>
      </c>
      <c r="O113" s="223">
        <v>0.36</v>
      </c>
      <c r="P113" s="223">
        <f>$O$113*$H$113</f>
        <v>1.6847999999999999</v>
      </c>
      <c r="Q113" s="223">
        <v>4.8900000000000002E-3</v>
      </c>
      <c r="R113" s="223">
        <f>$Q$113*$H$113</f>
        <v>2.2885200000000001E-2</v>
      </c>
      <c r="S113" s="223">
        <v>0</v>
      </c>
      <c r="T113" s="224">
        <f>$S$113*$H$113</f>
        <v>0</v>
      </c>
      <c r="AR113" s="175" t="s">
        <v>130</v>
      </c>
      <c r="AT113" s="175" t="s">
        <v>125</v>
      </c>
      <c r="AU113" s="175" t="s">
        <v>70</v>
      </c>
      <c r="AY113" s="147" t="s">
        <v>122</v>
      </c>
      <c r="BE113" s="225">
        <f>IF($N$113="základní",$J$113,0)</f>
        <v>0</v>
      </c>
      <c r="BF113" s="225">
        <f>IF($N$113="snížená",$J$113,0)</f>
        <v>0</v>
      </c>
      <c r="BG113" s="225">
        <f>IF($N$113="zákl. přenesená",$J$113,0)</f>
        <v>0</v>
      </c>
      <c r="BH113" s="225">
        <f>IF($N$113="sníž. přenesená",$J$113,0)</f>
        <v>0</v>
      </c>
      <c r="BI113" s="225">
        <f>IF($N$113="nulová",$J$113,0)</f>
        <v>0</v>
      </c>
      <c r="BJ113" s="175" t="s">
        <v>17</v>
      </c>
      <c r="BK113" s="225">
        <f>ROUND($I$113*$H$113,2)</f>
        <v>0</v>
      </c>
      <c r="BL113" s="175" t="s">
        <v>130</v>
      </c>
      <c r="BM113" s="175" t="s">
        <v>343</v>
      </c>
    </row>
    <row r="114" spans="1:65" s="147" customFormat="1" ht="15.75" hidden="1" customHeight="1" x14ac:dyDescent="0.3">
      <c r="A114" s="245"/>
      <c r="B114" s="226"/>
      <c r="D114" s="227" t="s">
        <v>166</v>
      </c>
      <c r="E114" s="228"/>
      <c r="F114" s="228" t="s">
        <v>1058</v>
      </c>
      <c r="H114" s="229">
        <v>2.34</v>
      </c>
      <c r="L114" s="255"/>
      <c r="M114" s="230"/>
      <c r="T114" s="231"/>
      <c r="AT114" s="232" t="s">
        <v>166</v>
      </c>
      <c r="AU114" s="232" t="s">
        <v>70</v>
      </c>
      <c r="AV114" s="232" t="s">
        <v>70</v>
      </c>
      <c r="AW114" s="232" t="s">
        <v>93</v>
      </c>
      <c r="AX114" s="232" t="s">
        <v>63</v>
      </c>
      <c r="AY114" s="232" t="s">
        <v>122</v>
      </c>
    </row>
    <row r="115" spans="1:65" s="147" customFormat="1" ht="15.75" hidden="1" customHeight="1" x14ac:dyDescent="0.3">
      <c r="A115" s="245"/>
      <c r="B115" s="226"/>
      <c r="D115" s="233" t="s">
        <v>166</v>
      </c>
      <c r="E115" s="232"/>
      <c r="F115" s="228" t="s">
        <v>1059</v>
      </c>
      <c r="H115" s="229">
        <v>2.34</v>
      </c>
      <c r="L115" s="255"/>
      <c r="M115" s="230"/>
      <c r="T115" s="231"/>
      <c r="AT115" s="232" t="s">
        <v>166</v>
      </c>
      <c r="AU115" s="232" t="s">
        <v>70</v>
      </c>
      <c r="AV115" s="232" t="s">
        <v>70</v>
      </c>
      <c r="AW115" s="232" t="s">
        <v>93</v>
      </c>
      <c r="AX115" s="232" t="s">
        <v>63</v>
      </c>
      <c r="AY115" s="232" t="s">
        <v>122</v>
      </c>
    </row>
    <row r="116" spans="1:65" s="147" customFormat="1" ht="15.75" customHeight="1" x14ac:dyDescent="0.3">
      <c r="A116" s="245"/>
      <c r="B116" s="81"/>
      <c r="C116" s="215" t="s">
        <v>145</v>
      </c>
      <c r="D116" s="215" t="s">
        <v>125</v>
      </c>
      <c r="E116" s="216" t="s">
        <v>345</v>
      </c>
      <c r="F116" s="217" t="s">
        <v>346</v>
      </c>
      <c r="G116" s="218" t="s">
        <v>134</v>
      </c>
      <c r="H116" s="219">
        <v>85.498000000000005</v>
      </c>
      <c r="I116" s="270"/>
      <c r="J116" s="220">
        <f>ROUND($I$116*$H$116,2)</f>
        <v>0</v>
      </c>
      <c r="K116" s="217" t="s">
        <v>129</v>
      </c>
      <c r="L116" s="252"/>
      <c r="M116" s="221"/>
      <c r="N116" s="222" t="s">
        <v>34</v>
      </c>
      <c r="O116" s="223">
        <v>0.27200000000000002</v>
      </c>
      <c r="P116" s="223">
        <f>$O$116*$H$116</f>
        <v>23.255456000000002</v>
      </c>
      <c r="Q116" s="223">
        <v>3.0000000000000001E-3</v>
      </c>
      <c r="R116" s="223">
        <f>$Q$116*$H$116</f>
        <v>0.256494</v>
      </c>
      <c r="S116" s="223">
        <v>0</v>
      </c>
      <c r="T116" s="224">
        <f>$S$116*$H$116</f>
        <v>0</v>
      </c>
      <c r="AR116" s="175" t="s">
        <v>130</v>
      </c>
      <c r="AT116" s="175" t="s">
        <v>125</v>
      </c>
      <c r="AU116" s="175" t="s">
        <v>70</v>
      </c>
      <c r="AY116" s="147" t="s">
        <v>122</v>
      </c>
      <c r="BE116" s="225">
        <f>IF($N$116="základní",$J$116,0)</f>
        <v>0</v>
      </c>
      <c r="BF116" s="225">
        <f>IF($N$116="snížená",$J$116,0)</f>
        <v>0</v>
      </c>
      <c r="BG116" s="225">
        <f>IF($N$116="zákl. přenesená",$J$116,0)</f>
        <v>0</v>
      </c>
      <c r="BH116" s="225">
        <f>IF($N$116="sníž. přenesená",$J$116,0)</f>
        <v>0</v>
      </c>
      <c r="BI116" s="225">
        <f>IF($N$116="nulová",$J$116,0)</f>
        <v>0</v>
      </c>
      <c r="BJ116" s="175" t="s">
        <v>17</v>
      </c>
      <c r="BK116" s="225">
        <f>ROUND($I$116*$H$116,2)</f>
        <v>0</v>
      </c>
      <c r="BL116" s="175" t="s">
        <v>130</v>
      </c>
      <c r="BM116" s="175" t="s">
        <v>347</v>
      </c>
    </row>
    <row r="117" spans="1:65" s="147" customFormat="1" ht="15.75" hidden="1" customHeight="1" x14ac:dyDescent="0.3">
      <c r="A117" s="245"/>
      <c r="B117" s="226"/>
      <c r="D117" s="227" t="s">
        <v>166</v>
      </c>
      <c r="E117" s="228"/>
      <c r="F117" s="228" t="s">
        <v>1063</v>
      </c>
      <c r="H117" s="229">
        <v>22.71</v>
      </c>
      <c r="L117" s="255"/>
      <c r="M117" s="230"/>
      <c r="T117" s="231"/>
      <c r="AT117" s="232" t="s">
        <v>166</v>
      </c>
      <c r="AU117" s="232" t="s">
        <v>70</v>
      </c>
      <c r="AV117" s="232" t="s">
        <v>70</v>
      </c>
      <c r="AW117" s="232" t="s">
        <v>93</v>
      </c>
      <c r="AX117" s="232" t="s">
        <v>63</v>
      </c>
      <c r="AY117" s="232" t="s">
        <v>122</v>
      </c>
    </row>
    <row r="118" spans="1:65" s="147" customFormat="1" ht="15.75" hidden="1" customHeight="1" x14ac:dyDescent="0.3">
      <c r="A118" s="245"/>
      <c r="B118" s="226"/>
      <c r="D118" s="233" t="s">
        <v>166</v>
      </c>
      <c r="E118" s="232"/>
      <c r="F118" s="228" t="s">
        <v>1064</v>
      </c>
      <c r="H118" s="229">
        <v>19.64</v>
      </c>
      <c r="L118" s="255"/>
      <c r="M118" s="230"/>
      <c r="T118" s="231"/>
      <c r="AT118" s="232" t="s">
        <v>166</v>
      </c>
      <c r="AU118" s="232" t="s">
        <v>70</v>
      </c>
      <c r="AV118" s="232" t="s">
        <v>70</v>
      </c>
      <c r="AW118" s="232" t="s">
        <v>93</v>
      </c>
      <c r="AX118" s="232" t="s">
        <v>63</v>
      </c>
      <c r="AY118" s="232" t="s">
        <v>122</v>
      </c>
    </row>
    <row r="119" spans="1:65" s="147" customFormat="1" ht="15.75" hidden="1" customHeight="1" x14ac:dyDescent="0.3">
      <c r="A119" s="245"/>
      <c r="B119" s="226"/>
      <c r="D119" s="233" t="s">
        <v>166</v>
      </c>
      <c r="E119" s="232"/>
      <c r="F119" s="228" t="s">
        <v>1065</v>
      </c>
      <c r="H119" s="229">
        <v>13.584</v>
      </c>
      <c r="L119" s="255"/>
      <c r="M119" s="230"/>
      <c r="T119" s="231"/>
      <c r="AT119" s="232" t="s">
        <v>166</v>
      </c>
      <c r="AU119" s="232" t="s">
        <v>70</v>
      </c>
      <c r="AV119" s="232" t="s">
        <v>70</v>
      </c>
      <c r="AW119" s="232" t="s">
        <v>93</v>
      </c>
      <c r="AX119" s="232" t="s">
        <v>63</v>
      </c>
      <c r="AY119" s="232" t="s">
        <v>122</v>
      </c>
    </row>
    <row r="120" spans="1:65" s="147" customFormat="1" ht="15.75" hidden="1" customHeight="1" x14ac:dyDescent="0.3">
      <c r="A120" s="245"/>
      <c r="B120" s="226"/>
      <c r="D120" s="233" t="s">
        <v>166</v>
      </c>
      <c r="E120" s="232"/>
      <c r="F120" s="228" t="s">
        <v>1066</v>
      </c>
      <c r="H120" s="229">
        <v>12.064</v>
      </c>
      <c r="L120" s="255"/>
      <c r="M120" s="230"/>
      <c r="T120" s="231"/>
      <c r="AT120" s="232" t="s">
        <v>166</v>
      </c>
      <c r="AU120" s="232" t="s">
        <v>70</v>
      </c>
      <c r="AV120" s="232" t="s">
        <v>70</v>
      </c>
      <c r="AW120" s="232" t="s">
        <v>93</v>
      </c>
      <c r="AX120" s="232" t="s">
        <v>63</v>
      </c>
      <c r="AY120" s="232" t="s">
        <v>122</v>
      </c>
    </row>
    <row r="121" spans="1:65" s="147" customFormat="1" ht="15.75" hidden="1" customHeight="1" x14ac:dyDescent="0.3">
      <c r="A121" s="245"/>
      <c r="B121" s="226"/>
      <c r="D121" s="233" t="s">
        <v>166</v>
      </c>
      <c r="E121" s="232"/>
      <c r="F121" s="228" t="s">
        <v>1067</v>
      </c>
      <c r="H121" s="229">
        <v>9.5299999999999994</v>
      </c>
      <c r="L121" s="255"/>
      <c r="M121" s="230"/>
      <c r="T121" s="231"/>
      <c r="AT121" s="232" t="s">
        <v>166</v>
      </c>
      <c r="AU121" s="232" t="s">
        <v>70</v>
      </c>
      <c r="AV121" s="232" t="s">
        <v>70</v>
      </c>
      <c r="AW121" s="232" t="s">
        <v>93</v>
      </c>
      <c r="AX121" s="232" t="s">
        <v>63</v>
      </c>
      <c r="AY121" s="232" t="s">
        <v>122</v>
      </c>
    </row>
    <row r="122" spans="1:65" s="147" customFormat="1" ht="15.75" hidden="1" customHeight="1" x14ac:dyDescent="0.3">
      <c r="A122" s="245"/>
      <c r="B122" s="226"/>
      <c r="D122" s="233" t="s">
        <v>166</v>
      </c>
      <c r="E122" s="232"/>
      <c r="F122" s="228" t="s">
        <v>1068</v>
      </c>
      <c r="H122" s="229">
        <v>7.97</v>
      </c>
      <c r="L122" s="255"/>
      <c r="M122" s="230"/>
      <c r="T122" s="231"/>
      <c r="AT122" s="232" t="s">
        <v>166</v>
      </c>
      <c r="AU122" s="232" t="s">
        <v>70</v>
      </c>
      <c r="AV122" s="232" t="s">
        <v>70</v>
      </c>
      <c r="AW122" s="232" t="s">
        <v>93</v>
      </c>
      <c r="AX122" s="232" t="s">
        <v>63</v>
      </c>
      <c r="AY122" s="232" t="s">
        <v>122</v>
      </c>
    </row>
    <row r="123" spans="1:65" s="147" customFormat="1" ht="15.75" customHeight="1" x14ac:dyDescent="0.3">
      <c r="A123" s="245"/>
      <c r="B123" s="81"/>
      <c r="C123" s="215" t="s">
        <v>123</v>
      </c>
      <c r="D123" s="215" t="s">
        <v>125</v>
      </c>
      <c r="E123" s="216" t="s">
        <v>358</v>
      </c>
      <c r="F123" s="217" t="s">
        <v>359</v>
      </c>
      <c r="G123" s="218" t="s">
        <v>134</v>
      </c>
      <c r="H123" s="219">
        <v>25.012</v>
      </c>
      <c r="I123" s="270"/>
      <c r="J123" s="220">
        <f>ROUND($I$123*$H$123,2)</f>
        <v>0</v>
      </c>
      <c r="K123" s="217" t="s">
        <v>129</v>
      </c>
      <c r="L123" s="252"/>
      <c r="M123" s="221"/>
      <c r="N123" s="222" t="s">
        <v>34</v>
      </c>
      <c r="O123" s="223">
        <v>0.39</v>
      </c>
      <c r="P123" s="223">
        <f>$O$123*$H$123</f>
        <v>9.7546800000000005</v>
      </c>
      <c r="Q123" s="223">
        <v>1.54E-2</v>
      </c>
      <c r="R123" s="223">
        <f>$Q$123*$H$123</f>
        <v>0.38518479999999999</v>
      </c>
      <c r="S123" s="223">
        <v>0</v>
      </c>
      <c r="T123" s="224">
        <f>$S$123*$H$123</f>
        <v>0</v>
      </c>
      <c r="AR123" s="175" t="s">
        <v>130</v>
      </c>
      <c r="AT123" s="175" t="s">
        <v>125</v>
      </c>
      <c r="AU123" s="175" t="s">
        <v>70</v>
      </c>
      <c r="AY123" s="147" t="s">
        <v>122</v>
      </c>
      <c r="BE123" s="225">
        <f>IF($N$123="základní",$J$123,0)</f>
        <v>0</v>
      </c>
      <c r="BF123" s="225">
        <f>IF($N$123="snížená",$J$123,0)</f>
        <v>0</v>
      </c>
      <c r="BG123" s="225">
        <f>IF($N$123="zákl. přenesená",$J$123,0)</f>
        <v>0</v>
      </c>
      <c r="BH123" s="225">
        <f>IF($N$123="sníž. přenesená",$J$123,0)</f>
        <v>0</v>
      </c>
      <c r="BI123" s="225">
        <f>IF($N$123="nulová",$J$123,0)</f>
        <v>0</v>
      </c>
      <c r="BJ123" s="175" t="s">
        <v>17</v>
      </c>
      <c r="BK123" s="225">
        <f>ROUND($I$123*$H$123,2)</f>
        <v>0</v>
      </c>
      <c r="BL123" s="175" t="s">
        <v>130</v>
      </c>
      <c r="BM123" s="175" t="s">
        <v>360</v>
      </c>
    </row>
    <row r="124" spans="1:65" s="147" customFormat="1" ht="15.75" hidden="1" customHeight="1" x14ac:dyDescent="0.3">
      <c r="A124" s="245"/>
      <c r="B124" s="226"/>
      <c r="D124" s="227" t="s">
        <v>166</v>
      </c>
      <c r="E124" s="228"/>
      <c r="F124" s="228" t="s">
        <v>1069</v>
      </c>
      <c r="H124" s="229">
        <v>5.1059999999999999</v>
      </c>
      <c r="L124" s="255"/>
      <c r="M124" s="230"/>
      <c r="T124" s="231"/>
      <c r="AT124" s="232" t="s">
        <v>166</v>
      </c>
      <c r="AU124" s="232" t="s">
        <v>70</v>
      </c>
      <c r="AV124" s="232" t="s">
        <v>70</v>
      </c>
      <c r="AW124" s="232" t="s">
        <v>93</v>
      </c>
      <c r="AX124" s="232" t="s">
        <v>63</v>
      </c>
      <c r="AY124" s="232" t="s">
        <v>122</v>
      </c>
    </row>
    <row r="125" spans="1:65" s="147" customFormat="1" ht="15.75" hidden="1" customHeight="1" x14ac:dyDescent="0.3">
      <c r="A125" s="245"/>
      <c r="B125" s="226"/>
      <c r="D125" s="233" t="s">
        <v>166</v>
      </c>
      <c r="E125" s="232"/>
      <c r="F125" s="228" t="s">
        <v>1070</v>
      </c>
      <c r="H125" s="229">
        <v>3.6259999999999999</v>
      </c>
      <c r="L125" s="255"/>
      <c r="M125" s="230"/>
      <c r="T125" s="231"/>
      <c r="AT125" s="232" t="s">
        <v>166</v>
      </c>
      <c r="AU125" s="232" t="s">
        <v>70</v>
      </c>
      <c r="AV125" s="232" t="s">
        <v>70</v>
      </c>
      <c r="AW125" s="232" t="s">
        <v>93</v>
      </c>
      <c r="AX125" s="232" t="s">
        <v>63</v>
      </c>
      <c r="AY125" s="232" t="s">
        <v>122</v>
      </c>
    </row>
    <row r="126" spans="1:65" s="147" customFormat="1" ht="15.75" hidden="1" customHeight="1" x14ac:dyDescent="0.3">
      <c r="A126" s="245"/>
      <c r="B126" s="226"/>
      <c r="D126" s="233" t="s">
        <v>166</v>
      </c>
      <c r="E126" s="232"/>
      <c r="F126" s="228" t="s">
        <v>1071</v>
      </c>
      <c r="H126" s="229">
        <v>8.8800000000000008</v>
      </c>
      <c r="L126" s="255"/>
      <c r="M126" s="230"/>
      <c r="T126" s="231"/>
      <c r="AT126" s="232" t="s">
        <v>166</v>
      </c>
      <c r="AU126" s="232" t="s">
        <v>70</v>
      </c>
      <c r="AV126" s="232" t="s">
        <v>70</v>
      </c>
      <c r="AW126" s="232" t="s">
        <v>93</v>
      </c>
      <c r="AX126" s="232" t="s">
        <v>63</v>
      </c>
      <c r="AY126" s="232" t="s">
        <v>122</v>
      </c>
    </row>
    <row r="127" spans="1:65" s="147" customFormat="1" ht="15.75" hidden="1" customHeight="1" x14ac:dyDescent="0.3">
      <c r="A127" s="245"/>
      <c r="B127" s="226"/>
      <c r="D127" s="233" t="s">
        <v>166</v>
      </c>
      <c r="E127" s="232"/>
      <c r="F127" s="228" t="s">
        <v>1072</v>
      </c>
      <c r="H127" s="229">
        <v>7.4</v>
      </c>
      <c r="L127" s="255"/>
      <c r="M127" s="230"/>
      <c r="T127" s="231"/>
      <c r="AT127" s="232" t="s">
        <v>166</v>
      </c>
      <c r="AU127" s="232" t="s">
        <v>70</v>
      </c>
      <c r="AV127" s="232" t="s">
        <v>70</v>
      </c>
      <c r="AW127" s="232" t="s">
        <v>93</v>
      </c>
      <c r="AX127" s="232" t="s">
        <v>63</v>
      </c>
      <c r="AY127" s="232" t="s">
        <v>122</v>
      </c>
    </row>
    <row r="128" spans="1:65" s="147" customFormat="1" ht="15.75" customHeight="1" x14ac:dyDescent="0.3">
      <c r="A128" s="245"/>
      <c r="B128" s="81"/>
      <c r="C128" s="215" t="s">
        <v>152</v>
      </c>
      <c r="D128" s="215" t="s">
        <v>125</v>
      </c>
      <c r="E128" s="216" t="s">
        <v>365</v>
      </c>
      <c r="F128" s="217" t="s">
        <v>366</v>
      </c>
      <c r="G128" s="218" t="s">
        <v>134</v>
      </c>
      <c r="H128" s="219">
        <v>4.68</v>
      </c>
      <c r="I128" s="270"/>
      <c r="J128" s="220">
        <f>ROUND($I$128*$H$128,2)</f>
        <v>0</v>
      </c>
      <c r="K128" s="217" t="s">
        <v>129</v>
      </c>
      <c r="L128" s="252"/>
      <c r="M128" s="221"/>
      <c r="N128" s="222" t="s">
        <v>34</v>
      </c>
      <c r="O128" s="223">
        <v>1.355</v>
      </c>
      <c r="P128" s="223">
        <f>$O$128*$H$128</f>
        <v>6.3413999999999993</v>
      </c>
      <c r="Q128" s="223">
        <v>3.3579999999999999E-2</v>
      </c>
      <c r="R128" s="223">
        <f>$Q$128*$H$128</f>
        <v>0.15715439999999997</v>
      </c>
      <c r="S128" s="223">
        <v>0</v>
      </c>
      <c r="T128" s="224">
        <f>$S$128*$H$128</f>
        <v>0</v>
      </c>
      <c r="AR128" s="175" t="s">
        <v>130</v>
      </c>
      <c r="AT128" s="175" t="s">
        <v>125</v>
      </c>
      <c r="AU128" s="175" t="s">
        <v>70</v>
      </c>
      <c r="AY128" s="147" t="s">
        <v>122</v>
      </c>
      <c r="BE128" s="225">
        <f>IF($N$128="základní",$J$128,0)</f>
        <v>0</v>
      </c>
      <c r="BF128" s="225">
        <f>IF($N$128="snížená",$J$128,0)</f>
        <v>0</v>
      </c>
      <c r="BG128" s="225">
        <f>IF($N$128="zákl. přenesená",$J$128,0)</f>
        <v>0</v>
      </c>
      <c r="BH128" s="225">
        <f>IF($N$128="sníž. přenesená",$J$128,0)</f>
        <v>0</v>
      </c>
      <c r="BI128" s="225">
        <f>IF($N$128="nulová",$J$128,0)</f>
        <v>0</v>
      </c>
      <c r="BJ128" s="175" t="s">
        <v>17</v>
      </c>
      <c r="BK128" s="225">
        <f>ROUND($I$128*$H$128,2)</f>
        <v>0</v>
      </c>
      <c r="BL128" s="175" t="s">
        <v>130</v>
      </c>
      <c r="BM128" s="175" t="s">
        <v>367</v>
      </c>
    </row>
    <row r="129" spans="1:65" s="147" customFormat="1" ht="15.75" hidden="1" customHeight="1" x14ac:dyDescent="0.3">
      <c r="A129" s="245"/>
      <c r="B129" s="226"/>
      <c r="D129" s="227" t="s">
        <v>166</v>
      </c>
      <c r="E129" s="228"/>
      <c r="F129" s="228" t="s">
        <v>1073</v>
      </c>
      <c r="H129" s="229">
        <v>1.08</v>
      </c>
      <c r="L129" s="255"/>
      <c r="M129" s="230"/>
      <c r="T129" s="231"/>
      <c r="AT129" s="232" t="s">
        <v>166</v>
      </c>
      <c r="AU129" s="232" t="s">
        <v>70</v>
      </c>
      <c r="AV129" s="232" t="s">
        <v>70</v>
      </c>
      <c r="AW129" s="232" t="s">
        <v>93</v>
      </c>
      <c r="AX129" s="232" t="s">
        <v>63</v>
      </c>
      <c r="AY129" s="232" t="s">
        <v>122</v>
      </c>
    </row>
    <row r="130" spans="1:65" s="147" customFormat="1" ht="15.75" hidden="1" customHeight="1" x14ac:dyDescent="0.3">
      <c r="A130" s="245"/>
      <c r="B130" s="226"/>
      <c r="D130" s="233" t="s">
        <v>166</v>
      </c>
      <c r="E130" s="232"/>
      <c r="F130" s="228" t="s">
        <v>1074</v>
      </c>
      <c r="H130" s="229">
        <v>3.6</v>
      </c>
      <c r="L130" s="255"/>
      <c r="M130" s="230"/>
      <c r="T130" s="231"/>
      <c r="AT130" s="232" t="s">
        <v>166</v>
      </c>
      <c r="AU130" s="232" t="s">
        <v>70</v>
      </c>
      <c r="AV130" s="232" t="s">
        <v>70</v>
      </c>
      <c r="AW130" s="232" t="s">
        <v>93</v>
      </c>
      <c r="AX130" s="232" t="s">
        <v>63</v>
      </c>
      <c r="AY130" s="232" t="s">
        <v>122</v>
      </c>
    </row>
    <row r="131" spans="1:65" s="147" customFormat="1" ht="15.75" customHeight="1" x14ac:dyDescent="0.3">
      <c r="A131" s="245"/>
      <c r="B131" s="81"/>
      <c r="C131" s="215" t="s">
        <v>156</v>
      </c>
      <c r="D131" s="215" t="s">
        <v>125</v>
      </c>
      <c r="E131" s="216" t="s">
        <v>1075</v>
      </c>
      <c r="F131" s="217" t="s">
        <v>1076</v>
      </c>
      <c r="G131" s="218" t="s">
        <v>134</v>
      </c>
      <c r="H131" s="219">
        <v>0.9</v>
      </c>
      <c r="I131" s="270"/>
      <c r="J131" s="220">
        <f>ROUND($I$131*$H$131,2)</f>
        <v>0</v>
      </c>
      <c r="K131" s="217" t="s">
        <v>129</v>
      </c>
      <c r="L131" s="252"/>
      <c r="M131" s="221"/>
      <c r="N131" s="222" t="s">
        <v>34</v>
      </c>
      <c r="O131" s="223">
        <v>0.28999999999999998</v>
      </c>
      <c r="P131" s="223">
        <f>$O$131*$H$131</f>
        <v>0.26100000000000001</v>
      </c>
      <c r="Q131" s="223">
        <v>1.06E-3</v>
      </c>
      <c r="R131" s="223">
        <f>$Q$131*$H$131</f>
        <v>9.5399999999999999E-4</v>
      </c>
      <c r="S131" s="223">
        <v>0</v>
      </c>
      <c r="T131" s="224">
        <f>$S$131*$H$131</f>
        <v>0</v>
      </c>
      <c r="AR131" s="175" t="s">
        <v>130</v>
      </c>
      <c r="AT131" s="175" t="s">
        <v>125</v>
      </c>
      <c r="AU131" s="175" t="s">
        <v>70</v>
      </c>
      <c r="AY131" s="147" t="s">
        <v>122</v>
      </c>
      <c r="BE131" s="225">
        <f>IF($N$131="základní",$J$131,0)</f>
        <v>0</v>
      </c>
      <c r="BF131" s="225">
        <f>IF($N$131="snížená",$J$131,0)</f>
        <v>0</v>
      </c>
      <c r="BG131" s="225">
        <f>IF($N$131="zákl. přenesená",$J$131,0)</f>
        <v>0</v>
      </c>
      <c r="BH131" s="225">
        <f>IF($N$131="sníž. přenesená",$J$131,0)</f>
        <v>0</v>
      </c>
      <c r="BI131" s="225">
        <f>IF($N$131="nulová",$J$131,0)</f>
        <v>0</v>
      </c>
      <c r="BJ131" s="175" t="s">
        <v>17</v>
      </c>
      <c r="BK131" s="225">
        <f>ROUND($I$131*$H$131,2)</f>
        <v>0</v>
      </c>
      <c r="BL131" s="175" t="s">
        <v>130</v>
      </c>
      <c r="BM131" s="175" t="s">
        <v>1077</v>
      </c>
    </row>
    <row r="132" spans="1:65" s="147" customFormat="1" ht="15.75" hidden="1" customHeight="1" x14ac:dyDescent="0.3">
      <c r="A132" s="245"/>
      <c r="B132" s="226"/>
      <c r="D132" s="227" t="s">
        <v>166</v>
      </c>
      <c r="E132" s="228"/>
      <c r="F132" s="228" t="s">
        <v>1078</v>
      </c>
      <c r="H132" s="229">
        <v>0.9</v>
      </c>
      <c r="L132" s="255"/>
      <c r="M132" s="230"/>
      <c r="T132" s="231"/>
      <c r="AT132" s="232" t="s">
        <v>166</v>
      </c>
      <c r="AU132" s="232" t="s">
        <v>70</v>
      </c>
      <c r="AV132" s="232" t="s">
        <v>70</v>
      </c>
      <c r="AW132" s="232" t="s">
        <v>93</v>
      </c>
      <c r="AX132" s="232" t="s">
        <v>63</v>
      </c>
      <c r="AY132" s="232" t="s">
        <v>122</v>
      </c>
    </row>
    <row r="133" spans="1:65" s="147" customFormat="1" ht="15.75" customHeight="1" x14ac:dyDescent="0.3">
      <c r="A133" s="245"/>
      <c r="B133" s="81"/>
      <c r="C133" s="215" t="s">
        <v>143</v>
      </c>
      <c r="D133" s="215" t="s">
        <v>125</v>
      </c>
      <c r="E133" s="216" t="s">
        <v>369</v>
      </c>
      <c r="F133" s="217" t="s">
        <v>370</v>
      </c>
      <c r="G133" s="218" t="s">
        <v>134</v>
      </c>
      <c r="H133" s="219">
        <v>10.38</v>
      </c>
      <c r="I133" s="270"/>
      <c r="J133" s="220">
        <f>ROUND($I$133*$H$133,2)</f>
        <v>0</v>
      </c>
      <c r="K133" s="217" t="s">
        <v>129</v>
      </c>
      <c r="L133" s="252"/>
      <c r="M133" s="221"/>
      <c r="N133" s="222" t="s">
        <v>34</v>
      </c>
      <c r="O133" s="223">
        <v>0.06</v>
      </c>
      <c r="P133" s="223">
        <f>$O$133*$H$133</f>
        <v>0.62280000000000002</v>
      </c>
      <c r="Q133" s="223">
        <v>1.2E-4</v>
      </c>
      <c r="R133" s="223">
        <f>$Q$133*$H$133</f>
        <v>1.2456000000000001E-3</v>
      </c>
      <c r="S133" s="223">
        <v>0</v>
      </c>
      <c r="T133" s="224">
        <f>$S$133*$H$133</f>
        <v>0</v>
      </c>
      <c r="AR133" s="175" t="s">
        <v>130</v>
      </c>
      <c r="AT133" s="175" t="s">
        <v>125</v>
      </c>
      <c r="AU133" s="175" t="s">
        <v>70</v>
      </c>
      <c r="AY133" s="147" t="s">
        <v>122</v>
      </c>
      <c r="BE133" s="225">
        <f>IF($N$133="základní",$J$133,0)</f>
        <v>0</v>
      </c>
      <c r="BF133" s="225">
        <f>IF($N$133="snížená",$J$133,0)</f>
        <v>0</v>
      </c>
      <c r="BG133" s="225">
        <f>IF($N$133="zákl. přenesená",$J$133,0)</f>
        <v>0</v>
      </c>
      <c r="BH133" s="225">
        <f>IF($N$133="sníž. přenesená",$J$133,0)</f>
        <v>0</v>
      </c>
      <c r="BI133" s="225">
        <f>IF($N$133="nulová",$J$133,0)</f>
        <v>0</v>
      </c>
      <c r="BJ133" s="175" t="s">
        <v>17</v>
      </c>
      <c r="BK133" s="225">
        <f>ROUND($I$133*$H$133,2)</f>
        <v>0</v>
      </c>
      <c r="BL133" s="175" t="s">
        <v>130</v>
      </c>
      <c r="BM133" s="175" t="s">
        <v>371</v>
      </c>
    </row>
    <row r="134" spans="1:65" s="147" customFormat="1" ht="15.75" customHeight="1" x14ac:dyDescent="0.3">
      <c r="A134" s="245"/>
      <c r="B134" s="81"/>
      <c r="C134" s="218" t="s">
        <v>20</v>
      </c>
      <c r="D134" s="218" t="s">
        <v>125</v>
      </c>
      <c r="E134" s="216" t="s">
        <v>373</v>
      </c>
      <c r="F134" s="217" t="s">
        <v>374</v>
      </c>
      <c r="G134" s="218" t="s">
        <v>134</v>
      </c>
      <c r="H134" s="219">
        <v>9.77</v>
      </c>
      <c r="I134" s="270"/>
      <c r="J134" s="220">
        <f>ROUND($I$134*$H$134,2)</f>
        <v>0</v>
      </c>
      <c r="K134" s="217" t="s">
        <v>129</v>
      </c>
      <c r="L134" s="252"/>
      <c r="M134" s="221"/>
      <c r="N134" s="222" t="s">
        <v>34</v>
      </c>
      <c r="O134" s="223">
        <v>0.35799999999999998</v>
      </c>
      <c r="P134" s="223">
        <f>$O$134*$H$134</f>
        <v>3.4976599999999998</v>
      </c>
      <c r="Q134" s="223">
        <v>4.4679999999999997E-2</v>
      </c>
      <c r="R134" s="223">
        <f>$Q$134*$H$134</f>
        <v>0.43652359999999996</v>
      </c>
      <c r="S134" s="223">
        <v>0</v>
      </c>
      <c r="T134" s="224">
        <f>$S$134*$H$134</f>
        <v>0</v>
      </c>
      <c r="AR134" s="175" t="s">
        <v>130</v>
      </c>
      <c r="AT134" s="175" t="s">
        <v>125</v>
      </c>
      <c r="AU134" s="175" t="s">
        <v>70</v>
      </c>
      <c r="AY134" s="175" t="s">
        <v>122</v>
      </c>
      <c r="BE134" s="225">
        <f>IF($N$134="základní",$J$134,0)</f>
        <v>0</v>
      </c>
      <c r="BF134" s="225">
        <f>IF($N$134="snížená",$J$134,0)</f>
        <v>0</v>
      </c>
      <c r="BG134" s="225">
        <f>IF($N$134="zákl. přenesená",$J$134,0)</f>
        <v>0</v>
      </c>
      <c r="BH134" s="225">
        <f>IF($N$134="sníž. přenesená",$J$134,0)</f>
        <v>0</v>
      </c>
      <c r="BI134" s="225">
        <f>IF($N$134="nulová",$J$134,0)</f>
        <v>0</v>
      </c>
      <c r="BJ134" s="175" t="s">
        <v>17</v>
      </c>
      <c r="BK134" s="225">
        <f>ROUND($I$134*$H$134,2)</f>
        <v>0</v>
      </c>
      <c r="BL134" s="175" t="s">
        <v>130</v>
      </c>
      <c r="BM134" s="175" t="s">
        <v>375</v>
      </c>
    </row>
    <row r="135" spans="1:65" s="147" customFormat="1" ht="15.75" customHeight="1" x14ac:dyDescent="0.3">
      <c r="A135" s="245"/>
      <c r="B135" s="81"/>
      <c r="C135" s="218" t="s">
        <v>170</v>
      </c>
      <c r="D135" s="218" t="s">
        <v>125</v>
      </c>
      <c r="E135" s="216" t="s">
        <v>376</v>
      </c>
      <c r="F135" s="217" t="s">
        <v>377</v>
      </c>
      <c r="G135" s="218" t="s">
        <v>134</v>
      </c>
      <c r="H135" s="219">
        <v>9.77</v>
      </c>
      <c r="I135" s="270"/>
      <c r="J135" s="220">
        <f>ROUND($I$135*$H$135,2)</f>
        <v>0</v>
      </c>
      <c r="K135" s="217" t="s">
        <v>129</v>
      </c>
      <c r="L135" s="252"/>
      <c r="M135" s="221"/>
      <c r="N135" s="222" t="s">
        <v>34</v>
      </c>
      <c r="O135" s="223">
        <v>0.443</v>
      </c>
      <c r="P135" s="223">
        <f>$O$135*$H$135</f>
        <v>4.3281099999999997</v>
      </c>
      <c r="Q135" s="223">
        <v>0.11169999999999999</v>
      </c>
      <c r="R135" s="223">
        <f>$Q$135*$H$135</f>
        <v>1.0913089999999999</v>
      </c>
      <c r="S135" s="223">
        <v>0</v>
      </c>
      <c r="T135" s="224">
        <f>$S$135*$H$135</f>
        <v>0</v>
      </c>
      <c r="AR135" s="175" t="s">
        <v>130</v>
      </c>
      <c r="AT135" s="175" t="s">
        <v>125</v>
      </c>
      <c r="AU135" s="175" t="s">
        <v>70</v>
      </c>
      <c r="AY135" s="175" t="s">
        <v>122</v>
      </c>
      <c r="BE135" s="225">
        <f>IF($N$135="základní",$J$135,0)</f>
        <v>0</v>
      </c>
      <c r="BF135" s="225">
        <f>IF($N$135="snížená",$J$135,0)</f>
        <v>0</v>
      </c>
      <c r="BG135" s="225">
        <f>IF($N$135="zákl. přenesená",$J$135,0)</f>
        <v>0</v>
      </c>
      <c r="BH135" s="225">
        <f>IF($N$135="sníž. přenesená",$J$135,0)</f>
        <v>0</v>
      </c>
      <c r="BI135" s="225">
        <f>IF($N$135="nulová",$J$135,0)</f>
        <v>0</v>
      </c>
      <c r="BJ135" s="175" t="s">
        <v>17</v>
      </c>
      <c r="BK135" s="225">
        <f>ROUND($I$135*$H$135,2)</f>
        <v>0</v>
      </c>
      <c r="BL135" s="175" t="s">
        <v>130</v>
      </c>
      <c r="BM135" s="175" t="s">
        <v>378</v>
      </c>
    </row>
    <row r="136" spans="1:65" s="147" customFormat="1" ht="15.75" customHeight="1" x14ac:dyDescent="0.3">
      <c r="A136" s="245"/>
      <c r="B136" s="81"/>
      <c r="C136" s="218" t="s">
        <v>175</v>
      </c>
      <c r="D136" s="218" t="s">
        <v>125</v>
      </c>
      <c r="E136" s="216" t="s">
        <v>379</v>
      </c>
      <c r="F136" s="217" t="s">
        <v>380</v>
      </c>
      <c r="G136" s="218" t="s">
        <v>128</v>
      </c>
      <c r="H136" s="219">
        <v>2</v>
      </c>
      <c r="I136" s="270"/>
      <c r="J136" s="220">
        <f>ROUND($I$136*$H$136,2)</f>
        <v>0</v>
      </c>
      <c r="K136" s="217" t="s">
        <v>129</v>
      </c>
      <c r="L136" s="252"/>
      <c r="M136" s="221"/>
      <c r="N136" s="222" t="s">
        <v>34</v>
      </c>
      <c r="O136" s="223">
        <v>0.84</v>
      </c>
      <c r="P136" s="223">
        <f>$O$136*$H$136</f>
        <v>1.68</v>
      </c>
      <c r="Q136" s="223">
        <v>4.8000000000000001E-4</v>
      </c>
      <c r="R136" s="223">
        <f>$Q$136*$H$136</f>
        <v>9.6000000000000002E-4</v>
      </c>
      <c r="S136" s="223">
        <v>0</v>
      </c>
      <c r="T136" s="224">
        <f>$S$136*$H$136</f>
        <v>0</v>
      </c>
      <c r="AR136" s="175" t="s">
        <v>130</v>
      </c>
      <c r="AT136" s="175" t="s">
        <v>125</v>
      </c>
      <c r="AU136" s="175" t="s">
        <v>70</v>
      </c>
      <c r="AY136" s="175" t="s">
        <v>122</v>
      </c>
      <c r="BE136" s="225">
        <f>IF($N$136="základní",$J$136,0)</f>
        <v>0</v>
      </c>
      <c r="BF136" s="225">
        <f>IF($N$136="snížená",$J$136,0)</f>
        <v>0</v>
      </c>
      <c r="BG136" s="225">
        <f>IF($N$136="zákl. přenesená",$J$136,0)</f>
        <v>0</v>
      </c>
      <c r="BH136" s="225">
        <f>IF($N$136="sníž. přenesená",$J$136,0)</f>
        <v>0</v>
      </c>
      <c r="BI136" s="225">
        <f>IF($N$136="nulová",$J$136,0)</f>
        <v>0</v>
      </c>
      <c r="BJ136" s="175" t="s">
        <v>17</v>
      </c>
      <c r="BK136" s="225">
        <f>ROUND($I$136*$H$136,2)</f>
        <v>0</v>
      </c>
      <c r="BL136" s="175" t="s">
        <v>130</v>
      </c>
      <c r="BM136" s="175" t="s">
        <v>1079</v>
      </c>
    </row>
    <row r="137" spans="1:65" s="147" customFormat="1" ht="15.75" customHeight="1" x14ac:dyDescent="0.3">
      <c r="A137" s="245"/>
      <c r="B137" s="81"/>
      <c r="C137" s="237" t="s">
        <v>179</v>
      </c>
      <c r="D137" s="237" t="s">
        <v>382</v>
      </c>
      <c r="E137" s="238" t="s">
        <v>383</v>
      </c>
      <c r="F137" s="239" t="s">
        <v>384</v>
      </c>
      <c r="G137" s="237" t="s">
        <v>128</v>
      </c>
      <c r="H137" s="240">
        <v>2</v>
      </c>
      <c r="I137" s="271"/>
      <c r="J137" s="241">
        <f>ROUND($I$137*$H$137,2)</f>
        <v>0</v>
      </c>
      <c r="K137" s="239" t="s">
        <v>129</v>
      </c>
      <c r="L137" s="256"/>
      <c r="M137" s="239"/>
      <c r="N137" s="242" t="s">
        <v>34</v>
      </c>
      <c r="O137" s="223">
        <v>0</v>
      </c>
      <c r="P137" s="223">
        <f>$O$137*$H$137</f>
        <v>0</v>
      </c>
      <c r="Q137" s="223">
        <v>1.0800000000000001E-2</v>
      </c>
      <c r="R137" s="223">
        <f>$Q$137*$H$137</f>
        <v>2.1600000000000001E-2</v>
      </c>
      <c r="S137" s="223">
        <v>0</v>
      </c>
      <c r="T137" s="224">
        <f>$S$137*$H$137</f>
        <v>0</v>
      </c>
      <c r="AR137" s="175" t="s">
        <v>156</v>
      </c>
      <c r="AT137" s="175" t="s">
        <v>382</v>
      </c>
      <c r="AU137" s="175" t="s">
        <v>70</v>
      </c>
      <c r="AY137" s="175" t="s">
        <v>122</v>
      </c>
      <c r="BE137" s="225">
        <f>IF($N$137="základní",$J$137,0)</f>
        <v>0</v>
      </c>
      <c r="BF137" s="225">
        <f>IF($N$137="snížená",$J$137,0)</f>
        <v>0</v>
      </c>
      <c r="BG137" s="225">
        <f>IF($N$137="zákl. přenesená",$J$137,0)</f>
        <v>0</v>
      </c>
      <c r="BH137" s="225">
        <f>IF($N$137="sníž. přenesená",$J$137,0)</f>
        <v>0</v>
      </c>
      <c r="BI137" s="225">
        <f>IF($N$137="nulová",$J$137,0)</f>
        <v>0</v>
      </c>
      <c r="BJ137" s="175" t="s">
        <v>17</v>
      </c>
      <c r="BK137" s="225">
        <f>ROUND($I$137*$H$137,2)</f>
        <v>0</v>
      </c>
      <c r="BL137" s="175" t="s">
        <v>130</v>
      </c>
      <c r="BM137" s="175" t="s">
        <v>1080</v>
      </c>
    </row>
    <row r="138" spans="1:65" s="205" customFormat="1" ht="30.75" hidden="1" customHeight="1" x14ac:dyDescent="0.3">
      <c r="A138" s="250"/>
      <c r="B138" s="204"/>
      <c r="D138" s="206" t="s">
        <v>62</v>
      </c>
      <c r="E138" s="213" t="s">
        <v>143</v>
      </c>
      <c r="F138" s="213" t="s">
        <v>144</v>
      </c>
      <c r="J138" s="214">
        <f>$BK$138</f>
        <v>0</v>
      </c>
      <c r="L138" s="254"/>
      <c r="M138" s="209"/>
      <c r="P138" s="210">
        <f>SUM($P$139:$P$166)</f>
        <v>25.261229999999998</v>
      </c>
      <c r="R138" s="210">
        <f>SUM($R$139:$R$166)</f>
        <v>1.6608999999999999E-3</v>
      </c>
      <c r="T138" s="211">
        <f>SUM($T$139:$T$166)</f>
        <v>3.7833459999999999</v>
      </c>
      <c r="AR138" s="206" t="s">
        <v>17</v>
      </c>
      <c r="AT138" s="206" t="s">
        <v>62</v>
      </c>
      <c r="AU138" s="206" t="s">
        <v>17</v>
      </c>
      <c r="AY138" s="206" t="s">
        <v>122</v>
      </c>
      <c r="BK138" s="212">
        <f>SUM($BK$139:$BK$166)</f>
        <v>0</v>
      </c>
    </row>
    <row r="139" spans="1:65" s="147" customFormat="1" ht="15.75" customHeight="1" x14ac:dyDescent="0.3">
      <c r="A139" s="245"/>
      <c r="B139" s="81"/>
      <c r="C139" s="218" t="s">
        <v>184</v>
      </c>
      <c r="D139" s="218" t="s">
        <v>125</v>
      </c>
      <c r="E139" s="216" t="s">
        <v>146</v>
      </c>
      <c r="F139" s="217" t="s">
        <v>147</v>
      </c>
      <c r="G139" s="218" t="s">
        <v>134</v>
      </c>
      <c r="H139" s="219">
        <v>9.77</v>
      </c>
      <c r="I139" s="270"/>
      <c r="J139" s="220">
        <f>ROUND($I$139*$H$139,2)</f>
        <v>0</v>
      </c>
      <c r="K139" s="217" t="s">
        <v>129</v>
      </c>
      <c r="L139" s="252"/>
      <c r="M139" s="221"/>
      <c r="N139" s="222" t="s">
        <v>34</v>
      </c>
      <c r="O139" s="223">
        <v>0.105</v>
      </c>
      <c r="P139" s="223">
        <f>$O$139*$H$139</f>
        <v>1.0258499999999999</v>
      </c>
      <c r="Q139" s="223">
        <v>1.2999999999999999E-4</v>
      </c>
      <c r="R139" s="223">
        <f>$Q$139*$H$139</f>
        <v>1.2700999999999999E-3</v>
      </c>
      <c r="S139" s="223">
        <v>0</v>
      </c>
      <c r="T139" s="224">
        <f>$S$139*$H$139</f>
        <v>0</v>
      </c>
      <c r="AR139" s="175" t="s">
        <v>130</v>
      </c>
      <c r="AT139" s="175" t="s">
        <v>125</v>
      </c>
      <c r="AU139" s="175" t="s">
        <v>70</v>
      </c>
      <c r="AY139" s="175" t="s">
        <v>122</v>
      </c>
      <c r="BE139" s="225">
        <f>IF($N$139="základní",$J$139,0)</f>
        <v>0</v>
      </c>
      <c r="BF139" s="225">
        <f>IF($N$139="snížená",$J$139,0)</f>
        <v>0</v>
      </c>
      <c r="BG139" s="225">
        <f>IF($N$139="zákl. přenesená",$J$139,0)</f>
        <v>0</v>
      </c>
      <c r="BH139" s="225">
        <f>IF($N$139="sníž. přenesená",$J$139,0)</f>
        <v>0</v>
      </c>
      <c r="BI139" s="225">
        <f>IF($N$139="nulová",$J$139,0)</f>
        <v>0</v>
      </c>
      <c r="BJ139" s="175" t="s">
        <v>17</v>
      </c>
      <c r="BK139" s="225">
        <f>ROUND($I$139*$H$139,2)</f>
        <v>0</v>
      </c>
      <c r="BL139" s="175" t="s">
        <v>130</v>
      </c>
      <c r="BM139" s="175" t="s">
        <v>386</v>
      </c>
    </row>
    <row r="140" spans="1:65" s="147" customFormat="1" ht="15.75" customHeight="1" x14ac:dyDescent="0.3">
      <c r="A140" s="245"/>
      <c r="B140" s="81"/>
      <c r="C140" s="218" t="s">
        <v>8</v>
      </c>
      <c r="D140" s="218" t="s">
        <v>125</v>
      </c>
      <c r="E140" s="216" t="s">
        <v>149</v>
      </c>
      <c r="F140" s="217" t="s">
        <v>150</v>
      </c>
      <c r="G140" s="218" t="s">
        <v>134</v>
      </c>
      <c r="H140" s="219">
        <v>9.77</v>
      </c>
      <c r="I140" s="270"/>
      <c r="J140" s="220">
        <f>ROUND($I$140*$H$140,2)</f>
        <v>0</v>
      </c>
      <c r="K140" s="217" t="s">
        <v>129</v>
      </c>
      <c r="L140" s="252"/>
      <c r="M140" s="221"/>
      <c r="N140" s="222" t="s">
        <v>34</v>
      </c>
      <c r="O140" s="223">
        <v>0.308</v>
      </c>
      <c r="P140" s="223">
        <f>$O$140*$H$140</f>
        <v>3.0091599999999996</v>
      </c>
      <c r="Q140" s="223">
        <v>4.0000000000000003E-5</v>
      </c>
      <c r="R140" s="223">
        <f>$Q$140*$H$140</f>
        <v>3.9080000000000001E-4</v>
      </c>
      <c r="S140" s="223">
        <v>0</v>
      </c>
      <c r="T140" s="224">
        <f>$S$140*$H$140</f>
        <v>0</v>
      </c>
      <c r="AR140" s="175" t="s">
        <v>130</v>
      </c>
      <c r="AT140" s="175" t="s">
        <v>125</v>
      </c>
      <c r="AU140" s="175" t="s">
        <v>70</v>
      </c>
      <c r="AY140" s="175" t="s">
        <v>122</v>
      </c>
      <c r="BE140" s="225">
        <f>IF($N$140="základní",$J$140,0)</f>
        <v>0</v>
      </c>
      <c r="BF140" s="225">
        <f>IF($N$140="snížená",$J$140,0)</f>
        <v>0</v>
      </c>
      <c r="BG140" s="225">
        <f>IF($N$140="zákl. přenesená",$J$140,0)</f>
        <v>0</v>
      </c>
      <c r="BH140" s="225">
        <f>IF($N$140="sníž. přenesená",$J$140,0)</f>
        <v>0</v>
      </c>
      <c r="BI140" s="225">
        <f>IF($N$140="nulová",$J$140,0)</f>
        <v>0</v>
      </c>
      <c r="BJ140" s="175" t="s">
        <v>17</v>
      </c>
      <c r="BK140" s="225">
        <f>ROUND($I$140*$H$140,2)</f>
        <v>0</v>
      </c>
      <c r="BL140" s="175" t="s">
        <v>130</v>
      </c>
      <c r="BM140" s="175" t="s">
        <v>387</v>
      </c>
    </row>
    <row r="141" spans="1:65" s="147" customFormat="1" ht="15.75" customHeight="1" x14ac:dyDescent="0.3">
      <c r="A141" s="245"/>
      <c r="B141" s="81"/>
      <c r="C141" s="218" t="s">
        <v>197</v>
      </c>
      <c r="D141" s="218" t="s">
        <v>125</v>
      </c>
      <c r="E141" s="216" t="s">
        <v>388</v>
      </c>
      <c r="F141" s="217" t="s">
        <v>389</v>
      </c>
      <c r="G141" s="218" t="s">
        <v>390</v>
      </c>
      <c r="H141" s="219">
        <v>0.53700000000000003</v>
      </c>
      <c r="I141" s="270"/>
      <c r="J141" s="220">
        <f>ROUND($I$141*$H$141,2)</f>
        <v>0</v>
      </c>
      <c r="K141" s="217" t="s">
        <v>129</v>
      </c>
      <c r="L141" s="252"/>
      <c r="M141" s="221"/>
      <c r="N141" s="222" t="s">
        <v>34</v>
      </c>
      <c r="O141" s="223">
        <v>10.88</v>
      </c>
      <c r="P141" s="223">
        <f>$O$141*$H$141</f>
        <v>5.8425600000000006</v>
      </c>
      <c r="Q141" s="223">
        <v>0</v>
      </c>
      <c r="R141" s="223">
        <f>$Q$141*$H$141</f>
        <v>0</v>
      </c>
      <c r="S141" s="223">
        <v>2.2000000000000002</v>
      </c>
      <c r="T141" s="224">
        <f>$S$141*$H$141</f>
        <v>1.1814000000000002</v>
      </c>
      <c r="AR141" s="175" t="s">
        <v>130</v>
      </c>
      <c r="AT141" s="175" t="s">
        <v>125</v>
      </c>
      <c r="AU141" s="175" t="s">
        <v>70</v>
      </c>
      <c r="AY141" s="175" t="s">
        <v>122</v>
      </c>
      <c r="BE141" s="225">
        <f>IF($N$141="základní",$J$141,0)</f>
        <v>0</v>
      </c>
      <c r="BF141" s="225">
        <f>IF($N$141="snížená",$J$141,0)</f>
        <v>0</v>
      </c>
      <c r="BG141" s="225">
        <f>IF($N$141="zákl. přenesená",$J$141,0)</f>
        <v>0</v>
      </c>
      <c r="BH141" s="225">
        <f>IF($N$141="sníž. přenesená",$J$141,0)</f>
        <v>0</v>
      </c>
      <c r="BI141" s="225">
        <f>IF($N$141="nulová",$J$141,0)</f>
        <v>0</v>
      </c>
      <c r="BJ141" s="175" t="s">
        <v>17</v>
      </c>
      <c r="BK141" s="225">
        <f>ROUND($I$141*$H$141,2)</f>
        <v>0</v>
      </c>
      <c r="BL141" s="175" t="s">
        <v>130</v>
      </c>
      <c r="BM141" s="175" t="s">
        <v>391</v>
      </c>
    </row>
    <row r="142" spans="1:65" s="147" customFormat="1" ht="15.75" hidden="1" customHeight="1" x14ac:dyDescent="0.3">
      <c r="A142" s="245"/>
      <c r="B142" s="226"/>
      <c r="D142" s="227" t="s">
        <v>166</v>
      </c>
      <c r="E142" s="228"/>
      <c r="F142" s="228" t="s">
        <v>1081</v>
      </c>
      <c r="H142" s="229">
        <v>0.53700000000000003</v>
      </c>
      <c r="L142" s="255"/>
      <c r="M142" s="230"/>
      <c r="T142" s="231"/>
      <c r="AT142" s="232" t="s">
        <v>166</v>
      </c>
      <c r="AU142" s="232" t="s">
        <v>70</v>
      </c>
      <c r="AV142" s="232" t="s">
        <v>70</v>
      </c>
      <c r="AW142" s="232" t="s">
        <v>93</v>
      </c>
      <c r="AX142" s="232" t="s">
        <v>63</v>
      </c>
      <c r="AY142" s="232" t="s">
        <v>122</v>
      </c>
    </row>
    <row r="143" spans="1:65" s="147" customFormat="1" ht="15.75" customHeight="1" x14ac:dyDescent="0.3">
      <c r="A143" s="245"/>
      <c r="B143" s="81"/>
      <c r="C143" s="215" t="s">
        <v>201</v>
      </c>
      <c r="D143" s="215" t="s">
        <v>125</v>
      </c>
      <c r="E143" s="216" t="s">
        <v>393</v>
      </c>
      <c r="F143" s="217" t="s">
        <v>394</v>
      </c>
      <c r="G143" s="218" t="s">
        <v>134</v>
      </c>
      <c r="H143" s="219">
        <v>9.77</v>
      </c>
      <c r="I143" s="270"/>
      <c r="J143" s="220">
        <f>ROUND($I$143*$H$143,2)</f>
        <v>0</v>
      </c>
      <c r="K143" s="217" t="s">
        <v>129</v>
      </c>
      <c r="L143" s="252"/>
      <c r="M143" s="221"/>
      <c r="N143" s="222" t="s">
        <v>34</v>
      </c>
      <c r="O143" s="223">
        <v>0.16200000000000001</v>
      </c>
      <c r="P143" s="223">
        <f>$O$143*$H$143</f>
        <v>1.58274</v>
      </c>
      <c r="Q143" s="223">
        <v>0</v>
      </c>
      <c r="R143" s="223">
        <f>$Q$143*$H$143</f>
        <v>0</v>
      </c>
      <c r="S143" s="223">
        <v>3.5000000000000003E-2</v>
      </c>
      <c r="T143" s="224">
        <f>$S$143*$H$143</f>
        <v>0.34195000000000003</v>
      </c>
      <c r="AR143" s="175" t="s">
        <v>130</v>
      </c>
      <c r="AT143" s="175" t="s">
        <v>125</v>
      </c>
      <c r="AU143" s="175" t="s">
        <v>70</v>
      </c>
      <c r="AY143" s="147" t="s">
        <v>122</v>
      </c>
      <c r="BE143" s="225">
        <f>IF($N$143="základní",$J$143,0)</f>
        <v>0</v>
      </c>
      <c r="BF143" s="225">
        <f>IF($N$143="snížená",$J$143,0)</f>
        <v>0</v>
      </c>
      <c r="BG143" s="225">
        <f>IF($N$143="zákl. přenesená",$J$143,0)</f>
        <v>0</v>
      </c>
      <c r="BH143" s="225">
        <f>IF($N$143="sníž. přenesená",$J$143,0)</f>
        <v>0</v>
      </c>
      <c r="BI143" s="225">
        <f>IF($N$143="nulová",$J$143,0)</f>
        <v>0</v>
      </c>
      <c r="BJ143" s="175" t="s">
        <v>17</v>
      </c>
      <c r="BK143" s="225">
        <f>ROUND($I$143*$H$143,2)</f>
        <v>0</v>
      </c>
      <c r="BL143" s="175" t="s">
        <v>130</v>
      </c>
      <c r="BM143" s="175" t="s">
        <v>395</v>
      </c>
    </row>
    <row r="144" spans="1:65" s="147" customFormat="1" ht="15.75" hidden="1" customHeight="1" x14ac:dyDescent="0.3">
      <c r="A144" s="245"/>
      <c r="B144" s="226"/>
      <c r="D144" s="227" t="s">
        <v>166</v>
      </c>
      <c r="E144" s="228"/>
      <c r="F144" s="228" t="s">
        <v>1082</v>
      </c>
      <c r="H144" s="229">
        <v>1.53</v>
      </c>
      <c r="L144" s="255"/>
      <c r="M144" s="230"/>
      <c r="T144" s="231"/>
      <c r="AT144" s="232" t="s">
        <v>166</v>
      </c>
      <c r="AU144" s="232" t="s">
        <v>70</v>
      </c>
      <c r="AV144" s="232" t="s">
        <v>70</v>
      </c>
      <c r="AW144" s="232" t="s">
        <v>93</v>
      </c>
      <c r="AX144" s="232" t="s">
        <v>63</v>
      </c>
      <c r="AY144" s="232" t="s">
        <v>122</v>
      </c>
    </row>
    <row r="145" spans="1:65" s="147" customFormat="1" ht="15.75" hidden="1" customHeight="1" x14ac:dyDescent="0.3">
      <c r="A145" s="245"/>
      <c r="B145" s="226"/>
      <c r="D145" s="233" t="s">
        <v>166</v>
      </c>
      <c r="E145" s="232"/>
      <c r="F145" s="228" t="s">
        <v>1083</v>
      </c>
      <c r="H145" s="229">
        <v>1.7</v>
      </c>
      <c r="L145" s="255"/>
      <c r="M145" s="230"/>
      <c r="T145" s="231"/>
      <c r="AT145" s="232" t="s">
        <v>166</v>
      </c>
      <c r="AU145" s="232" t="s">
        <v>70</v>
      </c>
      <c r="AV145" s="232" t="s">
        <v>70</v>
      </c>
      <c r="AW145" s="232" t="s">
        <v>93</v>
      </c>
      <c r="AX145" s="232" t="s">
        <v>63</v>
      </c>
      <c r="AY145" s="232" t="s">
        <v>122</v>
      </c>
    </row>
    <row r="146" spans="1:65" s="147" customFormat="1" ht="15.75" hidden="1" customHeight="1" x14ac:dyDescent="0.3">
      <c r="A146" s="245"/>
      <c r="B146" s="226"/>
      <c r="D146" s="233" t="s">
        <v>166</v>
      </c>
      <c r="E146" s="232"/>
      <c r="F146" s="228" t="s">
        <v>1084</v>
      </c>
      <c r="H146" s="229">
        <v>2.25</v>
      </c>
      <c r="L146" s="255"/>
      <c r="M146" s="230"/>
      <c r="T146" s="231"/>
      <c r="AT146" s="232" t="s">
        <v>166</v>
      </c>
      <c r="AU146" s="232" t="s">
        <v>70</v>
      </c>
      <c r="AV146" s="232" t="s">
        <v>70</v>
      </c>
      <c r="AW146" s="232" t="s">
        <v>93</v>
      </c>
      <c r="AX146" s="232" t="s">
        <v>63</v>
      </c>
      <c r="AY146" s="232" t="s">
        <v>122</v>
      </c>
    </row>
    <row r="147" spans="1:65" s="147" customFormat="1" ht="15.75" hidden="1" customHeight="1" x14ac:dyDescent="0.3">
      <c r="A147" s="245"/>
      <c r="B147" s="226"/>
      <c r="D147" s="233" t="s">
        <v>166</v>
      </c>
      <c r="E147" s="232"/>
      <c r="F147" s="228" t="s">
        <v>1085</v>
      </c>
      <c r="H147" s="229">
        <v>1.17</v>
      </c>
      <c r="L147" s="255"/>
      <c r="M147" s="230"/>
      <c r="T147" s="231"/>
      <c r="AT147" s="232" t="s">
        <v>166</v>
      </c>
      <c r="AU147" s="232" t="s">
        <v>70</v>
      </c>
      <c r="AV147" s="232" t="s">
        <v>70</v>
      </c>
      <c r="AW147" s="232" t="s">
        <v>93</v>
      </c>
      <c r="AX147" s="232" t="s">
        <v>63</v>
      </c>
      <c r="AY147" s="232" t="s">
        <v>122</v>
      </c>
    </row>
    <row r="148" spans="1:65" s="147" customFormat="1" ht="15.75" hidden="1" customHeight="1" x14ac:dyDescent="0.3">
      <c r="A148" s="245"/>
      <c r="B148" s="226"/>
      <c r="D148" s="233" t="s">
        <v>166</v>
      </c>
      <c r="E148" s="232"/>
      <c r="F148" s="228" t="s">
        <v>1086</v>
      </c>
      <c r="H148" s="229">
        <v>1.3</v>
      </c>
      <c r="L148" s="255"/>
      <c r="M148" s="230"/>
      <c r="T148" s="231"/>
      <c r="AT148" s="232" t="s">
        <v>166</v>
      </c>
      <c r="AU148" s="232" t="s">
        <v>70</v>
      </c>
      <c r="AV148" s="232" t="s">
        <v>70</v>
      </c>
      <c r="AW148" s="232" t="s">
        <v>93</v>
      </c>
      <c r="AX148" s="232" t="s">
        <v>63</v>
      </c>
      <c r="AY148" s="232" t="s">
        <v>122</v>
      </c>
    </row>
    <row r="149" spans="1:65" s="147" customFormat="1" ht="15.75" hidden="1" customHeight="1" x14ac:dyDescent="0.3">
      <c r="A149" s="245"/>
      <c r="B149" s="226"/>
      <c r="D149" s="233" t="s">
        <v>166</v>
      </c>
      <c r="E149" s="232"/>
      <c r="F149" s="228" t="s">
        <v>1087</v>
      </c>
      <c r="H149" s="229">
        <v>1.82</v>
      </c>
      <c r="L149" s="255"/>
      <c r="M149" s="230"/>
      <c r="T149" s="231"/>
      <c r="AT149" s="232" t="s">
        <v>166</v>
      </c>
      <c r="AU149" s="232" t="s">
        <v>70</v>
      </c>
      <c r="AV149" s="232" t="s">
        <v>70</v>
      </c>
      <c r="AW149" s="232" t="s">
        <v>93</v>
      </c>
      <c r="AX149" s="232" t="s">
        <v>63</v>
      </c>
      <c r="AY149" s="232" t="s">
        <v>122</v>
      </c>
    </row>
    <row r="150" spans="1:65" s="147" customFormat="1" ht="15.75" customHeight="1" x14ac:dyDescent="0.3">
      <c r="A150" s="245"/>
      <c r="B150" s="81"/>
      <c r="C150" s="215" t="s">
        <v>205</v>
      </c>
      <c r="D150" s="215" t="s">
        <v>125</v>
      </c>
      <c r="E150" s="216" t="s">
        <v>403</v>
      </c>
      <c r="F150" s="217" t="s">
        <v>404</v>
      </c>
      <c r="G150" s="218" t="s">
        <v>208</v>
      </c>
      <c r="H150" s="219">
        <v>11.14</v>
      </c>
      <c r="I150" s="270"/>
      <c r="J150" s="220">
        <f>ROUND($I$150*$H$150,2)</f>
        <v>0</v>
      </c>
      <c r="K150" s="217" t="s">
        <v>129</v>
      </c>
      <c r="L150" s="252"/>
      <c r="M150" s="221"/>
      <c r="N150" s="222" t="s">
        <v>34</v>
      </c>
      <c r="O150" s="223">
        <v>9.8000000000000004E-2</v>
      </c>
      <c r="P150" s="223">
        <f>$O$150*$H$150</f>
        <v>1.09172</v>
      </c>
      <c r="Q150" s="223">
        <v>0</v>
      </c>
      <c r="R150" s="223">
        <f>$Q$150*$H$150</f>
        <v>0</v>
      </c>
      <c r="S150" s="223">
        <v>8.9999999999999993E-3</v>
      </c>
      <c r="T150" s="224">
        <f>$S$150*$H$150</f>
        <v>0.10026</v>
      </c>
      <c r="AR150" s="175" t="s">
        <v>130</v>
      </c>
      <c r="AT150" s="175" t="s">
        <v>125</v>
      </c>
      <c r="AU150" s="175" t="s">
        <v>70</v>
      </c>
      <c r="AY150" s="147" t="s">
        <v>122</v>
      </c>
      <c r="BE150" s="225">
        <f>IF($N$150="základní",$J$150,0)</f>
        <v>0</v>
      </c>
      <c r="BF150" s="225">
        <f>IF($N$150="snížená",$J$150,0)</f>
        <v>0</v>
      </c>
      <c r="BG150" s="225">
        <f>IF($N$150="zákl. přenesená",$J$150,0)</f>
        <v>0</v>
      </c>
      <c r="BH150" s="225">
        <f>IF($N$150="sníž. přenesená",$J$150,0)</f>
        <v>0</v>
      </c>
      <c r="BI150" s="225">
        <f>IF($N$150="nulová",$J$150,0)</f>
        <v>0</v>
      </c>
      <c r="BJ150" s="175" t="s">
        <v>17</v>
      </c>
      <c r="BK150" s="225">
        <f>ROUND($I$150*$H$150,2)</f>
        <v>0</v>
      </c>
      <c r="BL150" s="175" t="s">
        <v>130</v>
      </c>
      <c r="BM150" s="175" t="s">
        <v>405</v>
      </c>
    </row>
    <row r="151" spans="1:65" s="147" customFormat="1" ht="15.75" hidden="1" customHeight="1" x14ac:dyDescent="0.3">
      <c r="A151" s="245"/>
      <c r="B151" s="226"/>
      <c r="D151" s="227" t="s">
        <v>166</v>
      </c>
      <c r="E151" s="228"/>
      <c r="F151" s="228" t="s">
        <v>1088</v>
      </c>
      <c r="H151" s="229">
        <v>0.74</v>
      </c>
      <c r="L151" s="255"/>
      <c r="M151" s="230"/>
      <c r="T151" s="231"/>
      <c r="AT151" s="232" t="s">
        <v>166</v>
      </c>
      <c r="AU151" s="232" t="s">
        <v>70</v>
      </c>
      <c r="AV151" s="232" t="s">
        <v>70</v>
      </c>
      <c r="AW151" s="232" t="s">
        <v>93</v>
      </c>
      <c r="AX151" s="232" t="s">
        <v>63</v>
      </c>
      <c r="AY151" s="232" t="s">
        <v>122</v>
      </c>
    </row>
    <row r="152" spans="1:65" s="147" customFormat="1" ht="15.75" hidden="1" customHeight="1" x14ac:dyDescent="0.3">
      <c r="A152" s="245"/>
      <c r="B152" s="226"/>
      <c r="D152" s="233" t="s">
        <v>166</v>
      </c>
      <c r="E152" s="232"/>
      <c r="F152" s="228" t="s">
        <v>1089</v>
      </c>
      <c r="H152" s="229">
        <v>5.6</v>
      </c>
      <c r="L152" s="255"/>
      <c r="M152" s="230"/>
      <c r="T152" s="231"/>
      <c r="AT152" s="232" t="s">
        <v>166</v>
      </c>
      <c r="AU152" s="232" t="s">
        <v>70</v>
      </c>
      <c r="AV152" s="232" t="s">
        <v>70</v>
      </c>
      <c r="AW152" s="232" t="s">
        <v>93</v>
      </c>
      <c r="AX152" s="232" t="s">
        <v>63</v>
      </c>
      <c r="AY152" s="232" t="s">
        <v>122</v>
      </c>
    </row>
    <row r="153" spans="1:65" s="147" customFormat="1" ht="15.75" hidden="1" customHeight="1" x14ac:dyDescent="0.3">
      <c r="A153" s="245"/>
      <c r="B153" s="226"/>
      <c r="D153" s="233" t="s">
        <v>166</v>
      </c>
      <c r="E153" s="232"/>
      <c r="F153" s="228" t="s">
        <v>1090</v>
      </c>
      <c r="H153" s="229">
        <v>4.8</v>
      </c>
      <c r="L153" s="255"/>
      <c r="M153" s="230"/>
      <c r="T153" s="231"/>
      <c r="AT153" s="232" t="s">
        <v>166</v>
      </c>
      <c r="AU153" s="232" t="s">
        <v>70</v>
      </c>
      <c r="AV153" s="232" t="s">
        <v>70</v>
      </c>
      <c r="AW153" s="232" t="s">
        <v>93</v>
      </c>
      <c r="AX153" s="232" t="s">
        <v>63</v>
      </c>
      <c r="AY153" s="232" t="s">
        <v>122</v>
      </c>
    </row>
    <row r="154" spans="1:65" s="147" customFormat="1" ht="15.75" customHeight="1" x14ac:dyDescent="0.3">
      <c r="A154" s="245"/>
      <c r="B154" s="81"/>
      <c r="C154" s="215" t="s">
        <v>210</v>
      </c>
      <c r="D154" s="215" t="s">
        <v>125</v>
      </c>
      <c r="E154" s="216" t="s">
        <v>1091</v>
      </c>
      <c r="F154" s="217" t="s">
        <v>1092</v>
      </c>
      <c r="G154" s="218" t="s">
        <v>134</v>
      </c>
      <c r="H154" s="219">
        <v>0.72</v>
      </c>
      <c r="I154" s="270"/>
      <c r="J154" s="220">
        <f>ROUND($I$154*$H$154,2)</f>
        <v>0</v>
      </c>
      <c r="K154" s="217" t="s">
        <v>129</v>
      </c>
      <c r="L154" s="252"/>
      <c r="M154" s="221"/>
      <c r="N154" s="222" t="s">
        <v>34</v>
      </c>
      <c r="O154" s="223">
        <v>0.7</v>
      </c>
      <c r="P154" s="223">
        <f>$O$154*$H$154</f>
        <v>0.504</v>
      </c>
      <c r="Q154" s="223">
        <v>0</v>
      </c>
      <c r="R154" s="223">
        <f>$Q$154*$H$154</f>
        <v>0</v>
      </c>
      <c r="S154" s="223">
        <v>4.8000000000000001E-2</v>
      </c>
      <c r="T154" s="224">
        <f>$S$154*$H$154</f>
        <v>3.456E-2</v>
      </c>
      <c r="AR154" s="175" t="s">
        <v>130</v>
      </c>
      <c r="AT154" s="175" t="s">
        <v>125</v>
      </c>
      <c r="AU154" s="175" t="s">
        <v>70</v>
      </c>
      <c r="AY154" s="147" t="s">
        <v>122</v>
      </c>
      <c r="BE154" s="225">
        <f>IF($N$154="základní",$J$154,0)</f>
        <v>0</v>
      </c>
      <c r="BF154" s="225">
        <f>IF($N$154="snížená",$J$154,0)</f>
        <v>0</v>
      </c>
      <c r="BG154" s="225">
        <f>IF($N$154="zákl. přenesená",$J$154,0)</f>
        <v>0</v>
      </c>
      <c r="BH154" s="225">
        <f>IF($N$154="sníž. přenesená",$J$154,0)</f>
        <v>0</v>
      </c>
      <c r="BI154" s="225">
        <f>IF($N$154="nulová",$J$154,0)</f>
        <v>0</v>
      </c>
      <c r="BJ154" s="175" t="s">
        <v>17</v>
      </c>
      <c r="BK154" s="225">
        <f>ROUND($I$154*$H$154,2)</f>
        <v>0</v>
      </c>
      <c r="BL154" s="175" t="s">
        <v>130</v>
      </c>
      <c r="BM154" s="175" t="s">
        <v>1093</v>
      </c>
    </row>
    <row r="155" spans="1:65" s="147" customFormat="1" ht="15.75" hidden="1" customHeight="1" x14ac:dyDescent="0.3">
      <c r="A155" s="245"/>
      <c r="B155" s="226"/>
      <c r="D155" s="227" t="s">
        <v>166</v>
      </c>
      <c r="E155" s="228"/>
      <c r="F155" s="228" t="s">
        <v>1094</v>
      </c>
      <c r="H155" s="229">
        <v>0.72</v>
      </c>
      <c r="L155" s="255"/>
      <c r="M155" s="230"/>
      <c r="T155" s="231"/>
      <c r="AT155" s="232" t="s">
        <v>166</v>
      </c>
      <c r="AU155" s="232" t="s">
        <v>70</v>
      </c>
      <c r="AV155" s="232" t="s">
        <v>70</v>
      </c>
      <c r="AW155" s="232" t="s">
        <v>93</v>
      </c>
      <c r="AX155" s="232" t="s">
        <v>17</v>
      </c>
      <c r="AY155" s="232" t="s">
        <v>122</v>
      </c>
    </row>
    <row r="156" spans="1:65" s="147" customFormat="1" ht="15.75" customHeight="1" x14ac:dyDescent="0.3">
      <c r="A156" s="245"/>
      <c r="B156" s="81"/>
      <c r="C156" s="215" t="s">
        <v>214</v>
      </c>
      <c r="D156" s="215" t="s">
        <v>125</v>
      </c>
      <c r="E156" s="216" t="s">
        <v>417</v>
      </c>
      <c r="F156" s="217" t="s">
        <v>418</v>
      </c>
      <c r="G156" s="218" t="s">
        <v>134</v>
      </c>
      <c r="H156" s="219">
        <v>2.4</v>
      </c>
      <c r="I156" s="270"/>
      <c r="J156" s="220">
        <f>ROUND($I$156*$H$156,2)</f>
        <v>0</v>
      </c>
      <c r="K156" s="217" t="s">
        <v>129</v>
      </c>
      <c r="L156" s="252"/>
      <c r="M156" s="221"/>
      <c r="N156" s="222" t="s">
        <v>34</v>
      </c>
      <c r="O156" s="223">
        <v>0.93899999999999995</v>
      </c>
      <c r="P156" s="223">
        <f>$O$156*$H$156</f>
        <v>2.2535999999999996</v>
      </c>
      <c r="Q156" s="223">
        <v>0</v>
      </c>
      <c r="R156" s="223">
        <f>$Q$156*$H$156</f>
        <v>0</v>
      </c>
      <c r="S156" s="223">
        <v>7.5999999999999998E-2</v>
      </c>
      <c r="T156" s="224">
        <f>$S$156*$H$156</f>
        <v>0.18239999999999998</v>
      </c>
      <c r="AR156" s="175" t="s">
        <v>130</v>
      </c>
      <c r="AT156" s="175" t="s">
        <v>125</v>
      </c>
      <c r="AU156" s="175" t="s">
        <v>70</v>
      </c>
      <c r="AY156" s="147" t="s">
        <v>122</v>
      </c>
      <c r="BE156" s="225">
        <f>IF($N$156="základní",$J$156,0)</f>
        <v>0</v>
      </c>
      <c r="BF156" s="225">
        <f>IF($N$156="snížená",$J$156,0)</f>
        <v>0</v>
      </c>
      <c r="BG156" s="225">
        <f>IF($N$156="zákl. přenesená",$J$156,0)</f>
        <v>0</v>
      </c>
      <c r="BH156" s="225">
        <f>IF($N$156="sníž. přenesená",$J$156,0)</f>
        <v>0</v>
      </c>
      <c r="BI156" s="225">
        <f>IF($N$156="nulová",$J$156,0)</f>
        <v>0</v>
      </c>
      <c r="BJ156" s="175" t="s">
        <v>17</v>
      </c>
      <c r="BK156" s="225">
        <f>ROUND($I$156*$H$156,2)</f>
        <v>0</v>
      </c>
      <c r="BL156" s="175" t="s">
        <v>130</v>
      </c>
      <c r="BM156" s="175" t="s">
        <v>419</v>
      </c>
    </row>
    <row r="157" spans="1:65" s="147" customFormat="1" ht="15.75" hidden="1" customHeight="1" x14ac:dyDescent="0.3">
      <c r="A157" s="245"/>
      <c r="B157" s="226"/>
      <c r="D157" s="227" t="s">
        <v>166</v>
      </c>
      <c r="E157" s="228"/>
      <c r="F157" s="228" t="s">
        <v>420</v>
      </c>
      <c r="H157" s="229">
        <v>2.4</v>
      </c>
      <c r="L157" s="255"/>
      <c r="M157" s="230"/>
      <c r="T157" s="231"/>
      <c r="AT157" s="232" t="s">
        <v>166</v>
      </c>
      <c r="AU157" s="232" t="s">
        <v>70</v>
      </c>
      <c r="AV157" s="232" t="s">
        <v>70</v>
      </c>
      <c r="AW157" s="232" t="s">
        <v>93</v>
      </c>
      <c r="AX157" s="232" t="s">
        <v>63</v>
      </c>
      <c r="AY157" s="232" t="s">
        <v>122</v>
      </c>
    </row>
    <row r="158" spans="1:65" s="147" customFormat="1" ht="15.75" customHeight="1" x14ac:dyDescent="0.3">
      <c r="A158" s="245"/>
      <c r="B158" s="81"/>
      <c r="C158" s="215" t="s">
        <v>7</v>
      </c>
      <c r="D158" s="215" t="s">
        <v>125</v>
      </c>
      <c r="E158" s="216" t="s">
        <v>421</v>
      </c>
      <c r="F158" s="217" t="s">
        <v>422</v>
      </c>
      <c r="G158" s="218" t="s">
        <v>128</v>
      </c>
      <c r="H158" s="219">
        <v>3</v>
      </c>
      <c r="I158" s="270"/>
      <c r="J158" s="220">
        <f>ROUND($I$158*$H$158,2)</f>
        <v>0</v>
      </c>
      <c r="K158" s="217" t="s">
        <v>129</v>
      </c>
      <c r="L158" s="252"/>
      <c r="M158" s="221"/>
      <c r="N158" s="222" t="s">
        <v>34</v>
      </c>
      <c r="O158" s="223">
        <v>6.4000000000000001E-2</v>
      </c>
      <c r="P158" s="223">
        <f>$O$158*$H$158</f>
        <v>0.192</v>
      </c>
      <c r="Q158" s="223">
        <v>0</v>
      </c>
      <c r="R158" s="223">
        <f>$Q$158*$H$158</f>
        <v>0</v>
      </c>
      <c r="S158" s="223">
        <v>1E-3</v>
      </c>
      <c r="T158" s="224">
        <f>$S$158*$H$158</f>
        <v>3.0000000000000001E-3</v>
      </c>
      <c r="AR158" s="175" t="s">
        <v>130</v>
      </c>
      <c r="AT158" s="175" t="s">
        <v>125</v>
      </c>
      <c r="AU158" s="175" t="s">
        <v>70</v>
      </c>
      <c r="AY158" s="147" t="s">
        <v>122</v>
      </c>
      <c r="BE158" s="225">
        <f>IF($N$158="základní",$J$158,0)</f>
        <v>0</v>
      </c>
      <c r="BF158" s="225">
        <f>IF($N$158="snížená",$J$158,0)</f>
        <v>0</v>
      </c>
      <c r="BG158" s="225">
        <f>IF($N$158="zákl. přenesená",$J$158,0)</f>
        <v>0</v>
      </c>
      <c r="BH158" s="225">
        <f>IF($N$158="sníž. přenesená",$J$158,0)</f>
        <v>0</v>
      </c>
      <c r="BI158" s="225">
        <f>IF($N$158="nulová",$J$158,0)</f>
        <v>0</v>
      </c>
      <c r="BJ158" s="175" t="s">
        <v>17</v>
      </c>
      <c r="BK158" s="225">
        <f>ROUND($I$158*$H$158,2)</f>
        <v>0</v>
      </c>
      <c r="BL158" s="175" t="s">
        <v>130</v>
      </c>
      <c r="BM158" s="175" t="s">
        <v>423</v>
      </c>
    </row>
    <row r="159" spans="1:65" s="147" customFormat="1" ht="15.75" customHeight="1" x14ac:dyDescent="0.3">
      <c r="A159" s="245"/>
      <c r="B159" s="81"/>
      <c r="C159" s="218" t="s">
        <v>225</v>
      </c>
      <c r="D159" s="218" t="s">
        <v>125</v>
      </c>
      <c r="E159" s="216" t="s">
        <v>424</v>
      </c>
      <c r="F159" s="217" t="s">
        <v>425</v>
      </c>
      <c r="G159" s="218" t="s">
        <v>128</v>
      </c>
      <c r="H159" s="219">
        <v>1</v>
      </c>
      <c r="I159" s="270"/>
      <c r="J159" s="220">
        <f>ROUND($I$159*$H$159,2)</f>
        <v>0</v>
      </c>
      <c r="K159" s="217" t="s">
        <v>129</v>
      </c>
      <c r="L159" s="252"/>
      <c r="M159" s="221"/>
      <c r="N159" s="222" t="s">
        <v>34</v>
      </c>
      <c r="O159" s="223">
        <v>0.16</v>
      </c>
      <c r="P159" s="223">
        <f>$O$159*$H$159</f>
        <v>0.16</v>
      </c>
      <c r="Q159" s="223">
        <v>0</v>
      </c>
      <c r="R159" s="223">
        <f>$Q$159*$H$159</f>
        <v>0</v>
      </c>
      <c r="S159" s="223">
        <v>4.0000000000000001E-3</v>
      </c>
      <c r="T159" s="224">
        <f>$S$159*$H$159</f>
        <v>4.0000000000000001E-3</v>
      </c>
      <c r="AR159" s="175" t="s">
        <v>130</v>
      </c>
      <c r="AT159" s="175" t="s">
        <v>125</v>
      </c>
      <c r="AU159" s="175" t="s">
        <v>70</v>
      </c>
      <c r="AY159" s="175" t="s">
        <v>122</v>
      </c>
      <c r="BE159" s="225">
        <f>IF($N$159="základní",$J$159,0)</f>
        <v>0</v>
      </c>
      <c r="BF159" s="225">
        <f>IF($N$159="snížená",$J$159,0)</f>
        <v>0</v>
      </c>
      <c r="BG159" s="225">
        <f>IF($N$159="zákl. přenesená",$J$159,0)</f>
        <v>0</v>
      </c>
      <c r="BH159" s="225">
        <f>IF($N$159="sníž. přenesená",$J$159,0)</f>
        <v>0</v>
      </c>
      <c r="BI159" s="225">
        <f>IF($N$159="nulová",$J$159,0)</f>
        <v>0</v>
      </c>
      <c r="BJ159" s="175" t="s">
        <v>17</v>
      </c>
      <c r="BK159" s="225">
        <f>ROUND($I$159*$H$159,2)</f>
        <v>0</v>
      </c>
      <c r="BL159" s="175" t="s">
        <v>130</v>
      </c>
      <c r="BM159" s="175" t="s">
        <v>426</v>
      </c>
    </row>
    <row r="160" spans="1:65" s="147" customFormat="1" ht="15.75" customHeight="1" x14ac:dyDescent="0.3">
      <c r="A160" s="245"/>
      <c r="B160" s="81"/>
      <c r="C160" s="218" t="s">
        <v>230</v>
      </c>
      <c r="D160" s="218" t="s">
        <v>125</v>
      </c>
      <c r="E160" s="216" t="s">
        <v>1095</v>
      </c>
      <c r="F160" s="217" t="s">
        <v>1096</v>
      </c>
      <c r="G160" s="218" t="s">
        <v>208</v>
      </c>
      <c r="H160" s="219">
        <v>2</v>
      </c>
      <c r="I160" s="270"/>
      <c r="J160" s="220">
        <f>ROUND($I$160*$H$160,2)</f>
        <v>0</v>
      </c>
      <c r="K160" s="217" t="s">
        <v>129</v>
      </c>
      <c r="L160" s="252"/>
      <c r="M160" s="221"/>
      <c r="N160" s="222" t="s">
        <v>34</v>
      </c>
      <c r="O160" s="223">
        <v>0.71499999999999997</v>
      </c>
      <c r="P160" s="223">
        <f>$O$160*$H$160</f>
        <v>1.43</v>
      </c>
      <c r="Q160" s="223">
        <v>0</v>
      </c>
      <c r="R160" s="223">
        <f>$Q$160*$H$160</f>
        <v>0</v>
      </c>
      <c r="S160" s="223">
        <v>4.2000000000000003E-2</v>
      </c>
      <c r="T160" s="224">
        <f>$S$160*$H$160</f>
        <v>8.4000000000000005E-2</v>
      </c>
      <c r="AR160" s="175" t="s">
        <v>130</v>
      </c>
      <c r="AT160" s="175" t="s">
        <v>125</v>
      </c>
      <c r="AU160" s="175" t="s">
        <v>70</v>
      </c>
      <c r="AY160" s="175" t="s">
        <v>122</v>
      </c>
      <c r="BE160" s="225">
        <f>IF($N$160="základní",$J$160,0)</f>
        <v>0</v>
      </c>
      <c r="BF160" s="225">
        <f>IF($N$160="snížená",$J$160,0)</f>
        <v>0</v>
      </c>
      <c r="BG160" s="225">
        <f>IF($N$160="zákl. přenesená",$J$160,0)</f>
        <v>0</v>
      </c>
      <c r="BH160" s="225">
        <f>IF($N$160="sníž. přenesená",$J$160,0)</f>
        <v>0</v>
      </c>
      <c r="BI160" s="225">
        <f>IF($N$160="nulová",$J$160,0)</f>
        <v>0</v>
      </c>
      <c r="BJ160" s="175" t="s">
        <v>17</v>
      </c>
      <c r="BK160" s="225">
        <f>ROUND($I$160*$H$160,2)</f>
        <v>0</v>
      </c>
      <c r="BL160" s="175" t="s">
        <v>130</v>
      </c>
      <c r="BM160" s="175" t="s">
        <v>1097</v>
      </c>
    </row>
    <row r="161" spans="1:65" s="147" customFormat="1" ht="15.75" hidden="1" customHeight="1" x14ac:dyDescent="0.3">
      <c r="A161" s="245"/>
      <c r="B161" s="226"/>
      <c r="D161" s="227" t="s">
        <v>166</v>
      </c>
      <c r="E161" s="228"/>
      <c r="F161" s="228" t="s">
        <v>1098</v>
      </c>
      <c r="H161" s="229">
        <v>2</v>
      </c>
      <c r="L161" s="255"/>
      <c r="M161" s="230"/>
      <c r="T161" s="231"/>
      <c r="AT161" s="232" t="s">
        <v>166</v>
      </c>
      <c r="AU161" s="232" t="s">
        <v>70</v>
      </c>
      <c r="AV161" s="232" t="s">
        <v>70</v>
      </c>
      <c r="AW161" s="232" t="s">
        <v>93</v>
      </c>
      <c r="AX161" s="232" t="s">
        <v>17</v>
      </c>
      <c r="AY161" s="232" t="s">
        <v>122</v>
      </c>
    </row>
    <row r="162" spans="1:65" s="147" customFormat="1" ht="15.75" customHeight="1" x14ac:dyDescent="0.3">
      <c r="A162" s="245"/>
      <c r="B162" s="81"/>
      <c r="C162" s="215" t="s">
        <v>234</v>
      </c>
      <c r="D162" s="215" t="s">
        <v>125</v>
      </c>
      <c r="E162" s="216" t="s">
        <v>427</v>
      </c>
      <c r="F162" s="217" t="s">
        <v>428</v>
      </c>
      <c r="G162" s="218" t="s">
        <v>134</v>
      </c>
      <c r="H162" s="219">
        <v>27.231999999999999</v>
      </c>
      <c r="I162" s="270"/>
      <c r="J162" s="220">
        <f>ROUND($I$162*$H$162,2)</f>
        <v>0</v>
      </c>
      <c r="K162" s="217" t="s">
        <v>129</v>
      </c>
      <c r="L162" s="252"/>
      <c r="M162" s="221"/>
      <c r="N162" s="222" t="s">
        <v>34</v>
      </c>
      <c r="O162" s="223">
        <v>0.3</v>
      </c>
      <c r="P162" s="223">
        <f>$O$162*$H$162</f>
        <v>8.1695999999999991</v>
      </c>
      <c r="Q162" s="223">
        <v>0</v>
      </c>
      <c r="R162" s="223">
        <f>$Q$162*$H$162</f>
        <v>0</v>
      </c>
      <c r="S162" s="223">
        <v>6.8000000000000005E-2</v>
      </c>
      <c r="T162" s="224">
        <f>$S$162*$H$162</f>
        <v>1.8517760000000001</v>
      </c>
      <c r="AR162" s="175" t="s">
        <v>130</v>
      </c>
      <c r="AT162" s="175" t="s">
        <v>125</v>
      </c>
      <c r="AU162" s="175" t="s">
        <v>70</v>
      </c>
      <c r="AY162" s="147" t="s">
        <v>122</v>
      </c>
      <c r="BE162" s="225">
        <f>IF($N$162="základní",$J$162,0)</f>
        <v>0</v>
      </c>
      <c r="BF162" s="225">
        <f>IF($N$162="snížená",$J$162,0)</f>
        <v>0</v>
      </c>
      <c r="BG162" s="225">
        <f>IF($N$162="zákl. přenesená",$J$162,0)</f>
        <v>0</v>
      </c>
      <c r="BH162" s="225">
        <f>IF($N$162="sníž. přenesená",$J$162,0)</f>
        <v>0</v>
      </c>
      <c r="BI162" s="225">
        <f>IF($N$162="nulová",$J$162,0)</f>
        <v>0</v>
      </c>
      <c r="BJ162" s="175" t="s">
        <v>17</v>
      </c>
      <c r="BK162" s="225">
        <f>ROUND($I$162*$H$162,2)</f>
        <v>0</v>
      </c>
      <c r="BL162" s="175" t="s">
        <v>130</v>
      </c>
      <c r="BM162" s="175" t="s">
        <v>429</v>
      </c>
    </row>
    <row r="163" spans="1:65" s="147" customFormat="1" ht="15.75" hidden="1" customHeight="1" x14ac:dyDescent="0.3">
      <c r="A163" s="245"/>
      <c r="B163" s="226"/>
      <c r="D163" s="227" t="s">
        <v>166</v>
      </c>
      <c r="E163" s="228"/>
      <c r="F163" s="228" t="s">
        <v>1069</v>
      </c>
      <c r="H163" s="229">
        <v>5.1059999999999999</v>
      </c>
      <c r="L163" s="255"/>
      <c r="M163" s="230"/>
      <c r="T163" s="231"/>
      <c r="AT163" s="232" t="s">
        <v>166</v>
      </c>
      <c r="AU163" s="232" t="s">
        <v>70</v>
      </c>
      <c r="AV163" s="232" t="s">
        <v>70</v>
      </c>
      <c r="AW163" s="232" t="s">
        <v>93</v>
      </c>
      <c r="AX163" s="232" t="s">
        <v>63</v>
      </c>
      <c r="AY163" s="232" t="s">
        <v>122</v>
      </c>
    </row>
    <row r="164" spans="1:65" s="147" customFormat="1" ht="15.75" hidden="1" customHeight="1" x14ac:dyDescent="0.3">
      <c r="A164" s="245"/>
      <c r="B164" s="226"/>
      <c r="D164" s="233" t="s">
        <v>166</v>
      </c>
      <c r="E164" s="232"/>
      <c r="F164" s="228" t="s">
        <v>1070</v>
      </c>
      <c r="H164" s="229">
        <v>3.6259999999999999</v>
      </c>
      <c r="L164" s="255"/>
      <c r="M164" s="230"/>
      <c r="T164" s="231"/>
      <c r="AT164" s="232" t="s">
        <v>166</v>
      </c>
      <c r="AU164" s="232" t="s">
        <v>70</v>
      </c>
      <c r="AV164" s="232" t="s">
        <v>70</v>
      </c>
      <c r="AW164" s="232" t="s">
        <v>93</v>
      </c>
      <c r="AX164" s="232" t="s">
        <v>63</v>
      </c>
      <c r="AY164" s="232" t="s">
        <v>122</v>
      </c>
    </row>
    <row r="165" spans="1:65" s="147" customFormat="1" ht="15.75" hidden="1" customHeight="1" x14ac:dyDescent="0.3">
      <c r="A165" s="245"/>
      <c r="B165" s="226"/>
      <c r="D165" s="233" t="s">
        <v>166</v>
      </c>
      <c r="E165" s="232"/>
      <c r="F165" s="228" t="s">
        <v>1099</v>
      </c>
      <c r="H165" s="229">
        <v>9.99</v>
      </c>
      <c r="L165" s="255"/>
      <c r="M165" s="230"/>
      <c r="T165" s="231"/>
      <c r="AT165" s="232" t="s">
        <v>166</v>
      </c>
      <c r="AU165" s="232" t="s">
        <v>70</v>
      </c>
      <c r="AV165" s="232" t="s">
        <v>70</v>
      </c>
      <c r="AW165" s="232" t="s">
        <v>93</v>
      </c>
      <c r="AX165" s="232" t="s">
        <v>63</v>
      </c>
      <c r="AY165" s="232" t="s">
        <v>122</v>
      </c>
    </row>
    <row r="166" spans="1:65" s="147" customFormat="1" ht="15.75" hidden="1" customHeight="1" x14ac:dyDescent="0.3">
      <c r="A166" s="245"/>
      <c r="B166" s="226"/>
      <c r="D166" s="233" t="s">
        <v>166</v>
      </c>
      <c r="E166" s="232"/>
      <c r="F166" s="228" t="s">
        <v>1100</v>
      </c>
      <c r="H166" s="229">
        <v>8.51</v>
      </c>
      <c r="L166" s="255"/>
      <c r="M166" s="230"/>
      <c r="T166" s="231"/>
      <c r="AT166" s="232" t="s">
        <v>166</v>
      </c>
      <c r="AU166" s="232" t="s">
        <v>70</v>
      </c>
      <c r="AV166" s="232" t="s">
        <v>70</v>
      </c>
      <c r="AW166" s="232" t="s">
        <v>93</v>
      </c>
      <c r="AX166" s="232" t="s">
        <v>63</v>
      </c>
      <c r="AY166" s="232" t="s">
        <v>122</v>
      </c>
    </row>
    <row r="167" spans="1:65" s="205" customFormat="1" ht="30.75" hidden="1" customHeight="1" x14ac:dyDescent="0.3">
      <c r="A167" s="250"/>
      <c r="B167" s="204"/>
      <c r="D167" s="206" t="s">
        <v>62</v>
      </c>
      <c r="E167" s="213" t="s">
        <v>168</v>
      </c>
      <c r="F167" s="213" t="s">
        <v>169</v>
      </c>
      <c r="J167" s="214">
        <f>$BK$167</f>
        <v>0</v>
      </c>
      <c r="L167" s="254"/>
      <c r="M167" s="209"/>
      <c r="P167" s="210">
        <f>SUM($P$168:$P$172)</f>
        <v>7.8214220000000001</v>
      </c>
      <c r="R167" s="210">
        <f>SUM($R$168:$R$172)</f>
        <v>0</v>
      </c>
      <c r="T167" s="211">
        <f>SUM($T$168:$T$172)</f>
        <v>0</v>
      </c>
      <c r="AR167" s="206" t="s">
        <v>17</v>
      </c>
      <c r="AT167" s="206" t="s">
        <v>62</v>
      </c>
      <c r="AU167" s="206" t="s">
        <v>17</v>
      </c>
      <c r="AY167" s="206" t="s">
        <v>122</v>
      </c>
      <c r="BK167" s="212">
        <f>SUM($BK$168:$BK$172)</f>
        <v>0</v>
      </c>
    </row>
    <row r="168" spans="1:65" s="147" customFormat="1" ht="15.75" customHeight="1" x14ac:dyDescent="0.3">
      <c r="A168" s="245"/>
      <c r="B168" s="81"/>
      <c r="C168" s="215" t="s">
        <v>238</v>
      </c>
      <c r="D168" s="215" t="s">
        <v>125</v>
      </c>
      <c r="E168" s="216" t="s">
        <v>171</v>
      </c>
      <c r="F168" s="217" t="s">
        <v>172</v>
      </c>
      <c r="G168" s="218" t="s">
        <v>173</v>
      </c>
      <c r="H168" s="219">
        <v>4.399</v>
      </c>
      <c r="I168" s="270"/>
      <c r="J168" s="220">
        <f>ROUND($I$168*$H$168,2)</f>
        <v>0</v>
      </c>
      <c r="K168" s="217" t="s">
        <v>129</v>
      </c>
      <c r="L168" s="252"/>
      <c r="M168" s="221"/>
      <c r="N168" s="222" t="s">
        <v>34</v>
      </c>
      <c r="O168" s="223">
        <v>1.569</v>
      </c>
      <c r="P168" s="223">
        <f>$O$168*$H$168</f>
        <v>6.902031</v>
      </c>
      <c r="Q168" s="223">
        <v>0</v>
      </c>
      <c r="R168" s="223">
        <f>$Q$168*$H$168</f>
        <v>0</v>
      </c>
      <c r="S168" s="223">
        <v>0</v>
      </c>
      <c r="T168" s="224">
        <f>$S$168*$H$168</f>
        <v>0</v>
      </c>
      <c r="AR168" s="175" t="s">
        <v>130</v>
      </c>
      <c r="AT168" s="175" t="s">
        <v>125</v>
      </c>
      <c r="AU168" s="175" t="s">
        <v>70</v>
      </c>
      <c r="AY168" s="147" t="s">
        <v>122</v>
      </c>
      <c r="BE168" s="225">
        <f>IF($N$168="základní",$J$168,0)</f>
        <v>0</v>
      </c>
      <c r="BF168" s="225">
        <f>IF($N$168="snížená",$J$168,0)</f>
        <v>0</v>
      </c>
      <c r="BG168" s="225">
        <f>IF($N$168="zákl. přenesená",$J$168,0)</f>
        <v>0</v>
      </c>
      <c r="BH168" s="225">
        <f>IF($N$168="sníž. přenesená",$J$168,0)</f>
        <v>0</v>
      </c>
      <c r="BI168" s="225">
        <f>IF($N$168="nulová",$J$168,0)</f>
        <v>0</v>
      </c>
      <c r="BJ168" s="175" t="s">
        <v>17</v>
      </c>
      <c r="BK168" s="225">
        <f>ROUND($I$168*$H$168,2)</f>
        <v>0</v>
      </c>
      <c r="BL168" s="175" t="s">
        <v>130</v>
      </c>
      <c r="BM168" s="175" t="s">
        <v>430</v>
      </c>
    </row>
    <row r="169" spans="1:65" s="147" customFormat="1" ht="15.75" customHeight="1" x14ac:dyDescent="0.3">
      <c r="A169" s="245"/>
      <c r="B169" s="81"/>
      <c r="C169" s="218" t="s">
        <v>242</v>
      </c>
      <c r="D169" s="218" t="s">
        <v>125</v>
      </c>
      <c r="E169" s="216" t="s">
        <v>176</v>
      </c>
      <c r="F169" s="217" t="s">
        <v>177</v>
      </c>
      <c r="G169" s="218" t="s">
        <v>173</v>
      </c>
      <c r="H169" s="219">
        <v>4.399</v>
      </c>
      <c r="I169" s="270"/>
      <c r="J169" s="220">
        <f>ROUND($I$169*$H$169,2)</f>
        <v>0</v>
      </c>
      <c r="K169" s="217" t="s">
        <v>129</v>
      </c>
      <c r="L169" s="252"/>
      <c r="M169" s="221"/>
      <c r="N169" s="222" t="s">
        <v>34</v>
      </c>
      <c r="O169" s="223">
        <v>0.125</v>
      </c>
      <c r="P169" s="223">
        <f>$O$169*$H$169</f>
        <v>0.549875</v>
      </c>
      <c r="Q169" s="223">
        <v>0</v>
      </c>
      <c r="R169" s="223">
        <f>$Q$169*$H$169</f>
        <v>0</v>
      </c>
      <c r="S169" s="223">
        <v>0</v>
      </c>
      <c r="T169" s="224">
        <f>$S$169*$H$169</f>
        <v>0</v>
      </c>
      <c r="AR169" s="175" t="s">
        <v>130</v>
      </c>
      <c r="AT169" s="175" t="s">
        <v>125</v>
      </c>
      <c r="AU169" s="175" t="s">
        <v>70</v>
      </c>
      <c r="AY169" s="175" t="s">
        <v>122</v>
      </c>
      <c r="BE169" s="225">
        <f>IF($N$169="základní",$J$169,0)</f>
        <v>0</v>
      </c>
      <c r="BF169" s="225">
        <f>IF($N$169="snížená",$J$169,0)</f>
        <v>0</v>
      </c>
      <c r="BG169" s="225">
        <f>IF($N$169="zákl. přenesená",$J$169,0)</f>
        <v>0</v>
      </c>
      <c r="BH169" s="225">
        <f>IF($N$169="sníž. přenesená",$J$169,0)</f>
        <v>0</v>
      </c>
      <c r="BI169" s="225">
        <f>IF($N$169="nulová",$J$169,0)</f>
        <v>0</v>
      </c>
      <c r="BJ169" s="175" t="s">
        <v>17</v>
      </c>
      <c r="BK169" s="225">
        <f>ROUND($I$169*$H$169,2)</f>
        <v>0</v>
      </c>
      <c r="BL169" s="175" t="s">
        <v>130</v>
      </c>
      <c r="BM169" s="175" t="s">
        <v>431</v>
      </c>
    </row>
    <row r="170" spans="1:65" s="147" customFormat="1" ht="15.75" customHeight="1" x14ac:dyDescent="0.3">
      <c r="A170" s="245"/>
      <c r="B170" s="81"/>
      <c r="C170" s="218" t="s">
        <v>246</v>
      </c>
      <c r="D170" s="218" t="s">
        <v>125</v>
      </c>
      <c r="E170" s="216" t="s">
        <v>180</v>
      </c>
      <c r="F170" s="217" t="s">
        <v>181</v>
      </c>
      <c r="G170" s="218" t="s">
        <v>173</v>
      </c>
      <c r="H170" s="219">
        <v>61.585999999999999</v>
      </c>
      <c r="I170" s="270"/>
      <c r="J170" s="220">
        <f>ROUND($I$170*$H$170,2)</f>
        <v>0</v>
      </c>
      <c r="K170" s="217" t="s">
        <v>129</v>
      </c>
      <c r="L170" s="252"/>
      <c r="M170" s="221"/>
      <c r="N170" s="222" t="s">
        <v>34</v>
      </c>
      <c r="O170" s="223">
        <v>6.0000000000000001E-3</v>
      </c>
      <c r="P170" s="223">
        <f>$O$170*$H$170</f>
        <v>0.36951600000000001</v>
      </c>
      <c r="Q170" s="223">
        <v>0</v>
      </c>
      <c r="R170" s="223">
        <f>$Q$170*$H$170</f>
        <v>0</v>
      </c>
      <c r="S170" s="223">
        <v>0</v>
      </c>
      <c r="T170" s="224">
        <f>$S$170*$H$170</f>
        <v>0</v>
      </c>
      <c r="AR170" s="175" t="s">
        <v>130</v>
      </c>
      <c r="AT170" s="175" t="s">
        <v>125</v>
      </c>
      <c r="AU170" s="175" t="s">
        <v>70</v>
      </c>
      <c r="AY170" s="175" t="s">
        <v>122</v>
      </c>
      <c r="BE170" s="225">
        <f>IF($N$170="základní",$J$170,0)</f>
        <v>0</v>
      </c>
      <c r="BF170" s="225">
        <f>IF($N$170="snížená",$J$170,0)</f>
        <v>0</v>
      </c>
      <c r="BG170" s="225">
        <f>IF($N$170="zákl. přenesená",$J$170,0)</f>
        <v>0</v>
      </c>
      <c r="BH170" s="225">
        <f>IF($N$170="sníž. přenesená",$J$170,0)</f>
        <v>0</v>
      </c>
      <c r="BI170" s="225">
        <f>IF($N$170="nulová",$J$170,0)</f>
        <v>0</v>
      </c>
      <c r="BJ170" s="175" t="s">
        <v>17</v>
      </c>
      <c r="BK170" s="225">
        <f>ROUND($I$170*$H$170,2)</f>
        <v>0</v>
      </c>
      <c r="BL170" s="175" t="s">
        <v>130</v>
      </c>
      <c r="BM170" s="175" t="s">
        <v>432</v>
      </c>
    </row>
    <row r="171" spans="1:65" s="147" customFormat="1" ht="15.75" hidden="1" customHeight="1" x14ac:dyDescent="0.3">
      <c r="A171" s="245"/>
      <c r="B171" s="226"/>
      <c r="D171" s="233" t="s">
        <v>166</v>
      </c>
      <c r="F171" s="228" t="s">
        <v>1101</v>
      </c>
      <c r="H171" s="229">
        <v>61.585999999999999</v>
      </c>
      <c r="L171" s="255"/>
      <c r="M171" s="230"/>
      <c r="T171" s="231"/>
      <c r="AT171" s="232" t="s">
        <v>166</v>
      </c>
      <c r="AU171" s="232" t="s">
        <v>70</v>
      </c>
      <c r="AV171" s="232" t="s">
        <v>70</v>
      </c>
      <c r="AW171" s="232" t="s">
        <v>63</v>
      </c>
      <c r="AX171" s="232" t="s">
        <v>17</v>
      </c>
      <c r="AY171" s="232" t="s">
        <v>122</v>
      </c>
    </row>
    <row r="172" spans="1:65" s="147" customFormat="1" ht="15.75" customHeight="1" x14ac:dyDescent="0.3">
      <c r="A172" s="245"/>
      <c r="B172" s="81"/>
      <c r="C172" s="215" t="s">
        <v>250</v>
      </c>
      <c r="D172" s="215" t="s">
        <v>125</v>
      </c>
      <c r="E172" s="216" t="s">
        <v>185</v>
      </c>
      <c r="F172" s="217" t="s">
        <v>186</v>
      </c>
      <c r="G172" s="218" t="s">
        <v>173</v>
      </c>
      <c r="H172" s="219">
        <v>4.399</v>
      </c>
      <c r="I172" s="270"/>
      <c r="J172" s="220">
        <f>ROUND($I$172*$H$172,2)</f>
        <v>0</v>
      </c>
      <c r="K172" s="217" t="s">
        <v>129</v>
      </c>
      <c r="L172" s="252"/>
      <c r="M172" s="221"/>
      <c r="N172" s="222" t="s">
        <v>34</v>
      </c>
      <c r="O172" s="223">
        <v>0</v>
      </c>
      <c r="P172" s="223">
        <f>$O$172*$H$172</f>
        <v>0</v>
      </c>
      <c r="Q172" s="223">
        <v>0</v>
      </c>
      <c r="R172" s="223">
        <f>$Q$172*$H$172</f>
        <v>0</v>
      </c>
      <c r="S172" s="223">
        <v>0</v>
      </c>
      <c r="T172" s="224">
        <f>$S$172*$H$172</f>
        <v>0</v>
      </c>
      <c r="AR172" s="175" t="s">
        <v>130</v>
      </c>
      <c r="AT172" s="175" t="s">
        <v>125</v>
      </c>
      <c r="AU172" s="175" t="s">
        <v>70</v>
      </c>
      <c r="AY172" s="147" t="s">
        <v>122</v>
      </c>
      <c r="BE172" s="225">
        <f>IF($N$172="základní",$J$172,0)</f>
        <v>0</v>
      </c>
      <c r="BF172" s="225">
        <f>IF($N$172="snížená",$J$172,0)</f>
        <v>0</v>
      </c>
      <c r="BG172" s="225">
        <f>IF($N$172="zákl. přenesená",$J$172,0)</f>
        <v>0</v>
      </c>
      <c r="BH172" s="225">
        <f>IF($N$172="sníž. přenesená",$J$172,0)</f>
        <v>0</v>
      </c>
      <c r="BI172" s="225">
        <f>IF($N$172="nulová",$J$172,0)</f>
        <v>0</v>
      </c>
      <c r="BJ172" s="175" t="s">
        <v>17</v>
      </c>
      <c r="BK172" s="225">
        <f>ROUND($I$172*$H$172,2)</f>
        <v>0</v>
      </c>
      <c r="BL172" s="175" t="s">
        <v>130</v>
      </c>
      <c r="BM172" s="175" t="s">
        <v>434</v>
      </c>
    </row>
    <row r="173" spans="1:65" s="205" customFormat="1" ht="30.75" hidden="1" customHeight="1" x14ac:dyDescent="0.3">
      <c r="A173" s="250"/>
      <c r="B173" s="204"/>
      <c r="D173" s="206" t="s">
        <v>62</v>
      </c>
      <c r="E173" s="213" t="s">
        <v>188</v>
      </c>
      <c r="F173" s="213" t="s">
        <v>189</v>
      </c>
      <c r="J173" s="214">
        <f>$BK$173</f>
        <v>0</v>
      </c>
      <c r="L173" s="254"/>
      <c r="M173" s="209"/>
      <c r="P173" s="210">
        <f>$P$174</f>
        <v>0.85541999999999996</v>
      </c>
      <c r="R173" s="210">
        <f>$R$174</f>
        <v>0</v>
      </c>
      <c r="T173" s="211">
        <f>$T$174</f>
        <v>0</v>
      </c>
      <c r="AR173" s="206" t="s">
        <v>17</v>
      </c>
      <c r="AT173" s="206" t="s">
        <v>62</v>
      </c>
      <c r="AU173" s="206" t="s">
        <v>17</v>
      </c>
      <c r="AY173" s="206" t="s">
        <v>122</v>
      </c>
      <c r="BK173" s="212">
        <f>$BK$174</f>
        <v>0</v>
      </c>
    </row>
    <row r="174" spans="1:65" s="147" customFormat="1" ht="15.75" customHeight="1" x14ac:dyDescent="0.3">
      <c r="A174" s="245"/>
      <c r="B174" s="81"/>
      <c r="C174" s="218" t="s">
        <v>254</v>
      </c>
      <c r="D174" s="218" t="s">
        <v>125</v>
      </c>
      <c r="E174" s="216" t="s">
        <v>190</v>
      </c>
      <c r="F174" s="217" t="s">
        <v>191</v>
      </c>
      <c r="G174" s="218" t="s">
        <v>173</v>
      </c>
      <c r="H174" s="219">
        <v>2.69</v>
      </c>
      <c r="I174" s="270"/>
      <c r="J174" s="220">
        <f>ROUND($I$174*$H$174,2)</f>
        <v>0</v>
      </c>
      <c r="K174" s="217" t="s">
        <v>129</v>
      </c>
      <c r="L174" s="252"/>
      <c r="M174" s="221"/>
      <c r="N174" s="222" t="s">
        <v>34</v>
      </c>
      <c r="O174" s="223">
        <v>0.318</v>
      </c>
      <c r="P174" s="223">
        <f>$O$174*$H$174</f>
        <v>0.85541999999999996</v>
      </c>
      <c r="Q174" s="223">
        <v>0</v>
      </c>
      <c r="R174" s="223">
        <f>$Q$174*$H$174</f>
        <v>0</v>
      </c>
      <c r="S174" s="223">
        <v>0</v>
      </c>
      <c r="T174" s="224">
        <f>$S$174*$H$174</f>
        <v>0</v>
      </c>
      <c r="AR174" s="175" t="s">
        <v>130</v>
      </c>
      <c r="AT174" s="175" t="s">
        <v>125</v>
      </c>
      <c r="AU174" s="175" t="s">
        <v>70</v>
      </c>
      <c r="AY174" s="175" t="s">
        <v>122</v>
      </c>
      <c r="BE174" s="225">
        <f>IF($N$174="základní",$J$174,0)</f>
        <v>0</v>
      </c>
      <c r="BF174" s="225">
        <f>IF($N$174="snížená",$J$174,0)</f>
        <v>0</v>
      </c>
      <c r="BG174" s="225">
        <f>IF($N$174="zákl. přenesená",$J$174,0)</f>
        <v>0</v>
      </c>
      <c r="BH174" s="225">
        <f>IF($N$174="sníž. přenesená",$J$174,0)</f>
        <v>0</v>
      </c>
      <c r="BI174" s="225">
        <f>IF($N$174="nulová",$J$174,0)</f>
        <v>0</v>
      </c>
      <c r="BJ174" s="175" t="s">
        <v>17</v>
      </c>
      <c r="BK174" s="225">
        <f>ROUND($I$174*$H$174,2)</f>
        <v>0</v>
      </c>
      <c r="BL174" s="175" t="s">
        <v>130</v>
      </c>
      <c r="BM174" s="175" t="s">
        <v>435</v>
      </c>
    </row>
    <row r="175" spans="1:65" s="205" customFormat="1" ht="37.5" hidden="1" customHeight="1" x14ac:dyDescent="0.35">
      <c r="A175" s="250"/>
      <c r="B175" s="204"/>
      <c r="D175" s="206" t="s">
        <v>62</v>
      </c>
      <c r="E175" s="207" t="s">
        <v>193</v>
      </c>
      <c r="F175" s="207" t="s">
        <v>194</v>
      </c>
      <c r="J175" s="208">
        <f>$BK$175</f>
        <v>0</v>
      </c>
      <c r="L175" s="254"/>
      <c r="M175" s="209"/>
      <c r="P175" s="210">
        <f>$P$176+$P$194+$P$212+$P$220+$P$238+$P$240+$P$246+$P$252+$P$260+$P$266+$P$274+$P$296+$P$309+$P$323+$P$333</f>
        <v>167.71677399999999</v>
      </c>
      <c r="R175" s="210">
        <f>$R$176+$R$194+$R$212+$R$220+$R$238+$R$240+$R$246+$R$252+$R$260+$R$266+$R$274+$R$296+$R$309+$R$323+$R$333</f>
        <v>1.52404904</v>
      </c>
      <c r="T175" s="211">
        <f>$T$176+$T$194+$T$212+$T$220+$T$238+$T$240+$T$246+$T$252+$T$260+$T$266+$T$274+$T$296+$T$309+$T$323+$T$333</f>
        <v>0.61597637999999999</v>
      </c>
      <c r="AR175" s="206" t="s">
        <v>70</v>
      </c>
      <c r="AT175" s="206" t="s">
        <v>62</v>
      </c>
      <c r="AU175" s="206" t="s">
        <v>63</v>
      </c>
      <c r="AY175" s="206" t="s">
        <v>122</v>
      </c>
      <c r="BK175" s="212">
        <f>$BK$176+$BK$194+$BK$212+$BK$220+$BK$238+$BK$240+$BK$246+$BK$252+$BK$260+$BK$266+$BK$274+$BK$296+$BK$309+$BK$323+$BK$333</f>
        <v>0</v>
      </c>
    </row>
    <row r="176" spans="1:65" s="205" customFormat="1" ht="21" hidden="1" customHeight="1" x14ac:dyDescent="0.3">
      <c r="A176" s="250"/>
      <c r="B176" s="204"/>
      <c r="D176" s="206" t="s">
        <v>62</v>
      </c>
      <c r="E176" s="213" t="s">
        <v>436</v>
      </c>
      <c r="F176" s="213" t="s">
        <v>437</v>
      </c>
      <c r="J176" s="214">
        <f>$BK$176</f>
        <v>0</v>
      </c>
      <c r="L176" s="254"/>
      <c r="M176" s="209"/>
      <c r="P176" s="210">
        <f>SUM($P$177:$P$193)</f>
        <v>5.2347599999999996</v>
      </c>
      <c r="R176" s="210">
        <f>SUM($R$177:$R$193)</f>
        <v>8.4888999999999992E-2</v>
      </c>
      <c r="T176" s="211">
        <f>SUM($T$177:$T$193)</f>
        <v>0</v>
      </c>
      <c r="AR176" s="206" t="s">
        <v>70</v>
      </c>
      <c r="AT176" s="206" t="s">
        <v>62</v>
      </c>
      <c r="AU176" s="206" t="s">
        <v>17</v>
      </c>
      <c r="AY176" s="206" t="s">
        <v>122</v>
      </c>
      <c r="BK176" s="212">
        <f>SUM($BK$177:$BK$193)</f>
        <v>0</v>
      </c>
    </row>
    <row r="177" spans="1:65" s="147" customFormat="1" ht="15.75" customHeight="1" x14ac:dyDescent="0.3">
      <c r="A177" s="245"/>
      <c r="B177" s="81"/>
      <c r="C177" s="218" t="s">
        <v>258</v>
      </c>
      <c r="D177" s="218" t="s">
        <v>125</v>
      </c>
      <c r="E177" s="216" t="s">
        <v>438</v>
      </c>
      <c r="F177" s="217" t="s">
        <v>439</v>
      </c>
      <c r="G177" s="218" t="s">
        <v>134</v>
      </c>
      <c r="H177" s="219">
        <v>9.77</v>
      </c>
      <c r="I177" s="270"/>
      <c r="J177" s="220">
        <f>ROUND($I$177*$H$177,2)</f>
        <v>0</v>
      </c>
      <c r="K177" s="217" t="s">
        <v>129</v>
      </c>
      <c r="L177" s="252"/>
      <c r="M177" s="221"/>
      <c r="N177" s="222" t="s">
        <v>34</v>
      </c>
      <c r="O177" s="223">
        <v>0.18</v>
      </c>
      <c r="P177" s="223">
        <f>$O$177*$H$177</f>
        <v>1.7585999999999999</v>
      </c>
      <c r="Q177" s="223">
        <v>3.5000000000000001E-3</v>
      </c>
      <c r="R177" s="223">
        <f>$Q$177*$H$177</f>
        <v>3.4194999999999996E-2</v>
      </c>
      <c r="S177" s="223">
        <v>0</v>
      </c>
      <c r="T177" s="224">
        <f>$S$177*$H$177</f>
        <v>0</v>
      </c>
      <c r="AR177" s="175" t="s">
        <v>197</v>
      </c>
      <c r="AT177" s="175" t="s">
        <v>125</v>
      </c>
      <c r="AU177" s="175" t="s">
        <v>70</v>
      </c>
      <c r="AY177" s="175" t="s">
        <v>122</v>
      </c>
      <c r="BE177" s="225">
        <f>IF($N$177="základní",$J$177,0)</f>
        <v>0</v>
      </c>
      <c r="BF177" s="225">
        <f>IF($N$177="snížená",$J$177,0)</f>
        <v>0</v>
      </c>
      <c r="BG177" s="225">
        <f>IF($N$177="zákl. přenesená",$J$177,0)</f>
        <v>0</v>
      </c>
      <c r="BH177" s="225">
        <f>IF($N$177="sníž. přenesená",$J$177,0)</f>
        <v>0</v>
      </c>
      <c r="BI177" s="225">
        <f>IF($N$177="nulová",$J$177,0)</f>
        <v>0</v>
      </c>
      <c r="BJ177" s="175" t="s">
        <v>17</v>
      </c>
      <c r="BK177" s="225">
        <f>ROUND($I$177*$H$177,2)</f>
        <v>0</v>
      </c>
      <c r="BL177" s="175" t="s">
        <v>197</v>
      </c>
      <c r="BM177" s="175" t="s">
        <v>440</v>
      </c>
    </row>
    <row r="178" spans="1:65" s="147" customFormat="1" ht="15.75" hidden="1" customHeight="1" x14ac:dyDescent="0.3">
      <c r="A178" s="245"/>
      <c r="B178" s="226"/>
      <c r="D178" s="227" t="s">
        <v>166</v>
      </c>
      <c r="E178" s="228"/>
      <c r="F178" s="228" t="s">
        <v>1102</v>
      </c>
      <c r="H178" s="229">
        <v>9.77</v>
      </c>
      <c r="L178" s="255"/>
      <c r="M178" s="230"/>
      <c r="T178" s="231"/>
      <c r="AT178" s="232" t="s">
        <v>166</v>
      </c>
      <c r="AU178" s="232" t="s">
        <v>70</v>
      </c>
      <c r="AV178" s="232" t="s">
        <v>70</v>
      </c>
      <c r="AW178" s="232" t="s">
        <v>93</v>
      </c>
      <c r="AX178" s="232" t="s">
        <v>63</v>
      </c>
      <c r="AY178" s="232" t="s">
        <v>122</v>
      </c>
    </row>
    <row r="179" spans="1:65" s="147" customFormat="1" ht="15.75" customHeight="1" x14ac:dyDescent="0.3">
      <c r="A179" s="245"/>
      <c r="B179" s="81"/>
      <c r="C179" s="215" t="s">
        <v>262</v>
      </c>
      <c r="D179" s="215" t="s">
        <v>125</v>
      </c>
      <c r="E179" s="216" t="s">
        <v>441</v>
      </c>
      <c r="F179" s="217" t="s">
        <v>442</v>
      </c>
      <c r="G179" s="218" t="s">
        <v>134</v>
      </c>
      <c r="H179" s="219">
        <v>14.484</v>
      </c>
      <c r="I179" s="270"/>
      <c r="J179" s="220">
        <f>ROUND($I$179*$H$179,2)</f>
        <v>0</v>
      </c>
      <c r="K179" s="217" t="s">
        <v>129</v>
      </c>
      <c r="L179" s="252"/>
      <c r="M179" s="221"/>
      <c r="N179" s="222" t="s">
        <v>34</v>
      </c>
      <c r="O179" s="223">
        <v>0.24</v>
      </c>
      <c r="P179" s="223">
        <f>$O$179*$H$179</f>
        <v>3.4761599999999997</v>
      </c>
      <c r="Q179" s="223">
        <v>3.5000000000000001E-3</v>
      </c>
      <c r="R179" s="223">
        <f>$Q$179*$H$179</f>
        <v>5.0694000000000003E-2</v>
      </c>
      <c r="S179" s="223">
        <v>0</v>
      </c>
      <c r="T179" s="224">
        <f>$S$179*$H$179</f>
        <v>0</v>
      </c>
      <c r="AR179" s="175" t="s">
        <v>197</v>
      </c>
      <c r="AT179" s="175" t="s">
        <v>125</v>
      </c>
      <c r="AU179" s="175" t="s">
        <v>70</v>
      </c>
      <c r="AY179" s="147" t="s">
        <v>122</v>
      </c>
      <c r="BE179" s="225">
        <f>IF($N$179="základní",$J$179,0)</f>
        <v>0</v>
      </c>
      <c r="BF179" s="225">
        <f>IF($N$179="snížená",$J$179,0)</f>
        <v>0</v>
      </c>
      <c r="BG179" s="225">
        <f>IF($N$179="zákl. přenesená",$J$179,0)</f>
        <v>0</v>
      </c>
      <c r="BH179" s="225">
        <f>IF($N$179="sníž. přenesená",$J$179,0)</f>
        <v>0</v>
      </c>
      <c r="BI179" s="225">
        <f>IF($N$179="nulová",$J$179,0)</f>
        <v>0</v>
      </c>
      <c r="BJ179" s="175" t="s">
        <v>17</v>
      </c>
      <c r="BK179" s="225">
        <f>ROUND($I$179*$H$179,2)</f>
        <v>0</v>
      </c>
      <c r="BL179" s="175" t="s">
        <v>197</v>
      </c>
      <c r="BM179" s="175" t="s">
        <v>443</v>
      </c>
    </row>
    <row r="180" spans="1:65" s="147" customFormat="1" ht="15.75" hidden="1" customHeight="1" x14ac:dyDescent="0.3">
      <c r="A180" s="245"/>
      <c r="B180" s="226"/>
      <c r="D180" s="227" t="s">
        <v>166</v>
      </c>
      <c r="E180" s="228"/>
      <c r="F180" s="228" t="s">
        <v>1103</v>
      </c>
      <c r="H180" s="229">
        <v>1.86</v>
      </c>
      <c r="L180" s="255"/>
      <c r="M180" s="230"/>
      <c r="T180" s="231"/>
      <c r="AT180" s="232" t="s">
        <v>166</v>
      </c>
      <c r="AU180" s="232" t="s">
        <v>70</v>
      </c>
      <c r="AV180" s="232" t="s">
        <v>70</v>
      </c>
      <c r="AW180" s="232" t="s">
        <v>93</v>
      </c>
      <c r="AX180" s="232" t="s">
        <v>63</v>
      </c>
      <c r="AY180" s="232" t="s">
        <v>122</v>
      </c>
    </row>
    <row r="181" spans="1:65" s="147" customFormat="1" ht="15.75" hidden="1" customHeight="1" x14ac:dyDescent="0.3">
      <c r="A181" s="245"/>
      <c r="B181" s="226"/>
      <c r="D181" s="233" t="s">
        <v>166</v>
      </c>
      <c r="E181" s="232"/>
      <c r="F181" s="228" t="s">
        <v>1104</v>
      </c>
      <c r="H181" s="229">
        <v>1.08</v>
      </c>
      <c r="L181" s="255"/>
      <c r="M181" s="230"/>
      <c r="T181" s="231"/>
      <c r="AT181" s="232" t="s">
        <v>166</v>
      </c>
      <c r="AU181" s="232" t="s">
        <v>70</v>
      </c>
      <c r="AV181" s="232" t="s">
        <v>70</v>
      </c>
      <c r="AW181" s="232" t="s">
        <v>93</v>
      </c>
      <c r="AX181" s="232" t="s">
        <v>63</v>
      </c>
      <c r="AY181" s="232" t="s">
        <v>122</v>
      </c>
    </row>
    <row r="182" spans="1:65" s="147" customFormat="1" ht="15.75" hidden="1" customHeight="1" x14ac:dyDescent="0.3">
      <c r="A182" s="245"/>
      <c r="B182" s="226"/>
      <c r="D182" s="233" t="s">
        <v>166</v>
      </c>
      <c r="E182" s="232"/>
      <c r="F182" s="228" t="s">
        <v>1105</v>
      </c>
      <c r="H182" s="229">
        <v>4.8719999999999999</v>
      </c>
      <c r="L182" s="255"/>
      <c r="M182" s="230"/>
      <c r="T182" s="231"/>
      <c r="AT182" s="232" t="s">
        <v>166</v>
      </c>
      <c r="AU182" s="232" t="s">
        <v>70</v>
      </c>
      <c r="AV182" s="232" t="s">
        <v>70</v>
      </c>
      <c r="AW182" s="232" t="s">
        <v>93</v>
      </c>
      <c r="AX182" s="232" t="s">
        <v>63</v>
      </c>
      <c r="AY182" s="232" t="s">
        <v>122</v>
      </c>
    </row>
    <row r="183" spans="1:65" s="147" customFormat="1" ht="15.75" hidden="1" customHeight="1" x14ac:dyDescent="0.3">
      <c r="A183" s="245"/>
      <c r="B183" s="226"/>
      <c r="D183" s="233" t="s">
        <v>166</v>
      </c>
      <c r="E183" s="232"/>
      <c r="F183" s="228" t="s">
        <v>1106</v>
      </c>
      <c r="H183" s="229">
        <v>3.6720000000000002</v>
      </c>
      <c r="L183" s="255"/>
      <c r="M183" s="230"/>
      <c r="T183" s="231"/>
      <c r="AT183" s="232" t="s">
        <v>166</v>
      </c>
      <c r="AU183" s="232" t="s">
        <v>70</v>
      </c>
      <c r="AV183" s="232" t="s">
        <v>70</v>
      </c>
      <c r="AW183" s="232" t="s">
        <v>93</v>
      </c>
      <c r="AX183" s="232" t="s">
        <v>63</v>
      </c>
      <c r="AY183" s="232" t="s">
        <v>122</v>
      </c>
    </row>
    <row r="184" spans="1:65" s="147" customFormat="1" ht="15.75" hidden="1" customHeight="1" x14ac:dyDescent="0.3">
      <c r="A184" s="245"/>
      <c r="B184" s="226"/>
      <c r="D184" s="233" t="s">
        <v>166</v>
      </c>
      <c r="E184" s="232"/>
      <c r="F184" s="228" t="s">
        <v>1107</v>
      </c>
      <c r="H184" s="229">
        <v>1.62</v>
      </c>
      <c r="L184" s="255"/>
      <c r="M184" s="230"/>
      <c r="T184" s="231"/>
      <c r="AT184" s="232" t="s">
        <v>166</v>
      </c>
      <c r="AU184" s="232" t="s">
        <v>70</v>
      </c>
      <c r="AV184" s="232" t="s">
        <v>70</v>
      </c>
      <c r="AW184" s="232" t="s">
        <v>93</v>
      </c>
      <c r="AX184" s="232" t="s">
        <v>63</v>
      </c>
      <c r="AY184" s="232" t="s">
        <v>122</v>
      </c>
    </row>
    <row r="185" spans="1:65" s="147" customFormat="1" ht="15.75" hidden="1" customHeight="1" x14ac:dyDescent="0.3">
      <c r="A185" s="245"/>
      <c r="B185" s="226"/>
      <c r="D185" s="233" t="s">
        <v>166</v>
      </c>
      <c r="E185" s="232"/>
      <c r="F185" s="228" t="s">
        <v>1108</v>
      </c>
      <c r="H185" s="229">
        <v>1.38</v>
      </c>
      <c r="L185" s="255"/>
      <c r="M185" s="230"/>
      <c r="T185" s="231"/>
      <c r="AT185" s="232" t="s">
        <v>166</v>
      </c>
      <c r="AU185" s="232" t="s">
        <v>70</v>
      </c>
      <c r="AV185" s="232" t="s">
        <v>70</v>
      </c>
      <c r="AW185" s="232" t="s">
        <v>93</v>
      </c>
      <c r="AX185" s="232" t="s">
        <v>63</v>
      </c>
      <c r="AY185" s="232" t="s">
        <v>122</v>
      </c>
    </row>
    <row r="186" spans="1:65" s="147" customFormat="1" ht="15.75" customHeight="1" x14ac:dyDescent="0.3">
      <c r="A186" s="245"/>
      <c r="B186" s="81"/>
      <c r="C186" s="215" t="s">
        <v>266</v>
      </c>
      <c r="D186" s="215" t="s">
        <v>125</v>
      </c>
      <c r="E186" s="216" t="s">
        <v>453</v>
      </c>
      <c r="F186" s="217" t="s">
        <v>454</v>
      </c>
      <c r="G186" s="218"/>
      <c r="H186" s="219">
        <v>40.799999999999997</v>
      </c>
      <c r="I186" s="270"/>
      <c r="J186" s="220">
        <f>ROUND($I$186*$H$186,2)</f>
        <v>0</v>
      </c>
      <c r="K186" s="217" t="s">
        <v>217</v>
      </c>
      <c r="L186" s="252"/>
      <c r="M186" s="221"/>
      <c r="N186" s="222" t="s">
        <v>34</v>
      </c>
      <c r="O186" s="223">
        <v>0</v>
      </c>
      <c r="P186" s="223">
        <f>$O$186*$H$186</f>
        <v>0</v>
      </c>
      <c r="Q186" s="223">
        <v>0</v>
      </c>
      <c r="R186" s="223">
        <f>$Q$186*$H$186</f>
        <v>0</v>
      </c>
      <c r="S186" s="223">
        <v>0</v>
      </c>
      <c r="T186" s="224">
        <f>$S$186*$H$186</f>
        <v>0</v>
      </c>
      <c r="AR186" s="175" t="s">
        <v>197</v>
      </c>
      <c r="AT186" s="175" t="s">
        <v>125</v>
      </c>
      <c r="AU186" s="175" t="s">
        <v>70</v>
      </c>
      <c r="AY186" s="147" t="s">
        <v>122</v>
      </c>
      <c r="BE186" s="225">
        <f>IF($N$186="základní",$J$186,0)</f>
        <v>0</v>
      </c>
      <c r="BF186" s="225">
        <f>IF($N$186="snížená",$J$186,0)</f>
        <v>0</v>
      </c>
      <c r="BG186" s="225">
        <f>IF($N$186="zákl. přenesená",$J$186,0)</f>
        <v>0</v>
      </c>
      <c r="BH186" s="225">
        <f>IF($N$186="sníž. přenesená",$J$186,0)</f>
        <v>0</v>
      </c>
      <c r="BI186" s="225">
        <f>IF($N$186="nulová",$J$186,0)</f>
        <v>0</v>
      </c>
      <c r="BJ186" s="175" t="s">
        <v>17</v>
      </c>
      <c r="BK186" s="225">
        <f>ROUND($I$186*$H$186,2)</f>
        <v>0</v>
      </c>
      <c r="BL186" s="175" t="s">
        <v>197</v>
      </c>
      <c r="BM186" s="175" t="s">
        <v>455</v>
      </c>
    </row>
    <row r="187" spans="1:65" s="147" customFormat="1" ht="15.75" hidden="1" customHeight="1" x14ac:dyDescent="0.3">
      <c r="A187" s="245"/>
      <c r="B187" s="226"/>
      <c r="D187" s="227" t="s">
        <v>166</v>
      </c>
      <c r="E187" s="228"/>
      <c r="F187" s="228" t="s">
        <v>1109</v>
      </c>
      <c r="H187" s="229">
        <v>7.4</v>
      </c>
      <c r="L187" s="255"/>
      <c r="M187" s="230"/>
      <c r="T187" s="231"/>
      <c r="AT187" s="232" t="s">
        <v>166</v>
      </c>
      <c r="AU187" s="232" t="s">
        <v>70</v>
      </c>
      <c r="AV187" s="232" t="s">
        <v>70</v>
      </c>
      <c r="AW187" s="232" t="s">
        <v>93</v>
      </c>
      <c r="AX187" s="232" t="s">
        <v>63</v>
      </c>
      <c r="AY187" s="232" t="s">
        <v>122</v>
      </c>
    </row>
    <row r="188" spans="1:65" s="147" customFormat="1" ht="15.75" hidden="1" customHeight="1" x14ac:dyDescent="0.3">
      <c r="A188" s="245"/>
      <c r="B188" s="226"/>
      <c r="D188" s="233" t="s">
        <v>166</v>
      </c>
      <c r="E188" s="232"/>
      <c r="F188" s="228" t="s">
        <v>1110</v>
      </c>
      <c r="H188" s="229">
        <v>6.6</v>
      </c>
      <c r="L188" s="255"/>
      <c r="M188" s="230"/>
      <c r="T188" s="231"/>
      <c r="AT188" s="232" t="s">
        <v>166</v>
      </c>
      <c r="AU188" s="232" t="s">
        <v>70</v>
      </c>
      <c r="AV188" s="232" t="s">
        <v>70</v>
      </c>
      <c r="AW188" s="232" t="s">
        <v>93</v>
      </c>
      <c r="AX188" s="232" t="s">
        <v>63</v>
      </c>
      <c r="AY188" s="232" t="s">
        <v>122</v>
      </c>
    </row>
    <row r="189" spans="1:65" s="147" customFormat="1" ht="15.75" hidden="1" customHeight="1" x14ac:dyDescent="0.3">
      <c r="A189" s="245"/>
      <c r="B189" s="226"/>
      <c r="D189" s="233" t="s">
        <v>166</v>
      </c>
      <c r="E189" s="232"/>
      <c r="F189" s="228" t="s">
        <v>1111</v>
      </c>
      <c r="H189" s="229">
        <v>8.8000000000000007</v>
      </c>
      <c r="L189" s="255"/>
      <c r="M189" s="230"/>
      <c r="T189" s="231"/>
      <c r="AT189" s="232" t="s">
        <v>166</v>
      </c>
      <c r="AU189" s="232" t="s">
        <v>70</v>
      </c>
      <c r="AV189" s="232" t="s">
        <v>70</v>
      </c>
      <c r="AW189" s="232" t="s">
        <v>93</v>
      </c>
      <c r="AX189" s="232" t="s">
        <v>63</v>
      </c>
      <c r="AY189" s="232" t="s">
        <v>122</v>
      </c>
    </row>
    <row r="190" spans="1:65" s="147" customFormat="1" ht="15.75" hidden="1" customHeight="1" x14ac:dyDescent="0.3">
      <c r="A190" s="245"/>
      <c r="B190" s="226"/>
      <c r="D190" s="233" t="s">
        <v>166</v>
      </c>
      <c r="E190" s="232"/>
      <c r="F190" s="228" t="s">
        <v>1112</v>
      </c>
      <c r="H190" s="229">
        <v>8</v>
      </c>
      <c r="L190" s="255"/>
      <c r="M190" s="230"/>
      <c r="T190" s="231"/>
      <c r="AT190" s="232" t="s">
        <v>166</v>
      </c>
      <c r="AU190" s="232" t="s">
        <v>70</v>
      </c>
      <c r="AV190" s="232" t="s">
        <v>70</v>
      </c>
      <c r="AW190" s="232" t="s">
        <v>93</v>
      </c>
      <c r="AX190" s="232" t="s">
        <v>63</v>
      </c>
      <c r="AY190" s="232" t="s">
        <v>122</v>
      </c>
    </row>
    <row r="191" spans="1:65" s="147" customFormat="1" ht="15.75" hidden="1" customHeight="1" x14ac:dyDescent="0.3">
      <c r="A191" s="245"/>
      <c r="B191" s="226"/>
      <c r="D191" s="233" t="s">
        <v>166</v>
      </c>
      <c r="E191" s="232"/>
      <c r="F191" s="228" t="s">
        <v>1113</v>
      </c>
      <c r="H191" s="229">
        <v>5.4</v>
      </c>
      <c r="L191" s="255"/>
      <c r="M191" s="230"/>
      <c r="T191" s="231"/>
      <c r="AT191" s="232" t="s">
        <v>166</v>
      </c>
      <c r="AU191" s="232" t="s">
        <v>70</v>
      </c>
      <c r="AV191" s="232" t="s">
        <v>70</v>
      </c>
      <c r="AW191" s="232" t="s">
        <v>93</v>
      </c>
      <c r="AX191" s="232" t="s">
        <v>63</v>
      </c>
      <c r="AY191" s="232" t="s">
        <v>122</v>
      </c>
    </row>
    <row r="192" spans="1:65" s="147" customFormat="1" ht="15.75" hidden="1" customHeight="1" x14ac:dyDescent="0.3">
      <c r="A192" s="245"/>
      <c r="B192" s="226"/>
      <c r="D192" s="233" t="s">
        <v>166</v>
      </c>
      <c r="E192" s="232"/>
      <c r="F192" s="228" t="s">
        <v>1114</v>
      </c>
      <c r="H192" s="229">
        <v>4.5999999999999996</v>
      </c>
      <c r="L192" s="255"/>
      <c r="M192" s="230"/>
      <c r="T192" s="231"/>
      <c r="AT192" s="232" t="s">
        <v>166</v>
      </c>
      <c r="AU192" s="232" t="s">
        <v>70</v>
      </c>
      <c r="AV192" s="232" t="s">
        <v>70</v>
      </c>
      <c r="AW192" s="232" t="s">
        <v>93</v>
      </c>
      <c r="AX192" s="232" t="s">
        <v>63</v>
      </c>
      <c r="AY192" s="232" t="s">
        <v>122</v>
      </c>
    </row>
    <row r="193" spans="1:65" s="147" customFormat="1" ht="15.75" customHeight="1" x14ac:dyDescent="0.3">
      <c r="A193" s="245"/>
      <c r="B193" s="81"/>
      <c r="C193" s="215" t="s">
        <v>270</v>
      </c>
      <c r="D193" s="215" t="s">
        <v>125</v>
      </c>
      <c r="E193" s="216" t="s">
        <v>463</v>
      </c>
      <c r="F193" s="217" t="s">
        <v>464</v>
      </c>
      <c r="G193" s="218" t="s">
        <v>221</v>
      </c>
      <c r="H193" s="269"/>
      <c r="I193" s="270"/>
      <c r="J193" s="220">
        <f>ROUND($I$193*$H$193,2)</f>
        <v>0</v>
      </c>
      <c r="K193" s="217" t="s">
        <v>129</v>
      </c>
      <c r="L193" s="252"/>
      <c r="M193" s="221"/>
      <c r="N193" s="222" t="s">
        <v>34</v>
      </c>
      <c r="O193" s="223">
        <v>0</v>
      </c>
      <c r="P193" s="223">
        <f>$O$193*$H$193</f>
        <v>0</v>
      </c>
      <c r="Q193" s="223">
        <v>0</v>
      </c>
      <c r="R193" s="223">
        <f>$Q$193*$H$193</f>
        <v>0</v>
      </c>
      <c r="S193" s="223">
        <v>0</v>
      </c>
      <c r="T193" s="224">
        <f>$S$193*$H$193</f>
        <v>0</v>
      </c>
      <c r="AR193" s="175" t="s">
        <v>197</v>
      </c>
      <c r="AT193" s="175" t="s">
        <v>125</v>
      </c>
      <c r="AU193" s="175" t="s">
        <v>70</v>
      </c>
      <c r="AY193" s="147" t="s">
        <v>122</v>
      </c>
      <c r="BE193" s="225">
        <f>IF($N$193="základní",$J$193,0)</f>
        <v>0</v>
      </c>
      <c r="BF193" s="225">
        <f>IF($N$193="snížená",$J$193,0)</f>
        <v>0</v>
      </c>
      <c r="BG193" s="225">
        <f>IF($N$193="zákl. přenesená",$J$193,0)</f>
        <v>0</v>
      </c>
      <c r="BH193" s="225">
        <f>IF($N$193="sníž. přenesená",$J$193,0)</f>
        <v>0</v>
      </c>
      <c r="BI193" s="225">
        <f>IF($N$193="nulová",$J$193,0)</f>
        <v>0</v>
      </c>
      <c r="BJ193" s="175" t="s">
        <v>17</v>
      </c>
      <c r="BK193" s="225">
        <f>ROUND($I$193*$H$193,2)</f>
        <v>0</v>
      </c>
      <c r="BL193" s="175" t="s">
        <v>197</v>
      </c>
      <c r="BM193" s="175" t="s">
        <v>465</v>
      </c>
    </row>
    <row r="194" spans="1:65" s="205" customFormat="1" ht="30.75" hidden="1" customHeight="1" x14ac:dyDescent="0.3">
      <c r="A194" s="250"/>
      <c r="B194" s="204"/>
      <c r="D194" s="206" t="s">
        <v>62</v>
      </c>
      <c r="E194" s="213" t="s">
        <v>195</v>
      </c>
      <c r="F194" s="213" t="s">
        <v>196</v>
      </c>
      <c r="J194" s="214">
        <f>$BK$194</f>
        <v>0</v>
      </c>
      <c r="L194" s="254"/>
      <c r="M194" s="209"/>
      <c r="P194" s="210">
        <f>SUM($P$195:$P$211)</f>
        <v>18.272500000000004</v>
      </c>
      <c r="R194" s="210">
        <f>SUM($R$195:$R$211)</f>
        <v>2.1230000000000002E-2</v>
      </c>
      <c r="T194" s="211">
        <f>SUM($T$195:$T$211)</f>
        <v>7.7759999999999996E-2</v>
      </c>
      <c r="AR194" s="206" t="s">
        <v>70</v>
      </c>
      <c r="AT194" s="206" t="s">
        <v>62</v>
      </c>
      <c r="AU194" s="206" t="s">
        <v>17</v>
      </c>
      <c r="AY194" s="206" t="s">
        <v>122</v>
      </c>
      <c r="BK194" s="212">
        <f>SUM($BK$195:$BK$211)</f>
        <v>0</v>
      </c>
    </row>
    <row r="195" spans="1:65" s="147" customFormat="1" ht="15.75" customHeight="1" x14ac:dyDescent="0.3">
      <c r="A195" s="245"/>
      <c r="B195" s="81"/>
      <c r="C195" s="218" t="s">
        <v>276</v>
      </c>
      <c r="D195" s="218" t="s">
        <v>125</v>
      </c>
      <c r="E195" s="216" t="s">
        <v>466</v>
      </c>
      <c r="F195" s="217" t="s">
        <v>467</v>
      </c>
      <c r="G195" s="218" t="s">
        <v>208</v>
      </c>
      <c r="H195" s="219">
        <v>6</v>
      </c>
      <c r="I195" s="270"/>
      <c r="J195" s="220">
        <f>ROUND($I$195*$H$195,2)</f>
        <v>0</v>
      </c>
      <c r="K195" s="217" t="s">
        <v>129</v>
      </c>
      <c r="L195" s="252"/>
      <c r="M195" s="221"/>
      <c r="N195" s="222" t="s">
        <v>34</v>
      </c>
      <c r="O195" s="223">
        <v>3.1E-2</v>
      </c>
      <c r="P195" s="223">
        <f>$O$195*$H$195</f>
        <v>0.186</v>
      </c>
      <c r="Q195" s="223">
        <v>0</v>
      </c>
      <c r="R195" s="223">
        <f>$Q$195*$H$195</f>
        <v>0</v>
      </c>
      <c r="S195" s="223">
        <v>2.0999999999999999E-3</v>
      </c>
      <c r="T195" s="224">
        <f>$S$195*$H$195</f>
        <v>1.26E-2</v>
      </c>
      <c r="AR195" s="175" t="s">
        <v>197</v>
      </c>
      <c r="AT195" s="175" t="s">
        <v>125</v>
      </c>
      <c r="AU195" s="175" t="s">
        <v>70</v>
      </c>
      <c r="AY195" s="175" t="s">
        <v>122</v>
      </c>
      <c r="BE195" s="225">
        <f>IF($N$195="základní",$J$195,0)</f>
        <v>0</v>
      </c>
      <c r="BF195" s="225">
        <f>IF($N$195="snížená",$J$195,0)</f>
        <v>0</v>
      </c>
      <c r="BG195" s="225">
        <f>IF($N$195="zákl. přenesená",$J$195,0)</f>
        <v>0</v>
      </c>
      <c r="BH195" s="225">
        <f>IF($N$195="sníž. přenesená",$J$195,0)</f>
        <v>0</v>
      </c>
      <c r="BI195" s="225">
        <f>IF($N$195="nulová",$J$195,0)</f>
        <v>0</v>
      </c>
      <c r="BJ195" s="175" t="s">
        <v>17</v>
      </c>
      <c r="BK195" s="225">
        <f>ROUND($I$195*$H$195,2)</f>
        <v>0</v>
      </c>
      <c r="BL195" s="175" t="s">
        <v>197</v>
      </c>
      <c r="BM195" s="175" t="s">
        <v>1115</v>
      </c>
    </row>
    <row r="196" spans="1:65" s="147" customFormat="1" ht="15.75" customHeight="1" x14ac:dyDescent="0.3">
      <c r="A196" s="245"/>
      <c r="B196" s="81"/>
      <c r="C196" s="218" t="s">
        <v>280</v>
      </c>
      <c r="D196" s="218" t="s">
        <v>125</v>
      </c>
      <c r="E196" s="216" t="s">
        <v>469</v>
      </c>
      <c r="F196" s="217" t="s">
        <v>470</v>
      </c>
      <c r="G196" s="218" t="s">
        <v>208</v>
      </c>
      <c r="H196" s="219">
        <v>3</v>
      </c>
      <c r="I196" s="270"/>
      <c r="J196" s="220">
        <f>ROUND($I$196*$H$196,2)</f>
        <v>0</v>
      </c>
      <c r="K196" s="217" t="s">
        <v>129</v>
      </c>
      <c r="L196" s="252"/>
      <c r="M196" s="221"/>
      <c r="N196" s="222" t="s">
        <v>34</v>
      </c>
      <c r="O196" s="223">
        <v>8.3000000000000004E-2</v>
      </c>
      <c r="P196" s="223">
        <f>$O$196*$H$196</f>
        <v>0.249</v>
      </c>
      <c r="Q196" s="223">
        <v>0</v>
      </c>
      <c r="R196" s="223">
        <f>$Q$196*$H$196</f>
        <v>0</v>
      </c>
      <c r="S196" s="223">
        <v>1.98E-3</v>
      </c>
      <c r="T196" s="224">
        <f>$S$196*$H$196</f>
        <v>5.94E-3</v>
      </c>
      <c r="AR196" s="175" t="s">
        <v>197</v>
      </c>
      <c r="AT196" s="175" t="s">
        <v>125</v>
      </c>
      <c r="AU196" s="175" t="s">
        <v>70</v>
      </c>
      <c r="AY196" s="175" t="s">
        <v>122</v>
      </c>
      <c r="BE196" s="225">
        <f>IF($N$196="základní",$J$196,0)</f>
        <v>0</v>
      </c>
      <c r="BF196" s="225">
        <f>IF($N$196="snížená",$J$196,0)</f>
        <v>0</v>
      </c>
      <c r="BG196" s="225">
        <f>IF($N$196="zákl. přenesená",$J$196,0)</f>
        <v>0</v>
      </c>
      <c r="BH196" s="225">
        <f>IF($N$196="sníž. přenesená",$J$196,0)</f>
        <v>0</v>
      </c>
      <c r="BI196" s="225">
        <f>IF($N$196="nulová",$J$196,0)</f>
        <v>0</v>
      </c>
      <c r="BJ196" s="175" t="s">
        <v>17</v>
      </c>
      <c r="BK196" s="225">
        <f>ROUND($I$196*$H$196,2)</f>
        <v>0</v>
      </c>
      <c r="BL196" s="175" t="s">
        <v>197</v>
      </c>
      <c r="BM196" s="175" t="s">
        <v>1116</v>
      </c>
    </row>
    <row r="197" spans="1:65" s="147" customFormat="1" ht="15.75" customHeight="1" x14ac:dyDescent="0.3">
      <c r="A197" s="245"/>
      <c r="B197" s="81"/>
      <c r="C197" s="218" t="s">
        <v>286</v>
      </c>
      <c r="D197" s="218" t="s">
        <v>125</v>
      </c>
      <c r="E197" s="216" t="s">
        <v>472</v>
      </c>
      <c r="F197" s="217" t="s">
        <v>473</v>
      </c>
      <c r="G197" s="218" t="s">
        <v>128</v>
      </c>
      <c r="H197" s="219">
        <v>1</v>
      </c>
      <c r="I197" s="270"/>
      <c r="J197" s="220">
        <f>ROUND($I$197*$H$197,2)</f>
        <v>0</v>
      </c>
      <c r="K197" s="217" t="s">
        <v>129</v>
      </c>
      <c r="L197" s="252"/>
      <c r="M197" s="221"/>
      <c r="N197" s="222" t="s">
        <v>34</v>
      </c>
      <c r="O197" s="223">
        <v>0.34200000000000003</v>
      </c>
      <c r="P197" s="223">
        <f>$O$197*$H$197</f>
        <v>0.34200000000000003</v>
      </c>
      <c r="Q197" s="223">
        <v>1.8E-3</v>
      </c>
      <c r="R197" s="223">
        <f>$Q$197*$H$197</f>
        <v>1.8E-3</v>
      </c>
      <c r="S197" s="223">
        <v>0</v>
      </c>
      <c r="T197" s="224">
        <f>$S$197*$H$197</f>
        <v>0</v>
      </c>
      <c r="AR197" s="175" t="s">
        <v>197</v>
      </c>
      <c r="AT197" s="175" t="s">
        <v>125</v>
      </c>
      <c r="AU197" s="175" t="s">
        <v>70</v>
      </c>
      <c r="AY197" s="175" t="s">
        <v>122</v>
      </c>
      <c r="BE197" s="225">
        <f>IF($N$197="základní",$J$197,0)</f>
        <v>0</v>
      </c>
      <c r="BF197" s="225">
        <f>IF($N$197="snížená",$J$197,0)</f>
        <v>0</v>
      </c>
      <c r="BG197" s="225">
        <f>IF($N$197="zákl. přenesená",$J$197,0)</f>
        <v>0</v>
      </c>
      <c r="BH197" s="225">
        <f>IF($N$197="sníž. přenesená",$J$197,0)</f>
        <v>0</v>
      </c>
      <c r="BI197" s="225">
        <f>IF($N$197="nulová",$J$197,0)</f>
        <v>0</v>
      </c>
      <c r="BJ197" s="175" t="s">
        <v>17</v>
      </c>
      <c r="BK197" s="225">
        <f>ROUND($I$197*$H$197,2)</f>
        <v>0</v>
      </c>
      <c r="BL197" s="175" t="s">
        <v>197</v>
      </c>
      <c r="BM197" s="175" t="s">
        <v>1117</v>
      </c>
    </row>
    <row r="198" spans="1:65" s="147" customFormat="1" ht="15.75" customHeight="1" x14ac:dyDescent="0.3">
      <c r="A198" s="245"/>
      <c r="B198" s="81"/>
      <c r="C198" s="218" t="s">
        <v>291</v>
      </c>
      <c r="D198" s="218" t="s">
        <v>125</v>
      </c>
      <c r="E198" s="216" t="s">
        <v>475</v>
      </c>
      <c r="F198" s="217" t="s">
        <v>476</v>
      </c>
      <c r="G198" s="218" t="s">
        <v>128</v>
      </c>
      <c r="H198" s="219">
        <v>1</v>
      </c>
      <c r="I198" s="270"/>
      <c r="J198" s="220">
        <f>ROUND($I$198*$H$198,2)</f>
        <v>0</v>
      </c>
      <c r="K198" s="217" t="s">
        <v>129</v>
      </c>
      <c r="L198" s="252"/>
      <c r="M198" s="221"/>
      <c r="N198" s="222" t="s">
        <v>34</v>
      </c>
      <c r="O198" s="223">
        <v>0.35299999999999998</v>
      </c>
      <c r="P198" s="223">
        <f>$O$198*$H$198</f>
        <v>0.35299999999999998</v>
      </c>
      <c r="Q198" s="223">
        <v>3.1E-4</v>
      </c>
      <c r="R198" s="223">
        <f>$Q$198*$H$198</f>
        <v>3.1E-4</v>
      </c>
      <c r="S198" s="223">
        <v>0</v>
      </c>
      <c r="T198" s="224">
        <f>$S$198*$H$198</f>
        <v>0</v>
      </c>
      <c r="AR198" s="175" t="s">
        <v>197</v>
      </c>
      <c r="AT198" s="175" t="s">
        <v>125</v>
      </c>
      <c r="AU198" s="175" t="s">
        <v>70</v>
      </c>
      <c r="AY198" s="175" t="s">
        <v>122</v>
      </c>
      <c r="BE198" s="225">
        <f>IF($N$198="základní",$J$198,0)</f>
        <v>0</v>
      </c>
      <c r="BF198" s="225">
        <f>IF($N$198="snížená",$J$198,0)</f>
        <v>0</v>
      </c>
      <c r="BG198" s="225">
        <f>IF($N$198="zákl. přenesená",$J$198,0)</f>
        <v>0</v>
      </c>
      <c r="BH198" s="225">
        <f>IF($N$198="sníž. přenesená",$J$198,0)</f>
        <v>0</v>
      </c>
      <c r="BI198" s="225">
        <f>IF($N$198="nulová",$J$198,0)</f>
        <v>0</v>
      </c>
      <c r="BJ198" s="175" t="s">
        <v>17</v>
      </c>
      <c r="BK198" s="225">
        <f>ROUND($I$198*$H$198,2)</f>
        <v>0</v>
      </c>
      <c r="BL198" s="175" t="s">
        <v>197</v>
      </c>
      <c r="BM198" s="175" t="s">
        <v>1118</v>
      </c>
    </row>
    <row r="199" spans="1:65" s="147" customFormat="1" ht="15.75" customHeight="1" x14ac:dyDescent="0.3">
      <c r="A199" s="245"/>
      <c r="B199" s="81"/>
      <c r="C199" s="218" t="s">
        <v>295</v>
      </c>
      <c r="D199" s="218" t="s">
        <v>125</v>
      </c>
      <c r="E199" s="216" t="s">
        <v>478</v>
      </c>
      <c r="F199" s="217" t="s">
        <v>479</v>
      </c>
      <c r="G199" s="218" t="s">
        <v>128</v>
      </c>
      <c r="H199" s="219">
        <v>3</v>
      </c>
      <c r="I199" s="270"/>
      <c r="J199" s="220">
        <f>ROUND($I$199*$H$199,2)</f>
        <v>0</v>
      </c>
      <c r="K199" s="217" t="s">
        <v>129</v>
      </c>
      <c r="L199" s="252"/>
      <c r="M199" s="221"/>
      <c r="N199" s="222" t="s">
        <v>34</v>
      </c>
      <c r="O199" s="223">
        <v>0.36099999999999999</v>
      </c>
      <c r="P199" s="223">
        <f>$O$199*$H$199</f>
        <v>1.083</v>
      </c>
      <c r="Q199" s="223">
        <v>1.01E-3</v>
      </c>
      <c r="R199" s="223">
        <f>$Q$199*$H$199</f>
        <v>3.0300000000000001E-3</v>
      </c>
      <c r="S199" s="223">
        <v>0</v>
      </c>
      <c r="T199" s="224">
        <f>$S$199*$H$199</f>
        <v>0</v>
      </c>
      <c r="AR199" s="175" t="s">
        <v>197</v>
      </c>
      <c r="AT199" s="175" t="s">
        <v>125</v>
      </c>
      <c r="AU199" s="175" t="s">
        <v>70</v>
      </c>
      <c r="AY199" s="175" t="s">
        <v>122</v>
      </c>
      <c r="BE199" s="225">
        <f>IF($N$199="základní",$J$199,0)</f>
        <v>0</v>
      </c>
      <c r="BF199" s="225">
        <f>IF($N$199="snížená",$J$199,0)</f>
        <v>0</v>
      </c>
      <c r="BG199" s="225">
        <f>IF($N$199="zákl. přenesená",$J$199,0)</f>
        <v>0</v>
      </c>
      <c r="BH199" s="225">
        <f>IF($N$199="sníž. přenesená",$J$199,0)</f>
        <v>0</v>
      </c>
      <c r="BI199" s="225">
        <f>IF($N$199="nulová",$J$199,0)</f>
        <v>0</v>
      </c>
      <c r="BJ199" s="175" t="s">
        <v>17</v>
      </c>
      <c r="BK199" s="225">
        <f>ROUND($I$199*$H$199,2)</f>
        <v>0</v>
      </c>
      <c r="BL199" s="175" t="s">
        <v>197</v>
      </c>
      <c r="BM199" s="175" t="s">
        <v>1119</v>
      </c>
    </row>
    <row r="200" spans="1:65" s="147" customFormat="1" ht="15.75" customHeight="1" x14ac:dyDescent="0.3">
      <c r="A200" s="245"/>
      <c r="B200" s="81"/>
      <c r="C200" s="218" t="s">
        <v>299</v>
      </c>
      <c r="D200" s="218" t="s">
        <v>125</v>
      </c>
      <c r="E200" s="216" t="s">
        <v>206</v>
      </c>
      <c r="F200" s="217" t="s">
        <v>207</v>
      </c>
      <c r="G200" s="218" t="s">
        <v>208</v>
      </c>
      <c r="H200" s="219">
        <v>5.5</v>
      </c>
      <c r="I200" s="270"/>
      <c r="J200" s="220">
        <f>ROUND($I$200*$H$200,2)</f>
        <v>0</v>
      </c>
      <c r="K200" s="217" t="s">
        <v>129</v>
      </c>
      <c r="L200" s="252"/>
      <c r="M200" s="221"/>
      <c r="N200" s="222" t="s">
        <v>34</v>
      </c>
      <c r="O200" s="223">
        <v>0.82699999999999996</v>
      </c>
      <c r="P200" s="223">
        <f>$O$200*$H$200</f>
        <v>4.5484999999999998</v>
      </c>
      <c r="Q200" s="223">
        <v>1.1999999999999999E-3</v>
      </c>
      <c r="R200" s="223">
        <f>$Q$200*$H$200</f>
        <v>6.5999999999999991E-3</v>
      </c>
      <c r="S200" s="223">
        <v>0</v>
      </c>
      <c r="T200" s="224">
        <f>$S$200*$H$200</f>
        <v>0</v>
      </c>
      <c r="AR200" s="175" t="s">
        <v>197</v>
      </c>
      <c r="AT200" s="175" t="s">
        <v>125</v>
      </c>
      <c r="AU200" s="175" t="s">
        <v>70</v>
      </c>
      <c r="AY200" s="175" t="s">
        <v>122</v>
      </c>
      <c r="BE200" s="225">
        <f>IF($N$200="základní",$J$200,0)</f>
        <v>0</v>
      </c>
      <c r="BF200" s="225">
        <f>IF($N$200="snížená",$J$200,0)</f>
        <v>0</v>
      </c>
      <c r="BG200" s="225">
        <f>IF($N$200="zákl. přenesená",$J$200,0)</f>
        <v>0</v>
      </c>
      <c r="BH200" s="225">
        <f>IF($N$200="sníž. přenesená",$J$200,0)</f>
        <v>0</v>
      </c>
      <c r="BI200" s="225">
        <f>IF($N$200="nulová",$J$200,0)</f>
        <v>0</v>
      </c>
      <c r="BJ200" s="175" t="s">
        <v>17</v>
      </c>
      <c r="BK200" s="225">
        <f>ROUND($I$200*$H$200,2)</f>
        <v>0</v>
      </c>
      <c r="BL200" s="175" t="s">
        <v>197</v>
      </c>
      <c r="BM200" s="175" t="s">
        <v>1120</v>
      </c>
    </row>
    <row r="201" spans="1:65" s="147" customFormat="1" ht="15.75" customHeight="1" x14ac:dyDescent="0.3">
      <c r="A201" s="245"/>
      <c r="B201" s="81"/>
      <c r="C201" s="218" t="s">
        <v>305</v>
      </c>
      <c r="D201" s="218" t="s">
        <v>125</v>
      </c>
      <c r="E201" s="216" t="s">
        <v>482</v>
      </c>
      <c r="F201" s="217" t="s">
        <v>483</v>
      </c>
      <c r="G201" s="218" t="s">
        <v>208</v>
      </c>
      <c r="H201" s="219">
        <v>4</v>
      </c>
      <c r="I201" s="270"/>
      <c r="J201" s="220">
        <f>ROUND($I$201*$H$201,2)</f>
        <v>0</v>
      </c>
      <c r="K201" s="217" t="s">
        <v>129</v>
      </c>
      <c r="L201" s="252"/>
      <c r="M201" s="221"/>
      <c r="N201" s="222" t="s">
        <v>34</v>
      </c>
      <c r="O201" s="223">
        <v>0.72799999999999998</v>
      </c>
      <c r="P201" s="223">
        <f>$O$201*$H$201</f>
        <v>2.9119999999999999</v>
      </c>
      <c r="Q201" s="223">
        <v>3.5E-4</v>
      </c>
      <c r="R201" s="223">
        <f>$Q$201*$H$201</f>
        <v>1.4E-3</v>
      </c>
      <c r="S201" s="223">
        <v>0</v>
      </c>
      <c r="T201" s="224">
        <f>$S$201*$H$201</f>
        <v>0</v>
      </c>
      <c r="AR201" s="175" t="s">
        <v>197</v>
      </c>
      <c r="AT201" s="175" t="s">
        <v>125</v>
      </c>
      <c r="AU201" s="175" t="s">
        <v>70</v>
      </c>
      <c r="AY201" s="175" t="s">
        <v>122</v>
      </c>
      <c r="BE201" s="225">
        <f>IF($N$201="základní",$J$201,0)</f>
        <v>0</v>
      </c>
      <c r="BF201" s="225">
        <f>IF($N$201="snížená",$J$201,0)</f>
        <v>0</v>
      </c>
      <c r="BG201" s="225">
        <f>IF($N$201="zákl. přenesená",$J$201,0)</f>
        <v>0</v>
      </c>
      <c r="BH201" s="225">
        <f>IF($N$201="sníž. přenesená",$J$201,0)</f>
        <v>0</v>
      </c>
      <c r="BI201" s="225">
        <f>IF($N$201="nulová",$J$201,0)</f>
        <v>0</v>
      </c>
      <c r="BJ201" s="175" t="s">
        <v>17</v>
      </c>
      <c r="BK201" s="225">
        <f>ROUND($I$201*$H$201,2)</f>
        <v>0</v>
      </c>
      <c r="BL201" s="175" t="s">
        <v>197</v>
      </c>
      <c r="BM201" s="175" t="s">
        <v>1121</v>
      </c>
    </row>
    <row r="202" spans="1:65" s="147" customFormat="1" ht="15.75" customHeight="1" x14ac:dyDescent="0.3">
      <c r="A202" s="245"/>
      <c r="B202" s="81"/>
      <c r="C202" s="218" t="s">
        <v>488</v>
      </c>
      <c r="D202" s="218" t="s">
        <v>125</v>
      </c>
      <c r="E202" s="216" t="s">
        <v>485</v>
      </c>
      <c r="F202" s="217" t="s">
        <v>486</v>
      </c>
      <c r="G202" s="218" t="s">
        <v>208</v>
      </c>
      <c r="H202" s="219">
        <v>3</v>
      </c>
      <c r="I202" s="270"/>
      <c r="J202" s="220">
        <f>ROUND($I$202*$H$202,2)</f>
        <v>0</v>
      </c>
      <c r="K202" s="217" t="s">
        <v>129</v>
      </c>
      <c r="L202" s="252"/>
      <c r="M202" s="221"/>
      <c r="N202" s="222" t="s">
        <v>34</v>
      </c>
      <c r="O202" s="223">
        <v>0.79700000000000004</v>
      </c>
      <c r="P202" s="223">
        <f>$O$202*$H$202</f>
        <v>2.391</v>
      </c>
      <c r="Q202" s="223">
        <v>5.6999999999999998E-4</v>
      </c>
      <c r="R202" s="223">
        <f>$Q$202*$H$202</f>
        <v>1.7099999999999999E-3</v>
      </c>
      <c r="S202" s="223">
        <v>0</v>
      </c>
      <c r="T202" s="224">
        <f>$S$202*$H$202</f>
        <v>0</v>
      </c>
      <c r="AR202" s="175" t="s">
        <v>197</v>
      </c>
      <c r="AT202" s="175" t="s">
        <v>125</v>
      </c>
      <c r="AU202" s="175" t="s">
        <v>70</v>
      </c>
      <c r="AY202" s="175" t="s">
        <v>122</v>
      </c>
      <c r="BE202" s="225">
        <f>IF($N$202="základní",$J$202,0)</f>
        <v>0</v>
      </c>
      <c r="BF202" s="225">
        <f>IF($N$202="snížená",$J$202,0)</f>
        <v>0</v>
      </c>
      <c r="BG202" s="225">
        <f>IF($N$202="zákl. přenesená",$J$202,0)</f>
        <v>0</v>
      </c>
      <c r="BH202" s="225">
        <f>IF($N$202="sníž. přenesená",$J$202,0)</f>
        <v>0</v>
      </c>
      <c r="BI202" s="225">
        <f>IF($N$202="nulová",$J$202,0)</f>
        <v>0</v>
      </c>
      <c r="BJ202" s="175" t="s">
        <v>17</v>
      </c>
      <c r="BK202" s="225">
        <f>ROUND($I$202*$H$202,2)</f>
        <v>0</v>
      </c>
      <c r="BL202" s="175" t="s">
        <v>197</v>
      </c>
      <c r="BM202" s="175" t="s">
        <v>1122</v>
      </c>
    </row>
    <row r="203" spans="1:65" s="147" customFormat="1" ht="15.75" customHeight="1" x14ac:dyDescent="0.3">
      <c r="A203" s="245"/>
      <c r="B203" s="81"/>
      <c r="C203" s="218" t="s">
        <v>492</v>
      </c>
      <c r="D203" s="218" t="s">
        <v>125</v>
      </c>
      <c r="E203" s="216" t="s">
        <v>489</v>
      </c>
      <c r="F203" s="217" t="s">
        <v>490</v>
      </c>
      <c r="G203" s="218" t="s">
        <v>208</v>
      </c>
      <c r="H203" s="219">
        <v>3</v>
      </c>
      <c r="I203" s="270"/>
      <c r="J203" s="220">
        <f>ROUND($I$203*$H$203,2)</f>
        <v>0</v>
      </c>
      <c r="K203" s="217" t="s">
        <v>129</v>
      </c>
      <c r="L203" s="252"/>
      <c r="M203" s="221"/>
      <c r="N203" s="222" t="s">
        <v>34</v>
      </c>
      <c r="O203" s="223">
        <v>0.83199999999999996</v>
      </c>
      <c r="P203" s="223">
        <f>$O$203*$H$203</f>
        <v>2.496</v>
      </c>
      <c r="Q203" s="223">
        <v>1.14E-3</v>
      </c>
      <c r="R203" s="223">
        <f>$Q$203*$H$203</f>
        <v>3.4199999999999999E-3</v>
      </c>
      <c r="S203" s="223">
        <v>0</v>
      </c>
      <c r="T203" s="224">
        <f>$S$203*$H$203</f>
        <v>0</v>
      </c>
      <c r="AR203" s="175" t="s">
        <v>197</v>
      </c>
      <c r="AT203" s="175" t="s">
        <v>125</v>
      </c>
      <c r="AU203" s="175" t="s">
        <v>70</v>
      </c>
      <c r="AY203" s="175" t="s">
        <v>122</v>
      </c>
      <c r="BE203" s="225">
        <f>IF($N$203="základní",$J$203,0)</f>
        <v>0</v>
      </c>
      <c r="BF203" s="225">
        <f>IF($N$203="snížená",$J$203,0)</f>
        <v>0</v>
      </c>
      <c r="BG203" s="225">
        <f>IF($N$203="zákl. přenesená",$J$203,0)</f>
        <v>0</v>
      </c>
      <c r="BH203" s="225">
        <f>IF($N$203="sníž. přenesená",$J$203,0)</f>
        <v>0</v>
      </c>
      <c r="BI203" s="225">
        <f>IF($N$203="nulová",$J$203,0)</f>
        <v>0</v>
      </c>
      <c r="BJ203" s="175" t="s">
        <v>17</v>
      </c>
      <c r="BK203" s="225">
        <f>ROUND($I$203*$H$203,2)</f>
        <v>0</v>
      </c>
      <c r="BL203" s="175" t="s">
        <v>197</v>
      </c>
      <c r="BM203" s="175" t="s">
        <v>1123</v>
      </c>
    </row>
    <row r="204" spans="1:65" s="147" customFormat="1" ht="15.75" customHeight="1" x14ac:dyDescent="0.3">
      <c r="A204" s="245"/>
      <c r="B204" s="81"/>
      <c r="C204" s="218" t="s">
        <v>494</v>
      </c>
      <c r="D204" s="218" t="s">
        <v>125</v>
      </c>
      <c r="E204" s="216" t="s">
        <v>215</v>
      </c>
      <c r="F204" s="217" t="s">
        <v>216</v>
      </c>
      <c r="G204" s="218" t="s">
        <v>128</v>
      </c>
      <c r="H204" s="219">
        <v>1</v>
      </c>
      <c r="I204" s="270"/>
      <c r="J204" s="220">
        <f>ROUND($I$204*$H$204,2)</f>
        <v>0</v>
      </c>
      <c r="K204" s="217" t="s">
        <v>217</v>
      </c>
      <c r="L204" s="252"/>
      <c r="M204" s="221"/>
      <c r="N204" s="222" t="s">
        <v>34</v>
      </c>
      <c r="O204" s="223">
        <v>0</v>
      </c>
      <c r="P204" s="223">
        <f>$O$204*$H$204</f>
        <v>0</v>
      </c>
      <c r="Q204" s="223">
        <v>0</v>
      </c>
      <c r="R204" s="223">
        <f>$Q$204*$H$204</f>
        <v>0</v>
      </c>
      <c r="S204" s="223">
        <v>0</v>
      </c>
      <c r="T204" s="224">
        <f>$S$204*$H$204</f>
        <v>0</v>
      </c>
      <c r="AR204" s="175" t="s">
        <v>197</v>
      </c>
      <c r="AT204" s="175" t="s">
        <v>125</v>
      </c>
      <c r="AU204" s="175" t="s">
        <v>70</v>
      </c>
      <c r="AY204" s="175" t="s">
        <v>122</v>
      </c>
      <c r="BE204" s="225">
        <f>IF($N$204="základní",$J$204,0)</f>
        <v>0</v>
      </c>
      <c r="BF204" s="225">
        <f>IF($N$204="snížená",$J$204,0)</f>
        <v>0</v>
      </c>
      <c r="BG204" s="225">
        <f>IF($N$204="zákl. přenesená",$J$204,0)</f>
        <v>0</v>
      </c>
      <c r="BH204" s="225">
        <f>IF($N$204="sníž. přenesená",$J$204,0)</f>
        <v>0</v>
      </c>
      <c r="BI204" s="225">
        <f>IF($N$204="nulová",$J$204,0)</f>
        <v>0</v>
      </c>
      <c r="BJ204" s="175" t="s">
        <v>17</v>
      </c>
      <c r="BK204" s="225">
        <f>ROUND($I$204*$H$204,2)</f>
        <v>0</v>
      </c>
      <c r="BL204" s="175" t="s">
        <v>197</v>
      </c>
      <c r="BM204" s="175" t="s">
        <v>1124</v>
      </c>
    </row>
    <row r="205" spans="1:65" s="147" customFormat="1" ht="15.75" customHeight="1" x14ac:dyDescent="0.3">
      <c r="A205" s="245"/>
      <c r="B205" s="81"/>
      <c r="C205" s="218" t="s">
        <v>498</v>
      </c>
      <c r="D205" s="218" t="s">
        <v>125</v>
      </c>
      <c r="E205" s="216" t="s">
        <v>495</v>
      </c>
      <c r="F205" s="217" t="s">
        <v>496</v>
      </c>
      <c r="G205" s="218" t="s">
        <v>128</v>
      </c>
      <c r="H205" s="219">
        <v>2</v>
      </c>
      <c r="I205" s="270"/>
      <c r="J205" s="220">
        <f>ROUND($I$205*$H$205,2)</f>
        <v>0</v>
      </c>
      <c r="K205" s="217" t="s">
        <v>129</v>
      </c>
      <c r="L205" s="252"/>
      <c r="M205" s="221"/>
      <c r="N205" s="222" t="s">
        <v>34</v>
      </c>
      <c r="O205" s="223">
        <v>0.17399999999999999</v>
      </c>
      <c r="P205" s="223">
        <f>$O$205*$H$205</f>
        <v>0.34799999999999998</v>
      </c>
      <c r="Q205" s="223">
        <v>0</v>
      </c>
      <c r="R205" s="223">
        <f>$Q$205*$H$205</f>
        <v>0</v>
      </c>
      <c r="S205" s="223">
        <v>0</v>
      </c>
      <c r="T205" s="224">
        <f>$S$205*$H$205</f>
        <v>0</v>
      </c>
      <c r="AR205" s="175" t="s">
        <v>197</v>
      </c>
      <c r="AT205" s="175" t="s">
        <v>125</v>
      </c>
      <c r="AU205" s="175" t="s">
        <v>70</v>
      </c>
      <c r="AY205" s="175" t="s">
        <v>122</v>
      </c>
      <c r="BE205" s="225">
        <f>IF($N$205="základní",$J$205,0)</f>
        <v>0</v>
      </c>
      <c r="BF205" s="225">
        <f>IF($N$205="snížená",$J$205,0)</f>
        <v>0</v>
      </c>
      <c r="BG205" s="225">
        <f>IF($N$205="zákl. přenesená",$J$205,0)</f>
        <v>0</v>
      </c>
      <c r="BH205" s="225">
        <f>IF($N$205="sníž. přenesená",$J$205,0)</f>
        <v>0</v>
      </c>
      <c r="BI205" s="225">
        <f>IF($N$205="nulová",$J$205,0)</f>
        <v>0</v>
      </c>
      <c r="BJ205" s="175" t="s">
        <v>17</v>
      </c>
      <c r="BK205" s="225">
        <f>ROUND($I$205*$H$205,2)</f>
        <v>0</v>
      </c>
      <c r="BL205" s="175" t="s">
        <v>197</v>
      </c>
      <c r="BM205" s="175" t="s">
        <v>1125</v>
      </c>
    </row>
    <row r="206" spans="1:65" s="147" customFormat="1" ht="15.75" customHeight="1" x14ac:dyDescent="0.3">
      <c r="A206" s="245"/>
      <c r="B206" s="81"/>
      <c r="C206" s="218" t="s">
        <v>502</v>
      </c>
      <c r="D206" s="218" t="s">
        <v>125</v>
      </c>
      <c r="E206" s="216" t="s">
        <v>499</v>
      </c>
      <c r="F206" s="217" t="s">
        <v>500</v>
      </c>
      <c r="G206" s="218" t="s">
        <v>128</v>
      </c>
      <c r="H206" s="219">
        <v>2</v>
      </c>
      <c r="I206" s="270"/>
      <c r="J206" s="220">
        <f>ROUND($I$206*$H$206,2)</f>
        <v>0</v>
      </c>
      <c r="K206" s="217" t="s">
        <v>129</v>
      </c>
      <c r="L206" s="252"/>
      <c r="M206" s="221"/>
      <c r="N206" s="222" t="s">
        <v>34</v>
      </c>
      <c r="O206" s="223">
        <v>0.21099999999999999</v>
      </c>
      <c r="P206" s="223">
        <f>$O$206*$H$206</f>
        <v>0.42199999999999999</v>
      </c>
      <c r="Q206" s="223">
        <v>0</v>
      </c>
      <c r="R206" s="223">
        <f>$Q$206*$H$206</f>
        <v>0</v>
      </c>
      <c r="S206" s="223">
        <v>0</v>
      </c>
      <c r="T206" s="224">
        <f>$S$206*$H$206</f>
        <v>0</v>
      </c>
      <c r="AR206" s="175" t="s">
        <v>197</v>
      </c>
      <c r="AT206" s="175" t="s">
        <v>125</v>
      </c>
      <c r="AU206" s="175" t="s">
        <v>70</v>
      </c>
      <c r="AY206" s="175" t="s">
        <v>122</v>
      </c>
      <c r="BE206" s="225">
        <f>IF($N$206="základní",$J$206,0)</f>
        <v>0</v>
      </c>
      <c r="BF206" s="225">
        <f>IF($N$206="snížená",$J$206,0)</f>
        <v>0</v>
      </c>
      <c r="BG206" s="225">
        <f>IF($N$206="zákl. přenesená",$J$206,0)</f>
        <v>0</v>
      </c>
      <c r="BH206" s="225">
        <f>IF($N$206="sníž. přenesená",$J$206,0)</f>
        <v>0</v>
      </c>
      <c r="BI206" s="225">
        <f>IF($N$206="nulová",$J$206,0)</f>
        <v>0</v>
      </c>
      <c r="BJ206" s="175" t="s">
        <v>17</v>
      </c>
      <c r="BK206" s="225">
        <f>ROUND($I$206*$H$206,2)</f>
        <v>0</v>
      </c>
      <c r="BL206" s="175" t="s">
        <v>197</v>
      </c>
      <c r="BM206" s="175" t="s">
        <v>1126</v>
      </c>
    </row>
    <row r="207" spans="1:65" s="147" customFormat="1" ht="15.75" customHeight="1" x14ac:dyDescent="0.3">
      <c r="A207" s="245"/>
      <c r="B207" s="81"/>
      <c r="C207" s="218" t="s">
        <v>506</v>
      </c>
      <c r="D207" s="218" t="s">
        <v>125</v>
      </c>
      <c r="E207" s="216" t="s">
        <v>503</v>
      </c>
      <c r="F207" s="217" t="s">
        <v>504</v>
      </c>
      <c r="G207" s="218" t="s">
        <v>128</v>
      </c>
      <c r="H207" s="219">
        <v>2</v>
      </c>
      <c r="I207" s="270"/>
      <c r="J207" s="220">
        <f>ROUND($I$207*$H$207,2)</f>
        <v>0</v>
      </c>
      <c r="K207" s="217" t="s">
        <v>129</v>
      </c>
      <c r="L207" s="252"/>
      <c r="M207" s="221"/>
      <c r="N207" s="222" t="s">
        <v>34</v>
      </c>
      <c r="O207" s="223">
        <v>0.25900000000000001</v>
      </c>
      <c r="P207" s="223">
        <f>$O$207*$H$207</f>
        <v>0.51800000000000002</v>
      </c>
      <c r="Q207" s="223">
        <v>0</v>
      </c>
      <c r="R207" s="223">
        <f>$Q$207*$H$207</f>
        <v>0</v>
      </c>
      <c r="S207" s="223">
        <v>0</v>
      </c>
      <c r="T207" s="224">
        <f>$S$207*$H$207</f>
        <v>0</v>
      </c>
      <c r="AR207" s="175" t="s">
        <v>197</v>
      </c>
      <c r="AT207" s="175" t="s">
        <v>125</v>
      </c>
      <c r="AU207" s="175" t="s">
        <v>70</v>
      </c>
      <c r="AY207" s="175" t="s">
        <v>122</v>
      </c>
      <c r="BE207" s="225">
        <f>IF($N$207="základní",$J$207,0)</f>
        <v>0</v>
      </c>
      <c r="BF207" s="225">
        <f>IF($N$207="snížená",$J$207,0)</f>
        <v>0</v>
      </c>
      <c r="BG207" s="225">
        <f>IF($N$207="zákl. přenesená",$J$207,0)</f>
        <v>0</v>
      </c>
      <c r="BH207" s="225">
        <f>IF($N$207="sníž. přenesená",$J$207,0)</f>
        <v>0</v>
      </c>
      <c r="BI207" s="225">
        <f>IF($N$207="nulová",$J$207,0)</f>
        <v>0</v>
      </c>
      <c r="BJ207" s="175" t="s">
        <v>17</v>
      </c>
      <c r="BK207" s="225">
        <f>ROUND($I$207*$H$207,2)</f>
        <v>0</v>
      </c>
      <c r="BL207" s="175" t="s">
        <v>197</v>
      </c>
      <c r="BM207" s="175" t="s">
        <v>1127</v>
      </c>
    </row>
    <row r="208" spans="1:65" s="147" customFormat="1" ht="15.75" customHeight="1" x14ac:dyDescent="0.3">
      <c r="A208" s="245"/>
      <c r="B208" s="81"/>
      <c r="C208" s="218" t="s">
        <v>510</v>
      </c>
      <c r="D208" s="218" t="s">
        <v>125</v>
      </c>
      <c r="E208" s="216" t="s">
        <v>507</v>
      </c>
      <c r="F208" s="217" t="s">
        <v>508</v>
      </c>
      <c r="G208" s="218" t="s">
        <v>128</v>
      </c>
      <c r="H208" s="219">
        <v>2</v>
      </c>
      <c r="I208" s="270"/>
      <c r="J208" s="220">
        <f>ROUND($I$208*$H$208,2)</f>
        <v>0</v>
      </c>
      <c r="K208" s="217" t="s">
        <v>129</v>
      </c>
      <c r="L208" s="252"/>
      <c r="M208" s="221"/>
      <c r="N208" s="222" t="s">
        <v>34</v>
      </c>
      <c r="O208" s="223">
        <v>0.50700000000000001</v>
      </c>
      <c r="P208" s="223">
        <f>$O$208*$H$208</f>
        <v>1.014</v>
      </c>
      <c r="Q208" s="223">
        <v>0</v>
      </c>
      <c r="R208" s="223">
        <f>$Q$208*$H$208</f>
        <v>0</v>
      </c>
      <c r="S208" s="223">
        <v>2.9610000000000001E-2</v>
      </c>
      <c r="T208" s="224">
        <f>$S$208*$H$208</f>
        <v>5.9220000000000002E-2</v>
      </c>
      <c r="AR208" s="175" t="s">
        <v>197</v>
      </c>
      <c r="AT208" s="175" t="s">
        <v>125</v>
      </c>
      <c r="AU208" s="175" t="s">
        <v>70</v>
      </c>
      <c r="AY208" s="175" t="s">
        <v>122</v>
      </c>
      <c r="BE208" s="225">
        <f>IF($N$208="základní",$J$208,0)</f>
        <v>0</v>
      </c>
      <c r="BF208" s="225">
        <f>IF($N$208="snížená",$J$208,0)</f>
        <v>0</v>
      </c>
      <c r="BG208" s="225">
        <f>IF($N$208="zákl. přenesená",$J$208,0)</f>
        <v>0</v>
      </c>
      <c r="BH208" s="225">
        <f>IF($N$208="sníž. přenesená",$J$208,0)</f>
        <v>0</v>
      </c>
      <c r="BI208" s="225">
        <f>IF($N$208="nulová",$J$208,0)</f>
        <v>0</v>
      </c>
      <c r="BJ208" s="175" t="s">
        <v>17</v>
      </c>
      <c r="BK208" s="225">
        <f>ROUND($I$208*$H$208,2)</f>
        <v>0</v>
      </c>
      <c r="BL208" s="175" t="s">
        <v>197</v>
      </c>
      <c r="BM208" s="175" t="s">
        <v>951</v>
      </c>
    </row>
    <row r="209" spans="1:65" s="147" customFormat="1" ht="15.75" customHeight="1" x14ac:dyDescent="0.3">
      <c r="A209" s="245"/>
      <c r="B209" s="81"/>
      <c r="C209" s="218" t="s">
        <v>514</v>
      </c>
      <c r="D209" s="218" t="s">
        <v>125</v>
      </c>
      <c r="E209" s="216" t="s">
        <v>1128</v>
      </c>
      <c r="F209" s="217" t="s">
        <v>1129</v>
      </c>
      <c r="G209" s="218" t="s">
        <v>128</v>
      </c>
      <c r="H209" s="219">
        <v>2</v>
      </c>
      <c r="I209" s="270"/>
      <c r="J209" s="220">
        <f>ROUND($I$209*$H$209,2)</f>
        <v>0</v>
      </c>
      <c r="K209" s="217" t="s">
        <v>129</v>
      </c>
      <c r="L209" s="252"/>
      <c r="M209" s="221"/>
      <c r="N209" s="222" t="s">
        <v>34</v>
      </c>
      <c r="O209" s="223">
        <v>0.46500000000000002</v>
      </c>
      <c r="P209" s="223">
        <f>$O$209*$H$209</f>
        <v>0.93</v>
      </c>
      <c r="Q209" s="223">
        <v>1.48E-3</v>
      </c>
      <c r="R209" s="223">
        <f>$Q$209*$H$209</f>
        <v>2.96E-3</v>
      </c>
      <c r="S209" s="223">
        <v>0</v>
      </c>
      <c r="T209" s="224">
        <f>$S$209*$H$209</f>
        <v>0</v>
      </c>
      <c r="AR209" s="175" t="s">
        <v>197</v>
      </c>
      <c r="AT209" s="175" t="s">
        <v>125</v>
      </c>
      <c r="AU209" s="175" t="s">
        <v>70</v>
      </c>
      <c r="AY209" s="175" t="s">
        <v>122</v>
      </c>
      <c r="BE209" s="225">
        <f>IF($N$209="základní",$J$209,0)</f>
        <v>0</v>
      </c>
      <c r="BF209" s="225">
        <f>IF($N$209="snížená",$J$209,0)</f>
        <v>0</v>
      </c>
      <c r="BG209" s="225">
        <f>IF($N$209="zákl. přenesená",$J$209,0)</f>
        <v>0</v>
      </c>
      <c r="BH209" s="225">
        <f>IF($N$209="sníž. přenesená",$J$209,0)</f>
        <v>0</v>
      </c>
      <c r="BI209" s="225">
        <f>IF($N$209="nulová",$J$209,0)</f>
        <v>0</v>
      </c>
      <c r="BJ209" s="175" t="s">
        <v>17</v>
      </c>
      <c r="BK209" s="225">
        <f>ROUND($I$209*$H$209,2)</f>
        <v>0</v>
      </c>
      <c r="BL209" s="175" t="s">
        <v>197</v>
      </c>
      <c r="BM209" s="175" t="s">
        <v>1130</v>
      </c>
    </row>
    <row r="210" spans="1:65" s="147" customFormat="1" ht="15.75" customHeight="1" x14ac:dyDescent="0.3">
      <c r="A210" s="245"/>
      <c r="B210" s="81"/>
      <c r="C210" s="218" t="s">
        <v>518</v>
      </c>
      <c r="D210" s="218" t="s">
        <v>125</v>
      </c>
      <c r="E210" s="216" t="s">
        <v>511</v>
      </c>
      <c r="F210" s="217" t="s">
        <v>512</v>
      </c>
      <c r="G210" s="218" t="s">
        <v>208</v>
      </c>
      <c r="H210" s="219">
        <v>10</v>
      </c>
      <c r="I210" s="270"/>
      <c r="J210" s="220">
        <f>ROUND($I$210*$H$210,2)</f>
        <v>0</v>
      </c>
      <c r="K210" s="217" t="s">
        <v>129</v>
      </c>
      <c r="L210" s="252"/>
      <c r="M210" s="221"/>
      <c r="N210" s="222" t="s">
        <v>34</v>
      </c>
      <c r="O210" s="223">
        <v>4.8000000000000001E-2</v>
      </c>
      <c r="P210" s="223">
        <f>$O$210*$H$210</f>
        <v>0.48</v>
      </c>
      <c r="Q210" s="223">
        <v>0</v>
      </c>
      <c r="R210" s="223">
        <f>$Q$210*$H$210</f>
        <v>0</v>
      </c>
      <c r="S210" s="223">
        <v>0</v>
      </c>
      <c r="T210" s="224">
        <f>$S$210*$H$210</f>
        <v>0</v>
      </c>
      <c r="AR210" s="175" t="s">
        <v>197</v>
      </c>
      <c r="AT210" s="175" t="s">
        <v>125</v>
      </c>
      <c r="AU210" s="175" t="s">
        <v>70</v>
      </c>
      <c r="AY210" s="175" t="s">
        <v>122</v>
      </c>
      <c r="BE210" s="225">
        <f>IF($N$210="základní",$J$210,0)</f>
        <v>0</v>
      </c>
      <c r="BF210" s="225">
        <f>IF($N$210="snížená",$J$210,0)</f>
        <v>0</v>
      </c>
      <c r="BG210" s="225">
        <f>IF($N$210="zákl. přenesená",$J$210,0)</f>
        <v>0</v>
      </c>
      <c r="BH210" s="225">
        <f>IF($N$210="sníž. přenesená",$J$210,0)</f>
        <v>0</v>
      </c>
      <c r="BI210" s="225">
        <f>IF($N$210="nulová",$J$210,0)</f>
        <v>0</v>
      </c>
      <c r="BJ210" s="175" t="s">
        <v>17</v>
      </c>
      <c r="BK210" s="225">
        <f>ROUND($I$210*$H$210,2)</f>
        <v>0</v>
      </c>
      <c r="BL210" s="175" t="s">
        <v>197</v>
      </c>
      <c r="BM210" s="175" t="s">
        <v>1131</v>
      </c>
    </row>
    <row r="211" spans="1:65" s="147" customFormat="1" ht="15.75" customHeight="1" x14ac:dyDescent="0.3">
      <c r="A211" s="245"/>
      <c r="B211" s="81"/>
      <c r="C211" s="218" t="s">
        <v>522</v>
      </c>
      <c r="D211" s="218" t="s">
        <v>125</v>
      </c>
      <c r="E211" s="216" t="s">
        <v>515</v>
      </c>
      <c r="F211" s="217" t="s">
        <v>516</v>
      </c>
      <c r="G211" s="218" t="s">
        <v>221</v>
      </c>
      <c r="H211" s="269"/>
      <c r="I211" s="270"/>
      <c r="J211" s="220">
        <f>ROUND($I$211*$H$211,2)</f>
        <v>0</v>
      </c>
      <c r="K211" s="217" t="s">
        <v>129</v>
      </c>
      <c r="L211" s="252"/>
      <c r="M211" s="221"/>
      <c r="N211" s="222" t="s">
        <v>34</v>
      </c>
      <c r="O211" s="223">
        <v>0</v>
      </c>
      <c r="P211" s="223">
        <f>$O$211*$H$211</f>
        <v>0</v>
      </c>
      <c r="Q211" s="223">
        <v>0</v>
      </c>
      <c r="R211" s="223">
        <f>$Q$211*$H$211</f>
        <v>0</v>
      </c>
      <c r="S211" s="223">
        <v>0</v>
      </c>
      <c r="T211" s="224">
        <f>$S$211*$H$211</f>
        <v>0</v>
      </c>
      <c r="AR211" s="175" t="s">
        <v>197</v>
      </c>
      <c r="AT211" s="175" t="s">
        <v>125</v>
      </c>
      <c r="AU211" s="175" t="s">
        <v>70</v>
      </c>
      <c r="AY211" s="175" t="s">
        <v>122</v>
      </c>
      <c r="BE211" s="225">
        <f>IF($N$211="základní",$J$211,0)</f>
        <v>0</v>
      </c>
      <c r="BF211" s="225">
        <f>IF($N$211="snížená",$J$211,0)</f>
        <v>0</v>
      </c>
      <c r="BG211" s="225">
        <f>IF($N$211="zákl. přenesená",$J$211,0)</f>
        <v>0</v>
      </c>
      <c r="BH211" s="225">
        <f>IF($N$211="sníž. přenesená",$J$211,0)</f>
        <v>0</v>
      </c>
      <c r="BI211" s="225">
        <f>IF($N$211="nulová",$J$211,0)</f>
        <v>0</v>
      </c>
      <c r="BJ211" s="175" t="s">
        <v>17</v>
      </c>
      <c r="BK211" s="225">
        <f>ROUND($I$211*$H$211,2)</f>
        <v>0</v>
      </c>
      <c r="BL211" s="175" t="s">
        <v>197</v>
      </c>
      <c r="BM211" s="175" t="s">
        <v>1132</v>
      </c>
    </row>
    <row r="212" spans="1:65" s="205" customFormat="1" ht="30.75" hidden="1" customHeight="1" x14ac:dyDescent="0.3">
      <c r="A212" s="250"/>
      <c r="B212" s="204"/>
      <c r="D212" s="206" t="s">
        <v>62</v>
      </c>
      <c r="E212" s="213" t="s">
        <v>223</v>
      </c>
      <c r="F212" s="213" t="s">
        <v>224</v>
      </c>
      <c r="J212" s="214">
        <f>$BK$212</f>
        <v>0</v>
      </c>
      <c r="L212" s="254"/>
      <c r="M212" s="209"/>
      <c r="P212" s="210">
        <f>SUM($P$213:$P$219)</f>
        <v>8.5460000000000012</v>
      </c>
      <c r="R212" s="210">
        <f>SUM($R$213:$R$219)</f>
        <v>9.5200000000000007E-3</v>
      </c>
      <c r="T212" s="211">
        <f>SUM($T$213:$T$219)</f>
        <v>2.2399999999999998E-3</v>
      </c>
      <c r="AR212" s="206" t="s">
        <v>70</v>
      </c>
      <c r="AT212" s="206" t="s">
        <v>62</v>
      </c>
      <c r="AU212" s="206" t="s">
        <v>17</v>
      </c>
      <c r="AY212" s="206" t="s">
        <v>122</v>
      </c>
      <c r="BK212" s="212">
        <f>SUM($BK$213:$BK$219)</f>
        <v>0</v>
      </c>
    </row>
    <row r="213" spans="1:65" s="147" customFormat="1" ht="15.75" customHeight="1" x14ac:dyDescent="0.3">
      <c r="A213" s="245"/>
      <c r="B213" s="81"/>
      <c r="C213" s="218" t="s">
        <v>524</v>
      </c>
      <c r="D213" s="218" t="s">
        <v>125</v>
      </c>
      <c r="E213" s="216" t="s">
        <v>519</v>
      </c>
      <c r="F213" s="217" t="s">
        <v>520</v>
      </c>
      <c r="G213" s="218" t="s">
        <v>208</v>
      </c>
      <c r="H213" s="219">
        <v>8</v>
      </c>
      <c r="I213" s="270"/>
      <c r="J213" s="220">
        <f>ROUND($I$213*$H$213,2)</f>
        <v>0</v>
      </c>
      <c r="K213" s="217" t="s">
        <v>129</v>
      </c>
      <c r="L213" s="252"/>
      <c r="M213" s="221"/>
      <c r="N213" s="222" t="s">
        <v>34</v>
      </c>
      <c r="O213" s="223">
        <v>5.1999999999999998E-2</v>
      </c>
      <c r="P213" s="223">
        <f>$O$213*$H$213</f>
        <v>0.41599999999999998</v>
      </c>
      <c r="Q213" s="223">
        <v>0</v>
      </c>
      <c r="R213" s="223">
        <f>$Q$213*$H$213</f>
        <v>0</v>
      </c>
      <c r="S213" s="223">
        <v>2.7999999999999998E-4</v>
      </c>
      <c r="T213" s="224">
        <f>$S$213*$H$213</f>
        <v>2.2399999999999998E-3</v>
      </c>
      <c r="AR213" s="175" t="s">
        <v>197</v>
      </c>
      <c r="AT213" s="175" t="s">
        <v>125</v>
      </c>
      <c r="AU213" s="175" t="s">
        <v>70</v>
      </c>
      <c r="AY213" s="175" t="s">
        <v>122</v>
      </c>
      <c r="BE213" s="225">
        <f>IF($N$213="základní",$J$213,0)</f>
        <v>0</v>
      </c>
      <c r="BF213" s="225">
        <f>IF($N$213="snížená",$J$213,0)</f>
        <v>0</v>
      </c>
      <c r="BG213" s="225">
        <f>IF($N$213="zákl. přenesená",$J$213,0)</f>
        <v>0</v>
      </c>
      <c r="BH213" s="225">
        <f>IF($N$213="sníž. přenesená",$J$213,0)</f>
        <v>0</v>
      </c>
      <c r="BI213" s="225">
        <f>IF($N$213="nulová",$J$213,0)</f>
        <v>0</v>
      </c>
      <c r="BJ213" s="175" t="s">
        <v>17</v>
      </c>
      <c r="BK213" s="225">
        <f>ROUND($I$213*$H$213,2)</f>
        <v>0</v>
      </c>
      <c r="BL213" s="175" t="s">
        <v>197</v>
      </c>
      <c r="BM213" s="175" t="s">
        <v>1133</v>
      </c>
    </row>
    <row r="214" spans="1:65" s="147" customFormat="1" ht="15.75" customHeight="1" x14ac:dyDescent="0.3">
      <c r="A214" s="245"/>
      <c r="B214" s="81"/>
      <c r="C214" s="218" t="s">
        <v>526</v>
      </c>
      <c r="D214" s="218" t="s">
        <v>125</v>
      </c>
      <c r="E214" s="216" t="s">
        <v>231</v>
      </c>
      <c r="F214" s="217" t="s">
        <v>232</v>
      </c>
      <c r="G214" s="218" t="s">
        <v>208</v>
      </c>
      <c r="H214" s="219">
        <v>10</v>
      </c>
      <c r="I214" s="270"/>
      <c r="J214" s="220">
        <f>ROUND($I$214*$H$214,2)</f>
        <v>0</v>
      </c>
      <c r="K214" s="217" t="s">
        <v>129</v>
      </c>
      <c r="L214" s="252"/>
      <c r="M214" s="221"/>
      <c r="N214" s="222" t="s">
        <v>34</v>
      </c>
      <c r="O214" s="223">
        <v>0.52900000000000003</v>
      </c>
      <c r="P214" s="223">
        <f>$O$214*$H$214</f>
        <v>5.29</v>
      </c>
      <c r="Q214" s="223">
        <v>6.6E-4</v>
      </c>
      <c r="R214" s="223">
        <f>$Q$214*$H$214</f>
        <v>6.6E-3</v>
      </c>
      <c r="S214" s="223">
        <v>0</v>
      </c>
      <c r="T214" s="224">
        <f>$S$214*$H$214</f>
        <v>0</v>
      </c>
      <c r="AR214" s="175" t="s">
        <v>197</v>
      </c>
      <c r="AT214" s="175" t="s">
        <v>125</v>
      </c>
      <c r="AU214" s="175" t="s">
        <v>70</v>
      </c>
      <c r="AY214" s="175" t="s">
        <v>122</v>
      </c>
      <c r="BE214" s="225">
        <f>IF($N$214="základní",$J$214,0)</f>
        <v>0</v>
      </c>
      <c r="BF214" s="225">
        <f>IF($N$214="snížená",$J$214,0)</f>
        <v>0</v>
      </c>
      <c r="BG214" s="225">
        <f>IF($N$214="zákl. přenesená",$J$214,0)</f>
        <v>0</v>
      </c>
      <c r="BH214" s="225">
        <f>IF($N$214="sníž. přenesená",$J$214,0)</f>
        <v>0</v>
      </c>
      <c r="BI214" s="225">
        <f>IF($N$214="nulová",$J$214,0)</f>
        <v>0</v>
      </c>
      <c r="BJ214" s="175" t="s">
        <v>17</v>
      </c>
      <c r="BK214" s="225">
        <f>ROUND($I$214*$H$214,2)</f>
        <v>0</v>
      </c>
      <c r="BL214" s="175" t="s">
        <v>197</v>
      </c>
      <c r="BM214" s="175" t="s">
        <v>1134</v>
      </c>
    </row>
    <row r="215" spans="1:65" s="147" customFormat="1" ht="15.75" customHeight="1" x14ac:dyDescent="0.3">
      <c r="A215" s="245"/>
      <c r="B215" s="81"/>
      <c r="C215" s="218" t="s">
        <v>530</v>
      </c>
      <c r="D215" s="218" t="s">
        <v>125</v>
      </c>
      <c r="E215" s="216" t="s">
        <v>527</v>
      </c>
      <c r="F215" s="217" t="s">
        <v>528</v>
      </c>
      <c r="G215" s="218" t="s">
        <v>208</v>
      </c>
      <c r="H215" s="219">
        <v>10</v>
      </c>
      <c r="I215" s="270"/>
      <c r="J215" s="220">
        <f>ROUND($I$215*$H$215,2)</f>
        <v>0</v>
      </c>
      <c r="K215" s="217" t="s">
        <v>129</v>
      </c>
      <c r="L215" s="252"/>
      <c r="M215" s="221"/>
      <c r="N215" s="222" t="s">
        <v>34</v>
      </c>
      <c r="O215" s="223">
        <v>0.10299999999999999</v>
      </c>
      <c r="P215" s="223">
        <f>$O$215*$H$215</f>
        <v>1.03</v>
      </c>
      <c r="Q215" s="223">
        <v>5.0000000000000002E-5</v>
      </c>
      <c r="R215" s="223">
        <f>$Q$215*$H$215</f>
        <v>5.0000000000000001E-4</v>
      </c>
      <c r="S215" s="223">
        <v>0</v>
      </c>
      <c r="T215" s="224">
        <f>$S$215*$H$215</f>
        <v>0</v>
      </c>
      <c r="AR215" s="175" t="s">
        <v>197</v>
      </c>
      <c r="AT215" s="175" t="s">
        <v>125</v>
      </c>
      <c r="AU215" s="175" t="s">
        <v>70</v>
      </c>
      <c r="AY215" s="175" t="s">
        <v>122</v>
      </c>
      <c r="BE215" s="225">
        <f>IF($N$215="základní",$J$215,0)</f>
        <v>0</v>
      </c>
      <c r="BF215" s="225">
        <f>IF($N$215="snížená",$J$215,0)</f>
        <v>0</v>
      </c>
      <c r="BG215" s="225">
        <f>IF($N$215="zákl. přenesená",$J$215,0)</f>
        <v>0</v>
      </c>
      <c r="BH215" s="225">
        <f>IF($N$215="sníž. přenesená",$J$215,0)</f>
        <v>0</v>
      </c>
      <c r="BI215" s="225">
        <f>IF($N$215="nulová",$J$215,0)</f>
        <v>0</v>
      </c>
      <c r="BJ215" s="175" t="s">
        <v>17</v>
      </c>
      <c r="BK215" s="225">
        <f>ROUND($I$215*$H$215,2)</f>
        <v>0</v>
      </c>
      <c r="BL215" s="175" t="s">
        <v>197</v>
      </c>
      <c r="BM215" s="175" t="s">
        <v>1135</v>
      </c>
    </row>
    <row r="216" spans="1:65" s="147" customFormat="1" ht="15.75" customHeight="1" x14ac:dyDescent="0.3">
      <c r="A216" s="245"/>
      <c r="B216" s="81"/>
      <c r="C216" s="218" t="s">
        <v>534</v>
      </c>
      <c r="D216" s="218" t="s">
        <v>125</v>
      </c>
      <c r="E216" s="216" t="s">
        <v>255</v>
      </c>
      <c r="F216" s="217" t="s">
        <v>256</v>
      </c>
      <c r="G216" s="218" t="s">
        <v>128</v>
      </c>
      <c r="H216" s="219">
        <v>2</v>
      </c>
      <c r="I216" s="270"/>
      <c r="J216" s="220">
        <f>ROUND($I$216*$H$216,2)</f>
        <v>0</v>
      </c>
      <c r="K216" s="217" t="s">
        <v>129</v>
      </c>
      <c r="L216" s="252"/>
      <c r="M216" s="221"/>
      <c r="N216" s="222" t="s">
        <v>34</v>
      </c>
      <c r="O216" s="223">
        <v>0.16</v>
      </c>
      <c r="P216" s="223">
        <f>$O$216*$H$216</f>
        <v>0.32</v>
      </c>
      <c r="Q216" s="223">
        <v>2.1000000000000001E-4</v>
      </c>
      <c r="R216" s="223">
        <f>$Q$216*$H$216</f>
        <v>4.2000000000000002E-4</v>
      </c>
      <c r="S216" s="223">
        <v>0</v>
      </c>
      <c r="T216" s="224">
        <f>$S$216*$H$216</f>
        <v>0</v>
      </c>
      <c r="AR216" s="175" t="s">
        <v>197</v>
      </c>
      <c r="AT216" s="175" t="s">
        <v>125</v>
      </c>
      <c r="AU216" s="175" t="s">
        <v>70</v>
      </c>
      <c r="AY216" s="175" t="s">
        <v>122</v>
      </c>
      <c r="BE216" s="225">
        <f>IF($N$216="základní",$J$216,0)</f>
        <v>0</v>
      </c>
      <c r="BF216" s="225">
        <f>IF($N$216="snížená",$J$216,0)</f>
        <v>0</v>
      </c>
      <c r="BG216" s="225">
        <f>IF($N$216="zákl. přenesená",$J$216,0)</f>
        <v>0</v>
      </c>
      <c r="BH216" s="225">
        <f>IF($N$216="sníž. přenesená",$J$216,0)</f>
        <v>0</v>
      </c>
      <c r="BI216" s="225">
        <f>IF($N$216="nulová",$J$216,0)</f>
        <v>0</v>
      </c>
      <c r="BJ216" s="175" t="s">
        <v>17</v>
      </c>
      <c r="BK216" s="225">
        <f>ROUND($I$216*$H$216,2)</f>
        <v>0</v>
      </c>
      <c r="BL216" s="175" t="s">
        <v>197</v>
      </c>
      <c r="BM216" s="175" t="s">
        <v>1136</v>
      </c>
    </row>
    <row r="217" spans="1:65" s="147" customFormat="1" ht="15.75" customHeight="1" x14ac:dyDescent="0.3">
      <c r="A217" s="245"/>
      <c r="B217" s="81"/>
      <c r="C217" s="218" t="s">
        <v>536</v>
      </c>
      <c r="D217" s="218" t="s">
        <v>125</v>
      </c>
      <c r="E217" s="216" t="s">
        <v>263</v>
      </c>
      <c r="F217" s="217" t="s">
        <v>264</v>
      </c>
      <c r="G217" s="218" t="s">
        <v>208</v>
      </c>
      <c r="H217" s="219">
        <v>10</v>
      </c>
      <c r="I217" s="270"/>
      <c r="J217" s="220">
        <f>ROUND($I$217*$H$217,2)</f>
        <v>0</v>
      </c>
      <c r="K217" s="217" t="s">
        <v>129</v>
      </c>
      <c r="L217" s="252"/>
      <c r="M217" s="221"/>
      <c r="N217" s="222" t="s">
        <v>34</v>
      </c>
      <c r="O217" s="223">
        <v>6.7000000000000004E-2</v>
      </c>
      <c r="P217" s="223">
        <f>$O$217*$H$217</f>
        <v>0.67</v>
      </c>
      <c r="Q217" s="223">
        <v>1.9000000000000001E-4</v>
      </c>
      <c r="R217" s="223">
        <f>$Q$217*$H$217</f>
        <v>1.9000000000000002E-3</v>
      </c>
      <c r="S217" s="223">
        <v>0</v>
      </c>
      <c r="T217" s="224">
        <f>$S$217*$H$217</f>
        <v>0</v>
      </c>
      <c r="AR217" s="175" t="s">
        <v>197</v>
      </c>
      <c r="AT217" s="175" t="s">
        <v>125</v>
      </c>
      <c r="AU217" s="175" t="s">
        <v>70</v>
      </c>
      <c r="AY217" s="175" t="s">
        <v>122</v>
      </c>
      <c r="BE217" s="225">
        <f>IF($N$217="základní",$J$217,0)</f>
        <v>0</v>
      </c>
      <c r="BF217" s="225">
        <f>IF($N$217="snížená",$J$217,0)</f>
        <v>0</v>
      </c>
      <c r="BG217" s="225">
        <f>IF($N$217="zákl. přenesená",$J$217,0)</f>
        <v>0</v>
      </c>
      <c r="BH217" s="225">
        <f>IF($N$217="sníž. přenesená",$J$217,0)</f>
        <v>0</v>
      </c>
      <c r="BI217" s="225">
        <f>IF($N$217="nulová",$J$217,0)</f>
        <v>0</v>
      </c>
      <c r="BJ217" s="175" t="s">
        <v>17</v>
      </c>
      <c r="BK217" s="225">
        <f>ROUND($I$217*$H$217,2)</f>
        <v>0</v>
      </c>
      <c r="BL217" s="175" t="s">
        <v>197</v>
      </c>
      <c r="BM217" s="175" t="s">
        <v>1137</v>
      </c>
    </row>
    <row r="218" spans="1:65" s="147" customFormat="1" ht="15.75" customHeight="1" x14ac:dyDescent="0.3">
      <c r="A218" s="245"/>
      <c r="B218" s="81"/>
      <c r="C218" s="218" t="s">
        <v>538</v>
      </c>
      <c r="D218" s="218" t="s">
        <v>125</v>
      </c>
      <c r="E218" s="216" t="s">
        <v>267</v>
      </c>
      <c r="F218" s="217" t="s">
        <v>268</v>
      </c>
      <c r="G218" s="218" t="s">
        <v>208</v>
      </c>
      <c r="H218" s="219">
        <v>10</v>
      </c>
      <c r="I218" s="270"/>
      <c r="J218" s="220">
        <f>ROUND($I$218*$H$218,2)</f>
        <v>0</v>
      </c>
      <c r="K218" s="217" t="s">
        <v>129</v>
      </c>
      <c r="L218" s="252"/>
      <c r="M218" s="221"/>
      <c r="N218" s="222" t="s">
        <v>34</v>
      </c>
      <c r="O218" s="223">
        <v>8.2000000000000003E-2</v>
      </c>
      <c r="P218" s="223">
        <f>$O$218*$H$218</f>
        <v>0.82000000000000006</v>
      </c>
      <c r="Q218" s="223">
        <v>1.0000000000000001E-5</v>
      </c>
      <c r="R218" s="223">
        <f>$Q$218*$H$218</f>
        <v>1E-4</v>
      </c>
      <c r="S218" s="223">
        <v>0</v>
      </c>
      <c r="T218" s="224">
        <f>$S$218*$H$218</f>
        <v>0</v>
      </c>
      <c r="AR218" s="175" t="s">
        <v>197</v>
      </c>
      <c r="AT218" s="175" t="s">
        <v>125</v>
      </c>
      <c r="AU218" s="175" t="s">
        <v>70</v>
      </c>
      <c r="AY218" s="175" t="s">
        <v>122</v>
      </c>
      <c r="BE218" s="225">
        <f>IF($N$218="základní",$J$218,0)</f>
        <v>0</v>
      </c>
      <c r="BF218" s="225">
        <f>IF($N$218="snížená",$J$218,0)</f>
        <v>0</v>
      </c>
      <c r="BG218" s="225">
        <f>IF($N$218="zákl. přenesená",$J$218,0)</f>
        <v>0</v>
      </c>
      <c r="BH218" s="225">
        <f>IF($N$218="sníž. přenesená",$J$218,0)</f>
        <v>0</v>
      </c>
      <c r="BI218" s="225">
        <f>IF($N$218="nulová",$J$218,0)</f>
        <v>0</v>
      </c>
      <c r="BJ218" s="175" t="s">
        <v>17</v>
      </c>
      <c r="BK218" s="225">
        <f>ROUND($I$218*$H$218,2)</f>
        <v>0</v>
      </c>
      <c r="BL218" s="175" t="s">
        <v>197</v>
      </c>
      <c r="BM218" s="175" t="s">
        <v>1138</v>
      </c>
    </row>
    <row r="219" spans="1:65" s="147" customFormat="1" ht="15.75" customHeight="1" x14ac:dyDescent="0.3">
      <c r="A219" s="245"/>
      <c r="B219" s="81"/>
      <c r="C219" s="218" t="s">
        <v>540</v>
      </c>
      <c r="D219" s="218" t="s">
        <v>125</v>
      </c>
      <c r="E219" s="216" t="s">
        <v>271</v>
      </c>
      <c r="F219" s="217" t="s">
        <v>272</v>
      </c>
      <c r="G219" s="218" t="s">
        <v>221</v>
      </c>
      <c r="H219" s="269"/>
      <c r="I219" s="270"/>
      <c r="J219" s="220">
        <f>ROUND($I$219*$H$219,2)</f>
        <v>0</v>
      </c>
      <c r="K219" s="217" t="s">
        <v>129</v>
      </c>
      <c r="L219" s="252"/>
      <c r="M219" s="221"/>
      <c r="N219" s="222" t="s">
        <v>34</v>
      </c>
      <c r="O219" s="223">
        <v>0</v>
      </c>
      <c r="P219" s="223">
        <f>$O$219*$H$219</f>
        <v>0</v>
      </c>
      <c r="Q219" s="223">
        <v>0</v>
      </c>
      <c r="R219" s="223">
        <f>$Q$219*$H$219</f>
        <v>0</v>
      </c>
      <c r="S219" s="223">
        <v>0</v>
      </c>
      <c r="T219" s="224">
        <f>$S$219*$H$219</f>
        <v>0</v>
      </c>
      <c r="AR219" s="175" t="s">
        <v>197</v>
      </c>
      <c r="AT219" s="175" t="s">
        <v>125</v>
      </c>
      <c r="AU219" s="175" t="s">
        <v>70</v>
      </c>
      <c r="AY219" s="175" t="s">
        <v>122</v>
      </c>
      <c r="BE219" s="225">
        <f>IF($N$219="základní",$J$219,0)</f>
        <v>0</v>
      </c>
      <c r="BF219" s="225">
        <f>IF($N$219="snížená",$J$219,0)</f>
        <v>0</v>
      </c>
      <c r="BG219" s="225">
        <f>IF($N$219="zákl. přenesená",$J$219,0)</f>
        <v>0</v>
      </c>
      <c r="BH219" s="225">
        <f>IF($N$219="sníž. přenesená",$J$219,0)</f>
        <v>0</v>
      </c>
      <c r="BI219" s="225">
        <f>IF($N$219="nulová",$J$219,0)</f>
        <v>0</v>
      </c>
      <c r="BJ219" s="175" t="s">
        <v>17</v>
      </c>
      <c r="BK219" s="225">
        <f>ROUND($I$219*$H$219,2)</f>
        <v>0</v>
      </c>
      <c r="BL219" s="175" t="s">
        <v>197</v>
      </c>
      <c r="BM219" s="175" t="s">
        <v>1139</v>
      </c>
    </row>
    <row r="220" spans="1:65" s="205" customFormat="1" ht="30.75" hidden="1" customHeight="1" x14ac:dyDescent="0.3">
      <c r="A220" s="250"/>
      <c r="B220" s="204"/>
      <c r="D220" s="206" t="s">
        <v>62</v>
      </c>
      <c r="E220" s="213" t="s">
        <v>542</v>
      </c>
      <c r="F220" s="213" t="s">
        <v>543</v>
      </c>
      <c r="J220" s="214">
        <f>$BK$220</f>
        <v>0</v>
      </c>
      <c r="L220" s="254"/>
      <c r="M220" s="209"/>
      <c r="P220" s="210">
        <f>SUM($P$221:$P$237)</f>
        <v>11.391999999999999</v>
      </c>
      <c r="R220" s="210">
        <f>SUM($R$221:$R$237)</f>
        <v>8.3779999999999993E-2</v>
      </c>
      <c r="T220" s="211">
        <f>SUM($T$221:$T$237)</f>
        <v>0.11592</v>
      </c>
      <c r="AR220" s="206" t="s">
        <v>70</v>
      </c>
      <c r="AT220" s="206" t="s">
        <v>62</v>
      </c>
      <c r="AU220" s="206" t="s">
        <v>17</v>
      </c>
      <c r="AY220" s="206" t="s">
        <v>122</v>
      </c>
      <c r="BK220" s="212">
        <f>SUM($BK$221:$BK$237)</f>
        <v>0</v>
      </c>
    </row>
    <row r="221" spans="1:65" s="147" customFormat="1" ht="15.75" customHeight="1" x14ac:dyDescent="0.3">
      <c r="A221" s="245"/>
      <c r="B221" s="81"/>
      <c r="C221" s="218" t="s">
        <v>544</v>
      </c>
      <c r="D221" s="218" t="s">
        <v>125</v>
      </c>
      <c r="E221" s="216" t="s">
        <v>545</v>
      </c>
      <c r="F221" s="217" t="s">
        <v>546</v>
      </c>
      <c r="G221" s="218" t="s">
        <v>547</v>
      </c>
      <c r="H221" s="219">
        <v>2</v>
      </c>
      <c r="I221" s="270"/>
      <c r="J221" s="220">
        <f>ROUND($I$221*$H$221,2)</f>
        <v>0</v>
      </c>
      <c r="K221" s="217" t="s">
        <v>129</v>
      </c>
      <c r="L221" s="252"/>
      <c r="M221" s="221"/>
      <c r="N221" s="222" t="s">
        <v>34</v>
      </c>
      <c r="O221" s="223">
        <v>0.46500000000000002</v>
      </c>
      <c r="P221" s="223">
        <f>$O$221*$H$221</f>
        <v>0.93</v>
      </c>
      <c r="Q221" s="223">
        <v>0</v>
      </c>
      <c r="R221" s="223">
        <f>$Q$221*$H$221</f>
        <v>0</v>
      </c>
      <c r="S221" s="223">
        <v>3.4200000000000001E-2</v>
      </c>
      <c r="T221" s="224">
        <f>$S$221*$H$221</f>
        <v>6.8400000000000002E-2</v>
      </c>
      <c r="AR221" s="175" t="s">
        <v>197</v>
      </c>
      <c r="AT221" s="175" t="s">
        <v>125</v>
      </c>
      <c r="AU221" s="175" t="s">
        <v>70</v>
      </c>
      <c r="AY221" s="175" t="s">
        <v>122</v>
      </c>
      <c r="BE221" s="225">
        <f>IF($N$221="základní",$J$221,0)</f>
        <v>0</v>
      </c>
      <c r="BF221" s="225">
        <f>IF($N$221="snížená",$J$221,0)</f>
        <v>0</v>
      </c>
      <c r="BG221" s="225">
        <f>IF($N$221="zákl. přenesená",$J$221,0)</f>
        <v>0</v>
      </c>
      <c r="BH221" s="225">
        <f>IF($N$221="sníž. přenesená",$J$221,0)</f>
        <v>0</v>
      </c>
      <c r="BI221" s="225">
        <f>IF($N$221="nulová",$J$221,0)</f>
        <v>0</v>
      </c>
      <c r="BJ221" s="175" t="s">
        <v>17</v>
      </c>
      <c r="BK221" s="225">
        <f>ROUND($I$221*$H$221,2)</f>
        <v>0</v>
      </c>
      <c r="BL221" s="175" t="s">
        <v>197</v>
      </c>
      <c r="BM221" s="175" t="s">
        <v>548</v>
      </c>
    </row>
    <row r="222" spans="1:65" s="147" customFormat="1" ht="15.75" customHeight="1" x14ac:dyDescent="0.3">
      <c r="A222" s="245"/>
      <c r="B222" s="81"/>
      <c r="C222" s="218" t="s">
        <v>549</v>
      </c>
      <c r="D222" s="218" t="s">
        <v>125</v>
      </c>
      <c r="E222" s="216" t="s">
        <v>550</v>
      </c>
      <c r="F222" s="217" t="s">
        <v>551</v>
      </c>
      <c r="G222" s="218" t="s">
        <v>547</v>
      </c>
      <c r="H222" s="219">
        <v>2</v>
      </c>
      <c r="I222" s="270"/>
      <c r="J222" s="220">
        <f>ROUND($I$222*$H$222,2)</f>
        <v>0</v>
      </c>
      <c r="K222" s="217" t="s">
        <v>129</v>
      </c>
      <c r="L222" s="252"/>
      <c r="M222" s="221"/>
      <c r="N222" s="222" t="s">
        <v>34</v>
      </c>
      <c r="O222" s="223">
        <v>1.1000000000000001</v>
      </c>
      <c r="P222" s="223">
        <f>$O$222*$H$222</f>
        <v>2.2000000000000002</v>
      </c>
      <c r="Q222" s="223">
        <v>2.2749999999999999E-2</v>
      </c>
      <c r="R222" s="223">
        <f>$Q$222*$H$222</f>
        <v>4.5499999999999999E-2</v>
      </c>
      <c r="S222" s="223">
        <v>0</v>
      </c>
      <c r="T222" s="224">
        <f>$S$222*$H$222</f>
        <v>0</v>
      </c>
      <c r="AR222" s="175" t="s">
        <v>197</v>
      </c>
      <c r="AT222" s="175" t="s">
        <v>125</v>
      </c>
      <c r="AU222" s="175" t="s">
        <v>70</v>
      </c>
      <c r="AY222" s="175" t="s">
        <v>122</v>
      </c>
      <c r="BE222" s="225">
        <f>IF($N$222="základní",$J$222,0)</f>
        <v>0</v>
      </c>
      <c r="BF222" s="225">
        <f>IF($N$222="snížená",$J$222,0)</f>
        <v>0</v>
      </c>
      <c r="BG222" s="225">
        <f>IF($N$222="zákl. přenesená",$J$222,0)</f>
        <v>0</v>
      </c>
      <c r="BH222" s="225">
        <f>IF($N$222="sníž. přenesená",$J$222,0)</f>
        <v>0</v>
      </c>
      <c r="BI222" s="225">
        <f>IF($N$222="nulová",$J$222,0)</f>
        <v>0</v>
      </c>
      <c r="BJ222" s="175" t="s">
        <v>17</v>
      </c>
      <c r="BK222" s="225">
        <f>ROUND($I$222*$H$222,2)</f>
        <v>0</v>
      </c>
      <c r="BL222" s="175" t="s">
        <v>197</v>
      </c>
      <c r="BM222" s="175" t="s">
        <v>1140</v>
      </c>
    </row>
    <row r="223" spans="1:65" s="147" customFormat="1" ht="15.75" customHeight="1" x14ac:dyDescent="0.3">
      <c r="A223" s="245"/>
      <c r="B223" s="81"/>
      <c r="C223" s="218" t="s">
        <v>553</v>
      </c>
      <c r="D223" s="218" t="s">
        <v>125</v>
      </c>
      <c r="E223" s="216" t="s">
        <v>562</v>
      </c>
      <c r="F223" s="217" t="s">
        <v>563</v>
      </c>
      <c r="G223" s="218" t="s">
        <v>547</v>
      </c>
      <c r="H223" s="219">
        <v>2</v>
      </c>
      <c r="I223" s="270"/>
      <c r="J223" s="220">
        <f>ROUND($I$223*$H$223,2)</f>
        <v>0</v>
      </c>
      <c r="K223" s="217" t="s">
        <v>129</v>
      </c>
      <c r="L223" s="252"/>
      <c r="M223" s="221"/>
      <c r="N223" s="222" t="s">
        <v>34</v>
      </c>
      <c r="O223" s="223">
        <v>0.36199999999999999</v>
      </c>
      <c r="P223" s="223">
        <f>$O$223*$H$223</f>
        <v>0.72399999999999998</v>
      </c>
      <c r="Q223" s="223">
        <v>0</v>
      </c>
      <c r="R223" s="223">
        <f>$Q$223*$H$223</f>
        <v>0</v>
      </c>
      <c r="S223" s="223">
        <v>1.9460000000000002E-2</v>
      </c>
      <c r="T223" s="224">
        <f>$S$223*$H$223</f>
        <v>3.8920000000000003E-2</v>
      </c>
      <c r="AR223" s="175" t="s">
        <v>197</v>
      </c>
      <c r="AT223" s="175" t="s">
        <v>125</v>
      </c>
      <c r="AU223" s="175" t="s">
        <v>70</v>
      </c>
      <c r="AY223" s="175" t="s">
        <v>122</v>
      </c>
      <c r="BE223" s="225">
        <f>IF($N$223="základní",$J$223,0)</f>
        <v>0</v>
      </c>
      <c r="BF223" s="225">
        <f>IF($N$223="snížená",$J$223,0)</f>
        <v>0</v>
      </c>
      <c r="BG223" s="225">
        <f>IF($N$223="zákl. přenesená",$J$223,0)</f>
        <v>0</v>
      </c>
      <c r="BH223" s="225">
        <f>IF($N$223="sníž. přenesená",$J$223,0)</f>
        <v>0</v>
      </c>
      <c r="BI223" s="225">
        <f>IF($N$223="nulová",$J$223,0)</f>
        <v>0</v>
      </c>
      <c r="BJ223" s="175" t="s">
        <v>17</v>
      </c>
      <c r="BK223" s="225">
        <f>ROUND($I$223*$H$223,2)</f>
        <v>0</v>
      </c>
      <c r="BL223" s="175" t="s">
        <v>197</v>
      </c>
      <c r="BM223" s="175" t="s">
        <v>564</v>
      </c>
    </row>
    <row r="224" spans="1:65" s="147" customFormat="1" ht="15.75" customHeight="1" x14ac:dyDescent="0.3">
      <c r="A224" s="245"/>
      <c r="B224" s="81"/>
      <c r="C224" s="218" t="s">
        <v>557</v>
      </c>
      <c r="D224" s="218" t="s">
        <v>125</v>
      </c>
      <c r="E224" s="216" t="s">
        <v>570</v>
      </c>
      <c r="F224" s="217" t="s">
        <v>571</v>
      </c>
      <c r="G224" s="218" t="s">
        <v>547</v>
      </c>
      <c r="H224" s="219">
        <v>2</v>
      </c>
      <c r="I224" s="270"/>
      <c r="J224" s="220">
        <f>ROUND($I$224*$H$224,2)</f>
        <v>0</v>
      </c>
      <c r="K224" s="217" t="s">
        <v>129</v>
      </c>
      <c r="L224" s="252"/>
      <c r="M224" s="221"/>
      <c r="N224" s="222" t="s">
        <v>34</v>
      </c>
      <c r="O224" s="223">
        <v>1.1000000000000001</v>
      </c>
      <c r="P224" s="223">
        <f>$O$224*$H$224</f>
        <v>2.2000000000000002</v>
      </c>
      <c r="Q224" s="223">
        <v>1.2760000000000001E-2</v>
      </c>
      <c r="R224" s="223">
        <f>$Q$224*$H$224</f>
        <v>2.5520000000000001E-2</v>
      </c>
      <c r="S224" s="223">
        <v>0</v>
      </c>
      <c r="T224" s="224">
        <f>$S$224*$H$224</f>
        <v>0</v>
      </c>
      <c r="AR224" s="175" t="s">
        <v>197</v>
      </c>
      <c r="AT224" s="175" t="s">
        <v>125</v>
      </c>
      <c r="AU224" s="175" t="s">
        <v>70</v>
      </c>
      <c r="AY224" s="175" t="s">
        <v>122</v>
      </c>
      <c r="BE224" s="225">
        <f>IF($N$224="základní",$J$224,0)</f>
        <v>0</v>
      </c>
      <c r="BF224" s="225">
        <f>IF($N$224="snížená",$J$224,0)</f>
        <v>0</v>
      </c>
      <c r="BG224" s="225">
        <f>IF($N$224="zákl. přenesená",$J$224,0)</f>
        <v>0</v>
      </c>
      <c r="BH224" s="225">
        <f>IF($N$224="sníž. přenesená",$J$224,0)</f>
        <v>0</v>
      </c>
      <c r="BI224" s="225">
        <f>IF($N$224="nulová",$J$224,0)</f>
        <v>0</v>
      </c>
      <c r="BJ224" s="175" t="s">
        <v>17</v>
      </c>
      <c r="BK224" s="225">
        <f>ROUND($I$224*$H$224,2)</f>
        <v>0</v>
      </c>
      <c r="BL224" s="175" t="s">
        <v>197</v>
      </c>
      <c r="BM224" s="175" t="s">
        <v>1141</v>
      </c>
    </row>
    <row r="225" spans="1:65" s="147" customFormat="1" ht="15.75" customHeight="1" x14ac:dyDescent="0.3">
      <c r="A225" s="245"/>
      <c r="B225" s="81"/>
      <c r="C225" s="218" t="s">
        <v>561</v>
      </c>
      <c r="D225" s="218" t="s">
        <v>125</v>
      </c>
      <c r="E225" s="216" t="s">
        <v>586</v>
      </c>
      <c r="F225" s="217" t="s">
        <v>587</v>
      </c>
      <c r="G225" s="218" t="s">
        <v>128</v>
      </c>
      <c r="H225" s="219">
        <v>2</v>
      </c>
      <c r="I225" s="270"/>
      <c r="J225" s="220">
        <f>ROUND($I$225*$H$225,2)</f>
        <v>0</v>
      </c>
      <c r="K225" s="217" t="s">
        <v>129</v>
      </c>
      <c r="L225" s="252"/>
      <c r="M225" s="221"/>
      <c r="N225" s="222" t="s">
        <v>34</v>
      </c>
      <c r="O225" s="223">
        <v>0.114</v>
      </c>
      <c r="P225" s="223">
        <f>$O$225*$H$225</f>
        <v>0.22800000000000001</v>
      </c>
      <c r="Q225" s="223">
        <v>0</v>
      </c>
      <c r="R225" s="223">
        <f>$Q$225*$H$225</f>
        <v>0</v>
      </c>
      <c r="S225" s="223">
        <v>4.8999999999999998E-4</v>
      </c>
      <c r="T225" s="224">
        <f>$S$225*$H$225</f>
        <v>9.7999999999999997E-4</v>
      </c>
      <c r="AR225" s="175" t="s">
        <v>197</v>
      </c>
      <c r="AT225" s="175" t="s">
        <v>125</v>
      </c>
      <c r="AU225" s="175" t="s">
        <v>70</v>
      </c>
      <c r="AY225" s="175" t="s">
        <v>122</v>
      </c>
      <c r="BE225" s="225">
        <f>IF($N$225="základní",$J$225,0)</f>
        <v>0</v>
      </c>
      <c r="BF225" s="225">
        <f>IF($N$225="snížená",$J$225,0)</f>
        <v>0</v>
      </c>
      <c r="BG225" s="225">
        <f>IF($N$225="zákl. přenesená",$J$225,0)</f>
        <v>0</v>
      </c>
      <c r="BH225" s="225">
        <f>IF($N$225="sníž. přenesená",$J$225,0)</f>
        <v>0</v>
      </c>
      <c r="BI225" s="225">
        <f>IF($N$225="nulová",$J$225,0)</f>
        <v>0</v>
      </c>
      <c r="BJ225" s="175" t="s">
        <v>17</v>
      </c>
      <c r="BK225" s="225">
        <f>ROUND($I$225*$H$225,2)</f>
        <v>0</v>
      </c>
      <c r="BL225" s="175" t="s">
        <v>197</v>
      </c>
      <c r="BM225" s="175" t="s">
        <v>588</v>
      </c>
    </row>
    <row r="226" spans="1:65" s="147" customFormat="1" ht="15.75" customHeight="1" x14ac:dyDescent="0.3">
      <c r="A226" s="245"/>
      <c r="B226" s="81"/>
      <c r="C226" s="218" t="s">
        <v>565</v>
      </c>
      <c r="D226" s="218" t="s">
        <v>125</v>
      </c>
      <c r="E226" s="216" t="s">
        <v>590</v>
      </c>
      <c r="F226" s="217" t="s">
        <v>591</v>
      </c>
      <c r="G226" s="218" t="s">
        <v>547</v>
      </c>
      <c r="H226" s="219">
        <v>6</v>
      </c>
      <c r="I226" s="270"/>
      <c r="J226" s="220">
        <f>ROUND($I$226*$H$226,2)</f>
        <v>0</v>
      </c>
      <c r="K226" s="217" t="s">
        <v>129</v>
      </c>
      <c r="L226" s="252"/>
      <c r="M226" s="221"/>
      <c r="N226" s="222" t="s">
        <v>34</v>
      </c>
      <c r="O226" s="223">
        <v>0.22700000000000001</v>
      </c>
      <c r="P226" s="223">
        <f>$O$226*$H$226</f>
        <v>1.3620000000000001</v>
      </c>
      <c r="Q226" s="223">
        <v>2.9999999999999997E-4</v>
      </c>
      <c r="R226" s="223">
        <f>$Q$226*$H$226</f>
        <v>1.8E-3</v>
      </c>
      <c r="S226" s="223">
        <v>0</v>
      </c>
      <c r="T226" s="224">
        <f>$S$226*$H$226</f>
        <v>0</v>
      </c>
      <c r="AR226" s="175" t="s">
        <v>197</v>
      </c>
      <c r="AT226" s="175" t="s">
        <v>125</v>
      </c>
      <c r="AU226" s="175" t="s">
        <v>70</v>
      </c>
      <c r="AY226" s="175" t="s">
        <v>122</v>
      </c>
      <c r="BE226" s="225">
        <f>IF($N$226="základní",$J$226,0)</f>
        <v>0</v>
      </c>
      <c r="BF226" s="225">
        <f>IF($N$226="snížená",$J$226,0)</f>
        <v>0</v>
      </c>
      <c r="BG226" s="225">
        <f>IF($N$226="zákl. přenesená",$J$226,0)</f>
        <v>0</v>
      </c>
      <c r="BH226" s="225">
        <f>IF($N$226="sníž. přenesená",$J$226,0)</f>
        <v>0</v>
      </c>
      <c r="BI226" s="225">
        <f>IF($N$226="nulová",$J$226,0)</f>
        <v>0</v>
      </c>
      <c r="BJ226" s="175" t="s">
        <v>17</v>
      </c>
      <c r="BK226" s="225">
        <f>ROUND($I$226*$H$226,2)</f>
        <v>0</v>
      </c>
      <c r="BL226" s="175" t="s">
        <v>197</v>
      </c>
      <c r="BM226" s="175" t="s">
        <v>1142</v>
      </c>
    </row>
    <row r="227" spans="1:65" s="147" customFormat="1" ht="15.75" customHeight="1" x14ac:dyDescent="0.3">
      <c r="A227" s="245"/>
      <c r="B227" s="81"/>
      <c r="C227" s="218" t="s">
        <v>569</v>
      </c>
      <c r="D227" s="218" t="s">
        <v>125</v>
      </c>
      <c r="E227" s="216" t="s">
        <v>594</v>
      </c>
      <c r="F227" s="217" t="s">
        <v>595</v>
      </c>
      <c r="G227" s="218" t="s">
        <v>547</v>
      </c>
      <c r="H227" s="219">
        <v>2</v>
      </c>
      <c r="I227" s="270"/>
      <c r="J227" s="220">
        <f>ROUND($I$227*$H$227,2)</f>
        <v>0</v>
      </c>
      <c r="K227" s="217" t="s">
        <v>129</v>
      </c>
      <c r="L227" s="252"/>
      <c r="M227" s="221"/>
      <c r="N227" s="222" t="s">
        <v>34</v>
      </c>
      <c r="O227" s="223">
        <v>0.217</v>
      </c>
      <c r="P227" s="223">
        <f>$O$227*$H$227</f>
        <v>0.434</v>
      </c>
      <c r="Q227" s="223">
        <v>0</v>
      </c>
      <c r="R227" s="223">
        <f>$Q$227*$H$227</f>
        <v>0</v>
      </c>
      <c r="S227" s="223">
        <v>1.56E-3</v>
      </c>
      <c r="T227" s="224">
        <f>$S$227*$H$227</f>
        <v>3.1199999999999999E-3</v>
      </c>
      <c r="AR227" s="175" t="s">
        <v>197</v>
      </c>
      <c r="AT227" s="175" t="s">
        <v>125</v>
      </c>
      <c r="AU227" s="175" t="s">
        <v>70</v>
      </c>
      <c r="AY227" s="175" t="s">
        <v>122</v>
      </c>
      <c r="BE227" s="225">
        <f>IF($N$227="základní",$J$227,0)</f>
        <v>0</v>
      </c>
      <c r="BF227" s="225">
        <f>IF($N$227="snížená",$J$227,0)</f>
        <v>0</v>
      </c>
      <c r="BG227" s="225">
        <f>IF($N$227="zákl. přenesená",$J$227,0)</f>
        <v>0</v>
      </c>
      <c r="BH227" s="225">
        <f>IF($N$227="sníž. přenesená",$J$227,0)</f>
        <v>0</v>
      </c>
      <c r="BI227" s="225">
        <f>IF($N$227="nulová",$J$227,0)</f>
        <v>0</v>
      </c>
      <c r="BJ227" s="175" t="s">
        <v>17</v>
      </c>
      <c r="BK227" s="225">
        <f>ROUND($I$227*$H$227,2)</f>
        <v>0</v>
      </c>
      <c r="BL227" s="175" t="s">
        <v>197</v>
      </c>
      <c r="BM227" s="175" t="s">
        <v>596</v>
      </c>
    </row>
    <row r="228" spans="1:65" s="147" customFormat="1" ht="15.75" customHeight="1" x14ac:dyDescent="0.3">
      <c r="A228" s="245"/>
      <c r="B228" s="81"/>
      <c r="C228" s="218" t="s">
        <v>573</v>
      </c>
      <c r="D228" s="218" t="s">
        <v>125</v>
      </c>
      <c r="E228" s="216" t="s">
        <v>606</v>
      </c>
      <c r="F228" s="217" t="s">
        <v>607</v>
      </c>
      <c r="G228" s="218" t="s">
        <v>547</v>
      </c>
      <c r="H228" s="219">
        <v>2</v>
      </c>
      <c r="I228" s="270"/>
      <c r="J228" s="220">
        <f>ROUND($I$228*$H$228,2)</f>
        <v>0</v>
      </c>
      <c r="K228" s="217" t="s">
        <v>129</v>
      </c>
      <c r="L228" s="252"/>
      <c r="M228" s="221"/>
      <c r="N228" s="222" t="s">
        <v>34</v>
      </c>
      <c r="O228" s="223">
        <v>0.25</v>
      </c>
      <c r="P228" s="223">
        <f>$O$228*$H$228</f>
        <v>0.5</v>
      </c>
      <c r="Q228" s="223">
        <v>2.5400000000000002E-3</v>
      </c>
      <c r="R228" s="223">
        <f>$Q$228*$H$228</f>
        <v>5.0800000000000003E-3</v>
      </c>
      <c r="S228" s="223">
        <v>0</v>
      </c>
      <c r="T228" s="224">
        <f>$S$228*$H$228</f>
        <v>0</v>
      </c>
      <c r="AR228" s="175" t="s">
        <v>197</v>
      </c>
      <c r="AT228" s="175" t="s">
        <v>125</v>
      </c>
      <c r="AU228" s="175" t="s">
        <v>70</v>
      </c>
      <c r="AY228" s="175" t="s">
        <v>122</v>
      </c>
      <c r="BE228" s="225">
        <f>IF($N$228="základní",$J$228,0)</f>
        <v>0</v>
      </c>
      <c r="BF228" s="225">
        <f>IF($N$228="snížená",$J$228,0)</f>
        <v>0</v>
      </c>
      <c r="BG228" s="225">
        <f>IF($N$228="zákl. přenesená",$J$228,0)</f>
        <v>0</v>
      </c>
      <c r="BH228" s="225">
        <f>IF($N$228="sníž. přenesená",$J$228,0)</f>
        <v>0</v>
      </c>
      <c r="BI228" s="225">
        <f>IF($N$228="nulová",$J$228,0)</f>
        <v>0</v>
      </c>
      <c r="BJ228" s="175" t="s">
        <v>17</v>
      </c>
      <c r="BK228" s="225">
        <f>ROUND($I$228*$H$228,2)</f>
        <v>0</v>
      </c>
      <c r="BL228" s="175" t="s">
        <v>197</v>
      </c>
      <c r="BM228" s="175" t="s">
        <v>1143</v>
      </c>
    </row>
    <row r="229" spans="1:65" s="147" customFormat="1" ht="15.75" customHeight="1" x14ac:dyDescent="0.3">
      <c r="A229" s="245"/>
      <c r="B229" s="81"/>
      <c r="C229" s="218" t="s">
        <v>577</v>
      </c>
      <c r="D229" s="218" t="s">
        <v>125</v>
      </c>
      <c r="E229" s="216" t="s">
        <v>965</v>
      </c>
      <c r="F229" s="217" t="s">
        <v>966</v>
      </c>
      <c r="G229" s="218" t="s">
        <v>128</v>
      </c>
      <c r="H229" s="219">
        <v>2</v>
      </c>
      <c r="I229" s="270"/>
      <c r="J229" s="220">
        <f>ROUND($I$229*$H$229,2)</f>
        <v>0</v>
      </c>
      <c r="K229" s="217" t="s">
        <v>129</v>
      </c>
      <c r="L229" s="252"/>
      <c r="M229" s="221"/>
      <c r="N229" s="222" t="s">
        <v>34</v>
      </c>
      <c r="O229" s="223">
        <v>0.40699999999999997</v>
      </c>
      <c r="P229" s="223">
        <f>$O$229*$H$229</f>
        <v>0.81399999999999995</v>
      </c>
      <c r="Q229" s="223">
        <v>0</v>
      </c>
      <c r="R229" s="223">
        <f>$Q$229*$H$229</f>
        <v>0</v>
      </c>
      <c r="S229" s="223">
        <v>2.2499999999999998E-3</v>
      </c>
      <c r="T229" s="224">
        <f>$S$229*$H$229</f>
        <v>4.4999999999999997E-3</v>
      </c>
      <c r="AR229" s="175" t="s">
        <v>197</v>
      </c>
      <c r="AT229" s="175" t="s">
        <v>125</v>
      </c>
      <c r="AU229" s="175" t="s">
        <v>70</v>
      </c>
      <c r="AY229" s="175" t="s">
        <v>122</v>
      </c>
      <c r="BE229" s="225">
        <f>IF($N$229="základní",$J$229,0)</f>
        <v>0</v>
      </c>
      <c r="BF229" s="225">
        <f>IF($N$229="snížená",$J$229,0)</f>
        <v>0</v>
      </c>
      <c r="BG229" s="225">
        <f>IF($N$229="zákl. přenesená",$J$229,0)</f>
        <v>0</v>
      </c>
      <c r="BH229" s="225">
        <f>IF($N$229="sníž. přenesená",$J$229,0)</f>
        <v>0</v>
      </c>
      <c r="BI229" s="225">
        <f>IF($N$229="nulová",$J$229,0)</f>
        <v>0</v>
      </c>
      <c r="BJ229" s="175" t="s">
        <v>17</v>
      </c>
      <c r="BK229" s="225">
        <f>ROUND($I$229*$H$229,2)</f>
        <v>0</v>
      </c>
      <c r="BL229" s="175" t="s">
        <v>197</v>
      </c>
      <c r="BM229" s="175" t="s">
        <v>967</v>
      </c>
    </row>
    <row r="230" spans="1:65" s="147" customFormat="1" ht="15.75" customHeight="1" x14ac:dyDescent="0.3">
      <c r="A230" s="245"/>
      <c r="B230" s="81"/>
      <c r="C230" s="218" t="s">
        <v>581</v>
      </c>
      <c r="D230" s="218" t="s">
        <v>125</v>
      </c>
      <c r="E230" s="216" t="s">
        <v>968</v>
      </c>
      <c r="F230" s="217" t="s">
        <v>969</v>
      </c>
      <c r="G230" s="218" t="s">
        <v>547</v>
      </c>
      <c r="H230" s="219">
        <v>2</v>
      </c>
      <c r="I230" s="270"/>
      <c r="J230" s="220">
        <f>ROUND($I$230*$H$230,2)</f>
        <v>0</v>
      </c>
      <c r="K230" s="217" t="s">
        <v>129</v>
      </c>
      <c r="L230" s="252"/>
      <c r="M230" s="221"/>
      <c r="N230" s="222" t="s">
        <v>34</v>
      </c>
      <c r="O230" s="223">
        <v>1</v>
      </c>
      <c r="P230" s="223">
        <f>$O$230*$H$230</f>
        <v>2</v>
      </c>
      <c r="Q230" s="223">
        <v>2.9399999999999999E-3</v>
      </c>
      <c r="R230" s="223">
        <f>$Q$230*$H$230</f>
        <v>5.8799999999999998E-3</v>
      </c>
      <c r="S230" s="223">
        <v>0</v>
      </c>
      <c r="T230" s="224">
        <f>$S$230*$H$230</f>
        <v>0</v>
      </c>
      <c r="AR230" s="175" t="s">
        <v>197</v>
      </c>
      <c r="AT230" s="175" t="s">
        <v>125</v>
      </c>
      <c r="AU230" s="175" t="s">
        <v>70</v>
      </c>
      <c r="AY230" s="175" t="s">
        <v>122</v>
      </c>
      <c r="BE230" s="225">
        <f>IF($N$230="základní",$J$230,0)</f>
        <v>0</v>
      </c>
      <c r="BF230" s="225">
        <f>IF($N$230="snížená",$J$230,0)</f>
        <v>0</v>
      </c>
      <c r="BG230" s="225">
        <f>IF($N$230="zákl. přenesená",$J$230,0)</f>
        <v>0</v>
      </c>
      <c r="BH230" s="225">
        <f>IF($N$230="sníž. přenesená",$J$230,0)</f>
        <v>0</v>
      </c>
      <c r="BI230" s="225">
        <f>IF($N$230="nulová",$J$230,0)</f>
        <v>0</v>
      </c>
      <c r="BJ230" s="175" t="s">
        <v>17</v>
      </c>
      <c r="BK230" s="225">
        <f>ROUND($I$230*$H$230,2)</f>
        <v>0</v>
      </c>
      <c r="BL230" s="175" t="s">
        <v>197</v>
      </c>
      <c r="BM230" s="175" t="s">
        <v>1144</v>
      </c>
    </row>
    <row r="231" spans="1:65" s="147" customFormat="1" ht="15.75" customHeight="1" x14ac:dyDescent="0.3">
      <c r="A231" s="245"/>
      <c r="B231" s="81"/>
      <c r="C231" s="218" t="s">
        <v>585</v>
      </c>
      <c r="D231" s="218" t="s">
        <v>125</v>
      </c>
      <c r="E231" s="216" t="s">
        <v>610</v>
      </c>
      <c r="F231" s="217" t="s">
        <v>611</v>
      </c>
      <c r="G231" s="218" t="s">
        <v>128</v>
      </c>
      <c r="H231" s="219">
        <v>2</v>
      </c>
      <c r="I231" s="270"/>
      <c r="J231" s="220">
        <f>ROUND($I$231*$H$231,2)</f>
        <v>0</v>
      </c>
      <c r="K231" s="217"/>
      <c r="L231" s="252"/>
      <c r="M231" s="221"/>
      <c r="N231" s="222" t="s">
        <v>34</v>
      </c>
      <c r="O231" s="223">
        <v>0</v>
      </c>
      <c r="P231" s="223">
        <f>$O$231*$H$231</f>
        <v>0</v>
      </c>
      <c r="Q231" s="223">
        <v>0</v>
      </c>
      <c r="R231" s="223">
        <f>$Q$231*$H$231</f>
        <v>0</v>
      </c>
      <c r="S231" s="223">
        <v>0</v>
      </c>
      <c r="T231" s="224">
        <f>$S$231*$H$231</f>
        <v>0</v>
      </c>
      <c r="AR231" s="175" t="s">
        <v>197</v>
      </c>
      <c r="AT231" s="175" t="s">
        <v>125</v>
      </c>
      <c r="AU231" s="175" t="s">
        <v>70</v>
      </c>
      <c r="AY231" s="175" t="s">
        <v>122</v>
      </c>
      <c r="BE231" s="225">
        <f>IF($N$231="základní",$J$231,0)</f>
        <v>0</v>
      </c>
      <c r="BF231" s="225">
        <f>IF($N$231="snížená",$J$231,0)</f>
        <v>0</v>
      </c>
      <c r="BG231" s="225">
        <f>IF($N$231="zákl. přenesená",$J$231,0)</f>
        <v>0</v>
      </c>
      <c r="BH231" s="225">
        <f>IF($N$231="sníž. přenesená",$J$231,0)</f>
        <v>0</v>
      </c>
      <c r="BI231" s="225">
        <f>IF($N$231="nulová",$J$231,0)</f>
        <v>0</v>
      </c>
      <c r="BJ231" s="175" t="s">
        <v>17</v>
      </c>
      <c r="BK231" s="225">
        <f>ROUND($I$231*$H$231,2)</f>
        <v>0</v>
      </c>
      <c r="BL231" s="175" t="s">
        <v>197</v>
      </c>
      <c r="BM231" s="175" t="s">
        <v>1145</v>
      </c>
    </row>
    <row r="232" spans="1:65" s="147" customFormat="1" ht="15.75" customHeight="1" x14ac:dyDescent="0.3">
      <c r="A232" s="245"/>
      <c r="B232" s="81"/>
      <c r="C232" s="237" t="s">
        <v>589</v>
      </c>
      <c r="D232" s="237" t="s">
        <v>382</v>
      </c>
      <c r="E232" s="238" t="s">
        <v>614</v>
      </c>
      <c r="F232" s="239" t="s">
        <v>615</v>
      </c>
      <c r="G232" s="237" t="s">
        <v>128</v>
      </c>
      <c r="H232" s="240">
        <v>2</v>
      </c>
      <c r="I232" s="271"/>
      <c r="J232" s="241">
        <f>ROUND($I$232*$H$232,2)</f>
        <v>0</v>
      </c>
      <c r="K232" s="239"/>
      <c r="L232" s="256"/>
      <c r="M232" s="239"/>
      <c r="N232" s="242" t="s">
        <v>34</v>
      </c>
      <c r="O232" s="223">
        <v>0</v>
      </c>
      <c r="P232" s="223">
        <f>$O$232*$H$232</f>
        <v>0</v>
      </c>
      <c r="Q232" s="223">
        <v>0</v>
      </c>
      <c r="R232" s="223">
        <f>$Q$232*$H$232</f>
        <v>0</v>
      </c>
      <c r="S232" s="223">
        <v>0</v>
      </c>
      <c r="T232" s="224">
        <f>$S$232*$H$232</f>
        <v>0</v>
      </c>
      <c r="AR232" s="175" t="s">
        <v>266</v>
      </c>
      <c r="AT232" s="175" t="s">
        <v>382</v>
      </c>
      <c r="AU232" s="175" t="s">
        <v>70</v>
      </c>
      <c r="AY232" s="175" t="s">
        <v>122</v>
      </c>
      <c r="BE232" s="225">
        <f>IF($N$232="základní",$J$232,0)</f>
        <v>0</v>
      </c>
      <c r="BF232" s="225">
        <f>IF($N$232="snížená",$J$232,0)</f>
        <v>0</v>
      </c>
      <c r="BG232" s="225">
        <f>IF($N$232="zákl. přenesená",$J$232,0)</f>
        <v>0</v>
      </c>
      <c r="BH232" s="225">
        <f>IF($N$232="sníž. přenesená",$J$232,0)</f>
        <v>0</v>
      </c>
      <c r="BI232" s="225">
        <f>IF($N$232="nulová",$J$232,0)</f>
        <v>0</v>
      </c>
      <c r="BJ232" s="175" t="s">
        <v>17</v>
      </c>
      <c r="BK232" s="225">
        <f>ROUND($I$232*$H$232,2)</f>
        <v>0</v>
      </c>
      <c r="BL232" s="175" t="s">
        <v>197</v>
      </c>
      <c r="BM232" s="175" t="s">
        <v>1146</v>
      </c>
    </row>
    <row r="233" spans="1:65" s="147" customFormat="1" ht="15.75" customHeight="1" x14ac:dyDescent="0.3">
      <c r="A233" s="245"/>
      <c r="B233" s="81"/>
      <c r="C233" s="218" t="s">
        <v>593</v>
      </c>
      <c r="D233" s="218" t="s">
        <v>125</v>
      </c>
      <c r="E233" s="216" t="s">
        <v>618</v>
      </c>
      <c r="F233" s="217" t="s">
        <v>619</v>
      </c>
      <c r="G233" s="218" t="s">
        <v>128</v>
      </c>
      <c r="H233" s="219">
        <v>2</v>
      </c>
      <c r="I233" s="270"/>
      <c r="J233" s="220">
        <f>ROUND($I$233*$H$233,2)</f>
        <v>0</v>
      </c>
      <c r="K233" s="217"/>
      <c r="L233" s="252"/>
      <c r="M233" s="221"/>
      <c r="N233" s="222" t="s">
        <v>34</v>
      </c>
      <c r="O233" s="223">
        <v>0</v>
      </c>
      <c r="P233" s="223">
        <f>$O$233*$H$233</f>
        <v>0</v>
      </c>
      <c r="Q233" s="223">
        <v>0</v>
      </c>
      <c r="R233" s="223">
        <f>$Q$233*$H$233</f>
        <v>0</v>
      </c>
      <c r="S233" s="223">
        <v>0</v>
      </c>
      <c r="T233" s="224">
        <f>$S$233*$H$233</f>
        <v>0</v>
      </c>
      <c r="AR233" s="175" t="s">
        <v>197</v>
      </c>
      <c r="AT233" s="175" t="s">
        <v>125</v>
      </c>
      <c r="AU233" s="175" t="s">
        <v>70</v>
      </c>
      <c r="AY233" s="175" t="s">
        <v>122</v>
      </c>
      <c r="BE233" s="225">
        <f>IF($N$233="základní",$J$233,0)</f>
        <v>0</v>
      </c>
      <c r="BF233" s="225">
        <f>IF($N$233="snížená",$J$233,0)</f>
        <v>0</v>
      </c>
      <c r="BG233" s="225">
        <f>IF($N$233="zákl. přenesená",$J$233,0)</f>
        <v>0</v>
      </c>
      <c r="BH233" s="225">
        <f>IF($N$233="sníž. přenesená",$J$233,0)</f>
        <v>0</v>
      </c>
      <c r="BI233" s="225">
        <f>IF($N$233="nulová",$J$233,0)</f>
        <v>0</v>
      </c>
      <c r="BJ233" s="175" t="s">
        <v>17</v>
      </c>
      <c r="BK233" s="225">
        <f>ROUND($I$233*$H$233,2)</f>
        <v>0</v>
      </c>
      <c r="BL233" s="175" t="s">
        <v>197</v>
      </c>
      <c r="BM233" s="175" t="s">
        <v>1147</v>
      </c>
    </row>
    <row r="234" spans="1:65" s="147" customFormat="1" ht="15.75" customHeight="1" x14ac:dyDescent="0.3">
      <c r="A234" s="245"/>
      <c r="B234" s="81"/>
      <c r="C234" s="237" t="s">
        <v>597</v>
      </c>
      <c r="D234" s="237" t="s">
        <v>382</v>
      </c>
      <c r="E234" s="238" t="s">
        <v>622</v>
      </c>
      <c r="F234" s="239" t="s">
        <v>623</v>
      </c>
      <c r="G234" s="237" t="s">
        <v>128</v>
      </c>
      <c r="H234" s="240">
        <v>2</v>
      </c>
      <c r="I234" s="271"/>
      <c r="J234" s="241">
        <f>ROUND($I$234*$H$234,2)</f>
        <v>0</v>
      </c>
      <c r="K234" s="239"/>
      <c r="L234" s="256"/>
      <c r="M234" s="239"/>
      <c r="N234" s="242" t="s">
        <v>34</v>
      </c>
      <c r="O234" s="223">
        <v>0</v>
      </c>
      <c r="P234" s="223">
        <f>$O$234*$H$234</f>
        <v>0</v>
      </c>
      <c r="Q234" s="223">
        <v>0</v>
      </c>
      <c r="R234" s="223">
        <f>$Q$234*$H$234</f>
        <v>0</v>
      </c>
      <c r="S234" s="223">
        <v>0</v>
      </c>
      <c r="T234" s="224">
        <f>$S$234*$H$234</f>
        <v>0</v>
      </c>
      <c r="AR234" s="175" t="s">
        <v>266</v>
      </c>
      <c r="AT234" s="175" t="s">
        <v>382</v>
      </c>
      <c r="AU234" s="175" t="s">
        <v>70</v>
      </c>
      <c r="AY234" s="175" t="s">
        <v>122</v>
      </c>
      <c r="BE234" s="225">
        <f>IF($N$234="základní",$J$234,0)</f>
        <v>0</v>
      </c>
      <c r="BF234" s="225">
        <f>IF($N$234="snížená",$J$234,0)</f>
        <v>0</v>
      </c>
      <c r="BG234" s="225">
        <f>IF($N$234="zákl. přenesená",$J$234,0)</f>
        <v>0</v>
      </c>
      <c r="BH234" s="225">
        <f>IF($N$234="sníž. přenesená",$J$234,0)</f>
        <v>0</v>
      </c>
      <c r="BI234" s="225">
        <f>IF($N$234="nulová",$J$234,0)</f>
        <v>0</v>
      </c>
      <c r="BJ234" s="175" t="s">
        <v>17</v>
      </c>
      <c r="BK234" s="225">
        <f>ROUND($I$234*$H$234,2)</f>
        <v>0</v>
      </c>
      <c r="BL234" s="175" t="s">
        <v>197</v>
      </c>
      <c r="BM234" s="175" t="s">
        <v>1148</v>
      </c>
    </row>
    <row r="235" spans="1:65" s="147" customFormat="1" ht="15.75" customHeight="1" x14ac:dyDescent="0.3">
      <c r="A235" s="245"/>
      <c r="B235" s="81"/>
      <c r="C235" s="237" t="s">
        <v>601</v>
      </c>
      <c r="D235" s="237" t="s">
        <v>382</v>
      </c>
      <c r="E235" s="238" t="s">
        <v>626</v>
      </c>
      <c r="F235" s="239" t="s">
        <v>627</v>
      </c>
      <c r="G235" s="237" t="s">
        <v>128</v>
      </c>
      <c r="H235" s="240">
        <v>2</v>
      </c>
      <c r="I235" s="271"/>
      <c r="J235" s="241">
        <f>ROUND($I$235*$H$235,2)</f>
        <v>0</v>
      </c>
      <c r="K235" s="239"/>
      <c r="L235" s="256"/>
      <c r="M235" s="239"/>
      <c r="N235" s="242" t="s">
        <v>34</v>
      </c>
      <c r="O235" s="223">
        <v>0</v>
      </c>
      <c r="P235" s="223">
        <f>$O$235*$H$235</f>
        <v>0</v>
      </c>
      <c r="Q235" s="223">
        <v>0</v>
      </c>
      <c r="R235" s="223">
        <f>$Q$235*$H$235</f>
        <v>0</v>
      </c>
      <c r="S235" s="223">
        <v>0</v>
      </c>
      <c r="T235" s="224">
        <f>$S$235*$H$235</f>
        <v>0</v>
      </c>
      <c r="AR235" s="175" t="s">
        <v>266</v>
      </c>
      <c r="AT235" s="175" t="s">
        <v>382</v>
      </c>
      <c r="AU235" s="175" t="s">
        <v>70</v>
      </c>
      <c r="AY235" s="175" t="s">
        <v>122</v>
      </c>
      <c r="BE235" s="225">
        <f>IF($N$235="základní",$J$235,0)</f>
        <v>0</v>
      </c>
      <c r="BF235" s="225">
        <f>IF($N$235="snížená",$J$235,0)</f>
        <v>0</v>
      </c>
      <c r="BG235" s="225">
        <f>IF($N$235="zákl. přenesená",$J$235,0)</f>
        <v>0</v>
      </c>
      <c r="BH235" s="225">
        <f>IF($N$235="sníž. přenesená",$J$235,0)</f>
        <v>0</v>
      </c>
      <c r="BI235" s="225">
        <f>IF($N$235="nulová",$J$235,0)</f>
        <v>0</v>
      </c>
      <c r="BJ235" s="175" t="s">
        <v>17</v>
      </c>
      <c r="BK235" s="225">
        <f>ROUND($I$235*$H$235,2)</f>
        <v>0</v>
      </c>
      <c r="BL235" s="175" t="s">
        <v>197</v>
      </c>
      <c r="BM235" s="175" t="s">
        <v>1149</v>
      </c>
    </row>
    <row r="236" spans="1:65" s="147" customFormat="1" ht="15.75" customHeight="1" x14ac:dyDescent="0.3">
      <c r="A236" s="245"/>
      <c r="B236" s="81"/>
      <c r="C236" s="237" t="s">
        <v>605</v>
      </c>
      <c r="D236" s="237" t="s">
        <v>382</v>
      </c>
      <c r="E236" s="238" t="s">
        <v>630</v>
      </c>
      <c r="F236" s="239" t="s">
        <v>631</v>
      </c>
      <c r="G236" s="237" t="s">
        <v>128</v>
      </c>
      <c r="H236" s="240">
        <v>2</v>
      </c>
      <c r="I236" s="271"/>
      <c r="J236" s="241">
        <f>ROUND($I$236*$H$236,2)</f>
        <v>0</v>
      </c>
      <c r="K236" s="239"/>
      <c r="L236" s="256"/>
      <c r="M236" s="239"/>
      <c r="N236" s="242" t="s">
        <v>34</v>
      </c>
      <c r="O236" s="223">
        <v>0</v>
      </c>
      <c r="P236" s="223">
        <f>$O$236*$H$236</f>
        <v>0</v>
      </c>
      <c r="Q236" s="223">
        <v>0</v>
      </c>
      <c r="R236" s="223">
        <f>$Q$236*$H$236</f>
        <v>0</v>
      </c>
      <c r="S236" s="223">
        <v>0</v>
      </c>
      <c r="T236" s="224">
        <f>$S$236*$H$236</f>
        <v>0</v>
      </c>
      <c r="AR236" s="175" t="s">
        <v>266</v>
      </c>
      <c r="AT236" s="175" t="s">
        <v>382</v>
      </c>
      <c r="AU236" s="175" t="s">
        <v>70</v>
      </c>
      <c r="AY236" s="175" t="s">
        <v>122</v>
      </c>
      <c r="BE236" s="225">
        <f>IF($N$236="základní",$J$236,0)</f>
        <v>0</v>
      </c>
      <c r="BF236" s="225">
        <f>IF($N$236="snížená",$J$236,0)</f>
        <v>0</v>
      </c>
      <c r="BG236" s="225">
        <f>IF($N$236="zákl. přenesená",$J$236,0)</f>
        <v>0</v>
      </c>
      <c r="BH236" s="225">
        <f>IF($N$236="sníž. přenesená",$J$236,0)</f>
        <v>0</v>
      </c>
      <c r="BI236" s="225">
        <f>IF($N$236="nulová",$J$236,0)</f>
        <v>0</v>
      </c>
      <c r="BJ236" s="175" t="s">
        <v>17</v>
      </c>
      <c r="BK236" s="225">
        <f>ROUND($I$236*$H$236,2)</f>
        <v>0</v>
      </c>
      <c r="BL236" s="175" t="s">
        <v>197</v>
      </c>
      <c r="BM236" s="175" t="s">
        <v>1150</v>
      </c>
    </row>
    <row r="237" spans="1:65" s="147" customFormat="1" ht="15.75" customHeight="1" x14ac:dyDescent="0.3">
      <c r="A237" s="245"/>
      <c r="B237" s="81"/>
      <c r="C237" s="218" t="s">
        <v>609</v>
      </c>
      <c r="D237" s="218" t="s">
        <v>125</v>
      </c>
      <c r="E237" s="216" t="s">
        <v>634</v>
      </c>
      <c r="F237" s="217" t="s">
        <v>635</v>
      </c>
      <c r="G237" s="218" t="s">
        <v>221</v>
      </c>
      <c r="H237" s="269"/>
      <c r="I237" s="270"/>
      <c r="J237" s="220">
        <f>ROUND($I$237*$H$237,2)</f>
        <v>0</v>
      </c>
      <c r="K237" s="217" t="s">
        <v>129</v>
      </c>
      <c r="L237" s="252"/>
      <c r="M237" s="221"/>
      <c r="N237" s="222" t="s">
        <v>34</v>
      </c>
      <c r="O237" s="223">
        <v>0</v>
      </c>
      <c r="P237" s="223">
        <f>$O$237*$H$237</f>
        <v>0</v>
      </c>
      <c r="Q237" s="223">
        <v>0</v>
      </c>
      <c r="R237" s="223">
        <f>$Q$237*$H$237</f>
        <v>0</v>
      </c>
      <c r="S237" s="223">
        <v>0</v>
      </c>
      <c r="T237" s="224">
        <f>$S$237*$H$237</f>
        <v>0</v>
      </c>
      <c r="AR237" s="175" t="s">
        <v>197</v>
      </c>
      <c r="AT237" s="175" t="s">
        <v>125</v>
      </c>
      <c r="AU237" s="175" t="s">
        <v>70</v>
      </c>
      <c r="AY237" s="175" t="s">
        <v>122</v>
      </c>
      <c r="BE237" s="225">
        <f>IF($N$237="základní",$J$237,0)</f>
        <v>0</v>
      </c>
      <c r="BF237" s="225">
        <f>IF($N$237="snížená",$J$237,0)</f>
        <v>0</v>
      </c>
      <c r="BG237" s="225">
        <f>IF($N$237="zákl. přenesená",$J$237,0)</f>
        <v>0</v>
      </c>
      <c r="BH237" s="225">
        <f>IF($N$237="sníž. přenesená",$J$237,0)</f>
        <v>0</v>
      </c>
      <c r="BI237" s="225">
        <f>IF($N$237="nulová",$J$237,0)</f>
        <v>0</v>
      </c>
      <c r="BJ237" s="175" t="s">
        <v>17</v>
      </c>
      <c r="BK237" s="225">
        <f>ROUND($I$237*$H$237,2)</f>
        <v>0</v>
      </c>
      <c r="BL237" s="175" t="s">
        <v>197</v>
      </c>
      <c r="BM237" s="175" t="s">
        <v>1151</v>
      </c>
    </row>
    <row r="238" spans="1:65" s="205" customFormat="1" ht="30.75" hidden="1" customHeight="1" x14ac:dyDescent="0.3">
      <c r="A238" s="250"/>
      <c r="B238" s="204"/>
      <c r="D238" s="206" t="s">
        <v>62</v>
      </c>
      <c r="E238" s="213" t="s">
        <v>637</v>
      </c>
      <c r="F238" s="213" t="s">
        <v>638</v>
      </c>
      <c r="J238" s="214">
        <f>$BK$238</f>
        <v>0</v>
      </c>
      <c r="L238" s="254"/>
      <c r="M238" s="209"/>
      <c r="P238" s="210">
        <f>$P$239</f>
        <v>5</v>
      </c>
      <c r="R238" s="210">
        <f>$R$239</f>
        <v>1.84E-2</v>
      </c>
      <c r="T238" s="211">
        <f>$T$239</f>
        <v>0</v>
      </c>
      <c r="AR238" s="206" t="s">
        <v>70</v>
      </c>
      <c r="AT238" s="206" t="s">
        <v>62</v>
      </c>
      <c r="AU238" s="206" t="s">
        <v>17</v>
      </c>
      <c r="AY238" s="206" t="s">
        <v>122</v>
      </c>
      <c r="BK238" s="212">
        <f>$BK$239</f>
        <v>0</v>
      </c>
    </row>
    <row r="239" spans="1:65" s="147" customFormat="1" ht="15.75" customHeight="1" x14ac:dyDescent="0.3">
      <c r="A239" s="245"/>
      <c r="B239" s="81"/>
      <c r="C239" s="218" t="s">
        <v>613</v>
      </c>
      <c r="D239" s="218" t="s">
        <v>125</v>
      </c>
      <c r="E239" s="216" t="s">
        <v>640</v>
      </c>
      <c r="F239" s="217" t="s">
        <v>641</v>
      </c>
      <c r="G239" s="218" t="s">
        <v>547</v>
      </c>
      <c r="H239" s="219">
        <v>2</v>
      </c>
      <c r="I239" s="270"/>
      <c r="J239" s="220">
        <f>ROUND($I$239*$H$239,2)</f>
        <v>0</v>
      </c>
      <c r="K239" s="217" t="s">
        <v>129</v>
      </c>
      <c r="L239" s="252"/>
      <c r="M239" s="221"/>
      <c r="N239" s="222" t="s">
        <v>34</v>
      </c>
      <c r="O239" s="223">
        <v>2.5</v>
      </c>
      <c r="P239" s="223">
        <f>$O$239*$H$239</f>
        <v>5</v>
      </c>
      <c r="Q239" s="223">
        <v>9.1999999999999998E-3</v>
      </c>
      <c r="R239" s="223">
        <f>$Q$239*$H$239</f>
        <v>1.84E-2</v>
      </c>
      <c r="S239" s="223">
        <v>0</v>
      </c>
      <c r="T239" s="224">
        <f>$S$239*$H$239</f>
        <v>0</v>
      </c>
      <c r="AR239" s="175" t="s">
        <v>197</v>
      </c>
      <c r="AT239" s="175" t="s">
        <v>125</v>
      </c>
      <c r="AU239" s="175" t="s">
        <v>70</v>
      </c>
      <c r="AY239" s="175" t="s">
        <v>122</v>
      </c>
      <c r="BE239" s="225">
        <f>IF($N$239="základní",$J$239,0)</f>
        <v>0</v>
      </c>
      <c r="BF239" s="225">
        <f>IF($N$239="snížená",$J$239,0)</f>
        <v>0</v>
      </c>
      <c r="BG239" s="225">
        <f>IF($N$239="zákl. přenesená",$J$239,0)</f>
        <v>0</v>
      </c>
      <c r="BH239" s="225">
        <f>IF($N$239="sníž. přenesená",$J$239,0)</f>
        <v>0</v>
      </c>
      <c r="BI239" s="225">
        <f>IF($N$239="nulová",$J$239,0)</f>
        <v>0</v>
      </c>
      <c r="BJ239" s="175" t="s">
        <v>17</v>
      </c>
      <c r="BK239" s="225">
        <f>ROUND($I$239*$H$239,2)</f>
        <v>0</v>
      </c>
      <c r="BL239" s="175" t="s">
        <v>197</v>
      </c>
      <c r="BM239" s="175" t="s">
        <v>1152</v>
      </c>
    </row>
    <row r="240" spans="1:65" s="205" customFormat="1" ht="30.75" hidden="1" customHeight="1" x14ac:dyDescent="0.3">
      <c r="A240" s="250"/>
      <c r="B240" s="204"/>
      <c r="D240" s="206" t="s">
        <v>62</v>
      </c>
      <c r="E240" s="213" t="s">
        <v>643</v>
      </c>
      <c r="F240" s="213" t="s">
        <v>644</v>
      </c>
      <c r="J240" s="214">
        <f>$BK$240</f>
        <v>0</v>
      </c>
      <c r="L240" s="254"/>
      <c r="M240" s="209"/>
      <c r="P240" s="210">
        <f>SUM($P$241:$P$245)</f>
        <v>5.3879999999999999</v>
      </c>
      <c r="R240" s="210">
        <f>SUM($R$241:$R$245)</f>
        <v>5.4000000000000003E-3</v>
      </c>
      <c r="T240" s="211">
        <f>SUM($T$241:$T$245)</f>
        <v>0</v>
      </c>
      <c r="AR240" s="206" t="s">
        <v>70</v>
      </c>
      <c r="AT240" s="206" t="s">
        <v>62</v>
      </c>
      <c r="AU240" s="206" t="s">
        <v>17</v>
      </c>
      <c r="AY240" s="206" t="s">
        <v>122</v>
      </c>
      <c r="BK240" s="212">
        <f>SUM($BK$241:$BK$245)</f>
        <v>0</v>
      </c>
    </row>
    <row r="241" spans="1:65" s="147" customFormat="1" ht="15.75" customHeight="1" x14ac:dyDescent="0.3">
      <c r="A241" s="245"/>
      <c r="B241" s="81"/>
      <c r="C241" s="218" t="s">
        <v>617</v>
      </c>
      <c r="D241" s="218" t="s">
        <v>125</v>
      </c>
      <c r="E241" s="216" t="s">
        <v>646</v>
      </c>
      <c r="F241" s="217" t="s">
        <v>647</v>
      </c>
      <c r="G241" s="218" t="s">
        <v>228</v>
      </c>
      <c r="H241" s="219">
        <v>4</v>
      </c>
      <c r="I241" s="270"/>
      <c r="J241" s="220">
        <f>ROUND($I$241*$H$241,2)</f>
        <v>0</v>
      </c>
      <c r="K241" s="217" t="s">
        <v>217</v>
      </c>
      <c r="L241" s="252"/>
      <c r="M241" s="221"/>
      <c r="N241" s="222" t="s">
        <v>34</v>
      </c>
      <c r="O241" s="223">
        <v>0</v>
      </c>
      <c r="P241" s="223">
        <f>$O$241*$H$241</f>
        <v>0</v>
      </c>
      <c r="Q241" s="223">
        <v>0</v>
      </c>
      <c r="R241" s="223">
        <f>$Q$241*$H$241</f>
        <v>0</v>
      </c>
      <c r="S241" s="223">
        <v>0</v>
      </c>
      <c r="T241" s="224">
        <f>$S$241*$H$241</f>
        <v>0</v>
      </c>
      <c r="AR241" s="175" t="s">
        <v>197</v>
      </c>
      <c r="AT241" s="175" t="s">
        <v>125</v>
      </c>
      <c r="AU241" s="175" t="s">
        <v>70</v>
      </c>
      <c r="AY241" s="175" t="s">
        <v>122</v>
      </c>
      <c r="BE241" s="225">
        <f>IF($N$241="základní",$J$241,0)</f>
        <v>0</v>
      </c>
      <c r="BF241" s="225">
        <f>IF($N$241="snížená",$J$241,0)</f>
        <v>0</v>
      </c>
      <c r="BG241" s="225">
        <f>IF($N$241="zákl. přenesená",$J$241,0)</f>
        <v>0</v>
      </c>
      <c r="BH241" s="225">
        <f>IF($N$241="sníž. přenesená",$J$241,0)</f>
        <v>0</v>
      </c>
      <c r="BI241" s="225">
        <f>IF($N$241="nulová",$J$241,0)</f>
        <v>0</v>
      </c>
      <c r="BJ241" s="175" t="s">
        <v>17</v>
      </c>
      <c r="BK241" s="225">
        <f>ROUND($I$241*$H$241,2)</f>
        <v>0</v>
      </c>
      <c r="BL241" s="175" t="s">
        <v>197</v>
      </c>
      <c r="BM241" s="175" t="s">
        <v>1153</v>
      </c>
    </row>
    <row r="242" spans="1:65" s="147" customFormat="1" ht="15.75" customHeight="1" x14ac:dyDescent="0.3">
      <c r="A242" s="245"/>
      <c r="B242" s="81"/>
      <c r="C242" s="218" t="s">
        <v>621</v>
      </c>
      <c r="D242" s="218" t="s">
        <v>125</v>
      </c>
      <c r="E242" s="216" t="s">
        <v>650</v>
      </c>
      <c r="F242" s="217" t="s">
        <v>651</v>
      </c>
      <c r="G242" s="218" t="s">
        <v>128</v>
      </c>
      <c r="H242" s="219">
        <v>4</v>
      </c>
      <c r="I242" s="270"/>
      <c r="J242" s="220">
        <f>ROUND($I$242*$H$242,2)</f>
        <v>0</v>
      </c>
      <c r="K242" s="217" t="s">
        <v>217</v>
      </c>
      <c r="L242" s="252"/>
      <c r="M242" s="221"/>
      <c r="N242" s="222" t="s">
        <v>34</v>
      </c>
      <c r="O242" s="223">
        <v>0</v>
      </c>
      <c r="P242" s="223">
        <f>$O$242*$H$242</f>
        <v>0</v>
      </c>
      <c r="Q242" s="223">
        <v>0</v>
      </c>
      <c r="R242" s="223">
        <f>$Q$242*$H$242</f>
        <v>0</v>
      </c>
      <c r="S242" s="223">
        <v>0</v>
      </c>
      <c r="T242" s="224">
        <f>$S$242*$H$242</f>
        <v>0</v>
      </c>
      <c r="AR242" s="175" t="s">
        <v>197</v>
      </c>
      <c r="AT242" s="175" t="s">
        <v>125</v>
      </c>
      <c r="AU242" s="175" t="s">
        <v>70</v>
      </c>
      <c r="AY242" s="175" t="s">
        <v>122</v>
      </c>
      <c r="BE242" s="225">
        <f>IF($N$242="základní",$J$242,0)</f>
        <v>0</v>
      </c>
      <c r="BF242" s="225">
        <f>IF($N$242="snížená",$J$242,0)</f>
        <v>0</v>
      </c>
      <c r="BG242" s="225">
        <f>IF($N$242="zákl. přenesená",$J$242,0)</f>
        <v>0</v>
      </c>
      <c r="BH242" s="225">
        <f>IF($N$242="sníž. přenesená",$J$242,0)</f>
        <v>0</v>
      </c>
      <c r="BI242" s="225">
        <f>IF($N$242="nulová",$J$242,0)</f>
        <v>0</v>
      </c>
      <c r="BJ242" s="175" t="s">
        <v>17</v>
      </c>
      <c r="BK242" s="225">
        <f>ROUND($I$242*$H$242,2)</f>
        <v>0</v>
      </c>
      <c r="BL242" s="175" t="s">
        <v>197</v>
      </c>
      <c r="BM242" s="175" t="s">
        <v>1154</v>
      </c>
    </row>
    <row r="243" spans="1:65" s="147" customFormat="1" ht="15.75" customHeight="1" x14ac:dyDescent="0.3">
      <c r="A243" s="245"/>
      <c r="B243" s="81"/>
      <c r="C243" s="218" t="s">
        <v>625</v>
      </c>
      <c r="D243" s="218" t="s">
        <v>125</v>
      </c>
      <c r="E243" s="216" t="s">
        <v>654</v>
      </c>
      <c r="F243" s="217" t="s">
        <v>655</v>
      </c>
      <c r="G243" s="218" t="s">
        <v>208</v>
      </c>
      <c r="H243" s="219">
        <v>12</v>
      </c>
      <c r="I243" s="270"/>
      <c r="J243" s="220">
        <f>ROUND($I$243*$H$243,2)</f>
        <v>0</v>
      </c>
      <c r="K243" s="217" t="s">
        <v>129</v>
      </c>
      <c r="L243" s="252"/>
      <c r="M243" s="221"/>
      <c r="N243" s="222" t="s">
        <v>34</v>
      </c>
      <c r="O243" s="223">
        <v>0.41099999999999998</v>
      </c>
      <c r="P243" s="223">
        <f>$O$243*$H$243</f>
        <v>4.9319999999999995</v>
      </c>
      <c r="Q243" s="223">
        <v>4.4999999999999999E-4</v>
      </c>
      <c r="R243" s="223">
        <f>$Q$243*$H$243</f>
        <v>5.4000000000000003E-3</v>
      </c>
      <c r="S243" s="223">
        <v>0</v>
      </c>
      <c r="T243" s="224">
        <f>$S$243*$H$243</f>
        <v>0</v>
      </c>
      <c r="AR243" s="175" t="s">
        <v>197</v>
      </c>
      <c r="AT243" s="175" t="s">
        <v>125</v>
      </c>
      <c r="AU243" s="175" t="s">
        <v>70</v>
      </c>
      <c r="AY243" s="175" t="s">
        <v>122</v>
      </c>
      <c r="BE243" s="225">
        <f>IF($N$243="základní",$J$243,0)</f>
        <v>0</v>
      </c>
      <c r="BF243" s="225">
        <f>IF($N$243="snížená",$J$243,0)</f>
        <v>0</v>
      </c>
      <c r="BG243" s="225">
        <f>IF($N$243="zákl. přenesená",$J$243,0)</f>
        <v>0</v>
      </c>
      <c r="BH243" s="225">
        <f>IF($N$243="sníž. přenesená",$J$243,0)</f>
        <v>0</v>
      </c>
      <c r="BI243" s="225">
        <f>IF($N$243="nulová",$J$243,0)</f>
        <v>0</v>
      </c>
      <c r="BJ243" s="175" t="s">
        <v>17</v>
      </c>
      <c r="BK243" s="225">
        <f>ROUND($I$243*$H$243,2)</f>
        <v>0</v>
      </c>
      <c r="BL243" s="175" t="s">
        <v>197</v>
      </c>
      <c r="BM243" s="175" t="s">
        <v>1155</v>
      </c>
    </row>
    <row r="244" spans="1:65" s="147" customFormat="1" ht="15.75" customHeight="1" x14ac:dyDescent="0.3">
      <c r="A244" s="245"/>
      <c r="B244" s="81"/>
      <c r="C244" s="218" t="s">
        <v>629</v>
      </c>
      <c r="D244" s="218" t="s">
        <v>125</v>
      </c>
      <c r="E244" s="216" t="s">
        <v>658</v>
      </c>
      <c r="F244" s="217" t="s">
        <v>659</v>
      </c>
      <c r="G244" s="218" t="s">
        <v>208</v>
      </c>
      <c r="H244" s="219">
        <v>12</v>
      </c>
      <c r="I244" s="270"/>
      <c r="J244" s="220">
        <f>ROUND($I$244*$H$244,2)</f>
        <v>0</v>
      </c>
      <c r="K244" s="217" t="s">
        <v>129</v>
      </c>
      <c r="L244" s="252"/>
      <c r="M244" s="221"/>
      <c r="N244" s="222" t="s">
        <v>34</v>
      </c>
      <c r="O244" s="223">
        <v>3.7999999999999999E-2</v>
      </c>
      <c r="P244" s="223">
        <f>$O$244*$H$244</f>
        <v>0.45599999999999996</v>
      </c>
      <c r="Q244" s="223">
        <v>0</v>
      </c>
      <c r="R244" s="223">
        <f>$Q$244*$H$244</f>
        <v>0</v>
      </c>
      <c r="S244" s="223">
        <v>0</v>
      </c>
      <c r="T244" s="224">
        <f>$S$244*$H$244</f>
        <v>0</v>
      </c>
      <c r="AR244" s="175" t="s">
        <v>197</v>
      </c>
      <c r="AT244" s="175" t="s">
        <v>125</v>
      </c>
      <c r="AU244" s="175" t="s">
        <v>70</v>
      </c>
      <c r="AY244" s="175" t="s">
        <v>122</v>
      </c>
      <c r="BE244" s="225">
        <f>IF($N$244="základní",$J$244,0)</f>
        <v>0</v>
      </c>
      <c r="BF244" s="225">
        <f>IF($N$244="snížená",$J$244,0)</f>
        <v>0</v>
      </c>
      <c r="BG244" s="225">
        <f>IF($N$244="zákl. přenesená",$J$244,0)</f>
        <v>0</v>
      </c>
      <c r="BH244" s="225">
        <f>IF($N$244="sníž. přenesená",$J$244,0)</f>
        <v>0</v>
      </c>
      <c r="BI244" s="225">
        <f>IF($N$244="nulová",$J$244,0)</f>
        <v>0</v>
      </c>
      <c r="BJ244" s="175" t="s">
        <v>17</v>
      </c>
      <c r="BK244" s="225">
        <f>ROUND($I$244*$H$244,2)</f>
        <v>0</v>
      </c>
      <c r="BL244" s="175" t="s">
        <v>197</v>
      </c>
      <c r="BM244" s="175" t="s">
        <v>1156</v>
      </c>
    </row>
    <row r="245" spans="1:65" s="147" customFormat="1" ht="15.75" customHeight="1" x14ac:dyDescent="0.3">
      <c r="A245" s="245"/>
      <c r="B245" s="81"/>
      <c r="C245" s="218" t="s">
        <v>633</v>
      </c>
      <c r="D245" s="218" t="s">
        <v>125</v>
      </c>
      <c r="E245" s="216" t="s">
        <v>662</v>
      </c>
      <c r="F245" s="217" t="s">
        <v>663</v>
      </c>
      <c r="G245" s="218" t="s">
        <v>221</v>
      </c>
      <c r="H245" s="269"/>
      <c r="I245" s="270"/>
      <c r="J245" s="220">
        <f>ROUND($I$245*$H$245,2)</f>
        <v>0</v>
      </c>
      <c r="K245" s="217" t="s">
        <v>129</v>
      </c>
      <c r="L245" s="252"/>
      <c r="M245" s="221"/>
      <c r="N245" s="222" t="s">
        <v>34</v>
      </c>
      <c r="O245" s="223">
        <v>0</v>
      </c>
      <c r="P245" s="223">
        <f>$O$245*$H$245</f>
        <v>0</v>
      </c>
      <c r="Q245" s="223">
        <v>0</v>
      </c>
      <c r="R245" s="223">
        <f>$Q$245*$H$245</f>
        <v>0</v>
      </c>
      <c r="S245" s="223">
        <v>0</v>
      </c>
      <c r="T245" s="224">
        <f>$S$245*$H$245</f>
        <v>0</v>
      </c>
      <c r="AR245" s="175" t="s">
        <v>197</v>
      </c>
      <c r="AT245" s="175" t="s">
        <v>125</v>
      </c>
      <c r="AU245" s="175" t="s">
        <v>70</v>
      </c>
      <c r="AY245" s="175" t="s">
        <v>122</v>
      </c>
      <c r="BE245" s="225">
        <f>IF($N$245="základní",$J$245,0)</f>
        <v>0</v>
      </c>
      <c r="BF245" s="225">
        <f>IF($N$245="snížená",$J$245,0)</f>
        <v>0</v>
      </c>
      <c r="BG245" s="225">
        <f>IF($N$245="zákl. přenesená",$J$245,0)</f>
        <v>0</v>
      </c>
      <c r="BH245" s="225">
        <f>IF($N$245="sníž. přenesená",$J$245,0)</f>
        <v>0</v>
      </c>
      <c r="BI245" s="225">
        <f>IF($N$245="nulová",$J$245,0)</f>
        <v>0</v>
      </c>
      <c r="BJ245" s="175" t="s">
        <v>17</v>
      </c>
      <c r="BK245" s="225">
        <f>ROUND($I$245*$H$245,2)</f>
        <v>0</v>
      </c>
      <c r="BL245" s="175" t="s">
        <v>197</v>
      </c>
      <c r="BM245" s="175" t="s">
        <v>1157</v>
      </c>
    </row>
    <row r="246" spans="1:65" s="205" customFormat="1" ht="30.75" hidden="1" customHeight="1" x14ac:dyDescent="0.3">
      <c r="A246" s="250"/>
      <c r="B246" s="204"/>
      <c r="D246" s="206" t="s">
        <v>62</v>
      </c>
      <c r="E246" s="213" t="s">
        <v>665</v>
      </c>
      <c r="F246" s="213" t="s">
        <v>666</v>
      </c>
      <c r="J246" s="214">
        <f>$BK$246</f>
        <v>0</v>
      </c>
      <c r="L246" s="254"/>
      <c r="M246" s="209"/>
      <c r="P246" s="210">
        <f>SUM($P$247:$P$251)</f>
        <v>1.5960000000000001</v>
      </c>
      <c r="R246" s="210">
        <f>SUM($R$247:$R$251)</f>
        <v>2.8399999999999996E-3</v>
      </c>
      <c r="T246" s="211">
        <f>SUM($T$247:$T$251)</f>
        <v>3.5999999999999999E-3</v>
      </c>
      <c r="AR246" s="206" t="s">
        <v>70</v>
      </c>
      <c r="AT246" s="206" t="s">
        <v>62</v>
      </c>
      <c r="AU246" s="206" t="s">
        <v>17</v>
      </c>
      <c r="AY246" s="206" t="s">
        <v>122</v>
      </c>
      <c r="BK246" s="212">
        <f>SUM($BK$247:$BK$251)</f>
        <v>0</v>
      </c>
    </row>
    <row r="247" spans="1:65" s="147" customFormat="1" ht="15.75" customHeight="1" x14ac:dyDescent="0.3">
      <c r="A247" s="245"/>
      <c r="B247" s="81"/>
      <c r="C247" s="218" t="s">
        <v>639</v>
      </c>
      <c r="D247" s="218" t="s">
        <v>125</v>
      </c>
      <c r="E247" s="216" t="s">
        <v>668</v>
      </c>
      <c r="F247" s="217" t="s">
        <v>669</v>
      </c>
      <c r="G247" s="218" t="s">
        <v>128</v>
      </c>
      <c r="H247" s="219">
        <v>8</v>
      </c>
      <c r="I247" s="270"/>
      <c r="J247" s="220">
        <f>ROUND($I$247*$H$247,2)</f>
        <v>0</v>
      </c>
      <c r="K247" s="217" t="s">
        <v>129</v>
      </c>
      <c r="L247" s="252"/>
      <c r="M247" s="221"/>
      <c r="N247" s="222" t="s">
        <v>34</v>
      </c>
      <c r="O247" s="223">
        <v>5.1999999999999998E-2</v>
      </c>
      <c r="P247" s="223">
        <f>$O$247*$H$247</f>
        <v>0.41599999999999998</v>
      </c>
      <c r="Q247" s="223">
        <v>4.0000000000000003E-5</v>
      </c>
      <c r="R247" s="223">
        <f>$Q$247*$H$247</f>
        <v>3.2000000000000003E-4</v>
      </c>
      <c r="S247" s="223">
        <v>4.4999999999999999E-4</v>
      </c>
      <c r="T247" s="224">
        <f>$S$247*$H$247</f>
        <v>3.5999999999999999E-3</v>
      </c>
      <c r="AR247" s="175" t="s">
        <v>197</v>
      </c>
      <c r="AT247" s="175" t="s">
        <v>125</v>
      </c>
      <c r="AU247" s="175" t="s">
        <v>70</v>
      </c>
      <c r="AY247" s="175" t="s">
        <v>122</v>
      </c>
      <c r="BE247" s="225">
        <f>IF($N$247="základní",$J$247,0)</f>
        <v>0</v>
      </c>
      <c r="BF247" s="225">
        <f>IF($N$247="snížená",$J$247,0)</f>
        <v>0</v>
      </c>
      <c r="BG247" s="225">
        <f>IF($N$247="zákl. přenesená",$J$247,0)</f>
        <v>0</v>
      </c>
      <c r="BH247" s="225">
        <f>IF($N$247="sníž. přenesená",$J$247,0)</f>
        <v>0</v>
      </c>
      <c r="BI247" s="225">
        <f>IF($N$247="nulová",$J$247,0)</f>
        <v>0</v>
      </c>
      <c r="BJ247" s="175" t="s">
        <v>17</v>
      </c>
      <c r="BK247" s="225">
        <f>ROUND($I$247*$H$247,2)</f>
        <v>0</v>
      </c>
      <c r="BL247" s="175" t="s">
        <v>197</v>
      </c>
      <c r="BM247" s="175" t="s">
        <v>1158</v>
      </c>
    </row>
    <row r="248" spans="1:65" s="147" customFormat="1" ht="15.75" customHeight="1" x14ac:dyDescent="0.3">
      <c r="A248" s="245"/>
      <c r="B248" s="81"/>
      <c r="C248" s="218" t="s">
        <v>645</v>
      </c>
      <c r="D248" s="218" t="s">
        <v>125</v>
      </c>
      <c r="E248" s="216" t="s">
        <v>672</v>
      </c>
      <c r="F248" s="217" t="s">
        <v>673</v>
      </c>
      <c r="G248" s="218" t="s">
        <v>128</v>
      </c>
      <c r="H248" s="219">
        <v>4</v>
      </c>
      <c r="I248" s="270"/>
      <c r="J248" s="220">
        <f>ROUND($I$248*$H$248,2)</f>
        <v>0</v>
      </c>
      <c r="K248" s="217" t="s">
        <v>129</v>
      </c>
      <c r="L248" s="252"/>
      <c r="M248" s="221"/>
      <c r="N248" s="222" t="s">
        <v>34</v>
      </c>
      <c r="O248" s="223">
        <v>0.15</v>
      </c>
      <c r="P248" s="223">
        <f>$O$248*$H$248</f>
        <v>0.6</v>
      </c>
      <c r="Q248" s="223">
        <v>2.5999999999999998E-4</v>
      </c>
      <c r="R248" s="223">
        <f>$Q$248*$H$248</f>
        <v>1.0399999999999999E-3</v>
      </c>
      <c r="S248" s="223">
        <v>0</v>
      </c>
      <c r="T248" s="224">
        <f>$S$248*$H$248</f>
        <v>0</v>
      </c>
      <c r="AR248" s="175" t="s">
        <v>197</v>
      </c>
      <c r="AT248" s="175" t="s">
        <v>125</v>
      </c>
      <c r="AU248" s="175" t="s">
        <v>70</v>
      </c>
      <c r="AY248" s="175" t="s">
        <v>122</v>
      </c>
      <c r="BE248" s="225">
        <f>IF($N$248="základní",$J$248,0)</f>
        <v>0</v>
      </c>
      <c r="BF248" s="225">
        <f>IF($N$248="snížená",$J$248,0)</f>
        <v>0</v>
      </c>
      <c r="BG248" s="225">
        <f>IF($N$248="zákl. přenesená",$J$248,0)</f>
        <v>0</v>
      </c>
      <c r="BH248" s="225">
        <f>IF($N$248="sníž. přenesená",$J$248,0)</f>
        <v>0</v>
      </c>
      <c r="BI248" s="225">
        <f>IF($N$248="nulová",$J$248,0)</f>
        <v>0</v>
      </c>
      <c r="BJ248" s="175" t="s">
        <v>17</v>
      </c>
      <c r="BK248" s="225">
        <f>ROUND($I$248*$H$248,2)</f>
        <v>0</v>
      </c>
      <c r="BL248" s="175" t="s">
        <v>197</v>
      </c>
      <c r="BM248" s="175" t="s">
        <v>1159</v>
      </c>
    </row>
    <row r="249" spans="1:65" s="147" customFormat="1" ht="15.75" customHeight="1" x14ac:dyDescent="0.3">
      <c r="A249" s="245"/>
      <c r="B249" s="81"/>
      <c r="C249" s="218" t="s">
        <v>649</v>
      </c>
      <c r="D249" s="218" t="s">
        <v>125</v>
      </c>
      <c r="E249" s="216" t="s">
        <v>676</v>
      </c>
      <c r="F249" s="217" t="s">
        <v>677</v>
      </c>
      <c r="G249" s="218" t="s">
        <v>128</v>
      </c>
      <c r="H249" s="219">
        <v>4</v>
      </c>
      <c r="I249" s="270"/>
      <c r="J249" s="220">
        <f>ROUND($I$249*$H$249,2)</f>
        <v>0</v>
      </c>
      <c r="K249" s="217" t="s">
        <v>129</v>
      </c>
      <c r="L249" s="252"/>
      <c r="M249" s="221"/>
      <c r="N249" s="222" t="s">
        <v>34</v>
      </c>
      <c r="O249" s="223">
        <v>3.5000000000000003E-2</v>
      </c>
      <c r="P249" s="223">
        <f>$O$249*$H$249</f>
        <v>0.14000000000000001</v>
      </c>
      <c r="Q249" s="223">
        <v>1.1E-4</v>
      </c>
      <c r="R249" s="223">
        <f>$Q$249*$H$249</f>
        <v>4.4000000000000002E-4</v>
      </c>
      <c r="S249" s="223">
        <v>0</v>
      </c>
      <c r="T249" s="224">
        <f>$S$249*$H$249</f>
        <v>0</v>
      </c>
      <c r="AR249" s="175" t="s">
        <v>197</v>
      </c>
      <c r="AT249" s="175" t="s">
        <v>125</v>
      </c>
      <c r="AU249" s="175" t="s">
        <v>70</v>
      </c>
      <c r="AY249" s="175" t="s">
        <v>122</v>
      </c>
      <c r="BE249" s="225">
        <f>IF($N$249="základní",$J$249,0)</f>
        <v>0</v>
      </c>
      <c r="BF249" s="225">
        <f>IF($N$249="snížená",$J$249,0)</f>
        <v>0</v>
      </c>
      <c r="BG249" s="225">
        <f>IF($N$249="zákl. přenesená",$J$249,0)</f>
        <v>0</v>
      </c>
      <c r="BH249" s="225">
        <f>IF($N$249="sníž. přenesená",$J$249,0)</f>
        <v>0</v>
      </c>
      <c r="BI249" s="225">
        <f>IF($N$249="nulová",$J$249,0)</f>
        <v>0</v>
      </c>
      <c r="BJ249" s="175" t="s">
        <v>17</v>
      </c>
      <c r="BK249" s="225">
        <f>ROUND($I$249*$H$249,2)</f>
        <v>0</v>
      </c>
      <c r="BL249" s="175" t="s">
        <v>197</v>
      </c>
      <c r="BM249" s="175" t="s">
        <v>1160</v>
      </c>
    </row>
    <row r="250" spans="1:65" s="147" customFormat="1" ht="15.75" customHeight="1" x14ac:dyDescent="0.3">
      <c r="A250" s="245"/>
      <c r="B250" s="81"/>
      <c r="C250" s="218" t="s">
        <v>653</v>
      </c>
      <c r="D250" s="218" t="s">
        <v>125</v>
      </c>
      <c r="E250" s="216" t="s">
        <v>680</v>
      </c>
      <c r="F250" s="217" t="s">
        <v>681</v>
      </c>
      <c r="G250" s="218" t="s">
        <v>128</v>
      </c>
      <c r="H250" s="219">
        <v>4</v>
      </c>
      <c r="I250" s="270"/>
      <c r="J250" s="220">
        <f>ROUND($I$250*$H$250,2)</f>
        <v>0</v>
      </c>
      <c r="K250" s="217" t="s">
        <v>129</v>
      </c>
      <c r="L250" s="252"/>
      <c r="M250" s="221"/>
      <c r="N250" s="222" t="s">
        <v>34</v>
      </c>
      <c r="O250" s="223">
        <v>0.11</v>
      </c>
      <c r="P250" s="223">
        <f>$O$250*$H$250</f>
        <v>0.44</v>
      </c>
      <c r="Q250" s="223">
        <v>2.5999999999999998E-4</v>
      </c>
      <c r="R250" s="223">
        <f>$Q$250*$H$250</f>
        <v>1.0399999999999999E-3</v>
      </c>
      <c r="S250" s="223">
        <v>0</v>
      </c>
      <c r="T250" s="224">
        <f>$S$250*$H$250</f>
        <v>0</v>
      </c>
      <c r="AR250" s="175" t="s">
        <v>197</v>
      </c>
      <c r="AT250" s="175" t="s">
        <v>125</v>
      </c>
      <c r="AU250" s="175" t="s">
        <v>70</v>
      </c>
      <c r="AY250" s="175" t="s">
        <v>122</v>
      </c>
      <c r="BE250" s="225">
        <f>IF($N$250="základní",$J$250,0)</f>
        <v>0</v>
      </c>
      <c r="BF250" s="225">
        <f>IF($N$250="snížená",$J$250,0)</f>
        <v>0</v>
      </c>
      <c r="BG250" s="225">
        <f>IF($N$250="zákl. přenesená",$J$250,0)</f>
        <v>0</v>
      </c>
      <c r="BH250" s="225">
        <f>IF($N$250="sníž. přenesená",$J$250,0)</f>
        <v>0</v>
      </c>
      <c r="BI250" s="225">
        <f>IF($N$250="nulová",$J$250,0)</f>
        <v>0</v>
      </c>
      <c r="BJ250" s="175" t="s">
        <v>17</v>
      </c>
      <c r="BK250" s="225">
        <f>ROUND($I$250*$H$250,2)</f>
        <v>0</v>
      </c>
      <c r="BL250" s="175" t="s">
        <v>197</v>
      </c>
      <c r="BM250" s="175" t="s">
        <v>1161</v>
      </c>
    </row>
    <row r="251" spans="1:65" s="147" customFormat="1" ht="15.75" customHeight="1" x14ac:dyDescent="0.3">
      <c r="A251" s="245"/>
      <c r="B251" s="81"/>
      <c r="C251" s="218" t="s">
        <v>657</v>
      </c>
      <c r="D251" s="218" t="s">
        <v>125</v>
      </c>
      <c r="E251" s="216" t="s">
        <v>684</v>
      </c>
      <c r="F251" s="217" t="s">
        <v>685</v>
      </c>
      <c r="G251" s="218" t="s">
        <v>221</v>
      </c>
      <c r="H251" s="269"/>
      <c r="I251" s="270"/>
      <c r="J251" s="220">
        <f>ROUND($I$251*$H$251,2)</f>
        <v>0</v>
      </c>
      <c r="K251" s="217" t="s">
        <v>129</v>
      </c>
      <c r="L251" s="252"/>
      <c r="M251" s="221"/>
      <c r="N251" s="222" t="s">
        <v>34</v>
      </c>
      <c r="O251" s="223">
        <v>0</v>
      </c>
      <c r="P251" s="223">
        <f>$O$251*$H$251</f>
        <v>0</v>
      </c>
      <c r="Q251" s="223">
        <v>0</v>
      </c>
      <c r="R251" s="223">
        <f>$Q$251*$H$251</f>
        <v>0</v>
      </c>
      <c r="S251" s="223">
        <v>0</v>
      </c>
      <c r="T251" s="224">
        <f>$S$251*$H$251</f>
        <v>0</v>
      </c>
      <c r="AR251" s="175" t="s">
        <v>197</v>
      </c>
      <c r="AT251" s="175" t="s">
        <v>125</v>
      </c>
      <c r="AU251" s="175" t="s">
        <v>70</v>
      </c>
      <c r="AY251" s="175" t="s">
        <v>122</v>
      </c>
      <c r="BE251" s="225">
        <f>IF($N$251="základní",$J$251,0)</f>
        <v>0</v>
      </c>
      <c r="BF251" s="225">
        <f>IF($N$251="snížená",$J$251,0)</f>
        <v>0</v>
      </c>
      <c r="BG251" s="225">
        <f>IF($N$251="zákl. přenesená",$J$251,0)</f>
        <v>0</v>
      </c>
      <c r="BH251" s="225">
        <f>IF($N$251="sníž. přenesená",$J$251,0)</f>
        <v>0</v>
      </c>
      <c r="BI251" s="225">
        <f>IF($N$251="nulová",$J$251,0)</f>
        <v>0</v>
      </c>
      <c r="BJ251" s="175" t="s">
        <v>17</v>
      </c>
      <c r="BK251" s="225">
        <f>ROUND($I$251*$H$251,2)</f>
        <v>0</v>
      </c>
      <c r="BL251" s="175" t="s">
        <v>197</v>
      </c>
      <c r="BM251" s="175" t="s">
        <v>1162</v>
      </c>
    </row>
    <row r="252" spans="1:65" s="205" customFormat="1" ht="30.75" hidden="1" customHeight="1" x14ac:dyDescent="0.3">
      <c r="A252" s="250"/>
      <c r="B252" s="204"/>
      <c r="D252" s="206" t="s">
        <v>62</v>
      </c>
      <c r="E252" s="213" t="s">
        <v>687</v>
      </c>
      <c r="F252" s="213" t="s">
        <v>688</v>
      </c>
      <c r="J252" s="214">
        <f>$BK$252</f>
        <v>0</v>
      </c>
      <c r="L252" s="254"/>
      <c r="M252" s="209"/>
      <c r="P252" s="210">
        <f>SUM($P$253:$P$259)</f>
        <v>3.4842</v>
      </c>
      <c r="R252" s="210">
        <f>SUM($R$253:$R$259)</f>
        <v>4.0000000000000002E-4</v>
      </c>
      <c r="T252" s="211">
        <f>SUM($T$253:$T$259)</f>
        <v>0.22354000000000002</v>
      </c>
      <c r="AR252" s="206" t="s">
        <v>70</v>
      </c>
      <c r="AT252" s="206" t="s">
        <v>62</v>
      </c>
      <c r="AU252" s="206" t="s">
        <v>17</v>
      </c>
      <c r="AY252" s="206" t="s">
        <v>122</v>
      </c>
      <c r="BK252" s="212">
        <f>SUM($BK$253:$BK$259)</f>
        <v>0</v>
      </c>
    </row>
    <row r="253" spans="1:65" s="147" customFormat="1" ht="15.75" customHeight="1" x14ac:dyDescent="0.3">
      <c r="A253" s="245"/>
      <c r="B253" s="81"/>
      <c r="C253" s="218" t="s">
        <v>661</v>
      </c>
      <c r="D253" s="218" t="s">
        <v>125</v>
      </c>
      <c r="E253" s="216" t="s">
        <v>690</v>
      </c>
      <c r="F253" s="217" t="s">
        <v>691</v>
      </c>
      <c r="G253" s="218" t="s">
        <v>134</v>
      </c>
      <c r="H253" s="219">
        <v>5.0999999999999996</v>
      </c>
      <c r="I253" s="270"/>
      <c r="J253" s="220">
        <f>ROUND($I$253*$H$253,2)</f>
        <v>0</v>
      </c>
      <c r="K253" s="217" t="s">
        <v>129</v>
      </c>
      <c r="L253" s="252"/>
      <c r="M253" s="221"/>
      <c r="N253" s="222" t="s">
        <v>34</v>
      </c>
      <c r="O253" s="223">
        <v>8.2000000000000003E-2</v>
      </c>
      <c r="P253" s="223">
        <f>$O$253*$H$253</f>
        <v>0.41820000000000002</v>
      </c>
      <c r="Q253" s="223">
        <v>0</v>
      </c>
      <c r="R253" s="223">
        <f>$Q$253*$H$253</f>
        <v>0</v>
      </c>
      <c r="S253" s="223">
        <v>2.3800000000000002E-2</v>
      </c>
      <c r="T253" s="224">
        <f>$S$253*$H$253</f>
        <v>0.12138</v>
      </c>
      <c r="AR253" s="175" t="s">
        <v>197</v>
      </c>
      <c r="AT253" s="175" t="s">
        <v>125</v>
      </c>
      <c r="AU253" s="175" t="s">
        <v>70</v>
      </c>
      <c r="AY253" s="175" t="s">
        <v>122</v>
      </c>
      <c r="BE253" s="225">
        <f>IF($N$253="základní",$J$253,0)</f>
        <v>0</v>
      </c>
      <c r="BF253" s="225">
        <f>IF($N$253="snížená",$J$253,0)</f>
        <v>0</v>
      </c>
      <c r="BG253" s="225">
        <f>IF($N$253="zákl. přenesená",$J$253,0)</f>
        <v>0</v>
      </c>
      <c r="BH253" s="225">
        <f>IF($N$253="sníž. přenesená",$J$253,0)</f>
        <v>0</v>
      </c>
      <c r="BI253" s="225">
        <f>IF($N$253="nulová",$J$253,0)</f>
        <v>0</v>
      </c>
      <c r="BJ253" s="175" t="s">
        <v>17</v>
      </c>
      <c r="BK253" s="225">
        <f>ROUND($I$253*$H$253,2)</f>
        <v>0</v>
      </c>
      <c r="BL253" s="175" t="s">
        <v>197</v>
      </c>
      <c r="BM253" s="175" t="s">
        <v>1163</v>
      </c>
    </row>
    <row r="254" spans="1:65" s="147" customFormat="1" ht="15.75" hidden="1" customHeight="1" x14ac:dyDescent="0.3">
      <c r="A254" s="245"/>
      <c r="B254" s="226"/>
      <c r="D254" s="227" t="s">
        <v>166</v>
      </c>
      <c r="E254" s="228"/>
      <c r="F254" s="228" t="s">
        <v>1164</v>
      </c>
      <c r="H254" s="229">
        <v>5.0999999999999996</v>
      </c>
      <c r="L254" s="255"/>
      <c r="M254" s="230"/>
      <c r="T254" s="231"/>
      <c r="AT254" s="232" t="s">
        <v>166</v>
      </c>
      <c r="AU254" s="232" t="s">
        <v>70</v>
      </c>
      <c r="AV254" s="232" t="s">
        <v>70</v>
      </c>
      <c r="AW254" s="232" t="s">
        <v>93</v>
      </c>
      <c r="AX254" s="232" t="s">
        <v>63</v>
      </c>
      <c r="AY254" s="232" t="s">
        <v>122</v>
      </c>
    </row>
    <row r="255" spans="1:65" s="147" customFormat="1" ht="15.75" customHeight="1" x14ac:dyDescent="0.3">
      <c r="A255" s="245"/>
      <c r="B255" s="81"/>
      <c r="C255" s="215" t="s">
        <v>667</v>
      </c>
      <c r="D255" s="215" t="s">
        <v>125</v>
      </c>
      <c r="E255" s="216" t="s">
        <v>696</v>
      </c>
      <c r="F255" s="217" t="s">
        <v>697</v>
      </c>
      <c r="G255" s="218" t="s">
        <v>128</v>
      </c>
      <c r="H255" s="219">
        <v>4</v>
      </c>
      <c r="I255" s="270"/>
      <c r="J255" s="220">
        <f>ROUND($I$255*$H$255,2)</f>
        <v>0</v>
      </c>
      <c r="K255" s="217" t="s">
        <v>129</v>
      </c>
      <c r="L255" s="252"/>
      <c r="M255" s="221"/>
      <c r="N255" s="222" t="s">
        <v>34</v>
      </c>
      <c r="O255" s="223">
        <v>0.58599999999999997</v>
      </c>
      <c r="P255" s="223">
        <f>$O$255*$H$255</f>
        <v>2.3439999999999999</v>
      </c>
      <c r="Q255" s="223">
        <v>0</v>
      </c>
      <c r="R255" s="223">
        <f>$Q$255*$H$255</f>
        <v>0</v>
      </c>
      <c r="S255" s="223">
        <v>0</v>
      </c>
      <c r="T255" s="224">
        <f>$S$255*$H$255</f>
        <v>0</v>
      </c>
      <c r="AR255" s="175" t="s">
        <v>197</v>
      </c>
      <c r="AT255" s="175" t="s">
        <v>125</v>
      </c>
      <c r="AU255" s="175" t="s">
        <v>70</v>
      </c>
      <c r="AY255" s="147" t="s">
        <v>122</v>
      </c>
      <c r="BE255" s="225">
        <f>IF($N$255="základní",$J$255,0)</f>
        <v>0</v>
      </c>
      <c r="BF255" s="225">
        <f>IF($N$255="snížená",$J$255,0)</f>
        <v>0</v>
      </c>
      <c r="BG255" s="225">
        <f>IF($N$255="zákl. přenesená",$J$255,0)</f>
        <v>0</v>
      </c>
      <c r="BH255" s="225">
        <f>IF($N$255="sníž. přenesená",$J$255,0)</f>
        <v>0</v>
      </c>
      <c r="BI255" s="225">
        <f>IF($N$255="nulová",$J$255,0)</f>
        <v>0</v>
      </c>
      <c r="BJ255" s="175" t="s">
        <v>17</v>
      </c>
      <c r="BK255" s="225">
        <f>ROUND($I$255*$H$255,2)</f>
        <v>0</v>
      </c>
      <c r="BL255" s="175" t="s">
        <v>197</v>
      </c>
      <c r="BM255" s="175" t="s">
        <v>1165</v>
      </c>
    </row>
    <row r="256" spans="1:65" s="147" customFormat="1" ht="15.75" customHeight="1" x14ac:dyDescent="0.3">
      <c r="A256" s="245"/>
      <c r="B256" s="81"/>
      <c r="C256" s="237" t="s">
        <v>671</v>
      </c>
      <c r="D256" s="237" t="s">
        <v>382</v>
      </c>
      <c r="E256" s="238" t="s">
        <v>1166</v>
      </c>
      <c r="F256" s="239" t="s">
        <v>1167</v>
      </c>
      <c r="G256" s="237" t="s">
        <v>128</v>
      </c>
      <c r="H256" s="240">
        <v>2</v>
      </c>
      <c r="I256" s="271"/>
      <c r="J256" s="241">
        <f>ROUND($I$256*$H$256,2)</f>
        <v>0</v>
      </c>
      <c r="K256" s="239" t="s">
        <v>217</v>
      </c>
      <c r="L256" s="256"/>
      <c r="M256" s="239"/>
      <c r="N256" s="242" t="s">
        <v>34</v>
      </c>
      <c r="O256" s="223">
        <v>0</v>
      </c>
      <c r="P256" s="223">
        <f>$O$256*$H$256</f>
        <v>0</v>
      </c>
      <c r="Q256" s="223">
        <v>0</v>
      </c>
      <c r="R256" s="223">
        <f>$Q$256*$H$256</f>
        <v>0</v>
      </c>
      <c r="S256" s="223">
        <v>0</v>
      </c>
      <c r="T256" s="224">
        <f>$S$256*$H$256</f>
        <v>0</v>
      </c>
      <c r="AR256" s="175" t="s">
        <v>266</v>
      </c>
      <c r="AT256" s="175" t="s">
        <v>382</v>
      </c>
      <c r="AU256" s="175" t="s">
        <v>70</v>
      </c>
      <c r="AY256" s="175" t="s">
        <v>122</v>
      </c>
      <c r="BE256" s="225">
        <f>IF($N$256="základní",$J$256,0)</f>
        <v>0</v>
      </c>
      <c r="BF256" s="225">
        <f>IF($N$256="snížená",$J$256,0)</f>
        <v>0</v>
      </c>
      <c r="BG256" s="225">
        <f>IF($N$256="zákl. přenesená",$J$256,0)</f>
        <v>0</v>
      </c>
      <c r="BH256" s="225">
        <f>IF($N$256="sníž. přenesená",$J$256,0)</f>
        <v>0</v>
      </c>
      <c r="BI256" s="225">
        <f>IF($N$256="nulová",$J$256,0)</f>
        <v>0</v>
      </c>
      <c r="BJ256" s="175" t="s">
        <v>17</v>
      </c>
      <c r="BK256" s="225">
        <f>ROUND($I$256*$H$256,2)</f>
        <v>0</v>
      </c>
      <c r="BL256" s="175" t="s">
        <v>197</v>
      </c>
      <c r="BM256" s="175" t="s">
        <v>1168</v>
      </c>
    </row>
    <row r="257" spans="1:65" s="147" customFormat="1" ht="15.75" customHeight="1" x14ac:dyDescent="0.3">
      <c r="A257" s="245"/>
      <c r="B257" s="81"/>
      <c r="C257" s="237" t="s">
        <v>675</v>
      </c>
      <c r="D257" s="237" t="s">
        <v>382</v>
      </c>
      <c r="E257" s="238" t="s">
        <v>708</v>
      </c>
      <c r="F257" s="239" t="s">
        <v>709</v>
      </c>
      <c r="G257" s="237" t="s">
        <v>128</v>
      </c>
      <c r="H257" s="240">
        <v>2</v>
      </c>
      <c r="I257" s="271"/>
      <c r="J257" s="241">
        <f>ROUND($I$257*$H$257,2)</f>
        <v>0</v>
      </c>
      <c r="K257" s="239" t="s">
        <v>217</v>
      </c>
      <c r="L257" s="256"/>
      <c r="M257" s="239"/>
      <c r="N257" s="242" t="s">
        <v>34</v>
      </c>
      <c r="O257" s="223">
        <v>0</v>
      </c>
      <c r="P257" s="223">
        <f>$O$257*$H$257</f>
        <v>0</v>
      </c>
      <c r="Q257" s="223">
        <v>0</v>
      </c>
      <c r="R257" s="223">
        <f>$Q$257*$H$257</f>
        <v>0</v>
      </c>
      <c r="S257" s="223">
        <v>0</v>
      </c>
      <c r="T257" s="224">
        <f>$S$257*$H$257</f>
        <v>0</v>
      </c>
      <c r="AR257" s="175" t="s">
        <v>266</v>
      </c>
      <c r="AT257" s="175" t="s">
        <v>382</v>
      </c>
      <c r="AU257" s="175" t="s">
        <v>70</v>
      </c>
      <c r="AY257" s="175" t="s">
        <v>122</v>
      </c>
      <c r="BE257" s="225">
        <f>IF($N$257="základní",$J$257,0)</f>
        <v>0</v>
      </c>
      <c r="BF257" s="225">
        <f>IF($N$257="snížená",$J$257,0)</f>
        <v>0</v>
      </c>
      <c r="BG257" s="225">
        <f>IF($N$257="zákl. přenesená",$J$257,0)</f>
        <v>0</v>
      </c>
      <c r="BH257" s="225">
        <f>IF($N$257="sníž. přenesená",$J$257,0)</f>
        <v>0</v>
      </c>
      <c r="BI257" s="225">
        <f>IF($N$257="nulová",$J$257,0)</f>
        <v>0</v>
      </c>
      <c r="BJ257" s="175" t="s">
        <v>17</v>
      </c>
      <c r="BK257" s="225">
        <f>ROUND($I$257*$H$257,2)</f>
        <v>0</v>
      </c>
      <c r="BL257" s="175" t="s">
        <v>197</v>
      </c>
      <c r="BM257" s="175" t="s">
        <v>1169</v>
      </c>
    </row>
    <row r="258" spans="1:65" s="147" customFormat="1" ht="15.75" customHeight="1" x14ac:dyDescent="0.3">
      <c r="A258" s="245"/>
      <c r="B258" s="81"/>
      <c r="C258" s="218" t="s">
        <v>679</v>
      </c>
      <c r="D258" s="218" t="s">
        <v>125</v>
      </c>
      <c r="E258" s="216" t="s">
        <v>1170</v>
      </c>
      <c r="F258" s="217" t="s">
        <v>1171</v>
      </c>
      <c r="G258" s="218" t="s">
        <v>128</v>
      </c>
      <c r="H258" s="219">
        <v>2</v>
      </c>
      <c r="I258" s="270"/>
      <c r="J258" s="220">
        <f>ROUND($I$258*$H$258,2)</f>
        <v>0</v>
      </c>
      <c r="K258" s="217" t="s">
        <v>129</v>
      </c>
      <c r="L258" s="252"/>
      <c r="M258" s="221"/>
      <c r="N258" s="222" t="s">
        <v>34</v>
      </c>
      <c r="O258" s="223">
        <v>0.36099999999999999</v>
      </c>
      <c r="P258" s="223">
        <f>$O$258*$H$258</f>
        <v>0.72199999999999998</v>
      </c>
      <c r="Q258" s="223">
        <v>2.0000000000000001E-4</v>
      </c>
      <c r="R258" s="223">
        <f>$Q$258*$H$258</f>
        <v>4.0000000000000002E-4</v>
      </c>
      <c r="S258" s="223">
        <v>5.108E-2</v>
      </c>
      <c r="T258" s="224">
        <f>$S$258*$H$258</f>
        <v>0.10216</v>
      </c>
      <c r="AR258" s="175" t="s">
        <v>197</v>
      </c>
      <c r="AT258" s="175" t="s">
        <v>125</v>
      </c>
      <c r="AU258" s="175" t="s">
        <v>70</v>
      </c>
      <c r="AY258" s="175" t="s">
        <v>122</v>
      </c>
      <c r="BE258" s="225">
        <f>IF($N$258="základní",$J$258,0)</f>
        <v>0</v>
      </c>
      <c r="BF258" s="225">
        <f>IF($N$258="snížená",$J$258,0)</f>
        <v>0</v>
      </c>
      <c r="BG258" s="225">
        <f>IF($N$258="zákl. přenesená",$J$258,0)</f>
        <v>0</v>
      </c>
      <c r="BH258" s="225">
        <f>IF($N$258="sníž. přenesená",$J$258,0)</f>
        <v>0</v>
      </c>
      <c r="BI258" s="225">
        <f>IF($N$258="nulová",$J$258,0)</f>
        <v>0</v>
      </c>
      <c r="BJ258" s="175" t="s">
        <v>17</v>
      </c>
      <c r="BK258" s="225">
        <f>ROUND($I$258*$H$258,2)</f>
        <v>0</v>
      </c>
      <c r="BL258" s="175" t="s">
        <v>197</v>
      </c>
      <c r="BM258" s="175" t="s">
        <v>1172</v>
      </c>
    </row>
    <row r="259" spans="1:65" s="147" customFormat="1" ht="15.75" customHeight="1" x14ac:dyDescent="0.3">
      <c r="A259" s="245"/>
      <c r="B259" s="81"/>
      <c r="C259" s="218" t="s">
        <v>683</v>
      </c>
      <c r="D259" s="218" t="s">
        <v>125</v>
      </c>
      <c r="E259" s="216" t="s">
        <v>716</v>
      </c>
      <c r="F259" s="217" t="s">
        <v>717</v>
      </c>
      <c r="G259" s="218" t="s">
        <v>221</v>
      </c>
      <c r="H259" s="269"/>
      <c r="I259" s="270"/>
      <c r="J259" s="220">
        <f>ROUND($I$259*$H$259,2)</f>
        <v>0</v>
      </c>
      <c r="K259" s="217" t="s">
        <v>129</v>
      </c>
      <c r="L259" s="252"/>
      <c r="M259" s="221"/>
      <c r="N259" s="222" t="s">
        <v>34</v>
      </c>
      <c r="O259" s="223">
        <v>0</v>
      </c>
      <c r="P259" s="223">
        <f>$O$259*$H$259</f>
        <v>0</v>
      </c>
      <c r="Q259" s="223">
        <v>0</v>
      </c>
      <c r="R259" s="223">
        <f>$Q$259*$H$259</f>
        <v>0</v>
      </c>
      <c r="S259" s="223">
        <v>0</v>
      </c>
      <c r="T259" s="224">
        <f>$S$259*$H$259</f>
        <v>0</v>
      </c>
      <c r="AR259" s="175" t="s">
        <v>197</v>
      </c>
      <c r="AT259" s="175" t="s">
        <v>125</v>
      </c>
      <c r="AU259" s="175" t="s">
        <v>70</v>
      </c>
      <c r="AY259" s="175" t="s">
        <v>122</v>
      </c>
      <c r="BE259" s="225">
        <f>IF($N$259="základní",$J$259,0)</f>
        <v>0</v>
      </c>
      <c r="BF259" s="225">
        <f>IF($N$259="snížená",$J$259,0)</f>
        <v>0</v>
      </c>
      <c r="BG259" s="225">
        <f>IF($N$259="zákl. přenesená",$J$259,0)</f>
        <v>0</v>
      </c>
      <c r="BH259" s="225">
        <f>IF($N$259="sníž. přenesená",$J$259,0)</f>
        <v>0</v>
      </c>
      <c r="BI259" s="225">
        <f>IF($N$259="nulová",$J$259,0)</f>
        <v>0</v>
      </c>
      <c r="BJ259" s="175" t="s">
        <v>17</v>
      </c>
      <c r="BK259" s="225">
        <f>ROUND($I$259*$H$259,2)</f>
        <v>0</v>
      </c>
      <c r="BL259" s="175" t="s">
        <v>197</v>
      </c>
      <c r="BM259" s="175" t="s">
        <v>1173</v>
      </c>
    </row>
    <row r="260" spans="1:65" s="205" customFormat="1" ht="30.75" hidden="1" customHeight="1" x14ac:dyDescent="0.3">
      <c r="A260" s="250"/>
      <c r="B260" s="204"/>
      <c r="D260" s="206" t="s">
        <v>62</v>
      </c>
      <c r="E260" s="213" t="s">
        <v>719</v>
      </c>
      <c r="F260" s="213" t="s">
        <v>720</v>
      </c>
      <c r="J260" s="214">
        <f>$BK$260</f>
        <v>0</v>
      </c>
      <c r="L260" s="254"/>
      <c r="M260" s="209"/>
      <c r="P260" s="210">
        <f>SUM($P$261:$P$265)</f>
        <v>16.93252</v>
      </c>
      <c r="R260" s="210">
        <f>SUM($R$261:$R$265)</f>
        <v>0.26277899999999998</v>
      </c>
      <c r="T260" s="211">
        <f>SUM($T$261:$T$265)</f>
        <v>0</v>
      </c>
      <c r="AR260" s="206" t="s">
        <v>70</v>
      </c>
      <c r="AT260" s="206" t="s">
        <v>62</v>
      </c>
      <c r="AU260" s="206" t="s">
        <v>17</v>
      </c>
      <c r="AY260" s="206" t="s">
        <v>122</v>
      </c>
      <c r="BK260" s="212">
        <f>SUM($BK$261:$BK$265)</f>
        <v>0</v>
      </c>
    </row>
    <row r="261" spans="1:65" s="147" customFormat="1" ht="15.75" customHeight="1" x14ac:dyDescent="0.3">
      <c r="A261" s="245"/>
      <c r="B261" s="81"/>
      <c r="C261" s="218" t="s">
        <v>689</v>
      </c>
      <c r="D261" s="218" t="s">
        <v>125</v>
      </c>
      <c r="E261" s="216" t="s">
        <v>721</v>
      </c>
      <c r="F261" s="217" t="s">
        <v>722</v>
      </c>
      <c r="G261" s="218" t="s">
        <v>134</v>
      </c>
      <c r="H261" s="219">
        <v>9.24</v>
      </c>
      <c r="I261" s="270"/>
      <c r="J261" s="220">
        <f>ROUND($I$261*$H$261,2)</f>
        <v>0</v>
      </c>
      <c r="K261" s="217" t="s">
        <v>129</v>
      </c>
      <c r="L261" s="252"/>
      <c r="M261" s="221"/>
      <c r="N261" s="222" t="s">
        <v>34</v>
      </c>
      <c r="O261" s="223">
        <v>0.80900000000000005</v>
      </c>
      <c r="P261" s="223">
        <f>$O$261*$H$261</f>
        <v>7.4751600000000007</v>
      </c>
      <c r="Q261" s="223">
        <v>1.5180000000000001E-2</v>
      </c>
      <c r="R261" s="223">
        <f>$Q$261*$H$261</f>
        <v>0.1402632</v>
      </c>
      <c r="S261" s="223">
        <v>0</v>
      </c>
      <c r="T261" s="224">
        <f>$S$261*$H$261</f>
        <v>0</v>
      </c>
      <c r="AR261" s="175" t="s">
        <v>197</v>
      </c>
      <c r="AT261" s="175" t="s">
        <v>125</v>
      </c>
      <c r="AU261" s="175" t="s">
        <v>70</v>
      </c>
      <c r="AY261" s="175" t="s">
        <v>122</v>
      </c>
      <c r="BE261" s="225">
        <f>IF($N$261="základní",$J$261,0)</f>
        <v>0</v>
      </c>
      <c r="BF261" s="225">
        <f>IF($N$261="snížená",$J$261,0)</f>
        <v>0</v>
      </c>
      <c r="BG261" s="225">
        <f>IF($N$261="zákl. přenesená",$J$261,0)</f>
        <v>0</v>
      </c>
      <c r="BH261" s="225">
        <f>IF($N$261="sníž. přenesená",$J$261,0)</f>
        <v>0</v>
      </c>
      <c r="BI261" s="225">
        <f>IF($N$261="nulová",$J$261,0)</f>
        <v>0</v>
      </c>
      <c r="BJ261" s="175" t="s">
        <v>17</v>
      </c>
      <c r="BK261" s="225">
        <f>ROUND($I$261*$H$261,2)</f>
        <v>0</v>
      </c>
      <c r="BL261" s="175" t="s">
        <v>197</v>
      </c>
      <c r="BM261" s="175" t="s">
        <v>1174</v>
      </c>
    </row>
    <row r="262" spans="1:65" s="147" customFormat="1" ht="15.75" hidden="1" customHeight="1" x14ac:dyDescent="0.3">
      <c r="A262" s="245"/>
      <c r="B262" s="226"/>
      <c r="D262" s="227" t="s">
        <v>166</v>
      </c>
      <c r="E262" s="228"/>
      <c r="F262" s="228" t="s">
        <v>1175</v>
      </c>
      <c r="H262" s="229">
        <v>9.24</v>
      </c>
      <c r="L262" s="255"/>
      <c r="M262" s="230"/>
      <c r="T262" s="231"/>
      <c r="AT262" s="232" t="s">
        <v>166</v>
      </c>
      <c r="AU262" s="232" t="s">
        <v>70</v>
      </c>
      <c r="AV262" s="232" t="s">
        <v>70</v>
      </c>
      <c r="AW262" s="232" t="s">
        <v>93</v>
      </c>
      <c r="AX262" s="232" t="s">
        <v>63</v>
      </c>
      <c r="AY262" s="232" t="s">
        <v>122</v>
      </c>
    </row>
    <row r="263" spans="1:65" s="147" customFormat="1" ht="15.75" customHeight="1" x14ac:dyDescent="0.3">
      <c r="A263" s="245"/>
      <c r="B263" s="81"/>
      <c r="C263" s="215" t="s">
        <v>1176</v>
      </c>
      <c r="D263" s="215" t="s">
        <v>125</v>
      </c>
      <c r="E263" s="216" t="s">
        <v>728</v>
      </c>
      <c r="F263" s="217" t="s">
        <v>729</v>
      </c>
      <c r="G263" s="218" t="s">
        <v>134</v>
      </c>
      <c r="H263" s="219">
        <v>9.77</v>
      </c>
      <c r="I263" s="270"/>
      <c r="J263" s="220">
        <f>ROUND($I$263*$H$263,2)</f>
        <v>0</v>
      </c>
      <c r="K263" s="217" t="s">
        <v>129</v>
      </c>
      <c r="L263" s="252"/>
      <c r="M263" s="221"/>
      <c r="N263" s="222" t="s">
        <v>34</v>
      </c>
      <c r="O263" s="223">
        <v>0.96799999999999997</v>
      </c>
      <c r="P263" s="223">
        <f>$O$263*$H$263</f>
        <v>9.4573599999999995</v>
      </c>
      <c r="Q263" s="223">
        <v>1.2540000000000001E-2</v>
      </c>
      <c r="R263" s="223">
        <f>$Q$263*$H$263</f>
        <v>0.12251580000000001</v>
      </c>
      <c r="S263" s="223">
        <v>0</v>
      </c>
      <c r="T263" s="224">
        <f>$S$263*$H$263</f>
        <v>0</v>
      </c>
      <c r="AR263" s="175" t="s">
        <v>197</v>
      </c>
      <c r="AT263" s="175" t="s">
        <v>125</v>
      </c>
      <c r="AU263" s="175" t="s">
        <v>70</v>
      </c>
      <c r="AY263" s="147" t="s">
        <v>122</v>
      </c>
      <c r="BE263" s="225">
        <f>IF($N$263="základní",$J$263,0)</f>
        <v>0</v>
      </c>
      <c r="BF263" s="225">
        <f>IF($N$263="snížená",$J$263,0)</f>
        <v>0</v>
      </c>
      <c r="BG263" s="225">
        <f>IF($N$263="zákl. přenesená",$J$263,0)</f>
        <v>0</v>
      </c>
      <c r="BH263" s="225">
        <f>IF($N$263="sníž. přenesená",$J$263,0)</f>
        <v>0</v>
      </c>
      <c r="BI263" s="225">
        <f>IF($N$263="nulová",$J$263,0)</f>
        <v>0</v>
      </c>
      <c r="BJ263" s="175" t="s">
        <v>17</v>
      </c>
      <c r="BK263" s="225">
        <f>ROUND($I$263*$H$263,2)</f>
        <v>0</v>
      </c>
      <c r="BL263" s="175" t="s">
        <v>197</v>
      </c>
      <c r="BM263" s="175" t="s">
        <v>730</v>
      </c>
    </row>
    <row r="264" spans="1:65" s="147" customFormat="1" ht="15.75" hidden="1" customHeight="1" x14ac:dyDescent="0.3">
      <c r="A264" s="245"/>
      <c r="B264" s="226"/>
      <c r="D264" s="227" t="s">
        <v>166</v>
      </c>
      <c r="E264" s="228"/>
      <c r="F264" s="228" t="s">
        <v>1102</v>
      </c>
      <c r="H264" s="229">
        <v>9.77</v>
      </c>
      <c r="L264" s="255"/>
      <c r="M264" s="230"/>
      <c r="T264" s="231"/>
      <c r="AT264" s="232" t="s">
        <v>166</v>
      </c>
      <c r="AU264" s="232" t="s">
        <v>70</v>
      </c>
      <c r="AV264" s="232" t="s">
        <v>70</v>
      </c>
      <c r="AW264" s="232" t="s">
        <v>93</v>
      </c>
      <c r="AX264" s="232" t="s">
        <v>63</v>
      </c>
      <c r="AY264" s="232" t="s">
        <v>122</v>
      </c>
    </row>
    <row r="265" spans="1:65" s="147" customFormat="1" ht="15.75" customHeight="1" x14ac:dyDescent="0.3">
      <c r="A265" s="245"/>
      <c r="B265" s="81"/>
      <c r="C265" s="215" t="s">
        <v>695</v>
      </c>
      <c r="D265" s="215" t="s">
        <v>125</v>
      </c>
      <c r="E265" s="216" t="s">
        <v>732</v>
      </c>
      <c r="F265" s="217" t="s">
        <v>733</v>
      </c>
      <c r="G265" s="218" t="s">
        <v>221</v>
      </c>
      <c r="H265" s="269"/>
      <c r="I265" s="270"/>
      <c r="J265" s="220">
        <f>ROUND($I$265*$H$265,2)</f>
        <v>0</v>
      </c>
      <c r="K265" s="217" t="s">
        <v>129</v>
      </c>
      <c r="L265" s="252"/>
      <c r="M265" s="221"/>
      <c r="N265" s="222" t="s">
        <v>34</v>
      </c>
      <c r="O265" s="223">
        <v>0</v>
      </c>
      <c r="P265" s="223">
        <f>$O$265*$H$265</f>
        <v>0</v>
      </c>
      <c r="Q265" s="223">
        <v>0</v>
      </c>
      <c r="R265" s="223">
        <f>$Q$265*$H$265</f>
        <v>0</v>
      </c>
      <c r="S265" s="223">
        <v>0</v>
      </c>
      <c r="T265" s="224">
        <f>$S$265*$H$265</f>
        <v>0</v>
      </c>
      <c r="AR265" s="175" t="s">
        <v>197</v>
      </c>
      <c r="AT265" s="175" t="s">
        <v>125</v>
      </c>
      <c r="AU265" s="175" t="s">
        <v>70</v>
      </c>
      <c r="AY265" s="147" t="s">
        <v>122</v>
      </c>
      <c r="BE265" s="225">
        <f>IF($N$265="základní",$J$265,0)</f>
        <v>0</v>
      </c>
      <c r="BF265" s="225">
        <f>IF($N$265="snížená",$J$265,0)</f>
        <v>0</v>
      </c>
      <c r="BG265" s="225">
        <f>IF($N$265="zákl. přenesená",$J$265,0)</f>
        <v>0</v>
      </c>
      <c r="BH265" s="225">
        <f>IF($N$265="sníž. přenesená",$J$265,0)</f>
        <v>0</v>
      </c>
      <c r="BI265" s="225">
        <f>IF($N$265="nulová",$J$265,0)</f>
        <v>0</v>
      </c>
      <c r="BJ265" s="175" t="s">
        <v>17</v>
      </c>
      <c r="BK265" s="225">
        <f>ROUND($I$265*$H$265,2)</f>
        <v>0</v>
      </c>
      <c r="BL265" s="175" t="s">
        <v>197</v>
      </c>
      <c r="BM265" s="175" t="s">
        <v>734</v>
      </c>
    </row>
    <row r="266" spans="1:65" s="205" customFormat="1" ht="30.75" hidden="1" customHeight="1" x14ac:dyDescent="0.3">
      <c r="A266" s="250"/>
      <c r="B266" s="204"/>
      <c r="D266" s="206" t="s">
        <v>62</v>
      </c>
      <c r="E266" s="213" t="s">
        <v>735</v>
      </c>
      <c r="F266" s="213" t="s">
        <v>736</v>
      </c>
      <c r="J266" s="214">
        <f>$BK$266</f>
        <v>0</v>
      </c>
      <c r="L266" s="254"/>
      <c r="M266" s="209"/>
      <c r="P266" s="210">
        <f>SUM($P$267:$P$273)</f>
        <v>2.0087999999999999</v>
      </c>
      <c r="R266" s="210">
        <f>SUM($R$267:$R$273)</f>
        <v>7.6920000000000009E-3</v>
      </c>
      <c r="T266" s="211">
        <f>SUM($T$267:$T$273)</f>
        <v>6.012E-3</v>
      </c>
      <c r="AR266" s="206" t="s">
        <v>70</v>
      </c>
      <c r="AT266" s="206" t="s">
        <v>62</v>
      </c>
      <c r="AU266" s="206" t="s">
        <v>17</v>
      </c>
      <c r="AY266" s="206" t="s">
        <v>122</v>
      </c>
      <c r="BK266" s="212">
        <f>SUM($BK$267:$BK$273)</f>
        <v>0</v>
      </c>
    </row>
    <row r="267" spans="1:65" s="147" customFormat="1" ht="15.75" customHeight="1" x14ac:dyDescent="0.3">
      <c r="A267" s="245"/>
      <c r="B267" s="81"/>
      <c r="C267" s="218" t="s">
        <v>699</v>
      </c>
      <c r="D267" s="218" t="s">
        <v>125</v>
      </c>
      <c r="E267" s="216" t="s">
        <v>738</v>
      </c>
      <c r="F267" s="217" t="s">
        <v>739</v>
      </c>
      <c r="G267" s="218" t="s">
        <v>208</v>
      </c>
      <c r="H267" s="219">
        <v>3.6</v>
      </c>
      <c r="I267" s="270"/>
      <c r="J267" s="220">
        <f>ROUND($I$267*$H$267,2)</f>
        <v>0</v>
      </c>
      <c r="K267" s="217" t="s">
        <v>129</v>
      </c>
      <c r="L267" s="252"/>
      <c r="M267" s="221"/>
      <c r="N267" s="222" t="s">
        <v>34</v>
      </c>
      <c r="O267" s="223">
        <v>0.19500000000000001</v>
      </c>
      <c r="P267" s="223">
        <f>$O$267*$H$267</f>
        <v>0.70200000000000007</v>
      </c>
      <c r="Q267" s="223">
        <v>0</v>
      </c>
      <c r="R267" s="223">
        <f>$Q$267*$H$267</f>
        <v>0</v>
      </c>
      <c r="S267" s="223">
        <v>1.67E-3</v>
      </c>
      <c r="T267" s="224">
        <f>$S$267*$H$267</f>
        <v>6.012E-3</v>
      </c>
      <c r="AR267" s="175" t="s">
        <v>197</v>
      </c>
      <c r="AT267" s="175" t="s">
        <v>125</v>
      </c>
      <c r="AU267" s="175" t="s">
        <v>70</v>
      </c>
      <c r="AY267" s="175" t="s">
        <v>122</v>
      </c>
      <c r="BE267" s="225">
        <f>IF($N$267="základní",$J$267,0)</f>
        <v>0</v>
      </c>
      <c r="BF267" s="225">
        <f>IF($N$267="snížená",$J$267,0)</f>
        <v>0</v>
      </c>
      <c r="BG267" s="225">
        <f>IF($N$267="zákl. přenesená",$J$267,0)</f>
        <v>0</v>
      </c>
      <c r="BH267" s="225">
        <f>IF($N$267="sníž. přenesená",$J$267,0)</f>
        <v>0</v>
      </c>
      <c r="BI267" s="225">
        <f>IF($N$267="nulová",$J$267,0)</f>
        <v>0</v>
      </c>
      <c r="BJ267" s="175" t="s">
        <v>17</v>
      </c>
      <c r="BK267" s="225">
        <f>ROUND($I$267*$H$267,2)</f>
        <v>0</v>
      </c>
      <c r="BL267" s="175" t="s">
        <v>197</v>
      </c>
      <c r="BM267" s="175" t="s">
        <v>740</v>
      </c>
    </row>
    <row r="268" spans="1:65" s="147" customFormat="1" ht="15.75" hidden="1" customHeight="1" x14ac:dyDescent="0.3">
      <c r="A268" s="245"/>
      <c r="B268" s="226"/>
      <c r="D268" s="227" t="s">
        <v>166</v>
      </c>
      <c r="E268" s="228"/>
      <c r="F268" s="228" t="s">
        <v>1177</v>
      </c>
      <c r="H268" s="229">
        <v>1.2</v>
      </c>
      <c r="L268" s="255"/>
      <c r="M268" s="230"/>
      <c r="T268" s="231"/>
      <c r="AT268" s="232" t="s">
        <v>166</v>
      </c>
      <c r="AU268" s="232" t="s">
        <v>70</v>
      </c>
      <c r="AV268" s="232" t="s">
        <v>70</v>
      </c>
      <c r="AW268" s="232" t="s">
        <v>93</v>
      </c>
      <c r="AX268" s="232" t="s">
        <v>63</v>
      </c>
      <c r="AY268" s="232" t="s">
        <v>122</v>
      </c>
    </row>
    <row r="269" spans="1:65" s="147" customFormat="1" ht="15.75" hidden="1" customHeight="1" x14ac:dyDescent="0.3">
      <c r="A269" s="245"/>
      <c r="B269" s="226"/>
      <c r="D269" s="233" t="s">
        <v>166</v>
      </c>
      <c r="E269" s="232"/>
      <c r="F269" s="228" t="s">
        <v>420</v>
      </c>
      <c r="H269" s="229">
        <v>2.4</v>
      </c>
      <c r="L269" s="255"/>
      <c r="M269" s="230"/>
      <c r="T269" s="231"/>
      <c r="AT269" s="232" t="s">
        <v>166</v>
      </c>
      <c r="AU269" s="232" t="s">
        <v>70</v>
      </c>
      <c r="AV269" s="232" t="s">
        <v>70</v>
      </c>
      <c r="AW269" s="232" t="s">
        <v>93</v>
      </c>
      <c r="AX269" s="232" t="s">
        <v>63</v>
      </c>
      <c r="AY269" s="232" t="s">
        <v>122</v>
      </c>
    </row>
    <row r="270" spans="1:65" s="147" customFormat="1" ht="15.75" customHeight="1" x14ac:dyDescent="0.3">
      <c r="A270" s="245"/>
      <c r="B270" s="81"/>
      <c r="C270" s="215" t="s">
        <v>703</v>
      </c>
      <c r="D270" s="215" t="s">
        <v>125</v>
      </c>
      <c r="E270" s="216" t="s">
        <v>743</v>
      </c>
      <c r="F270" s="217" t="s">
        <v>744</v>
      </c>
      <c r="G270" s="218" t="s">
        <v>208</v>
      </c>
      <c r="H270" s="219">
        <v>3.6</v>
      </c>
      <c r="I270" s="270"/>
      <c r="J270" s="220">
        <f>ROUND($I$270*$H$270,2)</f>
        <v>0</v>
      </c>
      <c r="K270" s="217" t="s">
        <v>129</v>
      </c>
      <c r="L270" s="252"/>
      <c r="M270" s="221"/>
      <c r="N270" s="222" t="s">
        <v>34</v>
      </c>
      <c r="O270" s="223">
        <v>0.36299999999999999</v>
      </c>
      <c r="P270" s="223">
        <f>$O$270*$H$270</f>
        <v>1.3068</v>
      </c>
      <c r="Q270" s="223">
        <v>4.0000000000000003E-5</v>
      </c>
      <c r="R270" s="223">
        <f>$Q$270*$H$270</f>
        <v>1.44E-4</v>
      </c>
      <c r="S270" s="223">
        <v>0</v>
      </c>
      <c r="T270" s="224">
        <f>$S$270*$H$270</f>
        <v>0</v>
      </c>
      <c r="AR270" s="175" t="s">
        <v>197</v>
      </c>
      <c r="AT270" s="175" t="s">
        <v>125</v>
      </c>
      <c r="AU270" s="175" t="s">
        <v>70</v>
      </c>
      <c r="AY270" s="147" t="s">
        <v>122</v>
      </c>
      <c r="BE270" s="225">
        <f>IF($N$270="základní",$J$270,0)</f>
        <v>0</v>
      </c>
      <c r="BF270" s="225">
        <f>IF($N$270="snížená",$J$270,0)</f>
        <v>0</v>
      </c>
      <c r="BG270" s="225">
        <f>IF($N$270="zákl. přenesená",$J$270,0)</f>
        <v>0</v>
      </c>
      <c r="BH270" s="225">
        <f>IF($N$270="sníž. přenesená",$J$270,0)</f>
        <v>0</v>
      </c>
      <c r="BI270" s="225">
        <f>IF($N$270="nulová",$J$270,0)</f>
        <v>0</v>
      </c>
      <c r="BJ270" s="175" t="s">
        <v>17</v>
      </c>
      <c r="BK270" s="225">
        <f>ROUND($I$270*$H$270,2)</f>
        <v>0</v>
      </c>
      <c r="BL270" s="175" t="s">
        <v>197</v>
      </c>
      <c r="BM270" s="175" t="s">
        <v>1178</v>
      </c>
    </row>
    <row r="271" spans="1:65" s="147" customFormat="1" ht="15.75" customHeight="1" x14ac:dyDescent="0.3">
      <c r="A271" s="245"/>
      <c r="B271" s="81"/>
      <c r="C271" s="237" t="s">
        <v>707</v>
      </c>
      <c r="D271" s="237" t="s">
        <v>382</v>
      </c>
      <c r="E271" s="238" t="s">
        <v>747</v>
      </c>
      <c r="F271" s="239" t="s">
        <v>748</v>
      </c>
      <c r="G271" s="237" t="s">
        <v>208</v>
      </c>
      <c r="H271" s="240">
        <v>3.6</v>
      </c>
      <c r="I271" s="271"/>
      <c r="J271" s="241">
        <f>ROUND($I$271*$H$271,2)</f>
        <v>0</v>
      </c>
      <c r="K271" s="239" t="s">
        <v>129</v>
      </c>
      <c r="L271" s="256"/>
      <c r="M271" s="239"/>
      <c r="N271" s="242" t="s">
        <v>34</v>
      </c>
      <c r="O271" s="223">
        <v>0</v>
      </c>
      <c r="P271" s="223">
        <f>$O$271*$H$271</f>
        <v>0</v>
      </c>
      <c r="Q271" s="223">
        <v>1.4300000000000001E-3</v>
      </c>
      <c r="R271" s="223">
        <f>$Q$271*$H$271</f>
        <v>5.1480000000000007E-3</v>
      </c>
      <c r="S271" s="223">
        <v>0</v>
      </c>
      <c r="T271" s="224">
        <f>$S$271*$H$271</f>
        <v>0</v>
      </c>
      <c r="AR271" s="175" t="s">
        <v>266</v>
      </c>
      <c r="AT271" s="175" t="s">
        <v>382</v>
      </c>
      <c r="AU271" s="175" t="s">
        <v>70</v>
      </c>
      <c r="AY271" s="175" t="s">
        <v>122</v>
      </c>
      <c r="BE271" s="225">
        <f>IF($N$271="základní",$J$271,0)</f>
        <v>0</v>
      </c>
      <c r="BF271" s="225">
        <f>IF($N$271="snížená",$J$271,0)</f>
        <v>0</v>
      </c>
      <c r="BG271" s="225">
        <f>IF($N$271="zákl. přenesená",$J$271,0)</f>
        <v>0</v>
      </c>
      <c r="BH271" s="225">
        <f>IF($N$271="sníž. přenesená",$J$271,0)</f>
        <v>0</v>
      </c>
      <c r="BI271" s="225">
        <f>IF($N$271="nulová",$J$271,0)</f>
        <v>0</v>
      </c>
      <c r="BJ271" s="175" t="s">
        <v>17</v>
      </c>
      <c r="BK271" s="225">
        <f>ROUND($I$271*$H$271,2)</f>
        <v>0</v>
      </c>
      <c r="BL271" s="175" t="s">
        <v>197</v>
      </c>
      <c r="BM271" s="175" t="s">
        <v>1179</v>
      </c>
    </row>
    <row r="272" spans="1:65" s="147" customFormat="1" ht="15.75" customHeight="1" x14ac:dyDescent="0.3">
      <c r="A272" s="245"/>
      <c r="B272" s="81"/>
      <c r="C272" s="237" t="s">
        <v>711</v>
      </c>
      <c r="D272" s="237" t="s">
        <v>382</v>
      </c>
      <c r="E272" s="238" t="s">
        <v>751</v>
      </c>
      <c r="F272" s="239" t="s">
        <v>752</v>
      </c>
      <c r="G272" s="237" t="s">
        <v>128</v>
      </c>
      <c r="H272" s="240">
        <v>8</v>
      </c>
      <c r="I272" s="271"/>
      <c r="J272" s="241">
        <f>ROUND($I$272*$H$272,2)</f>
        <v>0</v>
      </c>
      <c r="K272" s="239" t="s">
        <v>129</v>
      </c>
      <c r="L272" s="256"/>
      <c r="M272" s="239"/>
      <c r="N272" s="242" t="s">
        <v>34</v>
      </c>
      <c r="O272" s="223">
        <v>0</v>
      </c>
      <c r="P272" s="223">
        <f>$O$272*$H$272</f>
        <v>0</v>
      </c>
      <c r="Q272" s="223">
        <v>2.9999999999999997E-4</v>
      </c>
      <c r="R272" s="223">
        <f>$Q$272*$H$272</f>
        <v>2.3999999999999998E-3</v>
      </c>
      <c r="S272" s="223">
        <v>0</v>
      </c>
      <c r="T272" s="224">
        <f>$S$272*$H$272</f>
        <v>0</v>
      </c>
      <c r="AR272" s="175" t="s">
        <v>266</v>
      </c>
      <c r="AT272" s="175" t="s">
        <v>382</v>
      </c>
      <c r="AU272" s="175" t="s">
        <v>70</v>
      </c>
      <c r="AY272" s="175" t="s">
        <v>122</v>
      </c>
      <c r="BE272" s="225">
        <f>IF($N$272="základní",$J$272,0)</f>
        <v>0</v>
      </c>
      <c r="BF272" s="225">
        <f>IF($N$272="snížená",$J$272,0)</f>
        <v>0</v>
      </c>
      <c r="BG272" s="225">
        <f>IF($N$272="zákl. přenesená",$J$272,0)</f>
        <v>0</v>
      </c>
      <c r="BH272" s="225">
        <f>IF($N$272="sníž. přenesená",$J$272,0)</f>
        <v>0</v>
      </c>
      <c r="BI272" s="225">
        <f>IF($N$272="nulová",$J$272,0)</f>
        <v>0</v>
      </c>
      <c r="BJ272" s="175" t="s">
        <v>17</v>
      </c>
      <c r="BK272" s="225">
        <f>ROUND($I$272*$H$272,2)</f>
        <v>0</v>
      </c>
      <c r="BL272" s="175" t="s">
        <v>197</v>
      </c>
      <c r="BM272" s="175" t="s">
        <v>1180</v>
      </c>
    </row>
    <row r="273" spans="1:65" s="147" customFormat="1" ht="15.75" customHeight="1" x14ac:dyDescent="0.3">
      <c r="A273" s="245"/>
      <c r="B273" s="81"/>
      <c r="C273" s="218" t="s">
        <v>715</v>
      </c>
      <c r="D273" s="218" t="s">
        <v>125</v>
      </c>
      <c r="E273" s="216" t="s">
        <v>755</v>
      </c>
      <c r="F273" s="217" t="s">
        <v>756</v>
      </c>
      <c r="G273" s="218" t="s">
        <v>221</v>
      </c>
      <c r="H273" s="269"/>
      <c r="I273" s="270"/>
      <c r="J273" s="220">
        <f>ROUND($I$273*$H$273,2)</f>
        <v>0</v>
      </c>
      <c r="K273" s="217" t="s">
        <v>129</v>
      </c>
      <c r="L273" s="252"/>
      <c r="M273" s="221"/>
      <c r="N273" s="222" t="s">
        <v>34</v>
      </c>
      <c r="O273" s="223">
        <v>0</v>
      </c>
      <c r="P273" s="223">
        <f>$O$273*$H$273</f>
        <v>0</v>
      </c>
      <c r="Q273" s="223">
        <v>0</v>
      </c>
      <c r="R273" s="223">
        <f>$Q$273*$H$273</f>
        <v>0</v>
      </c>
      <c r="S273" s="223">
        <v>0</v>
      </c>
      <c r="T273" s="224">
        <f>$S$273*$H$273</f>
        <v>0</v>
      </c>
      <c r="AR273" s="175" t="s">
        <v>197</v>
      </c>
      <c r="AT273" s="175" t="s">
        <v>125</v>
      </c>
      <c r="AU273" s="175" t="s">
        <v>70</v>
      </c>
      <c r="AY273" s="175" t="s">
        <v>122</v>
      </c>
      <c r="BE273" s="225">
        <f>IF($N$273="základní",$J$273,0)</f>
        <v>0</v>
      </c>
      <c r="BF273" s="225">
        <f>IF($N$273="snížená",$J$273,0)</f>
        <v>0</v>
      </c>
      <c r="BG273" s="225">
        <f>IF($N$273="zákl. přenesená",$J$273,0)</f>
        <v>0</v>
      </c>
      <c r="BH273" s="225">
        <f>IF($N$273="sníž. přenesená",$J$273,0)</f>
        <v>0</v>
      </c>
      <c r="BI273" s="225">
        <f>IF($N$273="nulová",$J$273,0)</f>
        <v>0</v>
      </c>
      <c r="BJ273" s="175" t="s">
        <v>17</v>
      </c>
      <c r="BK273" s="225">
        <f>ROUND($I$273*$H$273,2)</f>
        <v>0</v>
      </c>
      <c r="BL273" s="175" t="s">
        <v>197</v>
      </c>
      <c r="BM273" s="175" t="s">
        <v>757</v>
      </c>
    </row>
    <row r="274" spans="1:65" s="205" customFormat="1" ht="30.75" hidden="1" customHeight="1" x14ac:dyDescent="0.3">
      <c r="A274" s="250"/>
      <c r="B274" s="204"/>
      <c r="D274" s="206" t="s">
        <v>62</v>
      </c>
      <c r="E274" s="213" t="s">
        <v>758</v>
      </c>
      <c r="F274" s="213" t="s">
        <v>759</v>
      </c>
      <c r="J274" s="214">
        <f>$BK$274</f>
        <v>0</v>
      </c>
      <c r="L274" s="254"/>
      <c r="M274" s="209"/>
      <c r="P274" s="210">
        <f>SUM($P$275:$P$295)</f>
        <v>17.882719999999999</v>
      </c>
      <c r="R274" s="210">
        <f>SUM($R$275:$R$295)</f>
        <v>4.469999999999999E-2</v>
      </c>
      <c r="T274" s="211">
        <f>SUM($T$275:$T$295)</f>
        <v>0.16040000000000001</v>
      </c>
      <c r="AR274" s="206" t="s">
        <v>70</v>
      </c>
      <c r="AT274" s="206" t="s">
        <v>62</v>
      </c>
      <c r="AU274" s="206" t="s">
        <v>17</v>
      </c>
      <c r="AY274" s="206" t="s">
        <v>122</v>
      </c>
      <c r="BK274" s="212">
        <f>SUM($BK$275:$BK$295)</f>
        <v>0</v>
      </c>
    </row>
    <row r="275" spans="1:65" s="147" customFormat="1" ht="27" customHeight="1" x14ac:dyDescent="0.3">
      <c r="A275" s="245"/>
      <c r="B275" s="81"/>
      <c r="C275" s="218" t="s">
        <v>21</v>
      </c>
      <c r="D275" s="218" t="s">
        <v>125</v>
      </c>
      <c r="E275" s="216" t="s">
        <v>1181</v>
      </c>
      <c r="F275" s="217" t="s">
        <v>1182</v>
      </c>
      <c r="G275" s="218" t="s">
        <v>134</v>
      </c>
      <c r="H275" s="219">
        <v>0.72</v>
      </c>
      <c r="I275" s="270"/>
      <c r="J275" s="220">
        <f>ROUND($I$275*$H$275,2)</f>
        <v>0</v>
      </c>
      <c r="K275" s="217" t="s">
        <v>129</v>
      </c>
      <c r="L275" s="252"/>
      <c r="M275" s="221"/>
      <c r="N275" s="222" t="s">
        <v>34</v>
      </c>
      <c r="O275" s="223">
        <v>1.6879999999999999</v>
      </c>
      <c r="P275" s="223">
        <f>$O$275*$H$275</f>
        <v>1.21536</v>
      </c>
      <c r="Q275" s="223">
        <v>2.5000000000000001E-4</v>
      </c>
      <c r="R275" s="223">
        <f>$Q$275*$H$275</f>
        <v>1.7999999999999998E-4</v>
      </c>
      <c r="S275" s="223">
        <v>0</v>
      </c>
      <c r="T275" s="224">
        <f>$S$275*$H$275</f>
        <v>0</v>
      </c>
      <c r="AR275" s="175" t="s">
        <v>197</v>
      </c>
      <c r="AT275" s="175" t="s">
        <v>125</v>
      </c>
      <c r="AU275" s="175" t="s">
        <v>70</v>
      </c>
      <c r="AY275" s="175" t="s">
        <v>122</v>
      </c>
      <c r="BE275" s="225">
        <f>IF($N$275="základní",$J$275,0)</f>
        <v>0</v>
      </c>
      <c r="BF275" s="225">
        <f>IF($N$275="snížená",$J$275,0)</f>
        <v>0</v>
      </c>
      <c r="BG275" s="225">
        <f>IF($N$275="zákl. přenesená",$J$275,0)</f>
        <v>0</v>
      </c>
      <c r="BH275" s="225">
        <f>IF($N$275="sníž. přenesená",$J$275,0)</f>
        <v>0</v>
      </c>
      <c r="BI275" s="225">
        <f>IF($N$275="nulová",$J$275,0)</f>
        <v>0</v>
      </c>
      <c r="BJ275" s="175" t="s">
        <v>17</v>
      </c>
      <c r="BK275" s="225">
        <f>ROUND($I$275*$H$275,2)</f>
        <v>0</v>
      </c>
      <c r="BL275" s="175" t="s">
        <v>197</v>
      </c>
      <c r="BM275" s="175" t="s">
        <v>1183</v>
      </c>
    </row>
    <row r="276" spans="1:65" s="147" customFormat="1" ht="15.75" hidden="1" customHeight="1" x14ac:dyDescent="0.3">
      <c r="A276" s="245"/>
      <c r="B276" s="226"/>
      <c r="D276" s="227" t="s">
        <v>166</v>
      </c>
      <c r="E276" s="228"/>
      <c r="F276" s="228" t="s">
        <v>1094</v>
      </c>
      <c r="H276" s="229">
        <v>0.72</v>
      </c>
      <c r="L276" s="255"/>
      <c r="M276" s="230"/>
      <c r="T276" s="231"/>
      <c r="AT276" s="232" t="s">
        <v>166</v>
      </c>
      <c r="AU276" s="232" t="s">
        <v>70</v>
      </c>
      <c r="AV276" s="232" t="s">
        <v>70</v>
      </c>
      <c r="AW276" s="232" t="s">
        <v>93</v>
      </c>
      <c r="AX276" s="232" t="s">
        <v>17</v>
      </c>
      <c r="AY276" s="232" t="s">
        <v>122</v>
      </c>
    </row>
    <row r="277" spans="1:65" s="147" customFormat="1" ht="15.75" customHeight="1" x14ac:dyDescent="0.3">
      <c r="A277" s="245"/>
      <c r="B277" s="81"/>
      <c r="C277" s="243" t="s">
        <v>727</v>
      </c>
      <c r="D277" s="243" t="s">
        <v>382</v>
      </c>
      <c r="E277" s="238" t="s">
        <v>1184</v>
      </c>
      <c r="F277" s="239" t="s">
        <v>1185</v>
      </c>
      <c r="G277" s="237" t="s">
        <v>128</v>
      </c>
      <c r="H277" s="240">
        <v>2</v>
      </c>
      <c r="I277" s="271"/>
      <c r="J277" s="241">
        <f>ROUND($I$277*$H$277,2)</f>
        <v>0</v>
      </c>
      <c r="K277" s="239" t="s">
        <v>217</v>
      </c>
      <c r="L277" s="256"/>
      <c r="M277" s="239"/>
      <c r="N277" s="242" t="s">
        <v>34</v>
      </c>
      <c r="O277" s="223">
        <v>0</v>
      </c>
      <c r="P277" s="223">
        <f>$O$277*$H$277</f>
        <v>0</v>
      </c>
      <c r="Q277" s="223">
        <v>0</v>
      </c>
      <c r="R277" s="223">
        <f>$Q$277*$H$277</f>
        <v>0</v>
      </c>
      <c r="S277" s="223">
        <v>0</v>
      </c>
      <c r="T277" s="224">
        <f>$S$277*$H$277</f>
        <v>0</v>
      </c>
      <c r="AR277" s="175" t="s">
        <v>266</v>
      </c>
      <c r="AT277" s="175" t="s">
        <v>382</v>
      </c>
      <c r="AU277" s="175" t="s">
        <v>70</v>
      </c>
      <c r="AY277" s="147" t="s">
        <v>122</v>
      </c>
      <c r="BE277" s="225">
        <f>IF($N$277="základní",$J$277,0)</f>
        <v>0</v>
      </c>
      <c r="BF277" s="225">
        <f>IF($N$277="snížená",$J$277,0)</f>
        <v>0</v>
      </c>
      <c r="BG277" s="225">
        <f>IF($N$277="zákl. přenesená",$J$277,0)</f>
        <v>0</v>
      </c>
      <c r="BH277" s="225">
        <f>IF($N$277="sníž. přenesená",$J$277,0)</f>
        <v>0</v>
      </c>
      <c r="BI277" s="225">
        <f>IF($N$277="nulová",$J$277,0)</f>
        <v>0</v>
      </c>
      <c r="BJ277" s="175" t="s">
        <v>17</v>
      </c>
      <c r="BK277" s="225">
        <f>ROUND($I$277*$H$277,2)</f>
        <v>0</v>
      </c>
      <c r="BL277" s="175" t="s">
        <v>197</v>
      </c>
      <c r="BM277" s="175" t="s">
        <v>1186</v>
      </c>
    </row>
    <row r="278" spans="1:65" s="147" customFormat="1" ht="27" customHeight="1" x14ac:dyDescent="0.3">
      <c r="A278" s="245"/>
      <c r="B278" s="81"/>
      <c r="C278" s="218" t="s">
        <v>731</v>
      </c>
      <c r="D278" s="218" t="s">
        <v>125</v>
      </c>
      <c r="E278" s="216" t="s">
        <v>761</v>
      </c>
      <c r="F278" s="217" t="s">
        <v>762</v>
      </c>
      <c r="G278" s="218" t="s">
        <v>134</v>
      </c>
      <c r="H278" s="219">
        <v>5.76</v>
      </c>
      <c r="I278" s="270"/>
      <c r="J278" s="220">
        <f>ROUND($I$278*$H$278,2)</f>
        <v>0</v>
      </c>
      <c r="K278" s="217" t="s">
        <v>129</v>
      </c>
      <c r="L278" s="252"/>
      <c r="M278" s="221"/>
      <c r="N278" s="222" t="s">
        <v>34</v>
      </c>
      <c r="O278" s="223">
        <v>1.736</v>
      </c>
      <c r="P278" s="223">
        <f>$O$278*$H$278</f>
        <v>9.9993599999999994</v>
      </c>
      <c r="Q278" s="223">
        <v>2.5000000000000001E-4</v>
      </c>
      <c r="R278" s="223">
        <f>$Q$278*$H$278</f>
        <v>1.4399999999999999E-3</v>
      </c>
      <c r="S278" s="223">
        <v>0</v>
      </c>
      <c r="T278" s="224">
        <f>$S$278*$H$278</f>
        <v>0</v>
      </c>
      <c r="AR278" s="175" t="s">
        <v>197</v>
      </c>
      <c r="AT278" s="175" t="s">
        <v>125</v>
      </c>
      <c r="AU278" s="175" t="s">
        <v>70</v>
      </c>
      <c r="AY278" s="175" t="s">
        <v>122</v>
      </c>
      <c r="BE278" s="225">
        <f>IF($N$278="základní",$J$278,0)</f>
        <v>0</v>
      </c>
      <c r="BF278" s="225">
        <f>IF($N$278="snížená",$J$278,0)</f>
        <v>0</v>
      </c>
      <c r="BG278" s="225">
        <f>IF($N$278="zákl. přenesená",$J$278,0)</f>
        <v>0</v>
      </c>
      <c r="BH278" s="225">
        <f>IF($N$278="sníž. přenesená",$J$278,0)</f>
        <v>0</v>
      </c>
      <c r="BI278" s="225">
        <f>IF($N$278="nulová",$J$278,0)</f>
        <v>0</v>
      </c>
      <c r="BJ278" s="175" t="s">
        <v>17</v>
      </c>
      <c r="BK278" s="225">
        <f>ROUND($I$278*$H$278,2)</f>
        <v>0</v>
      </c>
      <c r="BL278" s="175" t="s">
        <v>197</v>
      </c>
      <c r="BM278" s="175" t="s">
        <v>1187</v>
      </c>
    </row>
    <row r="279" spans="1:65" s="147" customFormat="1" ht="15.75" hidden="1" customHeight="1" x14ac:dyDescent="0.3">
      <c r="A279" s="245"/>
      <c r="B279" s="226"/>
      <c r="D279" s="227" t="s">
        <v>166</v>
      </c>
      <c r="E279" s="228"/>
      <c r="F279" s="228" t="s">
        <v>1188</v>
      </c>
      <c r="H279" s="229">
        <v>5.76</v>
      </c>
      <c r="L279" s="255"/>
      <c r="M279" s="230"/>
      <c r="T279" s="231"/>
      <c r="AT279" s="232" t="s">
        <v>166</v>
      </c>
      <c r="AU279" s="232" t="s">
        <v>70</v>
      </c>
      <c r="AV279" s="232" t="s">
        <v>70</v>
      </c>
      <c r="AW279" s="232" t="s">
        <v>93</v>
      </c>
      <c r="AX279" s="232" t="s">
        <v>63</v>
      </c>
      <c r="AY279" s="232" t="s">
        <v>122</v>
      </c>
    </row>
    <row r="280" spans="1:65" s="147" customFormat="1" ht="15.75" customHeight="1" x14ac:dyDescent="0.3">
      <c r="A280" s="245"/>
      <c r="B280" s="81"/>
      <c r="C280" s="243" t="s">
        <v>737</v>
      </c>
      <c r="D280" s="243" t="s">
        <v>382</v>
      </c>
      <c r="E280" s="238" t="s">
        <v>1189</v>
      </c>
      <c r="F280" s="239" t="s">
        <v>1190</v>
      </c>
      <c r="G280" s="237" t="s">
        <v>128</v>
      </c>
      <c r="H280" s="240">
        <v>2</v>
      </c>
      <c r="I280" s="271"/>
      <c r="J280" s="241">
        <f>ROUND($I$280*$H$280,2)</f>
        <v>0</v>
      </c>
      <c r="K280" s="239" t="s">
        <v>217</v>
      </c>
      <c r="L280" s="256"/>
      <c r="M280" s="239"/>
      <c r="N280" s="242" t="s">
        <v>34</v>
      </c>
      <c r="O280" s="223">
        <v>0</v>
      </c>
      <c r="P280" s="223">
        <f>$O$280*$H$280</f>
        <v>0</v>
      </c>
      <c r="Q280" s="223">
        <v>0</v>
      </c>
      <c r="R280" s="223">
        <f>$Q$280*$H$280</f>
        <v>0</v>
      </c>
      <c r="S280" s="223">
        <v>0</v>
      </c>
      <c r="T280" s="224">
        <f>$S$280*$H$280</f>
        <v>0</v>
      </c>
      <c r="AR280" s="175" t="s">
        <v>266</v>
      </c>
      <c r="AT280" s="175" t="s">
        <v>382</v>
      </c>
      <c r="AU280" s="175" t="s">
        <v>70</v>
      </c>
      <c r="AY280" s="147" t="s">
        <v>122</v>
      </c>
      <c r="BE280" s="225">
        <f>IF($N$280="základní",$J$280,0)</f>
        <v>0</v>
      </c>
      <c r="BF280" s="225">
        <f>IF($N$280="snížená",$J$280,0)</f>
        <v>0</v>
      </c>
      <c r="BG280" s="225">
        <f>IF($N$280="zákl. přenesená",$J$280,0)</f>
        <v>0</v>
      </c>
      <c r="BH280" s="225">
        <f>IF($N$280="sníž. přenesená",$J$280,0)</f>
        <v>0</v>
      </c>
      <c r="BI280" s="225">
        <f>IF($N$280="nulová",$J$280,0)</f>
        <v>0</v>
      </c>
      <c r="BJ280" s="175" t="s">
        <v>17</v>
      </c>
      <c r="BK280" s="225">
        <f>ROUND($I$280*$H$280,2)</f>
        <v>0</v>
      </c>
      <c r="BL280" s="175" t="s">
        <v>197</v>
      </c>
      <c r="BM280" s="175" t="s">
        <v>1191</v>
      </c>
    </row>
    <row r="281" spans="1:65" s="147" customFormat="1" ht="15.75" customHeight="1" x14ac:dyDescent="0.3">
      <c r="A281" s="245"/>
      <c r="B281" s="81"/>
      <c r="C281" s="218" t="s">
        <v>742</v>
      </c>
      <c r="D281" s="218" t="s">
        <v>125</v>
      </c>
      <c r="E281" s="216" t="s">
        <v>770</v>
      </c>
      <c r="F281" s="217" t="s">
        <v>771</v>
      </c>
      <c r="G281" s="218" t="s">
        <v>128</v>
      </c>
      <c r="H281" s="219">
        <v>2</v>
      </c>
      <c r="I281" s="270"/>
      <c r="J281" s="220">
        <f>ROUND($I$281*$H$281,2)</f>
        <v>0</v>
      </c>
      <c r="K281" s="217" t="s">
        <v>129</v>
      </c>
      <c r="L281" s="252"/>
      <c r="M281" s="221"/>
      <c r="N281" s="222" t="s">
        <v>34</v>
      </c>
      <c r="O281" s="223">
        <v>1.6819999999999999</v>
      </c>
      <c r="P281" s="223">
        <f>$O$281*$H$281</f>
        <v>3.3639999999999999</v>
      </c>
      <c r="Q281" s="223">
        <v>0</v>
      </c>
      <c r="R281" s="223">
        <f>$Q$281*$H$281</f>
        <v>0</v>
      </c>
      <c r="S281" s="223">
        <v>0</v>
      </c>
      <c r="T281" s="224">
        <f>$S$281*$H$281</f>
        <v>0</v>
      </c>
      <c r="AR281" s="175" t="s">
        <v>197</v>
      </c>
      <c r="AT281" s="175" t="s">
        <v>125</v>
      </c>
      <c r="AU281" s="175" t="s">
        <v>70</v>
      </c>
      <c r="AY281" s="175" t="s">
        <v>122</v>
      </c>
      <c r="BE281" s="225">
        <f>IF($N$281="základní",$J$281,0)</f>
        <v>0</v>
      </c>
      <c r="BF281" s="225">
        <f>IF($N$281="snížená",$J$281,0)</f>
        <v>0</v>
      </c>
      <c r="BG281" s="225">
        <f>IF($N$281="zákl. přenesená",$J$281,0)</f>
        <v>0</v>
      </c>
      <c r="BH281" s="225">
        <f>IF($N$281="sníž. přenesená",$J$281,0)</f>
        <v>0</v>
      </c>
      <c r="BI281" s="225">
        <f>IF($N$281="nulová",$J$281,0)</f>
        <v>0</v>
      </c>
      <c r="BJ281" s="175" t="s">
        <v>17</v>
      </c>
      <c r="BK281" s="225">
        <f>ROUND($I$281*$H$281,2)</f>
        <v>0</v>
      </c>
      <c r="BL281" s="175" t="s">
        <v>197</v>
      </c>
      <c r="BM281" s="175" t="s">
        <v>1192</v>
      </c>
    </row>
    <row r="282" spans="1:65" s="147" customFormat="1" ht="15.75" customHeight="1" x14ac:dyDescent="0.3">
      <c r="A282" s="245"/>
      <c r="B282" s="81"/>
      <c r="C282" s="237" t="s">
        <v>746</v>
      </c>
      <c r="D282" s="237" t="s">
        <v>382</v>
      </c>
      <c r="E282" s="238" t="s">
        <v>774</v>
      </c>
      <c r="F282" s="239" t="s">
        <v>775</v>
      </c>
      <c r="G282" s="237" t="s">
        <v>128</v>
      </c>
      <c r="H282" s="240">
        <v>2</v>
      </c>
      <c r="I282" s="271"/>
      <c r="J282" s="241">
        <f>ROUND($I$282*$H$282,2)</f>
        <v>0</v>
      </c>
      <c r="K282" s="239" t="s">
        <v>129</v>
      </c>
      <c r="L282" s="256"/>
      <c r="M282" s="239"/>
      <c r="N282" s="242" t="s">
        <v>34</v>
      </c>
      <c r="O282" s="223">
        <v>0</v>
      </c>
      <c r="P282" s="223">
        <f>$O$282*$H$282</f>
        <v>0</v>
      </c>
      <c r="Q282" s="223">
        <v>1.38E-2</v>
      </c>
      <c r="R282" s="223">
        <f>$Q$282*$H$282</f>
        <v>2.76E-2</v>
      </c>
      <c r="S282" s="223">
        <v>0</v>
      </c>
      <c r="T282" s="224">
        <f>$S$282*$H$282</f>
        <v>0</v>
      </c>
      <c r="AR282" s="175" t="s">
        <v>266</v>
      </c>
      <c r="AT282" s="175" t="s">
        <v>382</v>
      </c>
      <c r="AU282" s="175" t="s">
        <v>70</v>
      </c>
      <c r="AY282" s="175" t="s">
        <v>122</v>
      </c>
      <c r="BE282" s="225">
        <f>IF($N$282="základní",$J$282,0)</f>
        <v>0</v>
      </c>
      <c r="BF282" s="225">
        <f>IF($N$282="snížená",$J$282,0)</f>
        <v>0</v>
      </c>
      <c r="BG282" s="225">
        <f>IF($N$282="zákl. přenesená",$J$282,0)</f>
        <v>0</v>
      </c>
      <c r="BH282" s="225">
        <f>IF($N$282="sníž. přenesená",$J$282,0)</f>
        <v>0</v>
      </c>
      <c r="BI282" s="225">
        <f>IF($N$282="nulová",$J$282,0)</f>
        <v>0</v>
      </c>
      <c r="BJ282" s="175" t="s">
        <v>17</v>
      </c>
      <c r="BK282" s="225">
        <f>ROUND($I$282*$H$282,2)</f>
        <v>0</v>
      </c>
      <c r="BL282" s="175" t="s">
        <v>197</v>
      </c>
      <c r="BM282" s="175" t="s">
        <v>1193</v>
      </c>
    </row>
    <row r="283" spans="1:65" s="147" customFormat="1" ht="15.75" customHeight="1" x14ac:dyDescent="0.3">
      <c r="A283" s="245"/>
      <c r="B283" s="81"/>
      <c r="C283" s="218" t="s">
        <v>750</v>
      </c>
      <c r="D283" s="218" t="s">
        <v>125</v>
      </c>
      <c r="E283" s="216" t="s">
        <v>778</v>
      </c>
      <c r="F283" s="217" t="s">
        <v>779</v>
      </c>
      <c r="G283" s="218" t="s">
        <v>128</v>
      </c>
      <c r="H283" s="219">
        <v>2</v>
      </c>
      <c r="I283" s="270"/>
      <c r="J283" s="220">
        <f>ROUND($I$283*$H$283,2)</f>
        <v>0</v>
      </c>
      <c r="K283" s="217" t="s">
        <v>129</v>
      </c>
      <c r="L283" s="252"/>
      <c r="M283" s="221"/>
      <c r="N283" s="222" t="s">
        <v>34</v>
      </c>
      <c r="O283" s="223">
        <v>0.5</v>
      </c>
      <c r="P283" s="223">
        <f>$O$283*$H$283</f>
        <v>1</v>
      </c>
      <c r="Q283" s="223">
        <v>0</v>
      </c>
      <c r="R283" s="223">
        <f>$Q$283*$H$283</f>
        <v>0</v>
      </c>
      <c r="S283" s="223">
        <v>0</v>
      </c>
      <c r="T283" s="224">
        <f>$S$283*$H$283</f>
        <v>0</v>
      </c>
      <c r="AR283" s="175" t="s">
        <v>197</v>
      </c>
      <c r="AT283" s="175" t="s">
        <v>125</v>
      </c>
      <c r="AU283" s="175" t="s">
        <v>70</v>
      </c>
      <c r="AY283" s="175" t="s">
        <v>122</v>
      </c>
      <c r="BE283" s="225">
        <f>IF($N$283="základní",$J$283,0)</f>
        <v>0</v>
      </c>
      <c r="BF283" s="225">
        <f>IF($N$283="snížená",$J$283,0)</f>
        <v>0</v>
      </c>
      <c r="BG283" s="225">
        <f>IF($N$283="zákl. přenesená",$J$283,0)</f>
        <v>0</v>
      </c>
      <c r="BH283" s="225">
        <f>IF($N$283="sníž. přenesená",$J$283,0)</f>
        <v>0</v>
      </c>
      <c r="BI283" s="225">
        <f>IF($N$283="nulová",$J$283,0)</f>
        <v>0</v>
      </c>
      <c r="BJ283" s="175" t="s">
        <v>17</v>
      </c>
      <c r="BK283" s="225">
        <f>ROUND($I$283*$H$283,2)</f>
        <v>0</v>
      </c>
      <c r="BL283" s="175" t="s">
        <v>197</v>
      </c>
      <c r="BM283" s="175" t="s">
        <v>780</v>
      </c>
    </row>
    <row r="284" spans="1:65" s="147" customFormat="1" ht="15.75" customHeight="1" x14ac:dyDescent="0.3">
      <c r="A284" s="245"/>
      <c r="B284" s="81"/>
      <c r="C284" s="237" t="s">
        <v>754</v>
      </c>
      <c r="D284" s="237" t="s">
        <v>382</v>
      </c>
      <c r="E284" s="238" t="s">
        <v>782</v>
      </c>
      <c r="F284" s="239" t="s">
        <v>783</v>
      </c>
      <c r="G284" s="237" t="s">
        <v>128</v>
      </c>
      <c r="H284" s="240">
        <v>2</v>
      </c>
      <c r="I284" s="271"/>
      <c r="J284" s="241">
        <f>ROUND($I$284*$H$284,2)</f>
        <v>0</v>
      </c>
      <c r="K284" s="239" t="s">
        <v>129</v>
      </c>
      <c r="L284" s="256"/>
      <c r="M284" s="239"/>
      <c r="N284" s="242" t="s">
        <v>34</v>
      </c>
      <c r="O284" s="223">
        <v>0</v>
      </c>
      <c r="P284" s="223">
        <f>$O$284*$H$284</f>
        <v>0</v>
      </c>
      <c r="Q284" s="223">
        <v>2.0999999999999999E-3</v>
      </c>
      <c r="R284" s="223">
        <f>$Q$284*$H$284</f>
        <v>4.1999999999999997E-3</v>
      </c>
      <c r="S284" s="223">
        <v>0</v>
      </c>
      <c r="T284" s="224">
        <f>$S$284*$H$284</f>
        <v>0</v>
      </c>
      <c r="AR284" s="175" t="s">
        <v>266</v>
      </c>
      <c r="AT284" s="175" t="s">
        <v>382</v>
      </c>
      <c r="AU284" s="175" t="s">
        <v>70</v>
      </c>
      <c r="AY284" s="175" t="s">
        <v>122</v>
      </c>
      <c r="BE284" s="225">
        <f>IF($N$284="základní",$J$284,0)</f>
        <v>0</v>
      </c>
      <c r="BF284" s="225">
        <f>IF($N$284="snížená",$J$284,0)</f>
        <v>0</v>
      </c>
      <c r="BG284" s="225">
        <f>IF($N$284="zákl. přenesená",$J$284,0)</f>
        <v>0</v>
      </c>
      <c r="BH284" s="225">
        <f>IF($N$284="sníž. přenesená",$J$284,0)</f>
        <v>0</v>
      </c>
      <c r="BI284" s="225">
        <f>IF($N$284="nulová",$J$284,0)</f>
        <v>0</v>
      </c>
      <c r="BJ284" s="175" t="s">
        <v>17</v>
      </c>
      <c r="BK284" s="225">
        <f>ROUND($I$284*$H$284,2)</f>
        <v>0</v>
      </c>
      <c r="BL284" s="175" t="s">
        <v>197</v>
      </c>
      <c r="BM284" s="175" t="s">
        <v>784</v>
      </c>
    </row>
    <row r="285" spans="1:65" s="147" customFormat="1" ht="15.75" customHeight="1" x14ac:dyDescent="0.3">
      <c r="A285" s="245"/>
      <c r="B285" s="81"/>
      <c r="C285" s="218" t="s">
        <v>760</v>
      </c>
      <c r="D285" s="218" t="s">
        <v>125</v>
      </c>
      <c r="E285" s="216" t="s">
        <v>785</v>
      </c>
      <c r="F285" s="217" t="s">
        <v>786</v>
      </c>
      <c r="G285" s="218" t="s">
        <v>128</v>
      </c>
      <c r="H285" s="219">
        <v>6</v>
      </c>
      <c r="I285" s="270"/>
      <c r="J285" s="220">
        <f>ROUND($I$285*$H$285,2)</f>
        <v>0</v>
      </c>
      <c r="K285" s="217" t="s">
        <v>129</v>
      </c>
      <c r="L285" s="252"/>
      <c r="M285" s="221"/>
      <c r="N285" s="222" t="s">
        <v>34</v>
      </c>
      <c r="O285" s="223">
        <v>0.03</v>
      </c>
      <c r="P285" s="223">
        <f>$O$285*$H$285</f>
        <v>0.18</v>
      </c>
      <c r="Q285" s="223">
        <v>0</v>
      </c>
      <c r="R285" s="223">
        <f>$Q$285*$H$285</f>
        <v>0</v>
      </c>
      <c r="S285" s="223">
        <v>1.2500000000000001E-2</v>
      </c>
      <c r="T285" s="224">
        <f>$S$285*$H$285</f>
        <v>7.5000000000000011E-2</v>
      </c>
      <c r="AR285" s="175" t="s">
        <v>197</v>
      </c>
      <c r="AT285" s="175" t="s">
        <v>125</v>
      </c>
      <c r="AU285" s="175" t="s">
        <v>70</v>
      </c>
      <c r="AY285" s="175" t="s">
        <v>122</v>
      </c>
      <c r="BE285" s="225">
        <f>IF($N$285="základní",$J$285,0)</f>
        <v>0</v>
      </c>
      <c r="BF285" s="225">
        <f>IF($N$285="snížená",$J$285,0)</f>
        <v>0</v>
      </c>
      <c r="BG285" s="225">
        <f>IF($N$285="zákl. přenesená",$J$285,0)</f>
        <v>0</v>
      </c>
      <c r="BH285" s="225">
        <f>IF($N$285="sníž. přenesená",$J$285,0)</f>
        <v>0</v>
      </c>
      <c r="BI285" s="225">
        <f>IF($N$285="nulová",$J$285,0)</f>
        <v>0</v>
      </c>
      <c r="BJ285" s="175" t="s">
        <v>17</v>
      </c>
      <c r="BK285" s="225">
        <f>ROUND($I$285*$H$285,2)</f>
        <v>0</v>
      </c>
      <c r="BL285" s="175" t="s">
        <v>197</v>
      </c>
      <c r="BM285" s="175" t="s">
        <v>787</v>
      </c>
    </row>
    <row r="286" spans="1:65" s="147" customFormat="1" ht="15.75" hidden="1" customHeight="1" x14ac:dyDescent="0.3">
      <c r="A286" s="245"/>
      <c r="B286" s="226"/>
      <c r="D286" s="227" t="s">
        <v>166</v>
      </c>
      <c r="E286" s="228"/>
      <c r="F286" s="228" t="s">
        <v>130</v>
      </c>
      <c r="H286" s="229">
        <v>4</v>
      </c>
      <c r="L286" s="255"/>
      <c r="M286" s="230"/>
      <c r="T286" s="231"/>
      <c r="AT286" s="232" t="s">
        <v>166</v>
      </c>
      <c r="AU286" s="232" t="s">
        <v>70</v>
      </c>
      <c r="AV286" s="232" t="s">
        <v>70</v>
      </c>
      <c r="AW286" s="232" t="s">
        <v>93</v>
      </c>
      <c r="AX286" s="232" t="s">
        <v>63</v>
      </c>
      <c r="AY286" s="232" t="s">
        <v>122</v>
      </c>
    </row>
    <row r="287" spans="1:65" s="147" customFormat="1" ht="15.75" hidden="1" customHeight="1" x14ac:dyDescent="0.3">
      <c r="A287" s="245"/>
      <c r="B287" s="226"/>
      <c r="D287" s="233" t="s">
        <v>166</v>
      </c>
      <c r="E287" s="232"/>
      <c r="F287" s="228" t="s">
        <v>70</v>
      </c>
      <c r="H287" s="229">
        <v>2</v>
      </c>
      <c r="L287" s="255"/>
      <c r="M287" s="230"/>
      <c r="T287" s="231"/>
      <c r="AT287" s="232" t="s">
        <v>166</v>
      </c>
      <c r="AU287" s="232" t="s">
        <v>70</v>
      </c>
      <c r="AV287" s="232" t="s">
        <v>70</v>
      </c>
      <c r="AW287" s="232" t="s">
        <v>93</v>
      </c>
      <c r="AX287" s="232" t="s">
        <v>63</v>
      </c>
      <c r="AY287" s="232" t="s">
        <v>122</v>
      </c>
    </row>
    <row r="288" spans="1:65" s="147" customFormat="1" ht="15.75" customHeight="1" x14ac:dyDescent="0.3">
      <c r="A288" s="245"/>
      <c r="B288" s="81"/>
      <c r="C288" s="215" t="s">
        <v>765</v>
      </c>
      <c r="D288" s="215" t="s">
        <v>125</v>
      </c>
      <c r="E288" s="216" t="s">
        <v>789</v>
      </c>
      <c r="F288" s="217" t="s">
        <v>790</v>
      </c>
      <c r="G288" s="218" t="s">
        <v>128</v>
      </c>
      <c r="H288" s="219">
        <v>2</v>
      </c>
      <c r="I288" s="270"/>
      <c r="J288" s="220">
        <f>ROUND($I$288*$H$288,2)</f>
        <v>0</v>
      </c>
      <c r="K288" s="217" t="s">
        <v>129</v>
      </c>
      <c r="L288" s="252"/>
      <c r="M288" s="221"/>
      <c r="N288" s="222" t="s">
        <v>34</v>
      </c>
      <c r="O288" s="223">
        <v>0.05</v>
      </c>
      <c r="P288" s="223">
        <f>$O$288*$H$288</f>
        <v>0.1</v>
      </c>
      <c r="Q288" s="223">
        <v>0</v>
      </c>
      <c r="R288" s="223">
        <f>$Q$288*$H$288</f>
        <v>0</v>
      </c>
      <c r="S288" s="223">
        <v>2.4E-2</v>
      </c>
      <c r="T288" s="224">
        <f>$S$288*$H$288</f>
        <v>4.8000000000000001E-2</v>
      </c>
      <c r="AR288" s="175" t="s">
        <v>197</v>
      </c>
      <c r="AT288" s="175" t="s">
        <v>125</v>
      </c>
      <c r="AU288" s="175" t="s">
        <v>70</v>
      </c>
      <c r="AY288" s="147" t="s">
        <v>122</v>
      </c>
      <c r="BE288" s="225">
        <f>IF($N$288="základní",$J$288,0)</f>
        <v>0</v>
      </c>
      <c r="BF288" s="225">
        <f>IF($N$288="snížená",$J$288,0)</f>
        <v>0</v>
      </c>
      <c r="BG288" s="225">
        <f>IF($N$288="zákl. přenesená",$J$288,0)</f>
        <v>0</v>
      </c>
      <c r="BH288" s="225">
        <f>IF($N$288="sníž. přenesená",$J$288,0)</f>
        <v>0</v>
      </c>
      <c r="BI288" s="225">
        <f>IF($N$288="nulová",$J$288,0)</f>
        <v>0</v>
      </c>
      <c r="BJ288" s="175" t="s">
        <v>17</v>
      </c>
      <c r="BK288" s="225">
        <f>ROUND($I$288*$H$288,2)</f>
        <v>0</v>
      </c>
      <c r="BL288" s="175" t="s">
        <v>197</v>
      </c>
      <c r="BM288" s="175" t="s">
        <v>791</v>
      </c>
    </row>
    <row r="289" spans="1:65" s="147" customFormat="1" ht="15.75" customHeight="1" x14ac:dyDescent="0.3">
      <c r="A289" s="245"/>
      <c r="B289" s="81"/>
      <c r="C289" s="218" t="s">
        <v>769</v>
      </c>
      <c r="D289" s="218" t="s">
        <v>125</v>
      </c>
      <c r="E289" s="216" t="s">
        <v>1194</v>
      </c>
      <c r="F289" s="217" t="s">
        <v>1195</v>
      </c>
      <c r="G289" s="218" t="s">
        <v>128</v>
      </c>
      <c r="H289" s="219">
        <v>2</v>
      </c>
      <c r="I289" s="270"/>
      <c r="J289" s="220">
        <f>ROUND($I$289*$H$289,2)</f>
        <v>0</v>
      </c>
      <c r="K289" s="217" t="s">
        <v>129</v>
      </c>
      <c r="L289" s="252"/>
      <c r="M289" s="221"/>
      <c r="N289" s="222" t="s">
        <v>34</v>
      </c>
      <c r="O289" s="223">
        <v>0.42699999999999999</v>
      </c>
      <c r="P289" s="223">
        <f>$O$289*$H$289</f>
        <v>0.85399999999999998</v>
      </c>
      <c r="Q289" s="223">
        <v>0</v>
      </c>
      <c r="R289" s="223">
        <f>$Q$289*$H$289</f>
        <v>0</v>
      </c>
      <c r="S289" s="223">
        <v>7.1999999999999998E-3</v>
      </c>
      <c r="T289" s="224">
        <f>$S$289*$H$289</f>
        <v>1.44E-2</v>
      </c>
      <c r="AR289" s="175" t="s">
        <v>197</v>
      </c>
      <c r="AT289" s="175" t="s">
        <v>125</v>
      </c>
      <c r="AU289" s="175" t="s">
        <v>70</v>
      </c>
      <c r="AY289" s="175" t="s">
        <v>122</v>
      </c>
      <c r="BE289" s="225">
        <f>IF($N$289="základní",$J$289,0)</f>
        <v>0</v>
      </c>
      <c r="BF289" s="225">
        <f>IF($N$289="snížená",$J$289,0)</f>
        <v>0</v>
      </c>
      <c r="BG289" s="225">
        <f>IF($N$289="zákl. přenesená",$J$289,0)</f>
        <v>0</v>
      </c>
      <c r="BH289" s="225">
        <f>IF($N$289="sníž. přenesená",$J$289,0)</f>
        <v>0</v>
      </c>
      <c r="BI289" s="225">
        <f>IF($N$289="nulová",$J$289,0)</f>
        <v>0</v>
      </c>
      <c r="BJ289" s="175" t="s">
        <v>17</v>
      </c>
      <c r="BK289" s="225">
        <f>ROUND($I$289*$H$289,2)</f>
        <v>0</v>
      </c>
      <c r="BL289" s="175" t="s">
        <v>197</v>
      </c>
      <c r="BM289" s="175" t="s">
        <v>1196</v>
      </c>
    </row>
    <row r="290" spans="1:65" s="147" customFormat="1" ht="15.75" customHeight="1" x14ac:dyDescent="0.3">
      <c r="A290" s="245"/>
      <c r="B290" s="81"/>
      <c r="C290" s="237" t="s">
        <v>773</v>
      </c>
      <c r="D290" s="237" t="s">
        <v>382</v>
      </c>
      <c r="E290" s="238" t="s">
        <v>797</v>
      </c>
      <c r="F290" s="239" t="s">
        <v>798</v>
      </c>
      <c r="G290" s="237" t="s">
        <v>208</v>
      </c>
      <c r="H290" s="240">
        <v>1.2</v>
      </c>
      <c r="I290" s="271"/>
      <c r="J290" s="241">
        <f>ROUND($I$290*$H$290,2)</f>
        <v>0</v>
      </c>
      <c r="K290" s="239" t="s">
        <v>129</v>
      </c>
      <c r="L290" s="256"/>
      <c r="M290" s="239"/>
      <c r="N290" s="242" t="s">
        <v>34</v>
      </c>
      <c r="O290" s="223">
        <v>0</v>
      </c>
      <c r="P290" s="223">
        <f>$O$290*$H$290</f>
        <v>0</v>
      </c>
      <c r="Q290" s="223">
        <v>3.0000000000000001E-3</v>
      </c>
      <c r="R290" s="223">
        <f>$Q$290*$H$290</f>
        <v>3.5999999999999999E-3</v>
      </c>
      <c r="S290" s="223">
        <v>0</v>
      </c>
      <c r="T290" s="224">
        <f>$S$290*$H$290</f>
        <v>0</v>
      </c>
      <c r="AR290" s="175" t="s">
        <v>266</v>
      </c>
      <c r="AT290" s="175" t="s">
        <v>382</v>
      </c>
      <c r="AU290" s="175" t="s">
        <v>70</v>
      </c>
      <c r="AY290" s="175" t="s">
        <v>122</v>
      </c>
      <c r="BE290" s="225">
        <f>IF($N$290="základní",$J$290,0)</f>
        <v>0</v>
      </c>
      <c r="BF290" s="225">
        <f>IF($N$290="snížená",$J$290,0)</f>
        <v>0</v>
      </c>
      <c r="BG290" s="225">
        <f>IF($N$290="zákl. přenesená",$J$290,0)</f>
        <v>0</v>
      </c>
      <c r="BH290" s="225">
        <f>IF($N$290="sníž. přenesená",$J$290,0)</f>
        <v>0</v>
      </c>
      <c r="BI290" s="225">
        <f>IF($N$290="nulová",$J$290,0)</f>
        <v>0</v>
      </c>
      <c r="BJ290" s="175" t="s">
        <v>17</v>
      </c>
      <c r="BK290" s="225">
        <f>ROUND($I$290*$H$290,2)</f>
        <v>0</v>
      </c>
      <c r="BL290" s="175" t="s">
        <v>197</v>
      </c>
      <c r="BM290" s="175" t="s">
        <v>1197</v>
      </c>
    </row>
    <row r="291" spans="1:65" s="147" customFormat="1" ht="15.75" customHeight="1" x14ac:dyDescent="0.3">
      <c r="A291" s="245"/>
      <c r="B291" s="81"/>
      <c r="C291" s="237" t="s">
        <v>777</v>
      </c>
      <c r="D291" s="237" t="s">
        <v>382</v>
      </c>
      <c r="E291" s="238" t="s">
        <v>801</v>
      </c>
      <c r="F291" s="239" t="s">
        <v>802</v>
      </c>
      <c r="G291" s="237" t="s">
        <v>128</v>
      </c>
      <c r="H291" s="240">
        <v>4</v>
      </c>
      <c r="I291" s="271"/>
      <c r="J291" s="241">
        <f>ROUND($I$291*$H$291,2)</f>
        <v>0</v>
      </c>
      <c r="K291" s="239" t="s">
        <v>129</v>
      </c>
      <c r="L291" s="256"/>
      <c r="M291" s="239"/>
      <c r="N291" s="242" t="s">
        <v>34</v>
      </c>
      <c r="O291" s="223">
        <v>0</v>
      </c>
      <c r="P291" s="223">
        <f>$O$291*$H$291</f>
        <v>0</v>
      </c>
      <c r="Q291" s="223">
        <v>6.0000000000000002E-5</v>
      </c>
      <c r="R291" s="223">
        <f>$Q$291*$H$291</f>
        <v>2.4000000000000001E-4</v>
      </c>
      <c r="S291" s="223">
        <v>0</v>
      </c>
      <c r="T291" s="224">
        <f>$S$291*$H$291</f>
        <v>0</v>
      </c>
      <c r="AR291" s="175" t="s">
        <v>266</v>
      </c>
      <c r="AT291" s="175" t="s">
        <v>382</v>
      </c>
      <c r="AU291" s="175" t="s">
        <v>70</v>
      </c>
      <c r="AY291" s="175" t="s">
        <v>122</v>
      </c>
      <c r="BE291" s="225">
        <f>IF($N$291="základní",$J$291,0)</f>
        <v>0</v>
      </c>
      <c r="BF291" s="225">
        <f>IF($N$291="snížená",$J$291,0)</f>
        <v>0</v>
      </c>
      <c r="BG291" s="225">
        <f>IF($N$291="zákl. přenesená",$J$291,0)</f>
        <v>0</v>
      </c>
      <c r="BH291" s="225">
        <f>IF($N$291="sníž. přenesená",$J$291,0)</f>
        <v>0</v>
      </c>
      <c r="BI291" s="225">
        <f>IF($N$291="nulová",$J$291,0)</f>
        <v>0</v>
      </c>
      <c r="BJ291" s="175" t="s">
        <v>17</v>
      </c>
      <c r="BK291" s="225">
        <f>ROUND($I$291*$H$291,2)</f>
        <v>0</v>
      </c>
      <c r="BL291" s="175" t="s">
        <v>197</v>
      </c>
      <c r="BM291" s="175" t="s">
        <v>1198</v>
      </c>
    </row>
    <row r="292" spans="1:65" s="147" customFormat="1" ht="15.75" customHeight="1" x14ac:dyDescent="0.3">
      <c r="A292" s="245"/>
      <c r="B292" s="81"/>
      <c r="C292" s="218" t="s">
        <v>781</v>
      </c>
      <c r="D292" s="218" t="s">
        <v>125</v>
      </c>
      <c r="E292" s="216" t="s">
        <v>793</v>
      </c>
      <c r="F292" s="217" t="s">
        <v>794</v>
      </c>
      <c r="G292" s="218" t="s">
        <v>128</v>
      </c>
      <c r="H292" s="219">
        <v>2</v>
      </c>
      <c r="I292" s="270"/>
      <c r="J292" s="220">
        <f>ROUND($I$292*$H$292,2)</f>
        <v>0</v>
      </c>
      <c r="K292" s="217" t="s">
        <v>129</v>
      </c>
      <c r="L292" s="252"/>
      <c r="M292" s="221"/>
      <c r="N292" s="222" t="s">
        <v>34</v>
      </c>
      <c r="O292" s="223">
        <v>0.58499999999999996</v>
      </c>
      <c r="P292" s="223">
        <f>$O$292*$H$292</f>
        <v>1.17</v>
      </c>
      <c r="Q292" s="223">
        <v>0</v>
      </c>
      <c r="R292" s="223">
        <f>$Q$292*$H$292</f>
        <v>0</v>
      </c>
      <c r="S292" s="223">
        <v>1.15E-2</v>
      </c>
      <c r="T292" s="224">
        <f>$S$292*$H$292</f>
        <v>2.3E-2</v>
      </c>
      <c r="AR292" s="175" t="s">
        <v>197</v>
      </c>
      <c r="AT292" s="175" t="s">
        <v>125</v>
      </c>
      <c r="AU292" s="175" t="s">
        <v>70</v>
      </c>
      <c r="AY292" s="175" t="s">
        <v>122</v>
      </c>
      <c r="BE292" s="225">
        <f>IF($N$292="základní",$J$292,0)</f>
        <v>0</v>
      </c>
      <c r="BF292" s="225">
        <f>IF($N$292="snížená",$J$292,0)</f>
        <v>0</v>
      </c>
      <c r="BG292" s="225">
        <f>IF($N$292="zákl. přenesená",$J$292,0)</f>
        <v>0</v>
      </c>
      <c r="BH292" s="225">
        <f>IF($N$292="sníž. přenesená",$J$292,0)</f>
        <v>0</v>
      </c>
      <c r="BI292" s="225">
        <f>IF($N$292="nulová",$J$292,0)</f>
        <v>0</v>
      </c>
      <c r="BJ292" s="175" t="s">
        <v>17</v>
      </c>
      <c r="BK292" s="225">
        <f>ROUND($I$292*$H$292,2)</f>
        <v>0</v>
      </c>
      <c r="BL292" s="175" t="s">
        <v>197</v>
      </c>
      <c r="BM292" s="175" t="s">
        <v>1199</v>
      </c>
    </row>
    <row r="293" spans="1:65" s="147" customFormat="1" ht="15.75" customHeight="1" x14ac:dyDescent="0.3">
      <c r="A293" s="245"/>
      <c r="B293" s="81"/>
      <c r="C293" s="237" t="s">
        <v>74</v>
      </c>
      <c r="D293" s="237" t="s">
        <v>382</v>
      </c>
      <c r="E293" s="238" t="s">
        <v>797</v>
      </c>
      <c r="F293" s="239" t="s">
        <v>798</v>
      </c>
      <c r="G293" s="237" t="s">
        <v>208</v>
      </c>
      <c r="H293" s="240">
        <v>2.4</v>
      </c>
      <c r="I293" s="271"/>
      <c r="J293" s="241">
        <f>ROUND($I$293*$H$293,2)</f>
        <v>0</v>
      </c>
      <c r="K293" s="239" t="s">
        <v>129</v>
      </c>
      <c r="L293" s="256"/>
      <c r="M293" s="239"/>
      <c r="N293" s="242" t="s">
        <v>34</v>
      </c>
      <c r="O293" s="223">
        <v>0</v>
      </c>
      <c r="P293" s="223">
        <f>$O$293*$H$293</f>
        <v>0</v>
      </c>
      <c r="Q293" s="223">
        <v>3.0000000000000001E-3</v>
      </c>
      <c r="R293" s="223">
        <f>$Q$293*$H$293</f>
        <v>7.1999999999999998E-3</v>
      </c>
      <c r="S293" s="223">
        <v>0</v>
      </c>
      <c r="T293" s="224">
        <f>$S$293*$H$293</f>
        <v>0</v>
      </c>
      <c r="AR293" s="175" t="s">
        <v>266</v>
      </c>
      <c r="AT293" s="175" t="s">
        <v>382</v>
      </c>
      <c r="AU293" s="175" t="s">
        <v>70</v>
      </c>
      <c r="AY293" s="175" t="s">
        <v>122</v>
      </c>
      <c r="BE293" s="225">
        <f>IF($N$293="základní",$J$293,0)</f>
        <v>0</v>
      </c>
      <c r="BF293" s="225">
        <f>IF($N$293="snížená",$J$293,0)</f>
        <v>0</v>
      </c>
      <c r="BG293" s="225">
        <f>IF($N$293="zákl. přenesená",$J$293,0)</f>
        <v>0</v>
      </c>
      <c r="BH293" s="225">
        <f>IF($N$293="sníž. přenesená",$J$293,0)</f>
        <v>0</v>
      </c>
      <c r="BI293" s="225">
        <f>IF($N$293="nulová",$J$293,0)</f>
        <v>0</v>
      </c>
      <c r="BJ293" s="175" t="s">
        <v>17</v>
      </c>
      <c r="BK293" s="225">
        <f>ROUND($I$293*$H$293,2)</f>
        <v>0</v>
      </c>
      <c r="BL293" s="175" t="s">
        <v>197</v>
      </c>
      <c r="BM293" s="175" t="s">
        <v>1200</v>
      </c>
    </row>
    <row r="294" spans="1:65" s="147" customFormat="1" ht="15.75" customHeight="1" x14ac:dyDescent="0.3">
      <c r="A294" s="245"/>
      <c r="B294" s="81"/>
      <c r="C294" s="237" t="s">
        <v>788</v>
      </c>
      <c r="D294" s="237" t="s">
        <v>382</v>
      </c>
      <c r="E294" s="238" t="s">
        <v>801</v>
      </c>
      <c r="F294" s="239" t="s">
        <v>802</v>
      </c>
      <c r="G294" s="237" t="s">
        <v>128</v>
      </c>
      <c r="H294" s="240">
        <v>4</v>
      </c>
      <c r="I294" s="271"/>
      <c r="J294" s="241">
        <f>ROUND($I$294*$H$294,2)</f>
        <v>0</v>
      </c>
      <c r="K294" s="239" t="s">
        <v>129</v>
      </c>
      <c r="L294" s="256"/>
      <c r="M294" s="239"/>
      <c r="N294" s="242" t="s">
        <v>34</v>
      </c>
      <c r="O294" s="223">
        <v>0</v>
      </c>
      <c r="P294" s="223">
        <f>$O$294*$H$294</f>
        <v>0</v>
      </c>
      <c r="Q294" s="223">
        <v>6.0000000000000002E-5</v>
      </c>
      <c r="R294" s="223">
        <f>$Q$294*$H$294</f>
        <v>2.4000000000000001E-4</v>
      </c>
      <c r="S294" s="223">
        <v>0</v>
      </c>
      <c r="T294" s="224">
        <f>$S$294*$H$294</f>
        <v>0</v>
      </c>
      <c r="AR294" s="175" t="s">
        <v>266</v>
      </c>
      <c r="AT294" s="175" t="s">
        <v>382</v>
      </c>
      <c r="AU294" s="175" t="s">
        <v>70</v>
      </c>
      <c r="AY294" s="175" t="s">
        <v>122</v>
      </c>
      <c r="BE294" s="225">
        <f>IF($N$294="základní",$J$294,0)</f>
        <v>0</v>
      </c>
      <c r="BF294" s="225">
        <f>IF($N$294="snížená",$J$294,0)</f>
        <v>0</v>
      </c>
      <c r="BG294" s="225">
        <f>IF($N$294="zákl. přenesená",$J$294,0)</f>
        <v>0</v>
      </c>
      <c r="BH294" s="225">
        <f>IF($N$294="sníž. přenesená",$J$294,0)</f>
        <v>0</v>
      </c>
      <c r="BI294" s="225">
        <f>IF($N$294="nulová",$J$294,0)</f>
        <v>0</v>
      </c>
      <c r="BJ294" s="175" t="s">
        <v>17</v>
      </c>
      <c r="BK294" s="225">
        <f>ROUND($I$294*$H$294,2)</f>
        <v>0</v>
      </c>
      <c r="BL294" s="175" t="s">
        <v>197</v>
      </c>
      <c r="BM294" s="175" t="s">
        <v>1201</v>
      </c>
    </row>
    <row r="295" spans="1:65" s="147" customFormat="1" ht="15.75" customHeight="1" x14ac:dyDescent="0.3">
      <c r="A295" s="245"/>
      <c r="B295" s="81"/>
      <c r="C295" s="218" t="s">
        <v>792</v>
      </c>
      <c r="D295" s="218" t="s">
        <v>125</v>
      </c>
      <c r="E295" s="216" t="s">
        <v>805</v>
      </c>
      <c r="F295" s="217" t="s">
        <v>806</v>
      </c>
      <c r="G295" s="218" t="s">
        <v>221</v>
      </c>
      <c r="H295" s="269"/>
      <c r="I295" s="270"/>
      <c r="J295" s="220">
        <f>ROUND($I$295*$H$295,2)</f>
        <v>0</v>
      </c>
      <c r="K295" s="217" t="s">
        <v>129</v>
      </c>
      <c r="L295" s="252"/>
      <c r="M295" s="221"/>
      <c r="N295" s="222" t="s">
        <v>34</v>
      </c>
      <c r="O295" s="223">
        <v>0</v>
      </c>
      <c r="P295" s="223">
        <f>$O$295*$H$295</f>
        <v>0</v>
      </c>
      <c r="Q295" s="223">
        <v>0</v>
      </c>
      <c r="R295" s="223">
        <f>$Q$295*$H$295</f>
        <v>0</v>
      </c>
      <c r="S295" s="223">
        <v>0</v>
      </c>
      <c r="T295" s="224">
        <f>$S$295*$H$295</f>
        <v>0</v>
      </c>
      <c r="AR295" s="175" t="s">
        <v>197</v>
      </c>
      <c r="AT295" s="175" t="s">
        <v>125</v>
      </c>
      <c r="AU295" s="175" t="s">
        <v>70</v>
      </c>
      <c r="AY295" s="175" t="s">
        <v>122</v>
      </c>
      <c r="BE295" s="225">
        <f>IF($N$295="základní",$J$295,0)</f>
        <v>0</v>
      </c>
      <c r="BF295" s="225">
        <f>IF($N$295="snížená",$J$295,0)</f>
        <v>0</v>
      </c>
      <c r="BG295" s="225">
        <f>IF($N$295="zákl. přenesená",$J$295,0)</f>
        <v>0</v>
      </c>
      <c r="BH295" s="225">
        <f>IF($N$295="sníž. přenesená",$J$295,0)</f>
        <v>0</v>
      </c>
      <c r="BI295" s="225">
        <f>IF($N$295="nulová",$J$295,0)</f>
        <v>0</v>
      </c>
      <c r="BJ295" s="175" t="s">
        <v>17</v>
      </c>
      <c r="BK295" s="225">
        <f>ROUND($I$295*$H$295,2)</f>
        <v>0</v>
      </c>
      <c r="BL295" s="175" t="s">
        <v>197</v>
      </c>
      <c r="BM295" s="175" t="s">
        <v>807</v>
      </c>
    </row>
    <row r="296" spans="1:65" s="205" customFormat="1" ht="30.75" hidden="1" customHeight="1" x14ac:dyDescent="0.3">
      <c r="A296" s="250"/>
      <c r="B296" s="204"/>
      <c r="D296" s="206" t="s">
        <v>62</v>
      </c>
      <c r="E296" s="213" t="s">
        <v>808</v>
      </c>
      <c r="F296" s="213" t="s">
        <v>809</v>
      </c>
      <c r="J296" s="214">
        <f>$BK$296</f>
        <v>0</v>
      </c>
      <c r="L296" s="254"/>
      <c r="M296" s="209"/>
      <c r="P296" s="210">
        <f>SUM($P$297:$P$308)</f>
        <v>10.714469999999999</v>
      </c>
      <c r="R296" s="210">
        <f>SUM($R$297:$R$308)</f>
        <v>0.33749599999999996</v>
      </c>
      <c r="T296" s="211">
        <f>SUM($T$297:$T$308)</f>
        <v>0</v>
      </c>
      <c r="AR296" s="206" t="s">
        <v>70</v>
      </c>
      <c r="AT296" s="206" t="s">
        <v>62</v>
      </c>
      <c r="AU296" s="206" t="s">
        <v>17</v>
      </c>
      <c r="AY296" s="206" t="s">
        <v>122</v>
      </c>
      <c r="BK296" s="212">
        <f>SUM($BK$297:$BK$308)</f>
        <v>0</v>
      </c>
    </row>
    <row r="297" spans="1:65" s="147" customFormat="1" ht="15.75" customHeight="1" x14ac:dyDescent="0.3">
      <c r="A297" s="245"/>
      <c r="B297" s="81"/>
      <c r="C297" s="218" t="s">
        <v>796</v>
      </c>
      <c r="D297" s="218" t="s">
        <v>125</v>
      </c>
      <c r="E297" s="216" t="s">
        <v>811</v>
      </c>
      <c r="F297" s="217" t="s">
        <v>812</v>
      </c>
      <c r="G297" s="218" t="s">
        <v>208</v>
      </c>
      <c r="H297" s="219">
        <v>13.54</v>
      </c>
      <c r="I297" s="270"/>
      <c r="J297" s="220">
        <f>ROUND($I$297*$H$297,2)</f>
        <v>0</v>
      </c>
      <c r="K297" s="217" t="s">
        <v>129</v>
      </c>
      <c r="L297" s="252"/>
      <c r="M297" s="221"/>
      <c r="N297" s="222" t="s">
        <v>34</v>
      </c>
      <c r="O297" s="223">
        <v>0.34899999999999998</v>
      </c>
      <c r="P297" s="223">
        <f>$O$297*$H$297</f>
        <v>4.7254599999999991</v>
      </c>
      <c r="Q297" s="223">
        <v>5.62E-3</v>
      </c>
      <c r="R297" s="223">
        <f>$Q$297*$H$297</f>
        <v>7.609479999999999E-2</v>
      </c>
      <c r="S297" s="223">
        <v>0</v>
      </c>
      <c r="T297" s="224">
        <f>$S$297*$H$297</f>
        <v>0</v>
      </c>
      <c r="AR297" s="175" t="s">
        <v>197</v>
      </c>
      <c r="AT297" s="175" t="s">
        <v>125</v>
      </c>
      <c r="AU297" s="175" t="s">
        <v>70</v>
      </c>
      <c r="AY297" s="175" t="s">
        <v>122</v>
      </c>
      <c r="BE297" s="225">
        <f>IF($N$297="základní",$J$297,0)</f>
        <v>0</v>
      </c>
      <c r="BF297" s="225">
        <f>IF($N$297="snížená",$J$297,0)</f>
        <v>0</v>
      </c>
      <c r="BG297" s="225">
        <f>IF($N$297="zákl. přenesená",$J$297,0)</f>
        <v>0</v>
      </c>
      <c r="BH297" s="225">
        <f>IF($N$297="sníž. přenesená",$J$297,0)</f>
        <v>0</v>
      </c>
      <c r="BI297" s="225">
        <f>IF($N$297="nulová",$J$297,0)</f>
        <v>0</v>
      </c>
      <c r="BJ297" s="175" t="s">
        <v>17</v>
      </c>
      <c r="BK297" s="225">
        <f>ROUND($I$297*$H$297,2)</f>
        <v>0</v>
      </c>
      <c r="BL297" s="175" t="s">
        <v>197</v>
      </c>
      <c r="BM297" s="175" t="s">
        <v>813</v>
      </c>
    </row>
    <row r="298" spans="1:65" s="147" customFormat="1" ht="15.75" hidden="1" customHeight="1" x14ac:dyDescent="0.3">
      <c r="A298" s="245"/>
      <c r="B298" s="226"/>
      <c r="D298" s="227" t="s">
        <v>166</v>
      </c>
      <c r="E298" s="228"/>
      <c r="F298" s="228" t="s">
        <v>1202</v>
      </c>
      <c r="H298" s="229">
        <v>0.37</v>
      </c>
      <c r="L298" s="255"/>
      <c r="M298" s="230"/>
      <c r="T298" s="231"/>
      <c r="AT298" s="232" t="s">
        <v>166</v>
      </c>
      <c r="AU298" s="232" t="s">
        <v>70</v>
      </c>
      <c r="AV298" s="232" t="s">
        <v>70</v>
      </c>
      <c r="AW298" s="232" t="s">
        <v>93</v>
      </c>
      <c r="AX298" s="232" t="s">
        <v>63</v>
      </c>
      <c r="AY298" s="232" t="s">
        <v>122</v>
      </c>
    </row>
    <row r="299" spans="1:65" s="147" customFormat="1" ht="15.75" hidden="1" customHeight="1" x14ac:dyDescent="0.3">
      <c r="A299" s="245"/>
      <c r="B299" s="226"/>
      <c r="D299" s="233" t="s">
        <v>166</v>
      </c>
      <c r="E299" s="232"/>
      <c r="F299" s="228" t="s">
        <v>1203</v>
      </c>
      <c r="H299" s="229">
        <v>0.37</v>
      </c>
      <c r="L299" s="255"/>
      <c r="M299" s="230"/>
      <c r="T299" s="231"/>
      <c r="AT299" s="232" t="s">
        <v>166</v>
      </c>
      <c r="AU299" s="232" t="s">
        <v>70</v>
      </c>
      <c r="AV299" s="232" t="s">
        <v>70</v>
      </c>
      <c r="AW299" s="232" t="s">
        <v>93</v>
      </c>
      <c r="AX299" s="232" t="s">
        <v>63</v>
      </c>
      <c r="AY299" s="232" t="s">
        <v>122</v>
      </c>
    </row>
    <row r="300" spans="1:65" s="147" customFormat="1" ht="15.75" hidden="1" customHeight="1" x14ac:dyDescent="0.3">
      <c r="A300" s="245"/>
      <c r="B300" s="226"/>
      <c r="D300" s="233" t="s">
        <v>166</v>
      </c>
      <c r="E300" s="232"/>
      <c r="F300" s="228" t="s">
        <v>1204</v>
      </c>
      <c r="H300" s="229">
        <v>6.8</v>
      </c>
      <c r="L300" s="255"/>
      <c r="M300" s="230"/>
      <c r="T300" s="231"/>
      <c r="AT300" s="232" t="s">
        <v>166</v>
      </c>
      <c r="AU300" s="232" t="s">
        <v>70</v>
      </c>
      <c r="AV300" s="232" t="s">
        <v>70</v>
      </c>
      <c r="AW300" s="232" t="s">
        <v>93</v>
      </c>
      <c r="AX300" s="232" t="s">
        <v>63</v>
      </c>
      <c r="AY300" s="232" t="s">
        <v>122</v>
      </c>
    </row>
    <row r="301" spans="1:65" s="147" customFormat="1" ht="15.75" hidden="1" customHeight="1" x14ac:dyDescent="0.3">
      <c r="A301" s="245"/>
      <c r="B301" s="226"/>
      <c r="D301" s="233" t="s">
        <v>166</v>
      </c>
      <c r="E301" s="232"/>
      <c r="F301" s="228" t="s">
        <v>1205</v>
      </c>
      <c r="H301" s="229">
        <v>6</v>
      </c>
      <c r="L301" s="255"/>
      <c r="M301" s="230"/>
      <c r="T301" s="231"/>
      <c r="AT301" s="232" t="s">
        <v>166</v>
      </c>
      <c r="AU301" s="232" t="s">
        <v>70</v>
      </c>
      <c r="AV301" s="232" t="s">
        <v>70</v>
      </c>
      <c r="AW301" s="232" t="s">
        <v>93</v>
      </c>
      <c r="AX301" s="232" t="s">
        <v>63</v>
      </c>
      <c r="AY301" s="232" t="s">
        <v>122</v>
      </c>
    </row>
    <row r="302" spans="1:65" s="147" customFormat="1" ht="15.75" customHeight="1" x14ac:dyDescent="0.3">
      <c r="A302" s="245"/>
      <c r="B302" s="81"/>
      <c r="C302" s="243" t="s">
        <v>800</v>
      </c>
      <c r="D302" s="243" t="s">
        <v>382</v>
      </c>
      <c r="E302" s="238" t="s">
        <v>815</v>
      </c>
      <c r="F302" s="239" t="s">
        <v>816</v>
      </c>
      <c r="G302" s="237" t="s">
        <v>134</v>
      </c>
      <c r="H302" s="240">
        <v>1.4219999999999999</v>
      </c>
      <c r="I302" s="271"/>
      <c r="J302" s="241">
        <f>ROUND($I$302*$H$302,2)</f>
        <v>0</v>
      </c>
      <c r="K302" s="239" t="s">
        <v>129</v>
      </c>
      <c r="L302" s="256"/>
      <c r="M302" s="239"/>
      <c r="N302" s="242" t="s">
        <v>34</v>
      </c>
      <c r="O302" s="223">
        <v>0</v>
      </c>
      <c r="P302" s="223">
        <f>$O$302*$H$302</f>
        <v>0</v>
      </c>
      <c r="Q302" s="223">
        <v>1.9199999999999998E-2</v>
      </c>
      <c r="R302" s="223">
        <f>$Q$302*$H$302</f>
        <v>2.7302399999999998E-2</v>
      </c>
      <c r="S302" s="223">
        <v>0</v>
      </c>
      <c r="T302" s="224">
        <f>$S$302*$H$302</f>
        <v>0</v>
      </c>
      <c r="AR302" s="175" t="s">
        <v>266</v>
      </c>
      <c r="AT302" s="175" t="s">
        <v>382</v>
      </c>
      <c r="AU302" s="175" t="s">
        <v>70</v>
      </c>
      <c r="AY302" s="147" t="s">
        <v>122</v>
      </c>
      <c r="BE302" s="225">
        <f>IF($N$302="základní",$J$302,0)</f>
        <v>0</v>
      </c>
      <c r="BF302" s="225">
        <f>IF($N$302="snížená",$J$302,0)</f>
        <v>0</v>
      </c>
      <c r="BG302" s="225">
        <f>IF($N$302="zákl. přenesená",$J$302,0)</f>
        <v>0</v>
      </c>
      <c r="BH302" s="225">
        <f>IF($N$302="sníž. přenesená",$J$302,0)</f>
        <v>0</v>
      </c>
      <c r="BI302" s="225">
        <f>IF($N$302="nulová",$J$302,0)</f>
        <v>0</v>
      </c>
      <c r="BJ302" s="175" t="s">
        <v>17</v>
      </c>
      <c r="BK302" s="225">
        <f>ROUND($I$302*$H$302,2)</f>
        <v>0</v>
      </c>
      <c r="BL302" s="175" t="s">
        <v>197</v>
      </c>
      <c r="BM302" s="175" t="s">
        <v>817</v>
      </c>
    </row>
    <row r="303" spans="1:65" s="147" customFormat="1" ht="15.75" hidden="1" customHeight="1" x14ac:dyDescent="0.3">
      <c r="A303" s="245"/>
      <c r="B303" s="226"/>
      <c r="D303" s="233" t="s">
        <v>166</v>
      </c>
      <c r="F303" s="228" t="s">
        <v>1206</v>
      </c>
      <c r="H303" s="229">
        <v>1.4219999999999999</v>
      </c>
      <c r="L303" s="255"/>
      <c r="M303" s="230"/>
      <c r="T303" s="231"/>
      <c r="AT303" s="232" t="s">
        <v>166</v>
      </c>
      <c r="AU303" s="232" t="s">
        <v>70</v>
      </c>
      <c r="AV303" s="232" t="s">
        <v>70</v>
      </c>
      <c r="AW303" s="232" t="s">
        <v>63</v>
      </c>
      <c r="AX303" s="232" t="s">
        <v>17</v>
      </c>
      <c r="AY303" s="232" t="s">
        <v>122</v>
      </c>
    </row>
    <row r="304" spans="1:65" s="147" customFormat="1" ht="15.75" customHeight="1" x14ac:dyDescent="0.3">
      <c r="A304" s="245"/>
      <c r="B304" s="81"/>
      <c r="C304" s="215" t="s">
        <v>804</v>
      </c>
      <c r="D304" s="215" t="s">
        <v>125</v>
      </c>
      <c r="E304" s="216" t="s">
        <v>820</v>
      </c>
      <c r="F304" s="217" t="s">
        <v>821</v>
      </c>
      <c r="G304" s="218" t="s">
        <v>134</v>
      </c>
      <c r="H304" s="219">
        <v>9.77</v>
      </c>
      <c r="I304" s="270"/>
      <c r="J304" s="220">
        <f>ROUND($I$304*$H$304,2)</f>
        <v>0</v>
      </c>
      <c r="K304" s="217" t="s">
        <v>129</v>
      </c>
      <c r="L304" s="252"/>
      <c r="M304" s="221"/>
      <c r="N304" s="222" t="s">
        <v>34</v>
      </c>
      <c r="O304" s="223">
        <v>0.61299999999999999</v>
      </c>
      <c r="P304" s="223">
        <f>$O$304*$H$304</f>
        <v>5.9890099999999995</v>
      </c>
      <c r="Q304" s="223">
        <v>3.8E-3</v>
      </c>
      <c r="R304" s="223">
        <f>$Q$304*$H$304</f>
        <v>3.7125999999999999E-2</v>
      </c>
      <c r="S304" s="223">
        <v>0</v>
      </c>
      <c r="T304" s="224">
        <f>$S$304*$H$304</f>
        <v>0</v>
      </c>
      <c r="AR304" s="175" t="s">
        <v>197</v>
      </c>
      <c r="AT304" s="175" t="s">
        <v>125</v>
      </c>
      <c r="AU304" s="175" t="s">
        <v>70</v>
      </c>
      <c r="AY304" s="147" t="s">
        <v>122</v>
      </c>
      <c r="BE304" s="225">
        <f>IF($N$304="základní",$J$304,0)</f>
        <v>0</v>
      </c>
      <c r="BF304" s="225">
        <f>IF($N$304="snížená",$J$304,0)</f>
        <v>0</v>
      </c>
      <c r="BG304" s="225">
        <f>IF($N$304="zákl. přenesená",$J$304,0)</f>
        <v>0</v>
      </c>
      <c r="BH304" s="225">
        <f>IF($N$304="sníž. přenesená",$J$304,0)</f>
        <v>0</v>
      </c>
      <c r="BI304" s="225">
        <f>IF($N$304="nulová",$J$304,0)</f>
        <v>0</v>
      </c>
      <c r="BJ304" s="175" t="s">
        <v>17</v>
      </c>
      <c r="BK304" s="225">
        <f>ROUND($I$304*$H$304,2)</f>
        <v>0</v>
      </c>
      <c r="BL304" s="175" t="s">
        <v>197</v>
      </c>
      <c r="BM304" s="175" t="s">
        <v>822</v>
      </c>
    </row>
    <row r="305" spans="1:65" s="147" customFormat="1" ht="15.75" hidden="1" customHeight="1" x14ac:dyDescent="0.3">
      <c r="A305" s="245"/>
      <c r="B305" s="226"/>
      <c r="D305" s="227" t="s">
        <v>166</v>
      </c>
      <c r="E305" s="228"/>
      <c r="F305" s="228" t="s">
        <v>1102</v>
      </c>
      <c r="H305" s="229">
        <v>9.77</v>
      </c>
      <c r="L305" s="255"/>
      <c r="M305" s="230"/>
      <c r="T305" s="231"/>
      <c r="AT305" s="232" t="s">
        <v>166</v>
      </c>
      <c r="AU305" s="232" t="s">
        <v>70</v>
      </c>
      <c r="AV305" s="232" t="s">
        <v>70</v>
      </c>
      <c r="AW305" s="232" t="s">
        <v>93</v>
      </c>
      <c r="AX305" s="232" t="s">
        <v>63</v>
      </c>
      <c r="AY305" s="232" t="s">
        <v>122</v>
      </c>
    </row>
    <row r="306" spans="1:65" s="147" customFormat="1" ht="15.75" customHeight="1" x14ac:dyDescent="0.3">
      <c r="A306" s="245"/>
      <c r="B306" s="81"/>
      <c r="C306" s="243" t="s">
        <v>810</v>
      </c>
      <c r="D306" s="243" t="s">
        <v>382</v>
      </c>
      <c r="E306" s="238" t="s">
        <v>824</v>
      </c>
      <c r="F306" s="239" t="s">
        <v>825</v>
      </c>
      <c r="G306" s="237" t="s">
        <v>134</v>
      </c>
      <c r="H306" s="240">
        <v>10.259</v>
      </c>
      <c r="I306" s="271"/>
      <c r="J306" s="241">
        <f>ROUND($I$306*$H$306,2)</f>
        <v>0</v>
      </c>
      <c r="K306" s="239" t="s">
        <v>129</v>
      </c>
      <c r="L306" s="256"/>
      <c r="M306" s="239"/>
      <c r="N306" s="242" t="s">
        <v>34</v>
      </c>
      <c r="O306" s="223">
        <v>0</v>
      </c>
      <c r="P306" s="223">
        <f>$O$306*$H$306</f>
        <v>0</v>
      </c>
      <c r="Q306" s="223">
        <v>1.9199999999999998E-2</v>
      </c>
      <c r="R306" s="223">
        <f>$Q$306*$H$306</f>
        <v>0.19697279999999998</v>
      </c>
      <c r="S306" s="223">
        <v>0</v>
      </c>
      <c r="T306" s="224">
        <f>$S$306*$H$306</f>
        <v>0</v>
      </c>
      <c r="AR306" s="175" t="s">
        <v>266</v>
      </c>
      <c r="AT306" s="175" t="s">
        <v>382</v>
      </c>
      <c r="AU306" s="175" t="s">
        <v>70</v>
      </c>
      <c r="AY306" s="147" t="s">
        <v>122</v>
      </c>
      <c r="BE306" s="225">
        <f>IF($N$306="základní",$J$306,0)</f>
        <v>0</v>
      </c>
      <c r="BF306" s="225">
        <f>IF($N$306="snížená",$J$306,0)</f>
        <v>0</v>
      </c>
      <c r="BG306" s="225">
        <f>IF($N$306="zákl. přenesená",$J$306,0)</f>
        <v>0</v>
      </c>
      <c r="BH306" s="225">
        <f>IF($N$306="sníž. přenesená",$J$306,0)</f>
        <v>0</v>
      </c>
      <c r="BI306" s="225">
        <f>IF($N$306="nulová",$J$306,0)</f>
        <v>0</v>
      </c>
      <c r="BJ306" s="175" t="s">
        <v>17</v>
      </c>
      <c r="BK306" s="225">
        <f>ROUND($I$306*$H$306,2)</f>
        <v>0</v>
      </c>
      <c r="BL306" s="175" t="s">
        <v>197</v>
      </c>
      <c r="BM306" s="175" t="s">
        <v>826</v>
      </c>
    </row>
    <row r="307" spans="1:65" s="147" customFormat="1" ht="15.75" hidden="1" customHeight="1" x14ac:dyDescent="0.3">
      <c r="A307" s="245"/>
      <c r="B307" s="226"/>
      <c r="D307" s="233" t="s">
        <v>166</v>
      </c>
      <c r="F307" s="228" t="s">
        <v>1207</v>
      </c>
      <c r="H307" s="229">
        <v>10.259</v>
      </c>
      <c r="L307" s="255"/>
      <c r="M307" s="230"/>
      <c r="T307" s="231"/>
      <c r="AT307" s="232" t="s">
        <v>166</v>
      </c>
      <c r="AU307" s="232" t="s">
        <v>70</v>
      </c>
      <c r="AV307" s="232" t="s">
        <v>70</v>
      </c>
      <c r="AW307" s="232" t="s">
        <v>63</v>
      </c>
      <c r="AX307" s="232" t="s">
        <v>17</v>
      </c>
      <c r="AY307" s="232" t="s">
        <v>122</v>
      </c>
    </row>
    <row r="308" spans="1:65" s="147" customFormat="1" ht="15.75" customHeight="1" x14ac:dyDescent="0.3">
      <c r="A308" s="245"/>
      <c r="B308" s="81"/>
      <c r="C308" s="215" t="s">
        <v>814</v>
      </c>
      <c r="D308" s="215" t="s">
        <v>125</v>
      </c>
      <c r="E308" s="216" t="s">
        <v>828</v>
      </c>
      <c r="F308" s="217" t="s">
        <v>829</v>
      </c>
      <c r="G308" s="218" t="s">
        <v>221</v>
      </c>
      <c r="H308" s="269"/>
      <c r="I308" s="270"/>
      <c r="J308" s="220">
        <f>ROUND($I$308*$H$308,2)</f>
        <v>0</v>
      </c>
      <c r="K308" s="217" t="s">
        <v>129</v>
      </c>
      <c r="L308" s="252"/>
      <c r="M308" s="221"/>
      <c r="N308" s="222" t="s">
        <v>34</v>
      </c>
      <c r="O308" s="223">
        <v>0</v>
      </c>
      <c r="P308" s="223">
        <f>$O$308*$H$308</f>
        <v>0</v>
      </c>
      <c r="Q308" s="223">
        <v>0</v>
      </c>
      <c r="R308" s="223">
        <f>$Q$308*$H$308</f>
        <v>0</v>
      </c>
      <c r="S308" s="223">
        <v>0</v>
      </c>
      <c r="T308" s="224">
        <f>$S$308*$H$308</f>
        <v>0</v>
      </c>
      <c r="AR308" s="175" t="s">
        <v>197</v>
      </c>
      <c r="AT308" s="175" t="s">
        <v>125</v>
      </c>
      <c r="AU308" s="175" t="s">
        <v>70</v>
      </c>
      <c r="AY308" s="147" t="s">
        <v>122</v>
      </c>
      <c r="BE308" s="225">
        <f>IF($N$308="základní",$J$308,0)</f>
        <v>0</v>
      </c>
      <c r="BF308" s="225">
        <f>IF($N$308="snížená",$J$308,0)</f>
        <v>0</v>
      </c>
      <c r="BG308" s="225">
        <f>IF($N$308="zákl. přenesená",$J$308,0)</f>
        <v>0</v>
      </c>
      <c r="BH308" s="225">
        <f>IF($N$308="sníž. přenesená",$J$308,0)</f>
        <v>0</v>
      </c>
      <c r="BI308" s="225">
        <f>IF($N$308="nulová",$J$308,0)</f>
        <v>0</v>
      </c>
      <c r="BJ308" s="175" t="s">
        <v>17</v>
      </c>
      <c r="BK308" s="225">
        <f>ROUND($I$308*$H$308,2)</f>
        <v>0</v>
      </c>
      <c r="BL308" s="175" t="s">
        <v>197</v>
      </c>
      <c r="BM308" s="175" t="s">
        <v>830</v>
      </c>
    </row>
    <row r="309" spans="1:65" s="205" customFormat="1" ht="30.75" hidden="1" customHeight="1" x14ac:dyDescent="0.3">
      <c r="A309" s="250"/>
      <c r="B309" s="204"/>
      <c r="D309" s="206" t="s">
        <v>62</v>
      </c>
      <c r="E309" s="213" t="s">
        <v>831</v>
      </c>
      <c r="F309" s="213" t="s">
        <v>832</v>
      </c>
      <c r="J309" s="214">
        <f>$BK$309</f>
        <v>0</v>
      </c>
      <c r="L309" s="254"/>
      <c r="M309" s="209"/>
      <c r="P309" s="210">
        <f>SUM($P$310:$P$322)</f>
        <v>23.086272000000001</v>
      </c>
      <c r="R309" s="210">
        <f>SUM($R$310:$R$322)</f>
        <v>0.44648359999999998</v>
      </c>
      <c r="T309" s="211">
        <f>SUM($T$310:$T$322)</f>
        <v>0</v>
      </c>
      <c r="AR309" s="206" t="s">
        <v>70</v>
      </c>
      <c r="AT309" s="206" t="s">
        <v>62</v>
      </c>
      <c r="AU309" s="206" t="s">
        <v>17</v>
      </c>
      <c r="AY309" s="206" t="s">
        <v>122</v>
      </c>
      <c r="BK309" s="212">
        <f>SUM($BK$310:$BK$322)</f>
        <v>0</v>
      </c>
    </row>
    <row r="310" spans="1:65" s="147" customFormat="1" ht="15.75" customHeight="1" x14ac:dyDescent="0.3">
      <c r="A310" s="245"/>
      <c r="B310" s="81"/>
      <c r="C310" s="218" t="s">
        <v>819</v>
      </c>
      <c r="D310" s="218" t="s">
        <v>125</v>
      </c>
      <c r="E310" s="216" t="s">
        <v>834</v>
      </c>
      <c r="F310" s="217" t="s">
        <v>835</v>
      </c>
      <c r="G310" s="218" t="s">
        <v>134</v>
      </c>
      <c r="H310" s="219">
        <v>27.231999999999999</v>
      </c>
      <c r="I310" s="270"/>
      <c r="J310" s="220">
        <f>ROUND($I$310*$H$310,2)</f>
        <v>0</v>
      </c>
      <c r="K310" s="217" t="s">
        <v>129</v>
      </c>
      <c r="L310" s="252"/>
      <c r="M310" s="221"/>
      <c r="N310" s="222" t="s">
        <v>34</v>
      </c>
      <c r="O310" s="223">
        <v>0.746</v>
      </c>
      <c r="P310" s="223">
        <f>$O$310*$H$310</f>
        <v>20.315072000000001</v>
      </c>
      <c r="Q310" s="223">
        <v>3.0000000000000001E-3</v>
      </c>
      <c r="R310" s="223">
        <f>$Q$310*$H$310</f>
        <v>8.1696000000000005E-2</v>
      </c>
      <c r="S310" s="223">
        <v>0</v>
      </c>
      <c r="T310" s="224">
        <f>$S$310*$H$310</f>
        <v>0</v>
      </c>
      <c r="AR310" s="175" t="s">
        <v>197</v>
      </c>
      <c r="AT310" s="175" t="s">
        <v>125</v>
      </c>
      <c r="AU310" s="175" t="s">
        <v>70</v>
      </c>
      <c r="AY310" s="175" t="s">
        <v>122</v>
      </c>
      <c r="BE310" s="225">
        <f>IF($N$310="základní",$J$310,0)</f>
        <v>0</v>
      </c>
      <c r="BF310" s="225">
        <f>IF($N$310="snížená",$J$310,0)</f>
        <v>0</v>
      </c>
      <c r="BG310" s="225">
        <f>IF($N$310="zákl. přenesená",$J$310,0)</f>
        <v>0</v>
      </c>
      <c r="BH310" s="225">
        <f>IF($N$310="sníž. přenesená",$J$310,0)</f>
        <v>0</v>
      </c>
      <c r="BI310" s="225">
        <f>IF($N$310="nulová",$J$310,0)</f>
        <v>0</v>
      </c>
      <c r="BJ310" s="175" t="s">
        <v>17</v>
      </c>
      <c r="BK310" s="225">
        <f>ROUND($I$310*$H$310,2)</f>
        <v>0</v>
      </c>
      <c r="BL310" s="175" t="s">
        <v>197</v>
      </c>
      <c r="BM310" s="175" t="s">
        <v>836</v>
      </c>
    </row>
    <row r="311" spans="1:65" s="147" customFormat="1" ht="15.75" hidden="1" customHeight="1" x14ac:dyDescent="0.3">
      <c r="A311" s="245"/>
      <c r="B311" s="226"/>
      <c r="D311" s="227" t="s">
        <v>166</v>
      </c>
      <c r="E311" s="228"/>
      <c r="F311" s="228" t="s">
        <v>1069</v>
      </c>
      <c r="H311" s="229">
        <v>5.1059999999999999</v>
      </c>
      <c r="L311" s="255"/>
      <c r="M311" s="230"/>
      <c r="T311" s="231"/>
      <c r="AT311" s="232" t="s">
        <v>166</v>
      </c>
      <c r="AU311" s="232" t="s">
        <v>70</v>
      </c>
      <c r="AV311" s="232" t="s">
        <v>70</v>
      </c>
      <c r="AW311" s="232" t="s">
        <v>93</v>
      </c>
      <c r="AX311" s="232" t="s">
        <v>63</v>
      </c>
      <c r="AY311" s="232" t="s">
        <v>122</v>
      </c>
    </row>
    <row r="312" spans="1:65" s="147" customFormat="1" ht="15.75" hidden="1" customHeight="1" x14ac:dyDescent="0.3">
      <c r="A312" s="245"/>
      <c r="B312" s="226"/>
      <c r="D312" s="233" t="s">
        <v>166</v>
      </c>
      <c r="E312" s="232"/>
      <c r="F312" s="228" t="s">
        <v>1070</v>
      </c>
      <c r="H312" s="229">
        <v>3.6259999999999999</v>
      </c>
      <c r="L312" s="255"/>
      <c r="M312" s="230"/>
      <c r="T312" s="231"/>
      <c r="AT312" s="232" t="s">
        <v>166</v>
      </c>
      <c r="AU312" s="232" t="s">
        <v>70</v>
      </c>
      <c r="AV312" s="232" t="s">
        <v>70</v>
      </c>
      <c r="AW312" s="232" t="s">
        <v>93</v>
      </c>
      <c r="AX312" s="232" t="s">
        <v>63</v>
      </c>
      <c r="AY312" s="232" t="s">
        <v>122</v>
      </c>
    </row>
    <row r="313" spans="1:65" s="147" customFormat="1" ht="15.75" hidden="1" customHeight="1" x14ac:dyDescent="0.3">
      <c r="A313" s="245"/>
      <c r="B313" s="226"/>
      <c r="D313" s="233" t="s">
        <v>166</v>
      </c>
      <c r="E313" s="232"/>
      <c r="F313" s="228" t="s">
        <v>1099</v>
      </c>
      <c r="H313" s="229">
        <v>9.99</v>
      </c>
      <c r="L313" s="255"/>
      <c r="M313" s="230"/>
      <c r="T313" s="231"/>
      <c r="AT313" s="232" t="s">
        <v>166</v>
      </c>
      <c r="AU313" s="232" t="s">
        <v>70</v>
      </c>
      <c r="AV313" s="232" t="s">
        <v>70</v>
      </c>
      <c r="AW313" s="232" t="s">
        <v>93</v>
      </c>
      <c r="AX313" s="232" t="s">
        <v>63</v>
      </c>
      <c r="AY313" s="232" t="s">
        <v>122</v>
      </c>
    </row>
    <row r="314" spans="1:65" s="147" customFormat="1" ht="15.75" hidden="1" customHeight="1" x14ac:dyDescent="0.3">
      <c r="A314" s="245"/>
      <c r="B314" s="226"/>
      <c r="D314" s="233" t="s">
        <v>166</v>
      </c>
      <c r="E314" s="232"/>
      <c r="F314" s="228" t="s">
        <v>1100</v>
      </c>
      <c r="H314" s="229">
        <v>8.51</v>
      </c>
      <c r="L314" s="255"/>
      <c r="M314" s="230"/>
      <c r="T314" s="231"/>
      <c r="AT314" s="232" t="s">
        <v>166</v>
      </c>
      <c r="AU314" s="232" t="s">
        <v>70</v>
      </c>
      <c r="AV314" s="232" t="s">
        <v>70</v>
      </c>
      <c r="AW314" s="232" t="s">
        <v>93</v>
      </c>
      <c r="AX314" s="232" t="s">
        <v>63</v>
      </c>
      <c r="AY314" s="232" t="s">
        <v>122</v>
      </c>
    </row>
    <row r="315" spans="1:65" s="147" customFormat="1" ht="15.75" customHeight="1" x14ac:dyDescent="0.3">
      <c r="A315" s="245"/>
      <c r="B315" s="81"/>
      <c r="C315" s="243" t="s">
        <v>823</v>
      </c>
      <c r="D315" s="243" t="s">
        <v>382</v>
      </c>
      <c r="E315" s="238" t="s">
        <v>839</v>
      </c>
      <c r="F315" s="239" t="s">
        <v>840</v>
      </c>
      <c r="G315" s="237" t="s">
        <v>134</v>
      </c>
      <c r="H315" s="240">
        <v>28.594000000000001</v>
      </c>
      <c r="I315" s="271"/>
      <c r="J315" s="241">
        <f>ROUND($I$315*$H$315,2)</f>
        <v>0</v>
      </c>
      <c r="K315" s="239" t="s">
        <v>129</v>
      </c>
      <c r="L315" s="256"/>
      <c r="M315" s="239"/>
      <c r="N315" s="242" t="s">
        <v>34</v>
      </c>
      <c r="O315" s="223">
        <v>0</v>
      </c>
      <c r="P315" s="223">
        <f>$O$315*$H$315</f>
        <v>0</v>
      </c>
      <c r="Q315" s="223">
        <v>1.26E-2</v>
      </c>
      <c r="R315" s="223">
        <f>$Q$315*$H$315</f>
        <v>0.3602844</v>
      </c>
      <c r="S315" s="223">
        <v>0</v>
      </c>
      <c r="T315" s="224">
        <f>$S$315*$H$315</f>
        <v>0</v>
      </c>
      <c r="AR315" s="175" t="s">
        <v>266</v>
      </c>
      <c r="AT315" s="175" t="s">
        <v>382</v>
      </c>
      <c r="AU315" s="175" t="s">
        <v>70</v>
      </c>
      <c r="AY315" s="147" t="s">
        <v>122</v>
      </c>
      <c r="BE315" s="225">
        <f>IF($N$315="základní",$J$315,0)</f>
        <v>0</v>
      </c>
      <c r="BF315" s="225">
        <f>IF($N$315="snížená",$J$315,0)</f>
        <v>0</v>
      </c>
      <c r="BG315" s="225">
        <f>IF($N$315="zákl. přenesená",$J$315,0)</f>
        <v>0</v>
      </c>
      <c r="BH315" s="225">
        <f>IF($N$315="sníž. přenesená",$J$315,0)</f>
        <v>0</v>
      </c>
      <c r="BI315" s="225">
        <f>IF($N$315="nulová",$J$315,0)</f>
        <v>0</v>
      </c>
      <c r="BJ315" s="175" t="s">
        <v>17</v>
      </c>
      <c r="BK315" s="225">
        <f>ROUND($I$315*$H$315,2)</f>
        <v>0</v>
      </c>
      <c r="BL315" s="175" t="s">
        <v>197</v>
      </c>
      <c r="BM315" s="175" t="s">
        <v>841</v>
      </c>
    </row>
    <row r="316" spans="1:65" s="147" customFormat="1" ht="15.75" hidden="1" customHeight="1" x14ac:dyDescent="0.3">
      <c r="A316" s="245"/>
      <c r="B316" s="226"/>
      <c r="D316" s="233" t="s">
        <v>166</v>
      </c>
      <c r="F316" s="228" t="s">
        <v>1208</v>
      </c>
      <c r="H316" s="229">
        <v>28.594000000000001</v>
      </c>
      <c r="L316" s="255"/>
      <c r="M316" s="230"/>
      <c r="T316" s="231"/>
      <c r="AT316" s="232" t="s">
        <v>166</v>
      </c>
      <c r="AU316" s="232" t="s">
        <v>70</v>
      </c>
      <c r="AV316" s="232" t="s">
        <v>70</v>
      </c>
      <c r="AW316" s="232" t="s">
        <v>63</v>
      </c>
      <c r="AX316" s="232" t="s">
        <v>17</v>
      </c>
      <c r="AY316" s="232" t="s">
        <v>122</v>
      </c>
    </row>
    <row r="317" spans="1:65" s="147" customFormat="1" ht="15.75" customHeight="1" x14ac:dyDescent="0.3">
      <c r="A317" s="245"/>
      <c r="B317" s="81"/>
      <c r="C317" s="215" t="s">
        <v>77</v>
      </c>
      <c r="D317" s="215" t="s">
        <v>125</v>
      </c>
      <c r="E317" s="216" t="s">
        <v>849</v>
      </c>
      <c r="F317" s="217" t="s">
        <v>850</v>
      </c>
      <c r="G317" s="218" t="s">
        <v>208</v>
      </c>
      <c r="H317" s="219">
        <v>17.32</v>
      </c>
      <c r="I317" s="270"/>
      <c r="J317" s="220">
        <f>ROUND($I$317*$H$317,2)</f>
        <v>0</v>
      </c>
      <c r="K317" s="217" t="s">
        <v>129</v>
      </c>
      <c r="L317" s="252"/>
      <c r="M317" s="221"/>
      <c r="N317" s="222" t="s">
        <v>34</v>
      </c>
      <c r="O317" s="223">
        <v>0.16</v>
      </c>
      <c r="P317" s="223">
        <f>$O$317*$H$317</f>
        <v>2.7711999999999999</v>
      </c>
      <c r="Q317" s="223">
        <v>2.5999999999999998E-4</v>
      </c>
      <c r="R317" s="223">
        <f>$Q$317*$H$317</f>
        <v>4.5031999999999997E-3</v>
      </c>
      <c r="S317" s="223">
        <v>0</v>
      </c>
      <c r="T317" s="224">
        <f>$S$317*$H$317</f>
        <v>0</v>
      </c>
      <c r="AR317" s="175" t="s">
        <v>197</v>
      </c>
      <c r="AT317" s="175" t="s">
        <v>125</v>
      </c>
      <c r="AU317" s="175" t="s">
        <v>70</v>
      </c>
      <c r="AY317" s="147" t="s">
        <v>122</v>
      </c>
      <c r="BE317" s="225">
        <f>IF($N$317="základní",$J$317,0)</f>
        <v>0</v>
      </c>
      <c r="BF317" s="225">
        <f>IF($N$317="snížená",$J$317,0)</f>
        <v>0</v>
      </c>
      <c r="BG317" s="225">
        <f>IF($N$317="zákl. přenesená",$J$317,0)</f>
        <v>0</v>
      </c>
      <c r="BH317" s="225">
        <f>IF($N$317="sníž. přenesená",$J$317,0)</f>
        <v>0</v>
      </c>
      <c r="BI317" s="225">
        <f>IF($N$317="nulová",$J$317,0)</f>
        <v>0</v>
      </c>
      <c r="BJ317" s="175" t="s">
        <v>17</v>
      </c>
      <c r="BK317" s="225">
        <f>ROUND($I$317*$H$317,2)</f>
        <v>0</v>
      </c>
      <c r="BL317" s="175" t="s">
        <v>197</v>
      </c>
      <c r="BM317" s="175" t="s">
        <v>851</v>
      </c>
    </row>
    <row r="318" spans="1:65" s="147" customFormat="1" ht="15.75" hidden="1" customHeight="1" x14ac:dyDescent="0.3">
      <c r="A318" s="245"/>
      <c r="B318" s="226"/>
      <c r="D318" s="227" t="s">
        <v>166</v>
      </c>
      <c r="E318" s="228"/>
      <c r="F318" s="228" t="s">
        <v>1209</v>
      </c>
      <c r="H318" s="229">
        <v>4.66</v>
      </c>
      <c r="L318" s="255"/>
      <c r="M318" s="230"/>
      <c r="T318" s="231"/>
      <c r="AT318" s="232" t="s">
        <v>166</v>
      </c>
      <c r="AU318" s="232" t="s">
        <v>70</v>
      </c>
      <c r="AV318" s="232" t="s">
        <v>70</v>
      </c>
      <c r="AW318" s="232" t="s">
        <v>93</v>
      </c>
      <c r="AX318" s="232" t="s">
        <v>63</v>
      </c>
      <c r="AY318" s="232" t="s">
        <v>122</v>
      </c>
    </row>
    <row r="319" spans="1:65" s="147" customFormat="1" ht="15.75" hidden="1" customHeight="1" x14ac:dyDescent="0.3">
      <c r="A319" s="245"/>
      <c r="B319" s="226"/>
      <c r="D319" s="233" t="s">
        <v>166</v>
      </c>
      <c r="E319" s="232"/>
      <c r="F319" s="228" t="s">
        <v>1210</v>
      </c>
      <c r="H319" s="229">
        <v>3.86</v>
      </c>
      <c r="L319" s="255"/>
      <c r="M319" s="230"/>
      <c r="T319" s="231"/>
      <c r="AT319" s="232" t="s">
        <v>166</v>
      </c>
      <c r="AU319" s="232" t="s">
        <v>70</v>
      </c>
      <c r="AV319" s="232" t="s">
        <v>70</v>
      </c>
      <c r="AW319" s="232" t="s">
        <v>93</v>
      </c>
      <c r="AX319" s="232" t="s">
        <v>63</v>
      </c>
      <c r="AY319" s="232" t="s">
        <v>122</v>
      </c>
    </row>
    <row r="320" spans="1:65" s="147" customFormat="1" ht="15.75" hidden="1" customHeight="1" x14ac:dyDescent="0.3">
      <c r="A320" s="245"/>
      <c r="B320" s="226"/>
      <c r="D320" s="233" t="s">
        <v>166</v>
      </c>
      <c r="E320" s="232"/>
      <c r="F320" s="228" t="s">
        <v>1211</v>
      </c>
      <c r="H320" s="229">
        <v>4.8</v>
      </c>
      <c r="L320" s="255"/>
      <c r="M320" s="230"/>
      <c r="T320" s="231"/>
      <c r="AT320" s="232" t="s">
        <v>166</v>
      </c>
      <c r="AU320" s="232" t="s">
        <v>70</v>
      </c>
      <c r="AV320" s="232" t="s">
        <v>70</v>
      </c>
      <c r="AW320" s="232" t="s">
        <v>93</v>
      </c>
      <c r="AX320" s="232" t="s">
        <v>63</v>
      </c>
      <c r="AY320" s="232" t="s">
        <v>122</v>
      </c>
    </row>
    <row r="321" spans="1:65" s="147" customFormat="1" ht="15.75" hidden="1" customHeight="1" x14ac:dyDescent="0.3">
      <c r="A321" s="245"/>
      <c r="B321" s="226"/>
      <c r="D321" s="233" t="s">
        <v>166</v>
      </c>
      <c r="E321" s="232"/>
      <c r="F321" s="228" t="s">
        <v>1212</v>
      </c>
      <c r="H321" s="229">
        <v>4</v>
      </c>
      <c r="L321" s="255"/>
      <c r="M321" s="230"/>
      <c r="T321" s="231"/>
      <c r="AT321" s="232" t="s">
        <v>166</v>
      </c>
      <c r="AU321" s="232" t="s">
        <v>70</v>
      </c>
      <c r="AV321" s="232" t="s">
        <v>70</v>
      </c>
      <c r="AW321" s="232" t="s">
        <v>93</v>
      </c>
      <c r="AX321" s="232" t="s">
        <v>63</v>
      </c>
      <c r="AY321" s="232" t="s">
        <v>122</v>
      </c>
    </row>
    <row r="322" spans="1:65" s="147" customFormat="1" ht="15.75" customHeight="1" x14ac:dyDescent="0.3">
      <c r="A322" s="245"/>
      <c r="B322" s="81"/>
      <c r="C322" s="215" t="s">
        <v>833</v>
      </c>
      <c r="D322" s="215" t="s">
        <v>125</v>
      </c>
      <c r="E322" s="216" t="s">
        <v>856</v>
      </c>
      <c r="F322" s="217" t="s">
        <v>857</v>
      </c>
      <c r="G322" s="218" t="s">
        <v>221</v>
      </c>
      <c r="H322" s="269"/>
      <c r="I322" s="270"/>
      <c r="J322" s="220">
        <f>ROUND($I$322*$H$322,2)</f>
        <v>0</v>
      </c>
      <c r="K322" s="217" t="s">
        <v>129</v>
      </c>
      <c r="L322" s="252"/>
      <c r="M322" s="221"/>
      <c r="N322" s="222" t="s">
        <v>34</v>
      </c>
      <c r="O322" s="223">
        <v>0</v>
      </c>
      <c r="P322" s="223">
        <f>$O$322*$H$322</f>
        <v>0</v>
      </c>
      <c r="Q322" s="223">
        <v>0</v>
      </c>
      <c r="R322" s="223">
        <f>$Q$322*$H$322</f>
        <v>0</v>
      </c>
      <c r="S322" s="223">
        <v>0</v>
      </c>
      <c r="T322" s="224">
        <f>$S$322*$H$322</f>
        <v>0</v>
      </c>
      <c r="AR322" s="175" t="s">
        <v>197</v>
      </c>
      <c r="AT322" s="175" t="s">
        <v>125</v>
      </c>
      <c r="AU322" s="175" t="s">
        <v>70</v>
      </c>
      <c r="AY322" s="147" t="s">
        <v>122</v>
      </c>
      <c r="BE322" s="225">
        <f>IF($N$322="základní",$J$322,0)</f>
        <v>0</v>
      </c>
      <c r="BF322" s="225">
        <f>IF($N$322="snížená",$J$322,0)</f>
        <v>0</v>
      </c>
      <c r="BG322" s="225">
        <f>IF($N$322="zákl. přenesená",$J$322,0)</f>
        <v>0</v>
      </c>
      <c r="BH322" s="225">
        <f>IF($N$322="sníž. přenesená",$J$322,0)</f>
        <v>0</v>
      </c>
      <c r="BI322" s="225">
        <f>IF($N$322="nulová",$J$322,0)</f>
        <v>0</v>
      </c>
      <c r="BJ322" s="175" t="s">
        <v>17</v>
      </c>
      <c r="BK322" s="225">
        <f>ROUND($I$322*$H$322,2)</f>
        <v>0</v>
      </c>
      <c r="BL322" s="175" t="s">
        <v>197</v>
      </c>
      <c r="BM322" s="175" t="s">
        <v>858</v>
      </c>
    </row>
    <row r="323" spans="1:65" s="205" customFormat="1" ht="30.75" hidden="1" customHeight="1" x14ac:dyDescent="0.3">
      <c r="A323" s="250"/>
      <c r="B323" s="204"/>
      <c r="D323" s="206" t="s">
        <v>62</v>
      </c>
      <c r="E323" s="213" t="s">
        <v>859</v>
      </c>
      <c r="F323" s="213" t="s">
        <v>860</v>
      </c>
      <c r="J323" s="214">
        <f>$BK$323</f>
        <v>0</v>
      </c>
      <c r="L323" s="254"/>
      <c r="M323" s="209"/>
      <c r="P323" s="210">
        <f>SUM($P$324:$P$332)</f>
        <v>14.842352</v>
      </c>
      <c r="R323" s="210">
        <f>SUM($R$324:$R$332)</f>
        <v>3.0536000000000001E-2</v>
      </c>
      <c r="T323" s="211">
        <f>SUM($T$324:$T$332)</f>
        <v>0</v>
      </c>
      <c r="AR323" s="206" t="s">
        <v>70</v>
      </c>
      <c r="AT323" s="206" t="s">
        <v>62</v>
      </c>
      <c r="AU323" s="206" t="s">
        <v>17</v>
      </c>
      <c r="AY323" s="206" t="s">
        <v>122</v>
      </c>
      <c r="BK323" s="212">
        <f>SUM($BK$324:$BK$332)</f>
        <v>0</v>
      </c>
    </row>
    <row r="324" spans="1:65" s="147" customFormat="1" ht="15.75" customHeight="1" x14ac:dyDescent="0.3">
      <c r="A324" s="245"/>
      <c r="B324" s="81"/>
      <c r="C324" s="218" t="s">
        <v>838</v>
      </c>
      <c r="D324" s="218" t="s">
        <v>125</v>
      </c>
      <c r="E324" s="216" t="s">
        <v>862</v>
      </c>
      <c r="F324" s="217" t="s">
        <v>863</v>
      </c>
      <c r="G324" s="218" t="s">
        <v>134</v>
      </c>
      <c r="H324" s="219">
        <v>5.52</v>
      </c>
      <c r="I324" s="270"/>
      <c r="J324" s="220">
        <f>ROUND($I$324*$H$324,2)</f>
        <v>0</v>
      </c>
      <c r="K324" s="217" t="s">
        <v>129</v>
      </c>
      <c r="L324" s="252"/>
      <c r="M324" s="221"/>
      <c r="N324" s="222" t="s">
        <v>34</v>
      </c>
      <c r="O324" s="223">
        <v>7.1999999999999995E-2</v>
      </c>
      <c r="P324" s="223">
        <f>$O$324*$H$324</f>
        <v>0.39743999999999996</v>
      </c>
      <c r="Q324" s="223">
        <v>0</v>
      </c>
      <c r="R324" s="223">
        <f>$Q$324*$H$324</f>
        <v>0</v>
      </c>
      <c r="S324" s="223">
        <v>0</v>
      </c>
      <c r="T324" s="224">
        <f>$S$324*$H$324</f>
        <v>0</v>
      </c>
      <c r="AR324" s="175" t="s">
        <v>197</v>
      </c>
      <c r="AT324" s="175" t="s">
        <v>125</v>
      </c>
      <c r="AU324" s="175" t="s">
        <v>70</v>
      </c>
      <c r="AY324" s="175" t="s">
        <v>122</v>
      </c>
      <c r="BE324" s="225">
        <f>IF($N$324="základní",$J$324,0)</f>
        <v>0</v>
      </c>
      <c r="BF324" s="225">
        <f>IF($N$324="snížená",$J$324,0)</f>
        <v>0</v>
      </c>
      <c r="BG324" s="225">
        <f>IF($N$324="zákl. přenesená",$J$324,0)</f>
        <v>0</v>
      </c>
      <c r="BH324" s="225">
        <f>IF($N$324="sníž. přenesená",$J$324,0)</f>
        <v>0</v>
      </c>
      <c r="BI324" s="225">
        <f>IF($N$324="nulová",$J$324,0)</f>
        <v>0</v>
      </c>
      <c r="BJ324" s="175" t="s">
        <v>17</v>
      </c>
      <c r="BK324" s="225">
        <f>ROUND($I$324*$H$324,2)</f>
        <v>0</v>
      </c>
      <c r="BL324" s="175" t="s">
        <v>197</v>
      </c>
      <c r="BM324" s="175" t="s">
        <v>864</v>
      </c>
    </row>
    <row r="325" spans="1:65" s="147" customFormat="1" ht="15.75" hidden="1" customHeight="1" x14ac:dyDescent="0.3">
      <c r="A325" s="245"/>
      <c r="B325" s="226"/>
      <c r="D325" s="227" t="s">
        <v>166</v>
      </c>
      <c r="E325" s="228"/>
      <c r="F325" s="228" t="s">
        <v>871</v>
      </c>
      <c r="H325" s="229">
        <v>5.52</v>
      </c>
      <c r="L325" s="255"/>
      <c r="M325" s="230"/>
      <c r="T325" s="231"/>
      <c r="AT325" s="232" t="s">
        <v>166</v>
      </c>
      <c r="AU325" s="232" t="s">
        <v>70</v>
      </c>
      <c r="AV325" s="232" t="s">
        <v>70</v>
      </c>
      <c r="AW325" s="232" t="s">
        <v>93</v>
      </c>
      <c r="AX325" s="232" t="s">
        <v>63</v>
      </c>
      <c r="AY325" s="232" t="s">
        <v>122</v>
      </c>
    </row>
    <row r="326" spans="1:65" s="147" customFormat="1" ht="15.75" customHeight="1" x14ac:dyDescent="0.3">
      <c r="A326" s="245"/>
      <c r="B326" s="81"/>
      <c r="C326" s="215" t="s">
        <v>843</v>
      </c>
      <c r="D326" s="215" t="s">
        <v>125</v>
      </c>
      <c r="E326" s="216" t="s">
        <v>868</v>
      </c>
      <c r="F326" s="217" t="s">
        <v>869</v>
      </c>
      <c r="G326" s="218" t="s">
        <v>134</v>
      </c>
      <c r="H326" s="219">
        <v>8.2799999999999994</v>
      </c>
      <c r="I326" s="270"/>
      <c r="J326" s="220">
        <f>ROUND($I$326*$H$326,2)</f>
        <v>0</v>
      </c>
      <c r="K326" s="217" t="s">
        <v>129</v>
      </c>
      <c r="L326" s="252"/>
      <c r="M326" s="221"/>
      <c r="N326" s="222" t="s">
        <v>34</v>
      </c>
      <c r="O326" s="223">
        <v>0.39300000000000002</v>
      </c>
      <c r="P326" s="223">
        <f>$O$326*$H$326</f>
        <v>3.2540399999999998</v>
      </c>
      <c r="Q326" s="223">
        <v>6.6E-4</v>
      </c>
      <c r="R326" s="223">
        <f>$Q$326*$H$326</f>
        <v>5.4647999999999997E-3</v>
      </c>
      <c r="S326" s="223">
        <v>0</v>
      </c>
      <c r="T326" s="224">
        <f>$S$326*$H$326</f>
        <v>0</v>
      </c>
      <c r="AR326" s="175" t="s">
        <v>197</v>
      </c>
      <c r="AT326" s="175" t="s">
        <v>125</v>
      </c>
      <c r="AU326" s="175" t="s">
        <v>70</v>
      </c>
      <c r="AY326" s="147" t="s">
        <v>122</v>
      </c>
      <c r="BE326" s="225">
        <f>IF($N$326="základní",$J$326,0)</f>
        <v>0</v>
      </c>
      <c r="BF326" s="225">
        <f>IF($N$326="snížená",$J$326,0)</f>
        <v>0</v>
      </c>
      <c r="BG326" s="225">
        <f>IF($N$326="zákl. přenesená",$J$326,0)</f>
        <v>0</v>
      </c>
      <c r="BH326" s="225">
        <f>IF($N$326="sníž. přenesená",$J$326,0)</f>
        <v>0</v>
      </c>
      <c r="BI326" s="225">
        <f>IF($N$326="nulová",$J$326,0)</f>
        <v>0</v>
      </c>
      <c r="BJ326" s="175" t="s">
        <v>17</v>
      </c>
      <c r="BK326" s="225">
        <f>ROUND($I$326*$H$326,2)</f>
        <v>0</v>
      </c>
      <c r="BL326" s="175" t="s">
        <v>197</v>
      </c>
      <c r="BM326" s="175" t="s">
        <v>870</v>
      </c>
    </row>
    <row r="327" spans="1:65" s="147" customFormat="1" ht="15.75" hidden="1" customHeight="1" x14ac:dyDescent="0.3">
      <c r="A327" s="245"/>
      <c r="B327" s="226"/>
      <c r="D327" s="227" t="s">
        <v>166</v>
      </c>
      <c r="E327" s="228"/>
      <c r="F327" s="228" t="s">
        <v>1213</v>
      </c>
      <c r="H327" s="229">
        <v>8.2799999999999994</v>
      </c>
      <c r="L327" s="255"/>
      <c r="M327" s="230"/>
      <c r="T327" s="231"/>
      <c r="AT327" s="232" t="s">
        <v>166</v>
      </c>
      <c r="AU327" s="232" t="s">
        <v>70</v>
      </c>
      <c r="AV327" s="232" t="s">
        <v>70</v>
      </c>
      <c r="AW327" s="232" t="s">
        <v>93</v>
      </c>
      <c r="AX327" s="232" t="s">
        <v>63</v>
      </c>
      <c r="AY327" s="232" t="s">
        <v>122</v>
      </c>
    </row>
    <row r="328" spans="1:65" s="147" customFormat="1" ht="15.75" customHeight="1" x14ac:dyDescent="0.3">
      <c r="A328" s="245"/>
      <c r="B328" s="81"/>
      <c r="C328" s="215" t="s">
        <v>848</v>
      </c>
      <c r="D328" s="215" t="s">
        <v>125</v>
      </c>
      <c r="E328" s="216" t="s">
        <v>873</v>
      </c>
      <c r="F328" s="217" t="s">
        <v>874</v>
      </c>
      <c r="G328" s="218" t="s">
        <v>134</v>
      </c>
      <c r="H328" s="219">
        <v>22.792000000000002</v>
      </c>
      <c r="I328" s="270"/>
      <c r="J328" s="220">
        <f>ROUND($I$328*$H$328,2)</f>
        <v>0</v>
      </c>
      <c r="K328" s="217" t="s">
        <v>129</v>
      </c>
      <c r="L328" s="252"/>
      <c r="M328" s="221"/>
      <c r="N328" s="222" t="s">
        <v>34</v>
      </c>
      <c r="O328" s="223">
        <v>0.49099999999999999</v>
      </c>
      <c r="P328" s="223">
        <f>$O$328*$H$328</f>
        <v>11.190872000000001</v>
      </c>
      <c r="Q328" s="223">
        <v>1.1000000000000001E-3</v>
      </c>
      <c r="R328" s="223">
        <f>$Q$328*$H$328</f>
        <v>2.5071200000000002E-2</v>
      </c>
      <c r="S328" s="223">
        <v>0</v>
      </c>
      <c r="T328" s="224">
        <f>$S$328*$H$328</f>
        <v>0</v>
      </c>
      <c r="AR328" s="175" t="s">
        <v>197</v>
      </c>
      <c r="AT328" s="175" t="s">
        <v>125</v>
      </c>
      <c r="AU328" s="175" t="s">
        <v>70</v>
      </c>
      <c r="AY328" s="147" t="s">
        <v>122</v>
      </c>
      <c r="BE328" s="225">
        <f>IF($N$328="základní",$J$328,0)</f>
        <v>0</v>
      </c>
      <c r="BF328" s="225">
        <f>IF($N$328="snížená",$J$328,0)</f>
        <v>0</v>
      </c>
      <c r="BG328" s="225">
        <f>IF($N$328="zákl. přenesená",$J$328,0)</f>
        <v>0</v>
      </c>
      <c r="BH328" s="225">
        <f>IF($N$328="sníž. přenesená",$J$328,0)</f>
        <v>0</v>
      </c>
      <c r="BI328" s="225">
        <f>IF($N$328="nulová",$J$328,0)</f>
        <v>0</v>
      </c>
      <c r="BJ328" s="175" t="s">
        <v>17</v>
      </c>
      <c r="BK328" s="225">
        <f>ROUND($I$328*$H$328,2)</f>
        <v>0</v>
      </c>
      <c r="BL328" s="175" t="s">
        <v>197</v>
      </c>
      <c r="BM328" s="175" t="s">
        <v>875</v>
      </c>
    </row>
    <row r="329" spans="1:65" s="147" customFormat="1" ht="15.75" hidden="1" customHeight="1" x14ac:dyDescent="0.3">
      <c r="A329" s="245"/>
      <c r="B329" s="226"/>
      <c r="D329" s="227" t="s">
        <v>166</v>
      </c>
      <c r="E329" s="228"/>
      <c r="F329" s="228" t="s">
        <v>1214</v>
      </c>
      <c r="H329" s="229">
        <v>8.8800000000000008</v>
      </c>
      <c r="L329" s="255"/>
      <c r="M329" s="230"/>
      <c r="T329" s="231"/>
      <c r="AT329" s="232" t="s">
        <v>166</v>
      </c>
      <c r="AU329" s="232" t="s">
        <v>70</v>
      </c>
      <c r="AV329" s="232" t="s">
        <v>70</v>
      </c>
      <c r="AW329" s="232" t="s">
        <v>93</v>
      </c>
      <c r="AX329" s="232" t="s">
        <v>63</v>
      </c>
      <c r="AY329" s="232" t="s">
        <v>122</v>
      </c>
    </row>
    <row r="330" spans="1:65" s="147" customFormat="1" ht="15.75" hidden="1" customHeight="1" x14ac:dyDescent="0.3">
      <c r="A330" s="245"/>
      <c r="B330" s="226"/>
      <c r="D330" s="233" t="s">
        <v>166</v>
      </c>
      <c r="E330" s="232"/>
      <c r="F330" s="228" t="s">
        <v>1215</v>
      </c>
      <c r="H330" s="229">
        <v>9.99</v>
      </c>
      <c r="L330" s="255"/>
      <c r="M330" s="230"/>
      <c r="T330" s="231"/>
      <c r="AT330" s="232" t="s">
        <v>166</v>
      </c>
      <c r="AU330" s="232" t="s">
        <v>70</v>
      </c>
      <c r="AV330" s="232" t="s">
        <v>70</v>
      </c>
      <c r="AW330" s="232" t="s">
        <v>93</v>
      </c>
      <c r="AX330" s="232" t="s">
        <v>63</v>
      </c>
      <c r="AY330" s="232" t="s">
        <v>122</v>
      </c>
    </row>
    <row r="331" spans="1:65" s="147" customFormat="1" ht="15.75" hidden="1" customHeight="1" x14ac:dyDescent="0.3">
      <c r="A331" s="245"/>
      <c r="B331" s="226"/>
      <c r="D331" s="233" t="s">
        <v>166</v>
      </c>
      <c r="E331" s="232"/>
      <c r="F331" s="228" t="s">
        <v>1216</v>
      </c>
      <c r="H331" s="229">
        <v>1.9610000000000001</v>
      </c>
      <c r="L331" s="255"/>
      <c r="M331" s="230"/>
      <c r="T331" s="231"/>
      <c r="AT331" s="232" t="s">
        <v>166</v>
      </c>
      <c r="AU331" s="232" t="s">
        <v>70</v>
      </c>
      <c r="AV331" s="232" t="s">
        <v>70</v>
      </c>
      <c r="AW331" s="232" t="s">
        <v>93</v>
      </c>
      <c r="AX331" s="232" t="s">
        <v>63</v>
      </c>
      <c r="AY331" s="232" t="s">
        <v>122</v>
      </c>
    </row>
    <row r="332" spans="1:65" s="147" customFormat="1" ht="15.75" hidden="1" customHeight="1" x14ac:dyDescent="0.3">
      <c r="A332" s="245"/>
      <c r="B332" s="226"/>
      <c r="D332" s="233" t="s">
        <v>166</v>
      </c>
      <c r="E332" s="232"/>
      <c r="F332" s="228" t="s">
        <v>1217</v>
      </c>
      <c r="H332" s="229">
        <v>1.9610000000000001</v>
      </c>
      <c r="L332" s="255"/>
      <c r="M332" s="230"/>
      <c r="T332" s="231"/>
      <c r="AT332" s="232" t="s">
        <v>166</v>
      </c>
      <c r="AU332" s="232" t="s">
        <v>70</v>
      </c>
      <c r="AV332" s="232" t="s">
        <v>70</v>
      </c>
      <c r="AW332" s="232" t="s">
        <v>93</v>
      </c>
      <c r="AX332" s="232" t="s">
        <v>63</v>
      </c>
      <c r="AY332" s="232" t="s">
        <v>122</v>
      </c>
    </row>
    <row r="333" spans="1:65" s="205" customFormat="1" ht="30.75" hidden="1" customHeight="1" x14ac:dyDescent="0.3">
      <c r="A333" s="250"/>
      <c r="B333" s="204"/>
      <c r="D333" s="206" t="s">
        <v>62</v>
      </c>
      <c r="E333" s="213" t="s">
        <v>284</v>
      </c>
      <c r="F333" s="213" t="s">
        <v>285</v>
      </c>
      <c r="J333" s="214">
        <f>$BK$333</f>
        <v>0</v>
      </c>
      <c r="L333" s="254"/>
      <c r="M333" s="209"/>
      <c r="P333" s="210">
        <f>SUM($P$334:$P$344)</f>
        <v>23.336179999999999</v>
      </c>
      <c r="R333" s="210">
        <f>SUM($R$334:$R$344)</f>
        <v>0.16790344000000001</v>
      </c>
      <c r="T333" s="211">
        <f>SUM($T$334:$T$344)</f>
        <v>2.6504380000000001E-2</v>
      </c>
      <c r="AR333" s="206" t="s">
        <v>70</v>
      </c>
      <c r="AT333" s="206" t="s">
        <v>62</v>
      </c>
      <c r="AU333" s="206" t="s">
        <v>17</v>
      </c>
      <c r="AY333" s="206" t="s">
        <v>122</v>
      </c>
      <c r="BK333" s="212">
        <f>SUM($BK$334:$BK$344)</f>
        <v>0</v>
      </c>
    </row>
    <row r="334" spans="1:65" s="147" customFormat="1" ht="15.75" customHeight="1" x14ac:dyDescent="0.3">
      <c r="A334" s="245"/>
      <c r="B334" s="81"/>
      <c r="C334" s="215" t="s">
        <v>855</v>
      </c>
      <c r="D334" s="215" t="s">
        <v>125</v>
      </c>
      <c r="E334" s="216" t="s">
        <v>287</v>
      </c>
      <c r="F334" s="217" t="s">
        <v>288</v>
      </c>
      <c r="G334" s="218" t="s">
        <v>134</v>
      </c>
      <c r="H334" s="219">
        <v>85.498000000000005</v>
      </c>
      <c r="I334" s="270"/>
      <c r="J334" s="220">
        <f>ROUND($I$334*$H$334,2)</f>
        <v>0</v>
      </c>
      <c r="K334" s="217" t="s">
        <v>129</v>
      </c>
      <c r="L334" s="252"/>
      <c r="M334" s="221"/>
      <c r="N334" s="222" t="s">
        <v>34</v>
      </c>
      <c r="O334" s="223">
        <v>7.3999999999999996E-2</v>
      </c>
      <c r="P334" s="223">
        <f>$O$334*$H$334</f>
        <v>6.3268519999999997</v>
      </c>
      <c r="Q334" s="223">
        <v>1E-3</v>
      </c>
      <c r="R334" s="223">
        <f>$Q$334*$H$334</f>
        <v>8.5498000000000005E-2</v>
      </c>
      <c r="S334" s="223">
        <v>3.1E-4</v>
      </c>
      <c r="T334" s="224">
        <f>$S$334*$H$334</f>
        <v>2.6504380000000001E-2</v>
      </c>
      <c r="AR334" s="175" t="s">
        <v>197</v>
      </c>
      <c r="AT334" s="175" t="s">
        <v>125</v>
      </c>
      <c r="AU334" s="175" t="s">
        <v>70</v>
      </c>
      <c r="AY334" s="147" t="s">
        <v>122</v>
      </c>
      <c r="BE334" s="225">
        <f>IF($N$334="základní",$J$334,0)</f>
        <v>0</v>
      </c>
      <c r="BF334" s="225">
        <f>IF($N$334="snížená",$J$334,0)</f>
        <v>0</v>
      </c>
      <c r="BG334" s="225">
        <f>IF($N$334="zákl. přenesená",$J$334,0)</f>
        <v>0</v>
      </c>
      <c r="BH334" s="225">
        <f>IF($N$334="sníž. přenesená",$J$334,0)</f>
        <v>0</v>
      </c>
      <c r="BI334" s="225">
        <f>IF($N$334="nulová",$J$334,0)</f>
        <v>0</v>
      </c>
      <c r="BJ334" s="175" t="s">
        <v>17</v>
      </c>
      <c r="BK334" s="225">
        <f>ROUND($I$334*$H$334,2)</f>
        <v>0</v>
      </c>
      <c r="BL334" s="175" t="s">
        <v>197</v>
      </c>
      <c r="BM334" s="175" t="s">
        <v>885</v>
      </c>
    </row>
    <row r="335" spans="1:65" s="147" customFormat="1" ht="15.75" hidden="1" customHeight="1" x14ac:dyDescent="0.3">
      <c r="A335" s="245"/>
      <c r="B335" s="226"/>
      <c r="D335" s="227" t="s">
        <v>166</v>
      </c>
      <c r="E335" s="228"/>
      <c r="F335" s="228" t="s">
        <v>1063</v>
      </c>
      <c r="H335" s="229">
        <v>22.71</v>
      </c>
      <c r="L335" s="255"/>
      <c r="M335" s="230"/>
      <c r="T335" s="231"/>
      <c r="AT335" s="232" t="s">
        <v>166</v>
      </c>
      <c r="AU335" s="232" t="s">
        <v>70</v>
      </c>
      <c r="AV335" s="232" t="s">
        <v>70</v>
      </c>
      <c r="AW335" s="232" t="s">
        <v>93</v>
      </c>
      <c r="AX335" s="232" t="s">
        <v>63</v>
      </c>
      <c r="AY335" s="232" t="s">
        <v>122</v>
      </c>
    </row>
    <row r="336" spans="1:65" s="147" customFormat="1" ht="15.75" hidden="1" customHeight="1" x14ac:dyDescent="0.3">
      <c r="A336" s="245"/>
      <c r="B336" s="226"/>
      <c r="D336" s="233" t="s">
        <v>166</v>
      </c>
      <c r="E336" s="232"/>
      <c r="F336" s="228" t="s">
        <v>1064</v>
      </c>
      <c r="H336" s="229">
        <v>19.64</v>
      </c>
      <c r="L336" s="255"/>
      <c r="M336" s="230"/>
      <c r="T336" s="231"/>
      <c r="AT336" s="232" t="s">
        <v>166</v>
      </c>
      <c r="AU336" s="232" t="s">
        <v>70</v>
      </c>
      <c r="AV336" s="232" t="s">
        <v>70</v>
      </c>
      <c r="AW336" s="232" t="s">
        <v>93</v>
      </c>
      <c r="AX336" s="232" t="s">
        <v>63</v>
      </c>
      <c r="AY336" s="232" t="s">
        <v>122</v>
      </c>
    </row>
    <row r="337" spans="1:65" s="147" customFormat="1" ht="15.75" hidden="1" customHeight="1" x14ac:dyDescent="0.3">
      <c r="A337" s="245"/>
      <c r="B337" s="226"/>
      <c r="D337" s="233" t="s">
        <v>166</v>
      </c>
      <c r="E337" s="232"/>
      <c r="F337" s="228" t="s">
        <v>1065</v>
      </c>
      <c r="H337" s="229">
        <v>13.584</v>
      </c>
      <c r="L337" s="255"/>
      <c r="M337" s="230"/>
      <c r="T337" s="231"/>
      <c r="AT337" s="232" t="s">
        <v>166</v>
      </c>
      <c r="AU337" s="232" t="s">
        <v>70</v>
      </c>
      <c r="AV337" s="232" t="s">
        <v>70</v>
      </c>
      <c r="AW337" s="232" t="s">
        <v>93</v>
      </c>
      <c r="AX337" s="232" t="s">
        <v>63</v>
      </c>
      <c r="AY337" s="232" t="s">
        <v>122</v>
      </c>
    </row>
    <row r="338" spans="1:65" s="147" customFormat="1" ht="15.75" hidden="1" customHeight="1" x14ac:dyDescent="0.3">
      <c r="A338" s="245"/>
      <c r="B338" s="226"/>
      <c r="D338" s="233" t="s">
        <v>166</v>
      </c>
      <c r="E338" s="232"/>
      <c r="F338" s="228" t="s">
        <v>1066</v>
      </c>
      <c r="H338" s="229">
        <v>12.064</v>
      </c>
      <c r="L338" s="255"/>
      <c r="M338" s="230"/>
      <c r="T338" s="231"/>
      <c r="AT338" s="232" t="s">
        <v>166</v>
      </c>
      <c r="AU338" s="232" t="s">
        <v>70</v>
      </c>
      <c r="AV338" s="232" t="s">
        <v>70</v>
      </c>
      <c r="AW338" s="232" t="s">
        <v>93</v>
      </c>
      <c r="AX338" s="232" t="s">
        <v>63</v>
      </c>
      <c r="AY338" s="232" t="s">
        <v>122</v>
      </c>
    </row>
    <row r="339" spans="1:65" s="147" customFormat="1" ht="15.75" hidden="1" customHeight="1" x14ac:dyDescent="0.3">
      <c r="A339" s="245"/>
      <c r="B339" s="226"/>
      <c r="D339" s="233" t="s">
        <v>166</v>
      </c>
      <c r="E339" s="232"/>
      <c r="F339" s="228" t="s">
        <v>1067</v>
      </c>
      <c r="H339" s="229">
        <v>9.5299999999999994</v>
      </c>
      <c r="L339" s="255"/>
      <c r="M339" s="230"/>
      <c r="T339" s="231"/>
      <c r="AT339" s="232" t="s">
        <v>166</v>
      </c>
      <c r="AU339" s="232" t="s">
        <v>70</v>
      </c>
      <c r="AV339" s="232" t="s">
        <v>70</v>
      </c>
      <c r="AW339" s="232" t="s">
        <v>93</v>
      </c>
      <c r="AX339" s="232" t="s">
        <v>63</v>
      </c>
      <c r="AY339" s="232" t="s">
        <v>122</v>
      </c>
    </row>
    <row r="340" spans="1:65" s="147" customFormat="1" ht="15.75" hidden="1" customHeight="1" x14ac:dyDescent="0.3">
      <c r="A340" s="245"/>
      <c r="B340" s="226"/>
      <c r="D340" s="233" t="s">
        <v>166</v>
      </c>
      <c r="E340" s="232"/>
      <c r="F340" s="228" t="s">
        <v>1068</v>
      </c>
      <c r="H340" s="229">
        <v>7.97</v>
      </c>
      <c r="L340" s="255"/>
      <c r="M340" s="230"/>
      <c r="T340" s="231"/>
      <c r="AT340" s="232" t="s">
        <v>166</v>
      </c>
      <c r="AU340" s="232" t="s">
        <v>70</v>
      </c>
      <c r="AV340" s="232" t="s">
        <v>70</v>
      </c>
      <c r="AW340" s="232" t="s">
        <v>93</v>
      </c>
      <c r="AX340" s="232" t="s">
        <v>63</v>
      </c>
      <c r="AY340" s="232" t="s">
        <v>122</v>
      </c>
    </row>
    <row r="341" spans="1:65" s="147" customFormat="1" ht="15.75" customHeight="1" x14ac:dyDescent="0.3">
      <c r="A341" s="245"/>
      <c r="B341" s="81"/>
      <c r="C341" s="215" t="s">
        <v>861</v>
      </c>
      <c r="D341" s="215" t="s">
        <v>125</v>
      </c>
      <c r="E341" s="216" t="s">
        <v>292</v>
      </c>
      <c r="F341" s="217" t="s">
        <v>293</v>
      </c>
      <c r="G341" s="218" t="s">
        <v>134</v>
      </c>
      <c r="H341" s="219">
        <v>105.648</v>
      </c>
      <c r="I341" s="270"/>
      <c r="J341" s="220">
        <f>ROUND($I$341*$H$341,2)</f>
        <v>0</v>
      </c>
      <c r="K341" s="217" t="s">
        <v>129</v>
      </c>
      <c r="L341" s="252"/>
      <c r="M341" s="221"/>
      <c r="N341" s="222" t="s">
        <v>34</v>
      </c>
      <c r="O341" s="223">
        <v>3.3000000000000002E-2</v>
      </c>
      <c r="P341" s="223">
        <f>$O$341*$H$341</f>
        <v>3.4863840000000001</v>
      </c>
      <c r="Q341" s="223">
        <v>2.0000000000000001E-4</v>
      </c>
      <c r="R341" s="223">
        <f>$Q$341*$H$341</f>
        <v>2.1129600000000002E-2</v>
      </c>
      <c r="S341" s="223">
        <v>0</v>
      </c>
      <c r="T341" s="224">
        <f>$S$341*$H$341</f>
        <v>0</v>
      </c>
      <c r="AR341" s="175" t="s">
        <v>197</v>
      </c>
      <c r="AT341" s="175" t="s">
        <v>125</v>
      </c>
      <c r="AU341" s="175" t="s">
        <v>70</v>
      </c>
      <c r="AY341" s="147" t="s">
        <v>122</v>
      </c>
      <c r="BE341" s="225">
        <f>IF($N$341="základní",$J$341,0)</f>
        <v>0</v>
      </c>
      <c r="BF341" s="225">
        <f>IF($N$341="snížená",$J$341,0)</f>
        <v>0</v>
      </c>
      <c r="BG341" s="225">
        <f>IF($N$341="zákl. přenesená",$J$341,0)</f>
        <v>0</v>
      </c>
      <c r="BH341" s="225">
        <f>IF($N$341="sníž. přenesená",$J$341,0)</f>
        <v>0</v>
      </c>
      <c r="BI341" s="225">
        <f>IF($N$341="nulová",$J$341,0)</f>
        <v>0</v>
      </c>
      <c r="BJ341" s="175" t="s">
        <v>17</v>
      </c>
      <c r="BK341" s="225">
        <f>ROUND($I$341*$H$341,2)</f>
        <v>0</v>
      </c>
      <c r="BL341" s="175" t="s">
        <v>197</v>
      </c>
      <c r="BM341" s="175" t="s">
        <v>889</v>
      </c>
    </row>
    <row r="342" spans="1:65" s="147" customFormat="1" ht="15.75" hidden="1" customHeight="1" x14ac:dyDescent="0.3">
      <c r="A342" s="245"/>
      <c r="B342" s="226"/>
      <c r="D342" s="227" t="s">
        <v>166</v>
      </c>
      <c r="E342" s="228"/>
      <c r="F342" s="228" t="s">
        <v>1218</v>
      </c>
      <c r="H342" s="229">
        <v>105.648</v>
      </c>
      <c r="L342" s="255"/>
      <c r="M342" s="230"/>
      <c r="T342" s="231"/>
      <c r="AT342" s="232" t="s">
        <v>166</v>
      </c>
      <c r="AU342" s="232" t="s">
        <v>70</v>
      </c>
      <c r="AV342" s="232" t="s">
        <v>70</v>
      </c>
      <c r="AW342" s="232" t="s">
        <v>93</v>
      </c>
      <c r="AX342" s="232" t="s">
        <v>17</v>
      </c>
      <c r="AY342" s="232" t="s">
        <v>122</v>
      </c>
    </row>
    <row r="343" spans="1:65" s="147" customFormat="1" ht="15.75" customHeight="1" x14ac:dyDescent="0.3">
      <c r="A343" s="245"/>
      <c r="B343" s="81"/>
      <c r="C343" s="215" t="s">
        <v>867</v>
      </c>
      <c r="D343" s="215" t="s">
        <v>125</v>
      </c>
      <c r="E343" s="216" t="s">
        <v>296</v>
      </c>
      <c r="F343" s="217" t="s">
        <v>297</v>
      </c>
      <c r="G343" s="218" t="s">
        <v>134</v>
      </c>
      <c r="H343" s="219">
        <v>105.648</v>
      </c>
      <c r="I343" s="270"/>
      <c r="J343" s="220">
        <f>ROUND($I$343*$H$343,2)</f>
        <v>0</v>
      </c>
      <c r="K343" s="217" t="s">
        <v>129</v>
      </c>
      <c r="L343" s="252"/>
      <c r="M343" s="221"/>
      <c r="N343" s="222" t="s">
        <v>34</v>
      </c>
      <c r="O343" s="223">
        <v>6.4000000000000001E-2</v>
      </c>
      <c r="P343" s="223">
        <f>$O$343*$H$343</f>
        <v>6.7614719999999995</v>
      </c>
      <c r="Q343" s="223">
        <v>2.9E-4</v>
      </c>
      <c r="R343" s="223">
        <f>$Q$343*$H$343</f>
        <v>3.0637919999999999E-2</v>
      </c>
      <c r="S343" s="223">
        <v>0</v>
      </c>
      <c r="T343" s="224">
        <f>$S$343*$H$343</f>
        <v>0</v>
      </c>
      <c r="AR343" s="175" t="s">
        <v>197</v>
      </c>
      <c r="AT343" s="175" t="s">
        <v>125</v>
      </c>
      <c r="AU343" s="175" t="s">
        <v>70</v>
      </c>
      <c r="AY343" s="147" t="s">
        <v>122</v>
      </c>
      <c r="BE343" s="225">
        <f>IF($N$343="základní",$J$343,0)</f>
        <v>0</v>
      </c>
      <c r="BF343" s="225">
        <f>IF($N$343="snížená",$J$343,0)</f>
        <v>0</v>
      </c>
      <c r="BG343" s="225">
        <f>IF($N$343="zákl. přenesená",$J$343,0)</f>
        <v>0</v>
      </c>
      <c r="BH343" s="225">
        <f>IF($N$343="sníž. přenesená",$J$343,0)</f>
        <v>0</v>
      </c>
      <c r="BI343" s="225">
        <f>IF($N$343="nulová",$J$343,0)</f>
        <v>0</v>
      </c>
      <c r="BJ343" s="175" t="s">
        <v>17</v>
      </c>
      <c r="BK343" s="225">
        <f>ROUND($I$343*$H$343,2)</f>
        <v>0</v>
      </c>
      <c r="BL343" s="175" t="s">
        <v>197</v>
      </c>
      <c r="BM343" s="175" t="s">
        <v>892</v>
      </c>
    </row>
    <row r="344" spans="1:65" s="147" customFormat="1" ht="15.75" customHeight="1" x14ac:dyDescent="0.3">
      <c r="A344" s="245"/>
      <c r="B344" s="81"/>
      <c r="C344" s="218" t="s">
        <v>872</v>
      </c>
      <c r="D344" s="218" t="s">
        <v>125</v>
      </c>
      <c r="E344" s="216" t="s">
        <v>300</v>
      </c>
      <c r="F344" s="217" t="s">
        <v>301</v>
      </c>
      <c r="G344" s="218" t="s">
        <v>134</v>
      </c>
      <c r="H344" s="219">
        <v>105.648</v>
      </c>
      <c r="I344" s="270"/>
      <c r="J344" s="220">
        <f>ROUND($I$344*$H$344,2)</f>
        <v>0</v>
      </c>
      <c r="K344" s="217" t="s">
        <v>217</v>
      </c>
      <c r="L344" s="252"/>
      <c r="M344" s="221"/>
      <c r="N344" s="222" t="s">
        <v>34</v>
      </c>
      <c r="O344" s="223">
        <v>6.4000000000000001E-2</v>
      </c>
      <c r="P344" s="223">
        <f>$O$344*$H$344</f>
        <v>6.7614719999999995</v>
      </c>
      <c r="Q344" s="223">
        <v>2.9E-4</v>
      </c>
      <c r="R344" s="223">
        <f>$Q$344*$H$344</f>
        <v>3.0637919999999999E-2</v>
      </c>
      <c r="S344" s="223">
        <v>0</v>
      </c>
      <c r="T344" s="224">
        <f>$S$344*$H$344</f>
        <v>0</v>
      </c>
      <c r="AR344" s="175" t="s">
        <v>197</v>
      </c>
      <c r="AT344" s="175" t="s">
        <v>125</v>
      </c>
      <c r="AU344" s="175" t="s">
        <v>70</v>
      </c>
      <c r="AY344" s="175" t="s">
        <v>122</v>
      </c>
      <c r="BE344" s="225">
        <f>IF($N$344="základní",$J$344,0)</f>
        <v>0</v>
      </c>
      <c r="BF344" s="225">
        <f>IF($N$344="snížená",$J$344,0)</f>
        <v>0</v>
      </c>
      <c r="BG344" s="225">
        <f>IF($N$344="zákl. přenesená",$J$344,0)</f>
        <v>0</v>
      </c>
      <c r="BH344" s="225">
        <f>IF($N$344="sníž. přenesená",$J$344,0)</f>
        <v>0</v>
      </c>
      <c r="BI344" s="225">
        <f>IF($N$344="nulová",$J$344,0)</f>
        <v>0</v>
      </c>
      <c r="BJ344" s="175" t="s">
        <v>17</v>
      </c>
      <c r="BK344" s="225">
        <f>ROUND($I$344*$H$344,2)</f>
        <v>0</v>
      </c>
      <c r="BL344" s="175" t="s">
        <v>197</v>
      </c>
      <c r="BM344" s="175" t="s">
        <v>894</v>
      </c>
    </row>
    <row r="345" spans="1:65" s="205" customFormat="1" ht="37.5" hidden="1" customHeight="1" x14ac:dyDescent="0.35">
      <c r="A345" s="250"/>
      <c r="B345" s="204"/>
      <c r="D345" s="206" t="s">
        <v>62</v>
      </c>
      <c r="E345" s="207" t="s">
        <v>382</v>
      </c>
      <c r="F345" s="207" t="s">
        <v>895</v>
      </c>
      <c r="J345" s="208">
        <f>$BK$345</f>
        <v>0</v>
      </c>
      <c r="L345" s="254"/>
      <c r="M345" s="209"/>
      <c r="P345" s="210">
        <f>$P$346</f>
        <v>0</v>
      </c>
      <c r="R345" s="210">
        <f>$R$346</f>
        <v>0</v>
      </c>
      <c r="T345" s="211">
        <f>$T$346</f>
        <v>0</v>
      </c>
      <c r="AR345" s="206" t="s">
        <v>136</v>
      </c>
      <c r="AT345" s="206" t="s">
        <v>62</v>
      </c>
      <c r="AU345" s="206" t="s">
        <v>63</v>
      </c>
      <c r="AY345" s="206" t="s">
        <v>122</v>
      </c>
      <c r="BK345" s="212">
        <f>$BK$346</f>
        <v>0</v>
      </c>
    </row>
    <row r="346" spans="1:65" s="205" customFormat="1" ht="21" hidden="1" customHeight="1" x14ac:dyDescent="0.3">
      <c r="A346" s="250"/>
      <c r="B346" s="204"/>
      <c r="D346" s="206" t="s">
        <v>62</v>
      </c>
      <c r="E346" s="213" t="s">
        <v>896</v>
      </c>
      <c r="F346" s="213" t="s">
        <v>897</v>
      </c>
      <c r="J346" s="214">
        <f>$BK$346</f>
        <v>0</v>
      </c>
      <c r="L346" s="254"/>
      <c r="M346" s="209"/>
      <c r="P346" s="210">
        <f>SUM($P$347:$P$351)</f>
        <v>0</v>
      </c>
      <c r="R346" s="210">
        <f>SUM($R$347:$R$351)</f>
        <v>0</v>
      </c>
      <c r="T346" s="211">
        <f>SUM($T$347:$T$351)</f>
        <v>0</v>
      </c>
      <c r="AR346" s="206" t="s">
        <v>136</v>
      </c>
      <c r="AT346" s="206" t="s">
        <v>62</v>
      </c>
      <c r="AU346" s="206" t="s">
        <v>17</v>
      </c>
      <c r="AY346" s="206" t="s">
        <v>122</v>
      </c>
      <c r="BK346" s="212">
        <f>SUM($BK$347:$BK$351)</f>
        <v>0</v>
      </c>
    </row>
    <row r="347" spans="1:65" s="147" customFormat="1" ht="15.75" customHeight="1" x14ac:dyDescent="0.3">
      <c r="A347" s="245"/>
      <c r="B347" s="81"/>
      <c r="C347" s="218" t="s">
        <v>884</v>
      </c>
      <c r="D347" s="218" t="s">
        <v>125</v>
      </c>
      <c r="E347" s="216" t="s">
        <v>899</v>
      </c>
      <c r="F347" s="217" t="s">
        <v>900</v>
      </c>
      <c r="G347" s="218" t="s">
        <v>228</v>
      </c>
      <c r="H347" s="219">
        <v>4</v>
      </c>
      <c r="I347" s="270"/>
      <c r="J347" s="220">
        <f>ROUND($I$347*$H$347,2)</f>
        <v>0</v>
      </c>
      <c r="K347" s="217" t="s">
        <v>217</v>
      </c>
      <c r="L347" s="252"/>
      <c r="M347" s="221"/>
      <c r="N347" s="222" t="s">
        <v>34</v>
      </c>
      <c r="O347" s="223">
        <v>0</v>
      </c>
      <c r="P347" s="223">
        <f>$O$347*$H$347</f>
        <v>0</v>
      </c>
      <c r="Q347" s="223">
        <v>0</v>
      </c>
      <c r="R347" s="223">
        <f>$Q$347*$H$347</f>
        <v>0</v>
      </c>
      <c r="S347" s="223">
        <v>0</v>
      </c>
      <c r="T347" s="224">
        <f>$S$347*$H$347</f>
        <v>0</v>
      </c>
      <c r="AR347" s="175" t="s">
        <v>569</v>
      </c>
      <c r="AT347" s="175" t="s">
        <v>125</v>
      </c>
      <c r="AU347" s="175" t="s">
        <v>70</v>
      </c>
      <c r="AY347" s="175" t="s">
        <v>122</v>
      </c>
      <c r="BE347" s="225">
        <f>IF($N$347="základní",$J$347,0)</f>
        <v>0</v>
      </c>
      <c r="BF347" s="225">
        <f>IF($N$347="snížená",$J$347,0)</f>
        <v>0</v>
      </c>
      <c r="BG347" s="225">
        <f>IF($N$347="zákl. přenesená",$J$347,0)</f>
        <v>0</v>
      </c>
      <c r="BH347" s="225">
        <f>IF($N$347="sníž. přenesená",$J$347,0)</f>
        <v>0</v>
      </c>
      <c r="BI347" s="225">
        <f>IF($N$347="nulová",$J$347,0)</f>
        <v>0</v>
      </c>
      <c r="BJ347" s="175" t="s">
        <v>17</v>
      </c>
      <c r="BK347" s="225">
        <f>ROUND($I$347*$H$347,2)</f>
        <v>0</v>
      </c>
      <c r="BL347" s="175" t="s">
        <v>569</v>
      </c>
      <c r="BM347" s="175" t="s">
        <v>1219</v>
      </c>
    </row>
    <row r="348" spans="1:65" s="147" customFormat="1" ht="15.75" customHeight="1" x14ac:dyDescent="0.3">
      <c r="A348" s="245"/>
      <c r="B348" s="81"/>
      <c r="C348" s="237" t="s">
        <v>888</v>
      </c>
      <c r="D348" s="237" t="s">
        <v>382</v>
      </c>
      <c r="E348" s="238" t="s">
        <v>903</v>
      </c>
      <c r="F348" s="239" t="s">
        <v>1000</v>
      </c>
      <c r="G348" s="237" t="s">
        <v>128</v>
      </c>
      <c r="H348" s="240">
        <v>2</v>
      </c>
      <c r="I348" s="271"/>
      <c r="J348" s="241">
        <f>ROUND($I$348*$H$348,2)</f>
        <v>0</v>
      </c>
      <c r="K348" s="239" t="s">
        <v>217</v>
      </c>
      <c r="L348" s="256"/>
      <c r="M348" s="239"/>
      <c r="N348" s="242" t="s">
        <v>34</v>
      </c>
      <c r="O348" s="223">
        <v>0</v>
      </c>
      <c r="P348" s="223">
        <f>$O$348*$H$348</f>
        <v>0</v>
      </c>
      <c r="Q348" s="223">
        <v>0</v>
      </c>
      <c r="R348" s="223">
        <f>$Q$348*$H$348</f>
        <v>0</v>
      </c>
      <c r="S348" s="223">
        <v>0</v>
      </c>
      <c r="T348" s="224">
        <f>$S$348*$H$348</f>
        <v>0</v>
      </c>
      <c r="AR348" s="175" t="s">
        <v>905</v>
      </c>
      <c r="AT348" s="175" t="s">
        <v>382</v>
      </c>
      <c r="AU348" s="175" t="s">
        <v>70</v>
      </c>
      <c r="AY348" s="175" t="s">
        <v>122</v>
      </c>
      <c r="BE348" s="225">
        <f>IF($N$348="základní",$J$348,0)</f>
        <v>0</v>
      </c>
      <c r="BF348" s="225">
        <f>IF($N$348="snížená",$J$348,0)</f>
        <v>0</v>
      </c>
      <c r="BG348" s="225">
        <f>IF($N$348="zákl. přenesená",$J$348,0)</f>
        <v>0</v>
      </c>
      <c r="BH348" s="225">
        <f>IF($N$348="sníž. přenesená",$J$348,0)</f>
        <v>0</v>
      </c>
      <c r="BI348" s="225">
        <f>IF($N$348="nulová",$J$348,0)</f>
        <v>0</v>
      </c>
      <c r="BJ348" s="175" t="s">
        <v>17</v>
      </c>
      <c r="BK348" s="225">
        <f>ROUND($I$348*$H$348,2)</f>
        <v>0</v>
      </c>
      <c r="BL348" s="175" t="s">
        <v>569</v>
      </c>
      <c r="BM348" s="175" t="s">
        <v>1220</v>
      </c>
    </row>
    <row r="349" spans="1:65" s="147" customFormat="1" ht="15.75" customHeight="1" x14ac:dyDescent="0.3">
      <c r="A349" s="245"/>
      <c r="B349" s="81"/>
      <c r="C349" s="237" t="s">
        <v>891</v>
      </c>
      <c r="D349" s="237" t="s">
        <v>382</v>
      </c>
      <c r="E349" s="238" t="s">
        <v>908</v>
      </c>
      <c r="F349" s="239" t="s">
        <v>1221</v>
      </c>
      <c r="G349" s="237" t="s">
        <v>208</v>
      </c>
      <c r="H349" s="240">
        <v>2</v>
      </c>
      <c r="I349" s="271"/>
      <c r="J349" s="241">
        <f>ROUND($I$349*$H$349,2)</f>
        <v>0</v>
      </c>
      <c r="K349" s="239" t="s">
        <v>217</v>
      </c>
      <c r="L349" s="256"/>
      <c r="M349" s="239"/>
      <c r="N349" s="242" t="s">
        <v>34</v>
      </c>
      <c r="O349" s="223">
        <v>0</v>
      </c>
      <c r="P349" s="223">
        <f>$O$349*$H$349</f>
        <v>0</v>
      </c>
      <c r="Q349" s="223">
        <v>0</v>
      </c>
      <c r="R349" s="223">
        <f>$Q$349*$H$349</f>
        <v>0</v>
      </c>
      <c r="S349" s="223">
        <v>0</v>
      </c>
      <c r="T349" s="224">
        <f>$S$349*$H$349</f>
        <v>0</v>
      </c>
      <c r="AR349" s="175" t="s">
        <v>905</v>
      </c>
      <c r="AT349" s="175" t="s">
        <v>382</v>
      </c>
      <c r="AU349" s="175" t="s">
        <v>70</v>
      </c>
      <c r="AY349" s="175" t="s">
        <v>122</v>
      </c>
      <c r="BE349" s="225">
        <f>IF($N$349="základní",$J$349,0)</f>
        <v>0</v>
      </c>
      <c r="BF349" s="225">
        <f>IF($N$349="snížená",$J$349,0)</f>
        <v>0</v>
      </c>
      <c r="BG349" s="225">
        <f>IF($N$349="zákl. přenesená",$J$349,0)</f>
        <v>0</v>
      </c>
      <c r="BH349" s="225">
        <f>IF($N$349="sníž. přenesená",$J$349,0)</f>
        <v>0</v>
      </c>
      <c r="BI349" s="225">
        <f>IF($N$349="nulová",$J$349,0)</f>
        <v>0</v>
      </c>
      <c r="BJ349" s="175" t="s">
        <v>17</v>
      </c>
      <c r="BK349" s="225">
        <f>ROUND($I$349*$H$349,2)</f>
        <v>0</v>
      </c>
      <c r="BL349" s="175" t="s">
        <v>569</v>
      </c>
      <c r="BM349" s="175" t="s">
        <v>1222</v>
      </c>
    </row>
    <row r="350" spans="1:65" s="147" customFormat="1" ht="15.75" customHeight="1" x14ac:dyDescent="0.3">
      <c r="A350" s="245"/>
      <c r="B350" s="81"/>
      <c r="C350" s="237" t="s">
        <v>893</v>
      </c>
      <c r="D350" s="237" t="s">
        <v>382</v>
      </c>
      <c r="E350" s="238" t="s">
        <v>912</v>
      </c>
      <c r="F350" s="239" t="s">
        <v>913</v>
      </c>
      <c r="G350" s="237" t="s">
        <v>128</v>
      </c>
      <c r="H350" s="240">
        <v>1</v>
      </c>
      <c r="I350" s="271"/>
      <c r="J350" s="241">
        <f>ROUND($I$350*$H$350,2)</f>
        <v>0</v>
      </c>
      <c r="K350" s="239" t="s">
        <v>217</v>
      </c>
      <c r="L350" s="256"/>
      <c r="M350" s="239"/>
      <c r="N350" s="242" t="s">
        <v>34</v>
      </c>
      <c r="O350" s="223">
        <v>0</v>
      </c>
      <c r="P350" s="223">
        <f>$O$350*$H$350</f>
        <v>0</v>
      </c>
      <c r="Q350" s="223">
        <v>0</v>
      </c>
      <c r="R350" s="223">
        <f>$Q$350*$H$350</f>
        <v>0</v>
      </c>
      <c r="S350" s="223">
        <v>0</v>
      </c>
      <c r="T350" s="224">
        <f>$S$350*$H$350</f>
        <v>0</v>
      </c>
      <c r="AR350" s="175" t="s">
        <v>905</v>
      </c>
      <c r="AT350" s="175" t="s">
        <v>382</v>
      </c>
      <c r="AU350" s="175" t="s">
        <v>70</v>
      </c>
      <c r="AY350" s="175" t="s">
        <v>122</v>
      </c>
      <c r="BE350" s="225">
        <f>IF($N$350="základní",$J$350,0)</f>
        <v>0</v>
      </c>
      <c r="BF350" s="225">
        <f>IF($N$350="snížená",$J$350,0)</f>
        <v>0</v>
      </c>
      <c r="BG350" s="225">
        <f>IF($N$350="zákl. přenesená",$J$350,0)</f>
        <v>0</v>
      </c>
      <c r="BH350" s="225">
        <f>IF($N$350="sníž. přenesená",$J$350,0)</f>
        <v>0</v>
      </c>
      <c r="BI350" s="225">
        <f>IF($N$350="nulová",$J$350,0)</f>
        <v>0</v>
      </c>
      <c r="BJ350" s="175" t="s">
        <v>17</v>
      </c>
      <c r="BK350" s="225">
        <f>ROUND($I$350*$H$350,2)</f>
        <v>0</v>
      </c>
      <c r="BL350" s="175" t="s">
        <v>569</v>
      </c>
      <c r="BM350" s="175" t="s">
        <v>1223</v>
      </c>
    </row>
    <row r="351" spans="1:65" s="147" customFormat="1" ht="15.75" customHeight="1" x14ac:dyDescent="0.3">
      <c r="A351" s="245"/>
      <c r="B351" s="81"/>
      <c r="C351" s="218" t="s">
        <v>898</v>
      </c>
      <c r="D351" s="218" t="s">
        <v>125</v>
      </c>
      <c r="E351" s="216" t="s">
        <v>916</v>
      </c>
      <c r="F351" s="217" t="s">
        <v>917</v>
      </c>
      <c r="G351" s="218" t="s">
        <v>228</v>
      </c>
      <c r="H351" s="219">
        <v>2</v>
      </c>
      <c r="I351" s="270"/>
      <c r="J351" s="220">
        <f>ROUND($I$351*$H$351,2)</f>
        <v>0</v>
      </c>
      <c r="K351" s="217" t="s">
        <v>217</v>
      </c>
      <c r="L351" s="252"/>
      <c r="M351" s="221"/>
      <c r="N351" s="222" t="s">
        <v>34</v>
      </c>
      <c r="O351" s="223">
        <v>0</v>
      </c>
      <c r="P351" s="223">
        <f>$O$351*$H$351</f>
        <v>0</v>
      </c>
      <c r="Q351" s="223">
        <v>0</v>
      </c>
      <c r="R351" s="223">
        <f>$Q$351*$H$351</f>
        <v>0</v>
      </c>
      <c r="S351" s="223">
        <v>0</v>
      </c>
      <c r="T351" s="224">
        <f>$S$351*$H$351</f>
        <v>0</v>
      </c>
      <c r="AR351" s="175" t="s">
        <v>569</v>
      </c>
      <c r="AT351" s="175" t="s">
        <v>125</v>
      </c>
      <c r="AU351" s="175" t="s">
        <v>70</v>
      </c>
      <c r="AY351" s="175" t="s">
        <v>122</v>
      </c>
      <c r="BE351" s="225">
        <f>IF($N$351="základní",$J$351,0)</f>
        <v>0</v>
      </c>
      <c r="BF351" s="225">
        <f>IF($N$351="snížená",$J$351,0)</f>
        <v>0</v>
      </c>
      <c r="BG351" s="225">
        <f>IF($N$351="zákl. přenesená",$J$351,0)</f>
        <v>0</v>
      </c>
      <c r="BH351" s="225">
        <f>IF($N$351="sníž. přenesená",$J$351,0)</f>
        <v>0</v>
      </c>
      <c r="BI351" s="225">
        <f>IF($N$351="nulová",$J$351,0)</f>
        <v>0</v>
      </c>
      <c r="BJ351" s="175" t="s">
        <v>17</v>
      </c>
      <c r="BK351" s="225">
        <f>ROUND($I$351*$H$351,2)</f>
        <v>0</v>
      </c>
      <c r="BL351" s="175" t="s">
        <v>569</v>
      </c>
      <c r="BM351" s="175" t="s">
        <v>1224</v>
      </c>
    </row>
    <row r="352" spans="1:65" s="205" customFormat="1" ht="37.5" hidden="1" customHeight="1" x14ac:dyDescent="0.35">
      <c r="A352" s="250"/>
      <c r="B352" s="204"/>
      <c r="D352" s="206" t="s">
        <v>62</v>
      </c>
      <c r="E352" s="207" t="s">
        <v>303</v>
      </c>
      <c r="F352" s="207" t="s">
        <v>304</v>
      </c>
      <c r="J352" s="208">
        <f>$BK$352</f>
        <v>0</v>
      </c>
      <c r="L352" s="254"/>
      <c r="M352" s="209"/>
      <c r="P352" s="210">
        <f>$P$353</f>
        <v>0</v>
      </c>
      <c r="R352" s="210">
        <f>$R$353</f>
        <v>0</v>
      </c>
      <c r="T352" s="211">
        <f>$T$353</f>
        <v>0</v>
      </c>
      <c r="AR352" s="206" t="s">
        <v>145</v>
      </c>
      <c r="AT352" s="206" t="s">
        <v>62</v>
      </c>
      <c r="AU352" s="206" t="s">
        <v>63</v>
      </c>
      <c r="AY352" s="206" t="s">
        <v>122</v>
      </c>
      <c r="BK352" s="212">
        <f>$BK$353</f>
        <v>0</v>
      </c>
    </row>
    <row r="353" spans="1:65" s="147" customFormat="1" ht="15.75" customHeight="1" x14ac:dyDescent="0.3">
      <c r="A353" s="245"/>
      <c r="B353" s="81"/>
      <c r="C353" s="218" t="s">
        <v>902</v>
      </c>
      <c r="D353" s="218" t="s">
        <v>125</v>
      </c>
      <c r="E353" s="216" t="s">
        <v>306</v>
      </c>
      <c r="F353" s="217" t="s">
        <v>307</v>
      </c>
      <c r="G353" s="218" t="s">
        <v>221</v>
      </c>
      <c r="H353" s="269"/>
      <c r="I353" s="270"/>
      <c r="J353" s="220">
        <f>ROUND($I$353*$H$353,2)</f>
        <v>0</v>
      </c>
      <c r="K353" s="217" t="s">
        <v>217</v>
      </c>
      <c r="L353" s="252"/>
      <c r="M353" s="221"/>
      <c r="N353" s="234" t="s">
        <v>34</v>
      </c>
      <c r="O353" s="235">
        <v>0</v>
      </c>
      <c r="P353" s="235">
        <f>$O$353*$H$353</f>
        <v>0</v>
      </c>
      <c r="Q353" s="235">
        <v>0</v>
      </c>
      <c r="R353" s="235">
        <f>$Q$353*$H$353</f>
        <v>0</v>
      </c>
      <c r="S353" s="235">
        <v>0</v>
      </c>
      <c r="T353" s="236">
        <f>$S$353*$H$353</f>
        <v>0</v>
      </c>
      <c r="AR353" s="175" t="s">
        <v>130</v>
      </c>
      <c r="AT353" s="175" t="s">
        <v>125</v>
      </c>
      <c r="AU353" s="175" t="s">
        <v>17</v>
      </c>
      <c r="AY353" s="175" t="s">
        <v>122</v>
      </c>
      <c r="BE353" s="225">
        <f>IF($N$353="základní",$J$353,0)</f>
        <v>0</v>
      </c>
      <c r="BF353" s="225">
        <f>IF($N$353="snížená",$J$353,0)</f>
        <v>0</v>
      </c>
      <c r="BG353" s="225">
        <f>IF($N$353="zákl. přenesená",$J$353,0)</f>
        <v>0</v>
      </c>
      <c r="BH353" s="225">
        <f>IF($N$353="sníž. přenesená",$J$353,0)</f>
        <v>0</v>
      </c>
      <c r="BI353" s="225">
        <f>IF($N$353="nulová",$J$353,0)</f>
        <v>0</v>
      </c>
      <c r="BJ353" s="175" t="s">
        <v>17</v>
      </c>
      <c r="BK353" s="225">
        <f>ROUND($I$353*$H$353,2)</f>
        <v>0</v>
      </c>
      <c r="BL353" s="175" t="s">
        <v>130</v>
      </c>
      <c r="BM353" s="175" t="s">
        <v>308</v>
      </c>
    </row>
    <row r="354" spans="1:65" s="147" customFormat="1" ht="7.5" customHeight="1" x14ac:dyDescent="0.3">
      <c r="A354" s="245"/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  <c r="L354" s="252"/>
    </row>
    <row r="355" spans="1:65" ht="37.5" customHeight="1" x14ac:dyDescent="0.3">
      <c r="A355" s="244"/>
      <c r="B355" s="244"/>
      <c r="C355" s="244"/>
      <c r="D355" s="244"/>
      <c r="E355" s="244"/>
      <c r="F355" s="244"/>
      <c r="G355" s="244"/>
      <c r="H355" s="244"/>
      <c r="I355" s="244"/>
      <c r="J355" s="244"/>
      <c r="K355" s="244"/>
      <c r="L355" s="251"/>
    </row>
    <row r="402" s="87" customFormat="1" ht="14.25" customHeight="1" x14ac:dyDescent="0.3"/>
  </sheetData>
  <sheetProtection password="836A" sheet="1" objects="1" scenarios="1" autoFilter="0"/>
  <autoFilter ref="C100:K353">
    <filterColumn colId="1">
      <filters blank="1">
        <filter val="D"/>
        <filter val="K"/>
        <filter val="M"/>
      </filters>
    </filterColumn>
    <filterColumn colId="6">
      <customFilters>
        <customFilter operator="notEqual" val=" "/>
      </customFilters>
    </filterColumn>
  </autoFilter>
  <mergeCells count="9">
    <mergeCell ref="E93:H93"/>
    <mergeCell ref="G1:H1"/>
    <mergeCell ref="L2:V2"/>
    <mergeCell ref="E7:H7"/>
    <mergeCell ref="E9:H9"/>
    <mergeCell ref="E24:H24"/>
    <mergeCell ref="E45:H45"/>
    <mergeCell ref="E47:H47"/>
    <mergeCell ref="E91:H91"/>
  </mergeCells>
  <hyperlinks>
    <hyperlink ref="F1:G1" location="C2" tooltip="Krycí list soupisu" display="1) Krycí list soupisu"/>
    <hyperlink ref="G1:H1" location="'D5 - 127-133'!A42" tooltip="Rekapitulace" display="2) Rekapitulace"/>
    <hyperlink ref="J1" location="'D5 - 127-133'!I104" tooltip="Soupis prací" display="3) Soupis prací"/>
    <hyperlink ref="L1" location="'Rekapitulace stavby'!A2" tooltip="Rekapitulace stavby" display="Rekapitulace stavby"/>
    <hyperlink ref="F1" location="'D5 - 127-133'!A2" tooltip="Krycí list soupisu" display="1) Krycí list soupisu"/>
  </hyperlinks>
  <printOptions horizontalCentered="1"/>
  <pageMargins left="0.59055118110236227" right="0.39370078740157483" top="0.59055118110236227" bottom="0.59055118110236227" header="0" footer="0"/>
  <pageSetup paperSize="9" scale="66" fitToHeight="100" orientation="portrait" blackAndWhite="1" r:id="rId1"/>
  <headerFooter alignWithMargins="0"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39997558519241921"/>
    <pageSetUpPr fitToPage="1"/>
  </sheetPr>
  <dimension ref="A1:IV402"/>
  <sheetViews>
    <sheetView showGridLines="0" showRowColHeaders="0" workbookViewId="0">
      <pane ySplit="1" topLeftCell="A83" activePane="bottomLeft" state="frozenSplit"/>
      <selection activeCell="L1" sqref="L1"/>
      <selection pane="bottomLeft" activeCell="I101" sqref="I101"/>
    </sheetView>
  </sheetViews>
  <sheetFormatPr defaultColWidth="0" defaultRowHeight="14.25" customHeight="1" x14ac:dyDescent="0.3"/>
  <cols>
    <col min="1" max="1" width="20.83203125" style="87" customWidth="1"/>
    <col min="2" max="2" width="1.6640625" style="87" customWidth="1"/>
    <col min="3" max="3" width="4.1640625" style="87" customWidth="1"/>
    <col min="4" max="4" width="4.33203125" style="87" customWidth="1"/>
    <col min="5" max="5" width="17.1640625" style="87" customWidth="1"/>
    <col min="6" max="6" width="90.83203125" style="87" customWidth="1"/>
    <col min="7" max="7" width="8.6640625" style="87" customWidth="1"/>
    <col min="8" max="8" width="11.1640625" style="87" customWidth="1"/>
    <col min="9" max="9" width="12.6640625" style="87" customWidth="1"/>
    <col min="10" max="10" width="23.5" style="87" customWidth="1"/>
    <col min="11" max="11" width="15.5" style="87" customWidth="1"/>
    <col min="12" max="12" width="20.83203125" style="146" customWidth="1"/>
    <col min="13" max="18" width="10.5" style="87" hidden="1" customWidth="1"/>
    <col min="19" max="19" width="8.1640625" style="87" hidden="1" customWidth="1"/>
    <col min="20" max="20" width="29.6640625" style="87" hidden="1" customWidth="1"/>
    <col min="21" max="21" width="16.33203125" style="87" hidden="1" customWidth="1"/>
    <col min="22" max="22" width="12.33203125" style="87" hidden="1" customWidth="1"/>
    <col min="23" max="23" width="16.33203125" style="87" hidden="1" customWidth="1"/>
    <col min="24" max="24" width="12.1640625" style="87" hidden="1" customWidth="1"/>
    <col min="25" max="25" width="15" style="87" hidden="1" customWidth="1"/>
    <col min="26" max="26" width="11" style="87" hidden="1" customWidth="1"/>
    <col min="27" max="27" width="15" style="87" hidden="1" customWidth="1"/>
    <col min="28" max="28" width="16.33203125" style="87" hidden="1" customWidth="1"/>
    <col min="29" max="29" width="11" style="87" hidden="1" customWidth="1"/>
    <col min="30" max="30" width="15" style="87" hidden="1" customWidth="1"/>
    <col min="31" max="31" width="16.33203125" style="87" hidden="1" customWidth="1"/>
    <col min="32" max="43" width="10.5" style="146" hidden="1" customWidth="1"/>
    <col min="44" max="65" width="10.5" style="87" hidden="1" customWidth="1"/>
    <col min="66" max="256" width="0" style="146" hidden="1" customWidth="1"/>
    <col min="257" max="16384" width="10.5" style="146" hidden="1"/>
  </cols>
  <sheetData>
    <row r="1" spans="1:256" s="86" customFormat="1" ht="22.5" customHeight="1" x14ac:dyDescent="0.3">
      <c r="A1" s="4"/>
      <c r="B1" s="2"/>
      <c r="C1" s="2"/>
      <c r="D1" s="3" t="s">
        <v>1</v>
      </c>
      <c r="E1" s="2"/>
      <c r="F1" s="290" t="s">
        <v>1417</v>
      </c>
      <c r="G1" s="303" t="s">
        <v>1418</v>
      </c>
      <c r="H1" s="303"/>
      <c r="I1" s="2"/>
      <c r="J1" s="290" t="s">
        <v>1419</v>
      </c>
      <c r="K1" s="3" t="s">
        <v>86</v>
      </c>
      <c r="L1" s="290" t="s">
        <v>1420</v>
      </c>
      <c r="M1" s="159"/>
      <c r="N1" s="159"/>
      <c r="O1" s="159"/>
      <c r="P1" s="159"/>
      <c r="Q1" s="159"/>
      <c r="R1" s="159"/>
      <c r="S1" s="159"/>
      <c r="T1" s="159"/>
      <c r="U1" s="5"/>
      <c r="V1" s="5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s="87" customFormat="1" ht="37.5" customHeight="1" x14ac:dyDescent="0.3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342" t="s">
        <v>5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87" t="s">
        <v>82</v>
      </c>
    </row>
    <row r="3" spans="1:256" s="87" customFormat="1" ht="7.5" customHeight="1" x14ac:dyDescent="0.3">
      <c r="A3" s="244"/>
      <c r="B3" s="88"/>
      <c r="C3" s="89"/>
      <c r="D3" s="89"/>
      <c r="E3" s="89"/>
      <c r="F3" s="89"/>
      <c r="G3" s="89"/>
      <c r="H3" s="89"/>
      <c r="I3" s="89"/>
      <c r="J3" s="89"/>
      <c r="K3" s="90"/>
      <c r="L3" s="244"/>
      <c r="AT3" s="87" t="s">
        <v>70</v>
      </c>
    </row>
    <row r="4" spans="1:256" s="87" customFormat="1" ht="37.5" customHeight="1" x14ac:dyDescent="0.3">
      <c r="A4" s="244"/>
      <c r="B4" s="91"/>
      <c r="D4" s="92" t="s">
        <v>87</v>
      </c>
      <c r="K4" s="93"/>
      <c r="L4" s="244"/>
      <c r="M4" s="94" t="s">
        <v>10</v>
      </c>
      <c r="AT4" s="87" t="s">
        <v>3</v>
      </c>
    </row>
    <row r="5" spans="1:256" s="87" customFormat="1" ht="7.5" customHeight="1" x14ac:dyDescent="0.3">
      <c r="A5" s="244"/>
      <c r="B5" s="91"/>
      <c r="K5" s="93"/>
      <c r="L5" s="244"/>
    </row>
    <row r="6" spans="1:256" s="87" customFormat="1" ht="15.75" customHeight="1" x14ac:dyDescent="0.3">
      <c r="A6" s="244"/>
      <c r="B6" s="91"/>
      <c r="D6" s="78" t="s">
        <v>13</v>
      </c>
      <c r="K6" s="93"/>
      <c r="L6" s="244"/>
    </row>
    <row r="7" spans="1:256" s="87" customFormat="1" ht="15.75" customHeight="1" x14ac:dyDescent="0.3">
      <c r="A7" s="244"/>
      <c r="B7" s="91"/>
      <c r="E7" s="343" t="str">
        <f>'Rekapitulace stavby'!$K$6</f>
        <v>Kynšperk - Oprava centrálních sprch příslušníků - Budova OVS</v>
      </c>
      <c r="F7" s="305"/>
      <c r="G7" s="305"/>
      <c r="H7" s="305"/>
      <c r="K7" s="93"/>
      <c r="L7" s="244"/>
    </row>
    <row r="8" spans="1:256" s="147" customFormat="1" ht="15.75" customHeight="1" x14ac:dyDescent="0.3">
      <c r="A8" s="245"/>
      <c r="B8" s="81"/>
      <c r="D8" s="78" t="s">
        <v>88</v>
      </c>
      <c r="K8" s="103"/>
      <c r="L8" s="245"/>
    </row>
    <row r="9" spans="1:256" s="147" customFormat="1" ht="15.75" customHeight="1" x14ac:dyDescent="0.3">
      <c r="A9" s="245"/>
      <c r="B9" s="81"/>
      <c r="E9" s="309" t="str">
        <f>'Rekapitulace stavby'!D57&amp;" - "&amp;'Rekapitulace stavby'!J57</f>
        <v>D6 - m. č. 137, m. č. 138</v>
      </c>
      <c r="F9" s="310"/>
      <c r="G9" s="310"/>
      <c r="H9" s="310"/>
      <c r="K9" s="103"/>
      <c r="L9" s="245"/>
    </row>
    <row r="10" spans="1:256" s="147" customFormat="1" ht="14.25" customHeight="1" x14ac:dyDescent="0.3">
      <c r="A10" s="245"/>
      <c r="B10" s="81"/>
      <c r="K10" s="103"/>
      <c r="L10" s="245"/>
    </row>
    <row r="11" spans="1:256" s="147" customFormat="1" ht="15" customHeight="1" x14ac:dyDescent="0.3">
      <c r="A11" s="245"/>
      <c r="B11" s="81"/>
      <c r="D11" s="78" t="s">
        <v>15</v>
      </c>
      <c r="F11" s="148"/>
      <c r="I11" s="78" t="s">
        <v>16</v>
      </c>
      <c r="J11" s="148"/>
      <c r="K11" s="103"/>
      <c r="L11" s="245"/>
    </row>
    <row r="12" spans="1:256" s="147" customFormat="1" ht="15" customHeight="1" x14ac:dyDescent="0.3">
      <c r="A12" s="245"/>
      <c r="B12" s="81"/>
      <c r="D12" s="78" t="s">
        <v>18</v>
      </c>
      <c r="F12" s="148" t="str">
        <f>'Rekapitulace stavby'!K8</f>
        <v>Věznice Kynšperk nad Ohří, objekt č. 053 - Budova OVS</v>
      </c>
      <c r="I12" s="78" t="s">
        <v>19</v>
      </c>
      <c r="J12" s="153" t="str">
        <f>IF('Rekapitulace stavby'!$AN$8="Vyplň údaj","",IF('Rekapitulace stavby'!$AN$8="","",'Rekapitulace stavby'!$AN$8))</f>
        <v/>
      </c>
      <c r="K12" s="103"/>
      <c r="L12" s="245"/>
    </row>
    <row r="13" spans="1:256" s="147" customFormat="1" ht="12" customHeight="1" x14ac:dyDescent="0.3">
      <c r="A13" s="245"/>
      <c r="B13" s="81"/>
      <c r="K13" s="103"/>
      <c r="L13" s="245"/>
    </row>
    <row r="14" spans="1:256" s="147" customFormat="1" ht="15" customHeight="1" x14ac:dyDescent="0.3">
      <c r="A14" s="245"/>
      <c r="B14" s="81"/>
      <c r="D14" s="78" t="s">
        <v>22</v>
      </c>
      <c r="I14" s="78" t="s">
        <v>23</v>
      </c>
      <c r="J14" s="281" t="str">
        <f>'Rekapitulace stavby'!AN10</f>
        <v>00212423</v>
      </c>
      <c r="K14" s="103"/>
      <c r="L14" s="245"/>
    </row>
    <row r="15" spans="1:256" s="147" customFormat="1" ht="18.75" customHeight="1" x14ac:dyDescent="0.3">
      <c r="A15" s="245"/>
      <c r="B15" s="81"/>
      <c r="E15" s="148" t="str">
        <f>'Rekapitulace stavby'!E11</f>
        <v>VS ČR, Věznice Kynšperk nad Ohří, Zlatá č. p. 52, P. O. Box 10, 357 51 Kynšperk nad Ohří</v>
      </c>
      <c r="I15" s="78" t="s">
        <v>24</v>
      </c>
      <c r="J15" s="148"/>
      <c r="K15" s="103"/>
      <c r="L15" s="245"/>
    </row>
    <row r="16" spans="1:256" s="147" customFormat="1" ht="7.5" customHeight="1" x14ac:dyDescent="0.3">
      <c r="A16" s="245"/>
      <c r="B16" s="81"/>
      <c r="K16" s="103"/>
      <c r="L16" s="245"/>
    </row>
    <row r="17" spans="1:12" s="147" customFormat="1" ht="15" customHeight="1" x14ac:dyDescent="0.3">
      <c r="A17" s="245"/>
      <c r="B17" s="81"/>
      <c r="D17" s="78" t="s">
        <v>25</v>
      </c>
      <c r="I17" s="78" t="s">
        <v>23</v>
      </c>
      <c r="J17" s="148" t="str">
        <f>IF('Rekapitulace stavby'!$AN$13="Vyplň údaj","",IF('Rekapitulace stavby'!$AN$13="","",'Rekapitulace stavby'!$AN$13))</f>
        <v/>
      </c>
      <c r="K17" s="103"/>
      <c r="L17" s="245"/>
    </row>
    <row r="18" spans="1:12" s="147" customFormat="1" ht="18.75" customHeight="1" x14ac:dyDescent="0.3">
      <c r="A18" s="245"/>
      <c r="B18" s="81"/>
      <c r="E18" s="148" t="str">
        <f>IF('Rekapitulace stavby'!$E$14="Vyplň údaj","",IF('Rekapitulace stavby'!$E$14="","",'Rekapitulace stavby'!$E$14))</f>
        <v/>
      </c>
      <c r="I18" s="78" t="s">
        <v>24</v>
      </c>
      <c r="J18" s="148" t="str">
        <f>IF('Rekapitulace stavby'!$AN$14="Vyplň údaj","",IF('Rekapitulace stavby'!$AN$14="","",'Rekapitulace stavby'!$AN$14))</f>
        <v/>
      </c>
      <c r="K18" s="103"/>
      <c r="L18" s="245"/>
    </row>
    <row r="19" spans="1:12" s="147" customFormat="1" ht="7.5" customHeight="1" x14ac:dyDescent="0.3">
      <c r="A19" s="245"/>
      <c r="B19" s="81"/>
      <c r="K19" s="103"/>
      <c r="L19" s="245"/>
    </row>
    <row r="20" spans="1:12" s="147" customFormat="1" ht="15" customHeight="1" x14ac:dyDescent="0.3">
      <c r="A20" s="245"/>
      <c r="B20" s="81"/>
      <c r="D20" s="78" t="s">
        <v>26</v>
      </c>
      <c r="I20" s="78" t="s">
        <v>23</v>
      </c>
      <c r="J20" s="148"/>
      <c r="K20" s="103"/>
      <c r="L20" s="245"/>
    </row>
    <row r="21" spans="1:12" s="147" customFormat="1" ht="18.75" customHeight="1" x14ac:dyDescent="0.3">
      <c r="A21" s="245"/>
      <c r="B21" s="81"/>
      <c r="E21" s="148" t="str">
        <f>'Rekapitulace stavby'!E17</f>
        <v>Ing.Jiří Benda, Vrchlického 774/3, 350 02 Cheb</v>
      </c>
      <c r="I21" s="78" t="s">
        <v>24</v>
      </c>
      <c r="J21" s="148"/>
      <c r="K21" s="103"/>
      <c r="L21" s="245"/>
    </row>
    <row r="22" spans="1:12" s="147" customFormat="1" ht="7.5" customHeight="1" x14ac:dyDescent="0.3">
      <c r="A22" s="245"/>
      <c r="B22" s="81"/>
      <c r="K22" s="103"/>
      <c r="L22" s="245"/>
    </row>
    <row r="23" spans="1:12" s="147" customFormat="1" ht="15" customHeight="1" x14ac:dyDescent="0.3">
      <c r="A23" s="245"/>
      <c r="B23" s="81"/>
      <c r="D23" s="78" t="s">
        <v>28</v>
      </c>
      <c r="K23" s="103"/>
      <c r="L23" s="245"/>
    </row>
    <row r="24" spans="1:12" s="175" customFormat="1" ht="15.75" customHeight="1" x14ac:dyDescent="0.3">
      <c r="A24" s="246"/>
      <c r="B24" s="174"/>
      <c r="E24" s="344"/>
      <c r="F24" s="345"/>
      <c r="G24" s="345"/>
      <c r="H24" s="345"/>
      <c r="K24" s="176"/>
      <c r="L24" s="246"/>
    </row>
    <row r="25" spans="1:12" s="147" customFormat="1" ht="7.5" customHeight="1" x14ac:dyDescent="0.3">
      <c r="A25" s="245"/>
      <c r="B25" s="81"/>
      <c r="K25" s="103"/>
      <c r="L25" s="245"/>
    </row>
    <row r="26" spans="1:12" s="147" customFormat="1" ht="7.5" customHeight="1" x14ac:dyDescent="0.3">
      <c r="A26" s="245"/>
      <c r="B26" s="81"/>
      <c r="D26" s="155"/>
      <c r="E26" s="155"/>
      <c r="F26" s="155"/>
      <c r="G26" s="155"/>
      <c r="H26" s="155"/>
      <c r="I26" s="155"/>
      <c r="J26" s="155"/>
      <c r="K26" s="177"/>
      <c r="L26" s="245"/>
    </row>
    <row r="27" spans="1:12" s="147" customFormat="1" ht="26.25" customHeight="1" x14ac:dyDescent="0.3">
      <c r="A27" s="245"/>
      <c r="B27" s="81"/>
      <c r="D27" s="178" t="s">
        <v>29</v>
      </c>
      <c r="J27" s="157">
        <f>ROUND($J$98,2)</f>
        <v>0</v>
      </c>
      <c r="K27" s="103"/>
      <c r="L27" s="245"/>
    </row>
    <row r="28" spans="1:12" s="147" customFormat="1" ht="7.5" customHeight="1" x14ac:dyDescent="0.3">
      <c r="A28" s="245"/>
      <c r="B28" s="81"/>
      <c r="D28" s="155"/>
      <c r="E28" s="155"/>
      <c r="F28" s="155"/>
      <c r="G28" s="155"/>
      <c r="H28" s="155"/>
      <c r="I28" s="155"/>
      <c r="J28" s="155"/>
      <c r="K28" s="177"/>
      <c r="L28" s="245"/>
    </row>
    <row r="29" spans="1:12" s="147" customFormat="1" ht="15" customHeight="1" x14ac:dyDescent="0.3">
      <c r="A29" s="245"/>
      <c r="B29" s="81"/>
      <c r="F29" s="149" t="s">
        <v>31</v>
      </c>
      <c r="I29" s="149" t="s">
        <v>30</v>
      </c>
      <c r="J29" s="149" t="s">
        <v>32</v>
      </c>
      <c r="K29" s="103"/>
      <c r="L29" s="245"/>
    </row>
    <row r="30" spans="1:12" s="147" customFormat="1" ht="15" customHeight="1" x14ac:dyDescent="0.3">
      <c r="A30" s="245"/>
      <c r="B30" s="81"/>
      <c r="D30" s="150" t="s">
        <v>33</v>
      </c>
      <c r="E30" s="150" t="s">
        <v>34</v>
      </c>
      <c r="F30" s="179">
        <f>ROUND(SUM($BE$98:$BE$255),2)</f>
        <v>0</v>
      </c>
      <c r="I30" s="180">
        <v>0.21</v>
      </c>
      <c r="J30" s="179">
        <f>ROUND(ROUND((SUM($BE$98:$BE$255)),2)*$I$30,2)</f>
        <v>0</v>
      </c>
      <c r="K30" s="103"/>
      <c r="L30" s="245"/>
    </row>
    <row r="31" spans="1:12" s="147" customFormat="1" ht="15" customHeight="1" x14ac:dyDescent="0.3">
      <c r="A31" s="245"/>
      <c r="B31" s="81"/>
      <c r="E31" s="150" t="s">
        <v>35</v>
      </c>
      <c r="F31" s="179">
        <f>ROUND(SUM($BF$98:$BF$255),2)</f>
        <v>0</v>
      </c>
      <c r="I31" s="180">
        <v>0.15</v>
      </c>
      <c r="J31" s="179">
        <f>ROUND(ROUND((SUM($BF$98:$BF$255)),2)*$I$31,2)</f>
        <v>0</v>
      </c>
      <c r="K31" s="103"/>
      <c r="L31" s="245"/>
    </row>
    <row r="32" spans="1:12" s="147" customFormat="1" ht="15" hidden="1" customHeight="1" x14ac:dyDescent="0.3">
      <c r="A32" s="245"/>
      <c r="B32" s="81"/>
      <c r="E32" s="150" t="s">
        <v>36</v>
      </c>
      <c r="F32" s="179">
        <f>ROUND(SUM($BG$98:$BG$255),2)</f>
        <v>0</v>
      </c>
      <c r="I32" s="180">
        <v>0.21</v>
      </c>
      <c r="J32" s="179">
        <v>0</v>
      </c>
      <c r="K32" s="103"/>
      <c r="L32" s="245"/>
    </row>
    <row r="33" spans="1:12" s="147" customFormat="1" ht="15" hidden="1" customHeight="1" x14ac:dyDescent="0.3">
      <c r="A33" s="245"/>
      <c r="B33" s="81"/>
      <c r="E33" s="150" t="s">
        <v>37</v>
      </c>
      <c r="F33" s="179">
        <f>ROUND(SUM($BH$98:$BH$255),2)</f>
        <v>0</v>
      </c>
      <c r="I33" s="180">
        <v>0.15</v>
      </c>
      <c r="J33" s="179">
        <v>0</v>
      </c>
      <c r="K33" s="103"/>
      <c r="L33" s="245"/>
    </row>
    <row r="34" spans="1:12" s="147" customFormat="1" ht="15" hidden="1" customHeight="1" x14ac:dyDescent="0.3">
      <c r="A34" s="245"/>
      <c r="B34" s="81"/>
      <c r="E34" s="150" t="s">
        <v>38</v>
      </c>
      <c r="F34" s="179">
        <f>ROUND(SUM($BI$98:$BI$255),2)</f>
        <v>0</v>
      </c>
      <c r="I34" s="180">
        <v>0</v>
      </c>
      <c r="J34" s="179">
        <v>0</v>
      </c>
      <c r="K34" s="103"/>
      <c r="L34" s="245"/>
    </row>
    <row r="35" spans="1:12" s="147" customFormat="1" ht="7.5" customHeight="1" x14ac:dyDescent="0.3">
      <c r="A35" s="245"/>
      <c r="B35" s="81"/>
      <c r="K35" s="103"/>
      <c r="L35" s="245"/>
    </row>
    <row r="36" spans="1:12" s="147" customFormat="1" ht="26.25" customHeight="1" x14ac:dyDescent="0.3">
      <c r="A36" s="245"/>
      <c r="B36" s="81"/>
      <c r="C36" s="107"/>
      <c r="D36" s="108" t="s">
        <v>39</v>
      </c>
      <c r="E36" s="151"/>
      <c r="F36" s="151"/>
      <c r="G36" s="181" t="s">
        <v>40</v>
      </c>
      <c r="H36" s="109" t="s">
        <v>41</v>
      </c>
      <c r="I36" s="151"/>
      <c r="J36" s="152">
        <f>SUM($J$27:$J$34)</f>
        <v>0</v>
      </c>
      <c r="K36" s="182"/>
      <c r="L36" s="245"/>
    </row>
    <row r="37" spans="1:12" s="147" customFormat="1" ht="15" customHeight="1" x14ac:dyDescent="0.3">
      <c r="A37" s="245"/>
      <c r="B37" s="112"/>
      <c r="C37" s="113"/>
      <c r="D37" s="113"/>
      <c r="E37" s="113"/>
      <c r="F37" s="113"/>
      <c r="G37" s="113"/>
      <c r="H37" s="113"/>
      <c r="I37" s="113"/>
      <c r="J37" s="113"/>
      <c r="K37" s="114"/>
      <c r="L37" s="245"/>
    </row>
    <row r="38" spans="1:12" ht="14.25" customHeight="1" x14ac:dyDescent="0.3">
      <c r="A38" s="244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51"/>
    </row>
    <row r="39" spans="1:12" ht="14.25" customHeight="1" x14ac:dyDescent="0.3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51"/>
    </row>
    <row r="40" spans="1:12" ht="14.25" customHeight="1" x14ac:dyDescent="0.3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51"/>
    </row>
    <row r="41" spans="1:12" s="147" customFormat="1" ht="7.5" customHeight="1" x14ac:dyDescent="0.3">
      <c r="A41" s="245"/>
      <c r="B41" s="115"/>
      <c r="C41" s="116"/>
      <c r="D41" s="116"/>
      <c r="E41" s="116"/>
      <c r="F41" s="116"/>
      <c r="G41" s="116"/>
      <c r="H41" s="116"/>
      <c r="I41" s="116"/>
      <c r="J41" s="116"/>
      <c r="K41" s="183"/>
      <c r="L41" s="245"/>
    </row>
    <row r="42" spans="1:12" s="147" customFormat="1" ht="37.5" customHeight="1" x14ac:dyDescent="0.3">
      <c r="A42" s="245"/>
      <c r="B42" s="81"/>
      <c r="C42" s="92" t="s">
        <v>89</v>
      </c>
      <c r="K42" s="103"/>
      <c r="L42" s="245"/>
    </row>
    <row r="43" spans="1:12" s="147" customFormat="1" ht="7.5" customHeight="1" x14ac:dyDescent="0.3">
      <c r="A43" s="245"/>
      <c r="B43" s="81"/>
      <c r="K43" s="103"/>
      <c r="L43" s="245"/>
    </row>
    <row r="44" spans="1:12" s="147" customFormat="1" ht="15" customHeight="1" x14ac:dyDescent="0.3">
      <c r="A44" s="245"/>
      <c r="B44" s="81"/>
      <c r="C44" s="78" t="s">
        <v>13</v>
      </c>
      <c r="K44" s="103"/>
      <c r="L44" s="245"/>
    </row>
    <row r="45" spans="1:12" s="147" customFormat="1" ht="16.5" customHeight="1" x14ac:dyDescent="0.3">
      <c r="A45" s="245"/>
      <c r="B45" s="81"/>
      <c r="E45" s="343" t="str">
        <f>$E$7</f>
        <v>Kynšperk - Oprava centrálních sprch příslušníků - Budova OVS</v>
      </c>
      <c r="F45" s="310"/>
      <c r="G45" s="310"/>
      <c r="H45" s="310"/>
      <c r="K45" s="103"/>
      <c r="L45" s="245"/>
    </row>
    <row r="46" spans="1:12" s="147" customFormat="1" ht="15" customHeight="1" x14ac:dyDescent="0.3">
      <c r="A46" s="245"/>
      <c r="B46" s="81"/>
      <c r="C46" s="78" t="s">
        <v>88</v>
      </c>
      <c r="K46" s="103"/>
      <c r="L46" s="245"/>
    </row>
    <row r="47" spans="1:12" s="147" customFormat="1" ht="19.5" customHeight="1" x14ac:dyDescent="0.3">
      <c r="A47" s="245"/>
      <c r="B47" s="81"/>
      <c r="E47" s="309" t="str">
        <f>$E$9</f>
        <v>D6 - m. č. 137, m. č. 138</v>
      </c>
      <c r="F47" s="310"/>
      <c r="G47" s="310"/>
      <c r="H47" s="310"/>
      <c r="K47" s="103"/>
      <c r="L47" s="245"/>
    </row>
    <row r="48" spans="1:12" s="147" customFormat="1" ht="7.5" customHeight="1" x14ac:dyDescent="0.3">
      <c r="A48" s="245"/>
      <c r="B48" s="81"/>
      <c r="K48" s="103"/>
      <c r="L48" s="245"/>
    </row>
    <row r="49" spans="1:47" s="147" customFormat="1" ht="18.75" customHeight="1" x14ac:dyDescent="0.3">
      <c r="A49" s="245"/>
      <c r="B49" s="81"/>
      <c r="C49" s="78" t="s">
        <v>18</v>
      </c>
      <c r="F49" s="148" t="str">
        <f>$F$12</f>
        <v>Věznice Kynšperk nad Ohří, objekt č. 053 - Budova OVS</v>
      </c>
      <c r="I49" s="78" t="s">
        <v>19</v>
      </c>
      <c r="J49" s="153" t="str">
        <f>IF($J$12="","",$J$12)</f>
        <v/>
      </c>
      <c r="K49" s="103"/>
      <c r="L49" s="245"/>
    </row>
    <row r="50" spans="1:47" s="147" customFormat="1" ht="7.5" customHeight="1" x14ac:dyDescent="0.3">
      <c r="A50" s="245"/>
      <c r="B50" s="81"/>
      <c r="K50" s="103"/>
      <c r="L50" s="245"/>
    </row>
    <row r="51" spans="1:47" s="147" customFormat="1" ht="27.75" customHeight="1" x14ac:dyDescent="0.3">
      <c r="A51" s="245"/>
      <c r="B51" s="81"/>
      <c r="C51" s="83" t="s">
        <v>22</v>
      </c>
      <c r="F51" s="156" t="str">
        <f>$E$15</f>
        <v>VS ČR, Věznice Kynšperk nad Ohří, Zlatá č. p. 52, P. O. Box 10, 357 51 Kynšperk nad Ohří</v>
      </c>
      <c r="I51" s="83" t="s">
        <v>26</v>
      </c>
      <c r="J51" s="156" t="str">
        <f>$E$21</f>
        <v>Ing.Jiří Benda, Vrchlického 774/3, 350 02 Cheb</v>
      </c>
      <c r="K51" s="103"/>
      <c r="L51" s="245"/>
    </row>
    <row r="52" spans="1:47" s="147" customFormat="1" ht="15" customHeight="1" x14ac:dyDescent="0.3">
      <c r="A52" s="245"/>
      <c r="B52" s="81"/>
      <c r="C52" s="83" t="s">
        <v>25</v>
      </c>
      <c r="F52" s="156" t="str">
        <f>IF($E$18="","",$E$18)</f>
        <v/>
      </c>
      <c r="I52" s="146"/>
      <c r="J52" s="146"/>
      <c r="K52" s="103"/>
      <c r="L52" s="245"/>
    </row>
    <row r="53" spans="1:47" s="147" customFormat="1" ht="11.25" customHeight="1" x14ac:dyDescent="0.3">
      <c r="A53" s="245"/>
      <c r="B53" s="81"/>
      <c r="K53" s="103"/>
      <c r="L53" s="245"/>
    </row>
    <row r="54" spans="1:47" s="147" customFormat="1" ht="30" customHeight="1" x14ac:dyDescent="0.3">
      <c r="A54" s="245"/>
      <c r="B54" s="81"/>
      <c r="C54" s="184" t="s">
        <v>90</v>
      </c>
      <c r="D54" s="107"/>
      <c r="E54" s="107"/>
      <c r="F54" s="107"/>
      <c r="G54" s="107"/>
      <c r="H54" s="107"/>
      <c r="I54" s="107"/>
      <c r="J54" s="185" t="s">
        <v>91</v>
      </c>
      <c r="K54" s="111"/>
      <c r="L54" s="245"/>
    </row>
    <row r="55" spans="1:47" s="147" customFormat="1" ht="11.25" customHeight="1" x14ac:dyDescent="0.3">
      <c r="A55" s="245"/>
      <c r="B55" s="81"/>
      <c r="K55" s="103"/>
      <c r="L55" s="245"/>
    </row>
    <row r="56" spans="1:47" s="147" customFormat="1" ht="30" customHeight="1" x14ac:dyDescent="0.3">
      <c r="A56" s="245"/>
      <c r="B56" s="81"/>
      <c r="C56" s="158" t="s">
        <v>92</v>
      </c>
      <c r="J56" s="157">
        <f>$J$98</f>
        <v>0</v>
      </c>
      <c r="K56" s="103"/>
      <c r="L56" s="245"/>
      <c r="AU56" s="147" t="s">
        <v>93</v>
      </c>
    </row>
    <row r="57" spans="1:47" s="132" customFormat="1" ht="25.5" customHeight="1" x14ac:dyDescent="0.3">
      <c r="A57" s="247"/>
      <c r="B57" s="186"/>
      <c r="D57" s="187" t="s">
        <v>94</v>
      </c>
      <c r="E57" s="187"/>
      <c r="F57" s="187"/>
      <c r="G57" s="187"/>
      <c r="H57" s="187"/>
      <c r="I57" s="187"/>
      <c r="J57" s="188">
        <f>$J$99</f>
        <v>0</v>
      </c>
      <c r="K57" s="189"/>
      <c r="L57" s="247"/>
    </row>
    <row r="58" spans="1:47" s="191" customFormat="1" ht="21" customHeight="1" x14ac:dyDescent="0.3">
      <c r="A58" s="248"/>
      <c r="B58" s="190"/>
      <c r="D58" s="192" t="s">
        <v>309</v>
      </c>
      <c r="E58" s="192"/>
      <c r="F58" s="192"/>
      <c r="G58" s="192"/>
      <c r="H58" s="192"/>
      <c r="I58" s="192"/>
      <c r="J58" s="193">
        <f>$J$100</f>
        <v>0</v>
      </c>
      <c r="K58" s="194"/>
      <c r="L58" s="248"/>
    </row>
    <row r="59" spans="1:47" s="191" customFormat="1" ht="21" customHeight="1" x14ac:dyDescent="0.3">
      <c r="A59" s="248"/>
      <c r="B59" s="190"/>
      <c r="D59" s="192" t="s">
        <v>95</v>
      </c>
      <c r="E59" s="192"/>
      <c r="F59" s="192"/>
      <c r="G59" s="192"/>
      <c r="H59" s="192"/>
      <c r="I59" s="192"/>
      <c r="J59" s="193">
        <f>$J$109</f>
        <v>0</v>
      </c>
      <c r="K59" s="194"/>
      <c r="L59" s="248"/>
    </row>
    <row r="60" spans="1:47" s="191" customFormat="1" ht="21" customHeight="1" x14ac:dyDescent="0.3">
      <c r="A60" s="248"/>
      <c r="B60" s="190"/>
      <c r="D60" s="192" t="s">
        <v>96</v>
      </c>
      <c r="E60" s="192"/>
      <c r="F60" s="192"/>
      <c r="G60" s="192"/>
      <c r="H60" s="192"/>
      <c r="I60" s="192"/>
      <c r="J60" s="193">
        <f>$J$130</f>
        <v>0</v>
      </c>
      <c r="K60" s="194"/>
      <c r="L60" s="248"/>
    </row>
    <row r="61" spans="1:47" s="191" customFormat="1" ht="21" customHeight="1" x14ac:dyDescent="0.3">
      <c r="A61" s="248"/>
      <c r="B61" s="190"/>
      <c r="D61" s="192" t="s">
        <v>97</v>
      </c>
      <c r="E61" s="192"/>
      <c r="F61" s="192"/>
      <c r="G61" s="192"/>
      <c r="H61" s="192"/>
      <c r="I61" s="192"/>
      <c r="J61" s="193">
        <f>$J$144</f>
        <v>0</v>
      </c>
      <c r="K61" s="194"/>
      <c r="L61" s="248"/>
    </row>
    <row r="62" spans="1:47" s="191" customFormat="1" ht="21" customHeight="1" x14ac:dyDescent="0.3">
      <c r="A62" s="248"/>
      <c r="B62" s="190"/>
      <c r="D62" s="192" t="s">
        <v>98</v>
      </c>
      <c r="E62" s="192"/>
      <c r="F62" s="192"/>
      <c r="G62" s="192"/>
      <c r="H62" s="192"/>
      <c r="I62" s="192"/>
      <c r="J62" s="193">
        <f>$J$150</f>
        <v>0</v>
      </c>
      <c r="K62" s="194"/>
      <c r="L62" s="248"/>
    </row>
    <row r="63" spans="1:47" s="132" customFormat="1" ht="25.5" customHeight="1" x14ac:dyDescent="0.3">
      <c r="A63" s="247"/>
      <c r="B63" s="186"/>
      <c r="D63" s="187" t="s">
        <v>99</v>
      </c>
      <c r="E63" s="187"/>
      <c r="F63" s="187"/>
      <c r="G63" s="187"/>
      <c r="H63" s="187"/>
      <c r="I63" s="187"/>
      <c r="J63" s="188">
        <f>$J$152</f>
        <v>0</v>
      </c>
      <c r="K63" s="189"/>
      <c r="L63" s="247"/>
    </row>
    <row r="64" spans="1:47" s="191" customFormat="1" ht="21" customHeight="1" x14ac:dyDescent="0.3">
      <c r="A64" s="248"/>
      <c r="B64" s="190"/>
      <c r="D64" s="192" t="s">
        <v>310</v>
      </c>
      <c r="E64" s="192"/>
      <c r="F64" s="192"/>
      <c r="G64" s="192"/>
      <c r="H64" s="192"/>
      <c r="I64" s="192"/>
      <c r="J64" s="193">
        <f>$J$153</f>
        <v>0</v>
      </c>
      <c r="K64" s="194"/>
      <c r="L64" s="248"/>
    </row>
    <row r="65" spans="1:12" s="191" customFormat="1" ht="21" customHeight="1" x14ac:dyDescent="0.3">
      <c r="A65" s="248"/>
      <c r="B65" s="190"/>
      <c r="D65" s="192" t="s">
        <v>100</v>
      </c>
      <c r="E65" s="192"/>
      <c r="F65" s="192"/>
      <c r="G65" s="192"/>
      <c r="H65" s="192"/>
      <c r="I65" s="192"/>
      <c r="J65" s="193">
        <f>$J$161</f>
        <v>0</v>
      </c>
      <c r="K65" s="194"/>
      <c r="L65" s="248"/>
    </row>
    <row r="66" spans="1:12" s="191" customFormat="1" ht="21" customHeight="1" x14ac:dyDescent="0.3">
      <c r="A66" s="248"/>
      <c r="B66" s="190"/>
      <c r="D66" s="192" t="s">
        <v>101</v>
      </c>
      <c r="E66" s="192"/>
      <c r="F66" s="192"/>
      <c r="G66" s="192"/>
      <c r="H66" s="192"/>
      <c r="I66" s="192"/>
      <c r="J66" s="193">
        <f>$J$173</f>
        <v>0</v>
      </c>
      <c r="K66" s="194"/>
      <c r="L66" s="248"/>
    </row>
    <row r="67" spans="1:12" s="191" customFormat="1" ht="21" customHeight="1" x14ac:dyDescent="0.3">
      <c r="A67" s="248"/>
      <c r="B67" s="190"/>
      <c r="D67" s="192" t="s">
        <v>311</v>
      </c>
      <c r="E67" s="192"/>
      <c r="F67" s="192"/>
      <c r="G67" s="192"/>
      <c r="H67" s="192"/>
      <c r="I67" s="192"/>
      <c r="J67" s="193">
        <f>$J$180</f>
        <v>0</v>
      </c>
      <c r="K67" s="194"/>
      <c r="L67" s="248"/>
    </row>
    <row r="68" spans="1:12" s="191" customFormat="1" ht="21" customHeight="1" x14ac:dyDescent="0.3">
      <c r="A68" s="248"/>
      <c r="B68" s="190"/>
      <c r="D68" s="192" t="s">
        <v>312</v>
      </c>
      <c r="E68" s="192"/>
      <c r="F68" s="192"/>
      <c r="G68" s="192"/>
      <c r="H68" s="192"/>
      <c r="I68" s="192"/>
      <c r="J68" s="193">
        <f>$J$192</f>
        <v>0</v>
      </c>
      <c r="K68" s="194"/>
      <c r="L68" s="248"/>
    </row>
    <row r="69" spans="1:12" s="191" customFormat="1" ht="21" customHeight="1" x14ac:dyDescent="0.3">
      <c r="A69" s="248"/>
      <c r="B69" s="190"/>
      <c r="D69" s="192" t="s">
        <v>313</v>
      </c>
      <c r="E69" s="192"/>
      <c r="F69" s="192"/>
      <c r="G69" s="192"/>
      <c r="H69" s="192"/>
      <c r="I69" s="192"/>
      <c r="J69" s="193">
        <f>$J$194</f>
        <v>0</v>
      </c>
      <c r="K69" s="194"/>
      <c r="L69" s="248"/>
    </row>
    <row r="70" spans="1:12" s="191" customFormat="1" ht="21" customHeight="1" x14ac:dyDescent="0.3">
      <c r="A70" s="248"/>
      <c r="B70" s="273"/>
      <c r="C70" s="274"/>
      <c r="D70" s="275" t="s">
        <v>314</v>
      </c>
      <c r="E70" s="275"/>
      <c r="F70" s="275"/>
      <c r="G70" s="275"/>
      <c r="H70" s="275"/>
      <c r="I70" s="275"/>
      <c r="J70" s="276">
        <f>$J$200</f>
        <v>0</v>
      </c>
      <c r="K70" s="277"/>
      <c r="L70" s="248"/>
    </row>
    <row r="71" spans="1:12" s="191" customFormat="1" ht="21" customHeight="1" x14ac:dyDescent="0.3">
      <c r="A71" s="248"/>
      <c r="B71" s="273"/>
      <c r="C71" s="274"/>
      <c r="D71" s="275" t="s">
        <v>315</v>
      </c>
      <c r="E71" s="275"/>
      <c r="F71" s="275"/>
      <c r="G71" s="275"/>
      <c r="H71" s="275"/>
      <c r="I71" s="275"/>
      <c r="J71" s="276">
        <f>$J$205</f>
        <v>0</v>
      </c>
      <c r="K71" s="277"/>
      <c r="L71" s="248"/>
    </row>
    <row r="72" spans="1:12" s="191" customFormat="1" ht="21" customHeight="1" x14ac:dyDescent="0.3">
      <c r="A72" s="248"/>
      <c r="B72" s="273"/>
      <c r="C72" s="274"/>
      <c r="D72" s="275" t="s">
        <v>316</v>
      </c>
      <c r="E72" s="275"/>
      <c r="F72" s="275"/>
      <c r="G72" s="275"/>
      <c r="H72" s="275"/>
      <c r="I72" s="275"/>
      <c r="J72" s="276">
        <f>$J$209</f>
        <v>0</v>
      </c>
      <c r="K72" s="277"/>
      <c r="L72" s="248"/>
    </row>
    <row r="73" spans="1:12" s="191" customFormat="1" ht="21" customHeight="1" x14ac:dyDescent="0.3">
      <c r="A73" s="248"/>
      <c r="B73" s="190"/>
      <c r="D73" s="192" t="s">
        <v>318</v>
      </c>
      <c r="E73" s="192"/>
      <c r="F73" s="192"/>
      <c r="G73" s="192"/>
      <c r="H73" s="192"/>
      <c r="I73" s="192"/>
      <c r="J73" s="193">
        <f>$J$215</f>
        <v>0</v>
      </c>
      <c r="K73" s="194"/>
      <c r="L73" s="248"/>
    </row>
    <row r="74" spans="1:12" s="191" customFormat="1" ht="21" customHeight="1" x14ac:dyDescent="0.3">
      <c r="A74" s="248"/>
      <c r="B74" s="190"/>
      <c r="D74" s="192" t="s">
        <v>319</v>
      </c>
      <c r="E74" s="192"/>
      <c r="F74" s="192"/>
      <c r="G74" s="192"/>
      <c r="H74" s="192"/>
      <c r="I74" s="192"/>
      <c r="J74" s="193">
        <f>$J$222</f>
        <v>0</v>
      </c>
      <c r="K74" s="194"/>
      <c r="L74" s="248"/>
    </row>
    <row r="75" spans="1:12" s="191" customFormat="1" ht="21" customHeight="1" x14ac:dyDescent="0.3">
      <c r="A75" s="248"/>
      <c r="B75" s="190"/>
      <c r="D75" s="192" t="s">
        <v>320</v>
      </c>
      <c r="E75" s="192"/>
      <c r="F75" s="192"/>
      <c r="G75" s="192"/>
      <c r="H75" s="192"/>
      <c r="I75" s="192"/>
      <c r="J75" s="193">
        <f>$J$232</f>
        <v>0</v>
      </c>
      <c r="K75" s="194"/>
      <c r="L75" s="248"/>
    </row>
    <row r="76" spans="1:12" s="191" customFormat="1" ht="21" customHeight="1" x14ac:dyDescent="0.3">
      <c r="A76" s="248"/>
      <c r="B76" s="190"/>
      <c r="D76" s="192" t="s">
        <v>321</v>
      </c>
      <c r="E76" s="192"/>
      <c r="F76" s="192"/>
      <c r="G76" s="192"/>
      <c r="H76" s="192"/>
      <c r="I76" s="192"/>
      <c r="J76" s="193">
        <f>$J$240</f>
        <v>0</v>
      </c>
      <c r="K76" s="194"/>
      <c r="L76" s="248"/>
    </row>
    <row r="77" spans="1:12" s="191" customFormat="1" ht="21" customHeight="1" x14ac:dyDescent="0.3">
      <c r="A77" s="248"/>
      <c r="B77" s="190"/>
      <c r="D77" s="192" t="s">
        <v>103</v>
      </c>
      <c r="E77" s="192"/>
      <c r="F77" s="192"/>
      <c r="G77" s="192"/>
      <c r="H77" s="192"/>
      <c r="I77" s="192"/>
      <c r="J77" s="193">
        <f>$J$247</f>
        <v>0</v>
      </c>
      <c r="K77" s="194"/>
      <c r="L77" s="248"/>
    </row>
    <row r="78" spans="1:12" s="132" customFormat="1" ht="25.5" customHeight="1" x14ac:dyDescent="0.3">
      <c r="A78" s="247"/>
      <c r="B78" s="186"/>
      <c r="D78" s="187" t="s">
        <v>104</v>
      </c>
      <c r="E78" s="187"/>
      <c r="F78" s="187"/>
      <c r="G78" s="187"/>
      <c r="H78" s="187"/>
      <c r="I78" s="187"/>
      <c r="J78" s="188">
        <f>$J$254</f>
        <v>0</v>
      </c>
      <c r="K78" s="189"/>
      <c r="L78" s="247"/>
    </row>
    <row r="79" spans="1:12" s="147" customFormat="1" ht="22.5" customHeight="1" x14ac:dyDescent="0.3">
      <c r="A79" s="245"/>
      <c r="B79" s="81"/>
      <c r="K79" s="103"/>
      <c r="L79" s="245"/>
    </row>
    <row r="80" spans="1:12" s="147" customFormat="1" ht="7.5" customHeight="1" x14ac:dyDescent="0.3">
      <c r="A80" s="245"/>
      <c r="B80" s="112"/>
      <c r="C80" s="113"/>
      <c r="D80" s="113"/>
      <c r="E80" s="113"/>
      <c r="F80" s="113"/>
      <c r="G80" s="113"/>
      <c r="H80" s="113"/>
      <c r="I80" s="113"/>
      <c r="J80" s="113"/>
      <c r="K80" s="114"/>
      <c r="L80" s="245"/>
    </row>
    <row r="81" spans="1:12" ht="14.25" customHeight="1" x14ac:dyDescent="0.3">
      <c r="A81" s="244"/>
      <c r="B81" s="244"/>
      <c r="C81" s="244"/>
      <c r="D81" s="244"/>
      <c r="E81" s="244"/>
      <c r="F81" s="244"/>
      <c r="G81" s="244"/>
      <c r="H81" s="244"/>
      <c r="I81" s="244"/>
      <c r="J81" s="244"/>
      <c r="K81" s="244"/>
      <c r="L81" s="251"/>
    </row>
    <row r="82" spans="1:12" ht="14.25" customHeight="1" x14ac:dyDescent="0.3">
      <c r="A82" s="244"/>
      <c r="B82" s="244"/>
      <c r="C82" s="244"/>
      <c r="D82" s="244"/>
      <c r="E82" s="244"/>
      <c r="F82" s="244"/>
      <c r="G82" s="244"/>
      <c r="H82" s="244"/>
      <c r="I82" s="244"/>
      <c r="J82" s="244"/>
      <c r="K82" s="244"/>
      <c r="L82" s="251"/>
    </row>
    <row r="83" spans="1:12" ht="14.25" customHeight="1" x14ac:dyDescent="0.3">
      <c r="A83" s="244"/>
      <c r="B83" s="244"/>
      <c r="C83" s="244"/>
      <c r="D83" s="244"/>
      <c r="E83" s="244"/>
      <c r="F83" s="244"/>
      <c r="G83" s="244"/>
      <c r="H83" s="244"/>
      <c r="I83" s="244"/>
      <c r="J83" s="244"/>
      <c r="K83" s="244"/>
      <c r="L83" s="251"/>
    </row>
    <row r="84" spans="1:12" s="147" customFormat="1" ht="7.5" customHeight="1" x14ac:dyDescent="0.3">
      <c r="A84" s="245"/>
      <c r="B84" s="115"/>
      <c r="C84" s="116"/>
      <c r="D84" s="116"/>
      <c r="E84" s="116"/>
      <c r="F84" s="116"/>
      <c r="G84" s="116"/>
      <c r="H84" s="116"/>
      <c r="I84" s="116"/>
      <c r="J84" s="116"/>
      <c r="K84" s="116"/>
      <c r="L84" s="252"/>
    </row>
    <row r="85" spans="1:12" s="147" customFormat="1" ht="37.5" customHeight="1" x14ac:dyDescent="0.3">
      <c r="A85" s="245"/>
      <c r="B85" s="81"/>
      <c r="C85" s="92" t="s">
        <v>105</v>
      </c>
      <c r="L85" s="252"/>
    </row>
    <row r="86" spans="1:12" s="147" customFormat="1" ht="7.5" customHeight="1" x14ac:dyDescent="0.3">
      <c r="A86" s="245"/>
      <c r="B86" s="81"/>
      <c r="L86" s="252"/>
    </row>
    <row r="87" spans="1:12" s="147" customFormat="1" ht="15" customHeight="1" x14ac:dyDescent="0.3">
      <c r="A87" s="245"/>
      <c r="B87" s="81"/>
      <c r="C87" s="78" t="s">
        <v>13</v>
      </c>
      <c r="L87" s="252"/>
    </row>
    <row r="88" spans="1:12" s="147" customFormat="1" ht="16.5" customHeight="1" x14ac:dyDescent="0.3">
      <c r="A88" s="245"/>
      <c r="B88" s="81"/>
      <c r="E88" s="343" t="str">
        <f>$E$7</f>
        <v>Kynšperk - Oprava centrálních sprch příslušníků - Budova OVS</v>
      </c>
      <c r="F88" s="310"/>
      <c r="G88" s="310"/>
      <c r="H88" s="310"/>
      <c r="L88" s="252"/>
    </row>
    <row r="89" spans="1:12" s="147" customFormat="1" ht="15" customHeight="1" x14ac:dyDescent="0.3">
      <c r="A89" s="245"/>
      <c r="B89" s="81"/>
      <c r="C89" s="78" t="s">
        <v>88</v>
      </c>
      <c r="L89" s="252"/>
    </row>
    <row r="90" spans="1:12" s="147" customFormat="1" ht="19.5" customHeight="1" x14ac:dyDescent="0.3">
      <c r="A90" s="245"/>
      <c r="B90" s="81"/>
      <c r="E90" s="309" t="str">
        <f>$E$9</f>
        <v>D6 - m. č. 137, m. č. 138</v>
      </c>
      <c r="F90" s="310"/>
      <c r="G90" s="310"/>
      <c r="H90" s="310"/>
      <c r="L90" s="252"/>
    </row>
    <row r="91" spans="1:12" s="147" customFormat="1" ht="7.5" customHeight="1" x14ac:dyDescent="0.3">
      <c r="A91" s="245"/>
      <c r="B91" s="81"/>
      <c r="L91" s="252"/>
    </row>
    <row r="92" spans="1:12" s="147" customFormat="1" ht="18.75" customHeight="1" x14ac:dyDescent="0.3">
      <c r="A92" s="245"/>
      <c r="B92" s="81"/>
      <c r="C92" s="78" t="s">
        <v>18</v>
      </c>
      <c r="F92" s="148" t="str">
        <f>$F$12</f>
        <v>Věznice Kynšperk nad Ohří, objekt č. 053 - Budova OVS</v>
      </c>
      <c r="I92" s="78" t="s">
        <v>19</v>
      </c>
      <c r="J92" s="153" t="str">
        <f>IF($J$12="","",$J$12)</f>
        <v/>
      </c>
      <c r="L92" s="252"/>
    </row>
    <row r="93" spans="1:12" s="147" customFormat="1" ht="7.5" customHeight="1" x14ac:dyDescent="0.3">
      <c r="A93" s="245"/>
      <c r="B93" s="81"/>
      <c r="L93" s="252"/>
    </row>
    <row r="94" spans="1:12" s="147" customFormat="1" ht="27.75" customHeight="1" x14ac:dyDescent="0.3">
      <c r="A94" s="245"/>
      <c r="B94" s="81"/>
      <c r="C94" s="83" t="s">
        <v>22</v>
      </c>
      <c r="D94" s="169"/>
      <c r="E94" s="169"/>
      <c r="F94" s="154" t="str">
        <f>$E$15</f>
        <v>VS ČR, Věznice Kynšperk nad Ohří, Zlatá č. p. 52, P. O. Box 10, 357 51 Kynšperk nad Ohří</v>
      </c>
      <c r="G94" s="169"/>
      <c r="H94" s="169"/>
      <c r="I94" s="83" t="s">
        <v>26</v>
      </c>
      <c r="J94" s="170" t="str">
        <f>$E$21</f>
        <v>Ing.Jiří Benda, Vrchlického 774/3, 350 02 Cheb</v>
      </c>
      <c r="L94" s="252"/>
    </row>
    <row r="95" spans="1:12" s="147" customFormat="1" ht="15" customHeight="1" x14ac:dyDescent="0.3">
      <c r="A95" s="245"/>
      <c r="B95" s="81"/>
      <c r="C95" s="78" t="s">
        <v>25</v>
      </c>
      <c r="F95" s="148" t="str">
        <f>IF($E$18="","",$E$18)</f>
        <v/>
      </c>
      <c r="L95" s="252"/>
    </row>
    <row r="96" spans="1:12" s="147" customFormat="1" ht="11.25" customHeight="1" x14ac:dyDescent="0.3">
      <c r="A96" s="245"/>
      <c r="B96" s="81"/>
      <c r="L96" s="252"/>
    </row>
    <row r="97" spans="1:65" s="199" customFormat="1" ht="30" customHeight="1" x14ac:dyDescent="0.3">
      <c r="A97" s="249"/>
      <c r="B97" s="195"/>
      <c r="C97" s="196" t="s">
        <v>106</v>
      </c>
      <c r="D97" s="197" t="s">
        <v>48</v>
      </c>
      <c r="E97" s="197" t="s">
        <v>44</v>
      </c>
      <c r="F97" s="197" t="s">
        <v>107</v>
      </c>
      <c r="G97" s="197" t="s">
        <v>108</v>
      </c>
      <c r="H97" s="197" t="s">
        <v>109</v>
      </c>
      <c r="I97" s="197" t="s">
        <v>110</v>
      </c>
      <c r="J97" s="197" t="s">
        <v>111</v>
      </c>
      <c r="K97" s="198" t="s">
        <v>112</v>
      </c>
      <c r="L97" s="253"/>
      <c r="M97" s="121" t="s">
        <v>113</v>
      </c>
      <c r="N97" s="122" t="s">
        <v>33</v>
      </c>
      <c r="O97" s="122" t="s">
        <v>114</v>
      </c>
      <c r="P97" s="122" t="s">
        <v>115</v>
      </c>
      <c r="Q97" s="122" t="s">
        <v>116</v>
      </c>
      <c r="R97" s="122" t="s">
        <v>117</v>
      </c>
      <c r="S97" s="122" t="s">
        <v>118</v>
      </c>
      <c r="T97" s="123" t="s">
        <v>119</v>
      </c>
    </row>
    <row r="98" spans="1:65" s="147" customFormat="1" ht="30" hidden="1" customHeight="1" x14ac:dyDescent="0.35">
      <c r="A98" s="245"/>
      <c r="B98" s="81"/>
      <c r="C98" s="158" t="s">
        <v>92</v>
      </c>
      <c r="J98" s="200">
        <f>$BK$98</f>
        <v>0</v>
      </c>
      <c r="L98" s="252"/>
      <c r="M98" s="125"/>
      <c r="N98" s="155"/>
      <c r="O98" s="155"/>
      <c r="P98" s="201">
        <f>$P$99+$P$152+$P$254</f>
        <v>96.195446000000004</v>
      </c>
      <c r="Q98" s="155"/>
      <c r="R98" s="201">
        <f>$R$99+$R$152+$R$254</f>
        <v>2.0331214199999996</v>
      </c>
      <c r="S98" s="155"/>
      <c r="T98" s="202">
        <f>$T$99+$T$152+$T$254</f>
        <v>1.8269890300000002</v>
      </c>
      <c r="AT98" s="147" t="s">
        <v>62</v>
      </c>
      <c r="AU98" s="147" t="s">
        <v>93</v>
      </c>
      <c r="BK98" s="203">
        <f>$BK$99+$BK$152+$BK$254</f>
        <v>0</v>
      </c>
    </row>
    <row r="99" spans="1:65" s="205" customFormat="1" ht="37.5" hidden="1" customHeight="1" x14ac:dyDescent="0.35">
      <c r="A99" s="250"/>
      <c r="B99" s="204"/>
      <c r="D99" s="206" t="s">
        <v>62</v>
      </c>
      <c r="E99" s="207" t="s">
        <v>120</v>
      </c>
      <c r="F99" s="207" t="s">
        <v>121</v>
      </c>
      <c r="J99" s="208">
        <f>$BK$99</f>
        <v>0</v>
      </c>
      <c r="L99" s="254"/>
      <c r="M99" s="209"/>
      <c r="P99" s="210">
        <f>$P$100+$P$109+$P$130+$P$144+$P$150</f>
        <v>43.523664000000004</v>
      </c>
      <c r="R99" s="210">
        <f>$R$100+$R$109+$R$130+$R$144+$R$150</f>
        <v>1.5262342199999999</v>
      </c>
      <c r="T99" s="211">
        <f>$T$100+$T$109+$T$130+$T$144+$T$150</f>
        <v>1.7349200000000002</v>
      </c>
      <c r="AR99" s="206" t="s">
        <v>17</v>
      </c>
      <c r="AT99" s="206" t="s">
        <v>62</v>
      </c>
      <c r="AU99" s="206" t="s">
        <v>63</v>
      </c>
      <c r="AY99" s="206" t="s">
        <v>122</v>
      </c>
      <c r="BK99" s="212">
        <f>$BK$100+$BK$109+$BK$130+$BK$144+$BK$150</f>
        <v>0</v>
      </c>
    </row>
    <row r="100" spans="1:65" s="205" customFormat="1" ht="21" hidden="1" customHeight="1" x14ac:dyDescent="0.3">
      <c r="A100" s="250"/>
      <c r="B100" s="204"/>
      <c r="D100" s="206" t="s">
        <v>62</v>
      </c>
      <c r="E100" s="213" t="s">
        <v>136</v>
      </c>
      <c r="F100" s="213" t="s">
        <v>324</v>
      </c>
      <c r="J100" s="214">
        <f>$BK$100</f>
        <v>0</v>
      </c>
      <c r="L100" s="254"/>
      <c r="M100" s="209"/>
      <c r="P100" s="210">
        <f>SUM($P$101:$P$108)</f>
        <v>4.1129199999999999</v>
      </c>
      <c r="R100" s="210">
        <f>SUM($R$101:$R$108)</f>
        <v>0.39211066</v>
      </c>
      <c r="T100" s="211">
        <f>SUM($T$101:$T$108)</f>
        <v>0</v>
      </c>
      <c r="AR100" s="206" t="s">
        <v>17</v>
      </c>
      <c r="AT100" s="206" t="s">
        <v>62</v>
      </c>
      <c r="AU100" s="206" t="s">
        <v>17</v>
      </c>
      <c r="AY100" s="206" t="s">
        <v>122</v>
      </c>
      <c r="BK100" s="212">
        <f>SUM($BK$101:$BK$108)</f>
        <v>0</v>
      </c>
    </row>
    <row r="101" spans="1:65" s="147" customFormat="1" ht="15.75" customHeight="1" x14ac:dyDescent="0.3">
      <c r="A101" s="245"/>
      <c r="B101" s="81"/>
      <c r="C101" s="215" t="s">
        <v>17</v>
      </c>
      <c r="D101" s="215" t="s">
        <v>125</v>
      </c>
      <c r="E101" s="216" t="s">
        <v>1054</v>
      </c>
      <c r="F101" s="217" t="s">
        <v>1055</v>
      </c>
      <c r="G101" s="218" t="s">
        <v>173</v>
      </c>
      <c r="H101" s="219">
        <v>8.0000000000000002E-3</v>
      </c>
      <c r="I101" s="270"/>
      <c r="J101" s="220">
        <f>ROUND($I$101*$H$101,2)</f>
        <v>0</v>
      </c>
      <c r="K101" s="217" t="s">
        <v>129</v>
      </c>
      <c r="L101" s="252"/>
      <c r="M101" s="221"/>
      <c r="N101" s="222" t="s">
        <v>34</v>
      </c>
      <c r="O101" s="223">
        <v>40.5</v>
      </c>
      <c r="P101" s="223">
        <f>$O$101*$H$101</f>
        <v>0.32400000000000001</v>
      </c>
      <c r="Q101" s="223">
        <v>1.0900000000000001</v>
      </c>
      <c r="R101" s="223">
        <f>$Q$101*$H$101</f>
        <v>8.7200000000000003E-3</v>
      </c>
      <c r="S101" s="223">
        <v>0</v>
      </c>
      <c r="T101" s="224">
        <f>$S$101*$H$101</f>
        <v>0</v>
      </c>
      <c r="AR101" s="175" t="s">
        <v>130</v>
      </c>
      <c r="AT101" s="175" t="s">
        <v>125</v>
      </c>
      <c r="AU101" s="175" t="s">
        <v>70</v>
      </c>
      <c r="AY101" s="147" t="s">
        <v>122</v>
      </c>
      <c r="BE101" s="225">
        <f>IF($N$101="základní",$J$101,0)</f>
        <v>0</v>
      </c>
      <c r="BF101" s="225">
        <f>IF($N$101="snížená",$J$101,0)</f>
        <v>0</v>
      </c>
      <c r="BG101" s="225">
        <f>IF($N$101="zákl. přenesená",$J$101,0)</f>
        <v>0</v>
      </c>
      <c r="BH101" s="225">
        <f>IF($N$101="sníž. přenesená",$J$101,0)</f>
        <v>0</v>
      </c>
      <c r="BI101" s="225">
        <f>IF($N$101="nulová",$J$101,0)</f>
        <v>0</v>
      </c>
      <c r="BJ101" s="175" t="s">
        <v>17</v>
      </c>
      <c r="BK101" s="225">
        <f>ROUND($I$101*$H$101,2)</f>
        <v>0</v>
      </c>
      <c r="BL101" s="175" t="s">
        <v>130</v>
      </c>
      <c r="BM101" s="175" t="s">
        <v>1056</v>
      </c>
    </row>
    <row r="102" spans="1:65" s="147" customFormat="1" ht="15.75" hidden="1" customHeight="1" x14ac:dyDescent="0.3">
      <c r="A102" s="245"/>
      <c r="B102" s="226"/>
      <c r="D102" s="227" t="s">
        <v>166</v>
      </c>
      <c r="E102" s="228"/>
      <c r="F102" s="228" t="s">
        <v>1225</v>
      </c>
      <c r="H102" s="229">
        <v>8.0000000000000002E-3</v>
      </c>
      <c r="L102" s="255"/>
      <c r="M102" s="230"/>
      <c r="T102" s="231"/>
      <c r="AT102" s="232" t="s">
        <v>166</v>
      </c>
      <c r="AU102" s="232" t="s">
        <v>70</v>
      </c>
      <c r="AV102" s="232" t="s">
        <v>70</v>
      </c>
      <c r="AW102" s="232" t="s">
        <v>93</v>
      </c>
      <c r="AX102" s="232" t="s">
        <v>63</v>
      </c>
      <c r="AY102" s="232" t="s">
        <v>122</v>
      </c>
    </row>
    <row r="103" spans="1:65" s="147" customFormat="1" ht="15.75" customHeight="1" x14ac:dyDescent="0.3">
      <c r="A103" s="245"/>
      <c r="B103" s="81"/>
      <c r="C103" s="215" t="s">
        <v>70</v>
      </c>
      <c r="D103" s="215" t="s">
        <v>125</v>
      </c>
      <c r="E103" s="216" t="s">
        <v>325</v>
      </c>
      <c r="F103" s="217" t="s">
        <v>326</v>
      </c>
      <c r="G103" s="218" t="s">
        <v>134</v>
      </c>
      <c r="H103" s="219">
        <v>2.6</v>
      </c>
      <c r="I103" s="270"/>
      <c r="J103" s="220">
        <f>ROUND($I$103*$H$103,2)</f>
        <v>0</v>
      </c>
      <c r="K103" s="217" t="s">
        <v>129</v>
      </c>
      <c r="L103" s="252"/>
      <c r="M103" s="221"/>
      <c r="N103" s="222" t="s">
        <v>34</v>
      </c>
      <c r="O103" s="223">
        <v>0.51400000000000001</v>
      </c>
      <c r="P103" s="223">
        <f>$O$103*$H$103</f>
        <v>1.3364</v>
      </c>
      <c r="Q103" s="223">
        <v>5.2170000000000001E-2</v>
      </c>
      <c r="R103" s="223">
        <f>$Q$103*$H$103</f>
        <v>0.13564200000000001</v>
      </c>
      <c r="S103" s="223">
        <v>0</v>
      </c>
      <c r="T103" s="224">
        <f>$S$103*$H$103</f>
        <v>0</v>
      </c>
      <c r="AR103" s="175" t="s">
        <v>130</v>
      </c>
      <c r="AT103" s="175" t="s">
        <v>125</v>
      </c>
      <c r="AU103" s="175" t="s">
        <v>70</v>
      </c>
      <c r="AY103" s="147" t="s">
        <v>122</v>
      </c>
      <c r="BE103" s="225">
        <f>IF($N$103="základní",$J$103,0)</f>
        <v>0</v>
      </c>
      <c r="BF103" s="225">
        <f>IF($N$103="snížená",$J$103,0)</f>
        <v>0</v>
      </c>
      <c r="BG103" s="225">
        <f>IF($N$103="zákl. přenesená",$J$103,0)</f>
        <v>0</v>
      </c>
      <c r="BH103" s="225">
        <f>IF($N$103="sníž. přenesená",$J$103,0)</f>
        <v>0</v>
      </c>
      <c r="BI103" s="225">
        <f>IF($N$103="nulová",$J$103,0)</f>
        <v>0</v>
      </c>
      <c r="BJ103" s="175" t="s">
        <v>17</v>
      </c>
      <c r="BK103" s="225">
        <f>ROUND($I$103*$H$103,2)</f>
        <v>0</v>
      </c>
      <c r="BL103" s="175" t="s">
        <v>130</v>
      </c>
      <c r="BM103" s="175" t="s">
        <v>327</v>
      </c>
    </row>
    <row r="104" spans="1:65" s="147" customFormat="1" ht="15.75" hidden="1" customHeight="1" x14ac:dyDescent="0.3">
      <c r="A104" s="245"/>
      <c r="B104" s="226"/>
      <c r="D104" s="227" t="s">
        <v>166</v>
      </c>
      <c r="E104" s="228"/>
      <c r="F104" s="228" t="s">
        <v>1226</v>
      </c>
      <c r="H104" s="229">
        <v>2.6</v>
      </c>
      <c r="L104" s="255"/>
      <c r="M104" s="230"/>
      <c r="T104" s="231"/>
      <c r="AT104" s="232" t="s">
        <v>166</v>
      </c>
      <c r="AU104" s="232" t="s">
        <v>70</v>
      </c>
      <c r="AV104" s="232" t="s">
        <v>70</v>
      </c>
      <c r="AW104" s="232" t="s">
        <v>93</v>
      </c>
      <c r="AX104" s="232" t="s">
        <v>63</v>
      </c>
      <c r="AY104" s="232" t="s">
        <v>122</v>
      </c>
    </row>
    <row r="105" spans="1:65" s="147" customFormat="1" ht="15.75" customHeight="1" x14ac:dyDescent="0.3">
      <c r="A105" s="245"/>
      <c r="B105" s="81"/>
      <c r="C105" s="215" t="s">
        <v>136</v>
      </c>
      <c r="D105" s="215" t="s">
        <v>125</v>
      </c>
      <c r="E105" s="216" t="s">
        <v>1227</v>
      </c>
      <c r="F105" s="217" t="s">
        <v>1228</v>
      </c>
      <c r="G105" s="218" t="s">
        <v>134</v>
      </c>
      <c r="H105" s="219">
        <v>2.8380000000000001</v>
      </c>
      <c r="I105" s="270"/>
      <c r="J105" s="220">
        <f>ROUND($I$105*$H$105,2)</f>
        <v>0</v>
      </c>
      <c r="K105" s="217" t="s">
        <v>129</v>
      </c>
      <c r="L105" s="252"/>
      <c r="M105" s="221"/>
      <c r="N105" s="222" t="s">
        <v>34</v>
      </c>
      <c r="O105" s="223">
        <v>0.54</v>
      </c>
      <c r="P105" s="223">
        <f>$O$105*$H$105</f>
        <v>1.5325200000000001</v>
      </c>
      <c r="Q105" s="223">
        <v>8.7069999999999995E-2</v>
      </c>
      <c r="R105" s="223">
        <f>$Q$105*$H$105</f>
        <v>0.24710466</v>
      </c>
      <c r="S105" s="223">
        <v>0</v>
      </c>
      <c r="T105" s="224">
        <f>$S$105*$H$105</f>
        <v>0</v>
      </c>
      <c r="AR105" s="175" t="s">
        <v>130</v>
      </c>
      <c r="AT105" s="175" t="s">
        <v>125</v>
      </c>
      <c r="AU105" s="175" t="s">
        <v>70</v>
      </c>
      <c r="AY105" s="147" t="s">
        <v>122</v>
      </c>
      <c r="BE105" s="225">
        <f>IF($N$105="základní",$J$105,0)</f>
        <v>0</v>
      </c>
      <c r="BF105" s="225">
        <f>IF($N$105="snížená",$J$105,0)</f>
        <v>0</v>
      </c>
      <c r="BG105" s="225">
        <f>IF($N$105="zákl. přenesená",$J$105,0)</f>
        <v>0</v>
      </c>
      <c r="BH105" s="225">
        <f>IF($N$105="sníž. přenesená",$J$105,0)</f>
        <v>0</v>
      </c>
      <c r="BI105" s="225">
        <f>IF($N$105="nulová",$J$105,0)</f>
        <v>0</v>
      </c>
      <c r="BJ105" s="175" t="s">
        <v>17</v>
      </c>
      <c r="BK105" s="225">
        <f>ROUND($I$105*$H$105,2)</f>
        <v>0</v>
      </c>
      <c r="BL105" s="175" t="s">
        <v>130</v>
      </c>
      <c r="BM105" s="175" t="s">
        <v>1229</v>
      </c>
    </row>
    <row r="106" spans="1:65" s="147" customFormat="1" ht="15.75" hidden="1" customHeight="1" x14ac:dyDescent="0.3">
      <c r="A106" s="245"/>
      <c r="B106" s="226"/>
      <c r="D106" s="227" t="s">
        <v>166</v>
      </c>
      <c r="E106" s="228"/>
      <c r="F106" s="228" t="s">
        <v>1230</v>
      </c>
      <c r="H106" s="229">
        <v>2.8380000000000001</v>
      </c>
      <c r="L106" s="255"/>
      <c r="M106" s="230"/>
      <c r="T106" s="231"/>
      <c r="AT106" s="232" t="s">
        <v>166</v>
      </c>
      <c r="AU106" s="232" t="s">
        <v>70</v>
      </c>
      <c r="AV106" s="232" t="s">
        <v>70</v>
      </c>
      <c r="AW106" s="232" t="s">
        <v>93</v>
      </c>
      <c r="AX106" s="232" t="s">
        <v>63</v>
      </c>
      <c r="AY106" s="232" t="s">
        <v>122</v>
      </c>
    </row>
    <row r="107" spans="1:65" s="147" customFormat="1" ht="15.75" customHeight="1" x14ac:dyDescent="0.3">
      <c r="A107" s="245"/>
      <c r="B107" s="81"/>
      <c r="C107" s="215" t="s">
        <v>130</v>
      </c>
      <c r="D107" s="215" t="s">
        <v>125</v>
      </c>
      <c r="E107" s="216" t="s">
        <v>332</v>
      </c>
      <c r="F107" s="217" t="s">
        <v>333</v>
      </c>
      <c r="G107" s="218" t="s">
        <v>208</v>
      </c>
      <c r="H107" s="219">
        <v>4.5999999999999996</v>
      </c>
      <c r="I107" s="270"/>
      <c r="J107" s="220">
        <f>ROUND($I$107*$H$107,2)</f>
        <v>0</v>
      </c>
      <c r="K107" s="217" t="s">
        <v>129</v>
      </c>
      <c r="L107" s="252"/>
      <c r="M107" s="221"/>
      <c r="N107" s="222" t="s">
        <v>34</v>
      </c>
      <c r="O107" s="223">
        <v>0.2</v>
      </c>
      <c r="P107" s="223">
        <f>$O$107*$H$107</f>
        <v>0.91999999999999993</v>
      </c>
      <c r="Q107" s="223">
        <v>1.3999999999999999E-4</v>
      </c>
      <c r="R107" s="223">
        <f>$Q$107*$H$107</f>
        <v>6.4399999999999993E-4</v>
      </c>
      <c r="S107" s="223">
        <v>0</v>
      </c>
      <c r="T107" s="224">
        <f>$S$107*$H$107</f>
        <v>0</v>
      </c>
      <c r="AR107" s="175" t="s">
        <v>130</v>
      </c>
      <c r="AT107" s="175" t="s">
        <v>125</v>
      </c>
      <c r="AU107" s="175" t="s">
        <v>70</v>
      </c>
      <c r="AY107" s="147" t="s">
        <v>122</v>
      </c>
      <c r="BE107" s="225">
        <f>IF($N$107="základní",$J$107,0)</f>
        <v>0</v>
      </c>
      <c r="BF107" s="225">
        <f>IF($N$107="snížená",$J$107,0)</f>
        <v>0</v>
      </c>
      <c r="BG107" s="225">
        <f>IF($N$107="zákl. přenesená",$J$107,0)</f>
        <v>0</v>
      </c>
      <c r="BH107" s="225">
        <f>IF($N$107="sníž. přenesená",$J$107,0)</f>
        <v>0</v>
      </c>
      <c r="BI107" s="225">
        <f>IF($N$107="nulová",$J$107,0)</f>
        <v>0</v>
      </c>
      <c r="BJ107" s="175" t="s">
        <v>17</v>
      </c>
      <c r="BK107" s="225">
        <f>ROUND($I$107*$H$107,2)</f>
        <v>0</v>
      </c>
      <c r="BL107" s="175" t="s">
        <v>130</v>
      </c>
      <c r="BM107" s="175" t="s">
        <v>334</v>
      </c>
    </row>
    <row r="108" spans="1:65" s="147" customFormat="1" ht="15.75" hidden="1" customHeight="1" x14ac:dyDescent="0.3">
      <c r="A108" s="245"/>
      <c r="B108" s="226"/>
      <c r="D108" s="227" t="s">
        <v>166</v>
      </c>
      <c r="E108" s="228"/>
      <c r="F108" s="228" t="s">
        <v>1231</v>
      </c>
      <c r="H108" s="229">
        <v>4.5999999999999996</v>
      </c>
      <c r="L108" s="255"/>
      <c r="M108" s="230"/>
      <c r="T108" s="231"/>
      <c r="AT108" s="232" t="s">
        <v>166</v>
      </c>
      <c r="AU108" s="232" t="s">
        <v>70</v>
      </c>
      <c r="AV108" s="232" t="s">
        <v>70</v>
      </c>
      <c r="AW108" s="232" t="s">
        <v>93</v>
      </c>
      <c r="AX108" s="232" t="s">
        <v>63</v>
      </c>
      <c r="AY108" s="232" t="s">
        <v>122</v>
      </c>
    </row>
    <row r="109" spans="1:65" s="205" customFormat="1" ht="30.75" hidden="1" customHeight="1" x14ac:dyDescent="0.3">
      <c r="A109" s="250"/>
      <c r="B109" s="204"/>
      <c r="D109" s="206" t="s">
        <v>62</v>
      </c>
      <c r="E109" s="213" t="s">
        <v>123</v>
      </c>
      <c r="F109" s="213" t="s">
        <v>124</v>
      </c>
      <c r="J109" s="214">
        <f>$BK$109</f>
        <v>0</v>
      </c>
      <c r="L109" s="254"/>
      <c r="M109" s="209"/>
      <c r="P109" s="210">
        <f>SUM($P$110:$P$129)</f>
        <v>25.57263</v>
      </c>
      <c r="R109" s="210">
        <f>SUM($R$110:$R$129)</f>
        <v>1.13354216</v>
      </c>
      <c r="T109" s="211">
        <f>SUM($T$110:$T$129)</f>
        <v>0</v>
      </c>
      <c r="AR109" s="206" t="s">
        <v>17</v>
      </c>
      <c r="AT109" s="206" t="s">
        <v>62</v>
      </c>
      <c r="AU109" s="206" t="s">
        <v>17</v>
      </c>
      <c r="AY109" s="206" t="s">
        <v>122</v>
      </c>
      <c r="BK109" s="212">
        <f>SUM($BK$110:$BK$129)</f>
        <v>0</v>
      </c>
    </row>
    <row r="110" spans="1:65" s="147" customFormat="1" ht="15.75" customHeight="1" x14ac:dyDescent="0.3">
      <c r="A110" s="245"/>
      <c r="B110" s="81"/>
      <c r="C110" s="215" t="s">
        <v>145</v>
      </c>
      <c r="D110" s="215" t="s">
        <v>125</v>
      </c>
      <c r="E110" s="216" t="s">
        <v>336</v>
      </c>
      <c r="F110" s="217" t="s">
        <v>337</v>
      </c>
      <c r="G110" s="218" t="s">
        <v>134</v>
      </c>
      <c r="H110" s="219">
        <v>0.5</v>
      </c>
      <c r="I110" s="270"/>
      <c r="J110" s="220">
        <f>ROUND($I$110*$H$110,2)</f>
        <v>0</v>
      </c>
      <c r="K110" s="217" t="s">
        <v>129</v>
      </c>
      <c r="L110" s="252"/>
      <c r="M110" s="221"/>
      <c r="N110" s="222" t="s">
        <v>34</v>
      </c>
      <c r="O110" s="223">
        <v>0.624</v>
      </c>
      <c r="P110" s="223">
        <f>$O$110*$H$110</f>
        <v>0.312</v>
      </c>
      <c r="Q110" s="223">
        <v>0.04</v>
      </c>
      <c r="R110" s="223">
        <f>$Q$110*$H$110</f>
        <v>0.02</v>
      </c>
      <c r="S110" s="223">
        <v>0</v>
      </c>
      <c r="T110" s="224">
        <f>$S$110*$H$110</f>
        <v>0</v>
      </c>
      <c r="AR110" s="175" t="s">
        <v>130</v>
      </c>
      <c r="AT110" s="175" t="s">
        <v>125</v>
      </c>
      <c r="AU110" s="175" t="s">
        <v>70</v>
      </c>
      <c r="AY110" s="147" t="s">
        <v>122</v>
      </c>
      <c r="BE110" s="225">
        <f>IF($N$110="základní",$J$110,0)</f>
        <v>0</v>
      </c>
      <c r="BF110" s="225">
        <f>IF($N$110="snížená",$J$110,0)</f>
        <v>0</v>
      </c>
      <c r="BG110" s="225">
        <f>IF($N$110="zákl. přenesená",$J$110,0)</f>
        <v>0</v>
      </c>
      <c r="BH110" s="225">
        <f>IF($N$110="sníž. přenesená",$J$110,0)</f>
        <v>0</v>
      </c>
      <c r="BI110" s="225">
        <f>IF($N$110="nulová",$J$110,0)</f>
        <v>0</v>
      </c>
      <c r="BJ110" s="175" t="s">
        <v>17</v>
      </c>
      <c r="BK110" s="225">
        <f>ROUND($I$110*$H$110,2)</f>
        <v>0</v>
      </c>
      <c r="BL110" s="175" t="s">
        <v>130</v>
      </c>
      <c r="BM110" s="175" t="s">
        <v>1232</v>
      </c>
    </row>
    <row r="111" spans="1:65" s="147" customFormat="1" ht="15.75" hidden="1" customHeight="1" x14ac:dyDescent="0.3">
      <c r="A111" s="245"/>
      <c r="B111" s="226"/>
      <c r="D111" s="227" t="s">
        <v>166</v>
      </c>
      <c r="E111" s="228"/>
      <c r="F111" s="228" t="s">
        <v>1233</v>
      </c>
      <c r="H111" s="229">
        <v>0.3</v>
      </c>
      <c r="L111" s="255"/>
      <c r="M111" s="230"/>
      <c r="T111" s="231"/>
      <c r="AT111" s="232" t="s">
        <v>166</v>
      </c>
      <c r="AU111" s="232" t="s">
        <v>70</v>
      </c>
      <c r="AV111" s="232" t="s">
        <v>70</v>
      </c>
      <c r="AW111" s="232" t="s">
        <v>93</v>
      </c>
      <c r="AX111" s="232" t="s">
        <v>63</v>
      </c>
      <c r="AY111" s="232" t="s">
        <v>122</v>
      </c>
    </row>
    <row r="112" spans="1:65" s="147" customFormat="1" ht="15.75" hidden="1" customHeight="1" x14ac:dyDescent="0.3">
      <c r="A112" s="245"/>
      <c r="B112" s="226"/>
      <c r="D112" s="233" t="s">
        <v>166</v>
      </c>
      <c r="E112" s="232"/>
      <c r="F112" s="228" t="s">
        <v>1234</v>
      </c>
      <c r="H112" s="229">
        <v>0.2</v>
      </c>
      <c r="L112" s="255"/>
      <c r="M112" s="230"/>
      <c r="T112" s="231"/>
      <c r="AT112" s="232" t="s">
        <v>166</v>
      </c>
      <c r="AU112" s="232" t="s">
        <v>70</v>
      </c>
      <c r="AV112" s="232" t="s">
        <v>70</v>
      </c>
      <c r="AW112" s="232" t="s">
        <v>93</v>
      </c>
      <c r="AX112" s="232" t="s">
        <v>63</v>
      </c>
      <c r="AY112" s="232" t="s">
        <v>122</v>
      </c>
    </row>
    <row r="113" spans="1:65" s="147" customFormat="1" ht="15.75" customHeight="1" x14ac:dyDescent="0.3">
      <c r="A113" s="245"/>
      <c r="B113" s="81"/>
      <c r="C113" s="215" t="s">
        <v>123</v>
      </c>
      <c r="D113" s="215" t="s">
        <v>125</v>
      </c>
      <c r="E113" s="216" t="s">
        <v>341</v>
      </c>
      <c r="F113" s="217" t="s">
        <v>342</v>
      </c>
      <c r="G113" s="218" t="s">
        <v>134</v>
      </c>
      <c r="H113" s="219">
        <v>8.2759999999999998</v>
      </c>
      <c r="I113" s="270"/>
      <c r="J113" s="220">
        <f>ROUND($I$113*$H$113,2)</f>
        <v>0</v>
      </c>
      <c r="K113" s="217" t="s">
        <v>129</v>
      </c>
      <c r="L113" s="252"/>
      <c r="M113" s="221"/>
      <c r="N113" s="222" t="s">
        <v>34</v>
      </c>
      <c r="O113" s="223">
        <v>0.36</v>
      </c>
      <c r="P113" s="223">
        <f>$O$113*$H$113</f>
        <v>2.9793599999999998</v>
      </c>
      <c r="Q113" s="223">
        <v>4.8900000000000002E-3</v>
      </c>
      <c r="R113" s="223">
        <f>$Q$113*$H$113</f>
        <v>4.0469640000000001E-2</v>
      </c>
      <c r="S113" s="223">
        <v>0</v>
      </c>
      <c r="T113" s="224">
        <f>$S$113*$H$113</f>
        <v>0</v>
      </c>
      <c r="AR113" s="175" t="s">
        <v>130</v>
      </c>
      <c r="AT113" s="175" t="s">
        <v>125</v>
      </c>
      <c r="AU113" s="175" t="s">
        <v>70</v>
      </c>
      <c r="AY113" s="147" t="s">
        <v>122</v>
      </c>
      <c r="BE113" s="225">
        <f>IF($N$113="základní",$J$113,0)</f>
        <v>0</v>
      </c>
      <c r="BF113" s="225">
        <f>IF($N$113="snížená",$J$113,0)</f>
        <v>0</v>
      </c>
      <c r="BG113" s="225">
        <f>IF($N$113="zákl. přenesená",$J$113,0)</f>
        <v>0</v>
      </c>
      <c r="BH113" s="225">
        <f>IF($N$113="sníž. přenesená",$J$113,0)</f>
        <v>0</v>
      </c>
      <c r="BI113" s="225">
        <f>IF($N$113="nulová",$J$113,0)</f>
        <v>0</v>
      </c>
      <c r="BJ113" s="175" t="s">
        <v>17</v>
      </c>
      <c r="BK113" s="225">
        <f>ROUND($I$113*$H$113,2)</f>
        <v>0</v>
      </c>
      <c r="BL113" s="175" t="s">
        <v>130</v>
      </c>
      <c r="BM113" s="175" t="s">
        <v>343</v>
      </c>
    </row>
    <row r="114" spans="1:65" s="147" customFormat="1" ht="15.75" hidden="1" customHeight="1" x14ac:dyDescent="0.3">
      <c r="A114" s="245"/>
      <c r="B114" s="226"/>
      <c r="D114" s="227" t="s">
        <v>166</v>
      </c>
      <c r="E114" s="228"/>
      <c r="F114" s="228" t="s">
        <v>1226</v>
      </c>
      <c r="H114" s="229">
        <v>2.6</v>
      </c>
      <c r="L114" s="255"/>
      <c r="M114" s="230"/>
      <c r="T114" s="231"/>
      <c r="AT114" s="232" t="s">
        <v>166</v>
      </c>
      <c r="AU114" s="232" t="s">
        <v>70</v>
      </c>
      <c r="AV114" s="232" t="s">
        <v>70</v>
      </c>
      <c r="AW114" s="232" t="s">
        <v>93</v>
      </c>
      <c r="AX114" s="232" t="s">
        <v>63</v>
      </c>
      <c r="AY114" s="232" t="s">
        <v>122</v>
      </c>
    </row>
    <row r="115" spans="1:65" s="147" customFormat="1" ht="15.75" hidden="1" customHeight="1" x14ac:dyDescent="0.3">
      <c r="A115" s="245"/>
      <c r="B115" s="226"/>
      <c r="D115" s="233" t="s">
        <v>166</v>
      </c>
      <c r="E115" s="232"/>
      <c r="F115" s="228" t="s">
        <v>1235</v>
      </c>
      <c r="H115" s="229">
        <v>5.6760000000000002</v>
      </c>
      <c r="L115" s="255"/>
      <c r="M115" s="230"/>
      <c r="T115" s="231"/>
      <c r="AT115" s="232" t="s">
        <v>166</v>
      </c>
      <c r="AU115" s="232" t="s">
        <v>70</v>
      </c>
      <c r="AV115" s="232" t="s">
        <v>70</v>
      </c>
      <c r="AW115" s="232" t="s">
        <v>93</v>
      </c>
      <c r="AX115" s="232" t="s">
        <v>63</v>
      </c>
      <c r="AY115" s="232" t="s">
        <v>122</v>
      </c>
    </row>
    <row r="116" spans="1:65" s="147" customFormat="1" ht="15.75" customHeight="1" x14ac:dyDescent="0.3">
      <c r="A116" s="245"/>
      <c r="B116" s="81"/>
      <c r="C116" s="215" t="s">
        <v>152</v>
      </c>
      <c r="D116" s="215" t="s">
        <v>125</v>
      </c>
      <c r="E116" s="216" t="s">
        <v>345</v>
      </c>
      <c r="F116" s="217" t="s">
        <v>346</v>
      </c>
      <c r="G116" s="218" t="s">
        <v>134</v>
      </c>
      <c r="H116" s="219">
        <v>26.085000000000001</v>
      </c>
      <c r="I116" s="270"/>
      <c r="J116" s="220">
        <f>ROUND($I$116*$H$116,2)</f>
        <v>0</v>
      </c>
      <c r="K116" s="217" t="s">
        <v>129</v>
      </c>
      <c r="L116" s="252"/>
      <c r="M116" s="221"/>
      <c r="N116" s="222" t="s">
        <v>34</v>
      </c>
      <c r="O116" s="223">
        <v>0.27200000000000002</v>
      </c>
      <c r="P116" s="223">
        <f>$O$116*$H$116</f>
        <v>7.0951200000000005</v>
      </c>
      <c r="Q116" s="223">
        <v>3.0000000000000001E-3</v>
      </c>
      <c r="R116" s="223">
        <f>$Q$116*$H$116</f>
        <v>7.8255000000000005E-2</v>
      </c>
      <c r="S116" s="223">
        <v>0</v>
      </c>
      <c r="T116" s="224">
        <f>$S$116*$H$116</f>
        <v>0</v>
      </c>
      <c r="AR116" s="175" t="s">
        <v>130</v>
      </c>
      <c r="AT116" s="175" t="s">
        <v>125</v>
      </c>
      <c r="AU116" s="175" t="s">
        <v>70</v>
      </c>
      <c r="AY116" s="147" t="s">
        <v>122</v>
      </c>
      <c r="BE116" s="225">
        <f>IF($N$116="základní",$J$116,0)</f>
        <v>0</v>
      </c>
      <c r="BF116" s="225">
        <f>IF($N$116="snížená",$J$116,0)</f>
        <v>0</v>
      </c>
      <c r="BG116" s="225">
        <f>IF($N$116="zákl. přenesená",$J$116,0)</f>
        <v>0</v>
      </c>
      <c r="BH116" s="225">
        <f>IF($N$116="sníž. přenesená",$J$116,0)</f>
        <v>0</v>
      </c>
      <c r="BI116" s="225">
        <f>IF($N$116="nulová",$J$116,0)</f>
        <v>0</v>
      </c>
      <c r="BJ116" s="175" t="s">
        <v>17</v>
      </c>
      <c r="BK116" s="225">
        <f>ROUND($I$116*$H$116,2)</f>
        <v>0</v>
      </c>
      <c r="BL116" s="175" t="s">
        <v>130</v>
      </c>
      <c r="BM116" s="175" t="s">
        <v>347</v>
      </c>
    </row>
    <row r="117" spans="1:65" s="147" customFormat="1" ht="15.75" hidden="1" customHeight="1" x14ac:dyDescent="0.3">
      <c r="A117" s="245"/>
      <c r="B117" s="226"/>
      <c r="D117" s="227" t="s">
        <v>166</v>
      </c>
      <c r="E117" s="228"/>
      <c r="F117" s="228" t="s">
        <v>1236</v>
      </c>
      <c r="H117" s="229">
        <v>8.2650000000000006</v>
      </c>
      <c r="L117" s="255"/>
      <c r="M117" s="230"/>
      <c r="T117" s="231"/>
      <c r="AT117" s="232" t="s">
        <v>166</v>
      </c>
      <c r="AU117" s="232" t="s">
        <v>70</v>
      </c>
      <c r="AV117" s="232" t="s">
        <v>70</v>
      </c>
      <c r="AW117" s="232" t="s">
        <v>93</v>
      </c>
      <c r="AX117" s="232" t="s">
        <v>63</v>
      </c>
      <c r="AY117" s="232" t="s">
        <v>122</v>
      </c>
    </row>
    <row r="118" spans="1:65" s="147" customFormat="1" ht="15.75" hidden="1" customHeight="1" x14ac:dyDescent="0.3">
      <c r="A118" s="245"/>
      <c r="B118" s="226"/>
      <c r="D118" s="233" t="s">
        <v>166</v>
      </c>
      <c r="E118" s="232"/>
      <c r="F118" s="228" t="s">
        <v>1237</v>
      </c>
      <c r="H118" s="229">
        <v>17.82</v>
      </c>
      <c r="L118" s="255"/>
      <c r="M118" s="230"/>
      <c r="T118" s="231"/>
      <c r="AT118" s="232" t="s">
        <v>166</v>
      </c>
      <c r="AU118" s="232" t="s">
        <v>70</v>
      </c>
      <c r="AV118" s="232" t="s">
        <v>70</v>
      </c>
      <c r="AW118" s="232" t="s">
        <v>93</v>
      </c>
      <c r="AX118" s="232" t="s">
        <v>63</v>
      </c>
      <c r="AY118" s="232" t="s">
        <v>122</v>
      </c>
    </row>
    <row r="119" spans="1:65" s="147" customFormat="1" ht="15.75" customHeight="1" x14ac:dyDescent="0.3">
      <c r="A119" s="245"/>
      <c r="B119" s="81"/>
      <c r="C119" s="215" t="s">
        <v>156</v>
      </c>
      <c r="D119" s="215" t="s">
        <v>125</v>
      </c>
      <c r="E119" s="216" t="s">
        <v>358</v>
      </c>
      <c r="F119" s="217" t="s">
        <v>359</v>
      </c>
      <c r="G119" s="218" t="s">
        <v>134</v>
      </c>
      <c r="H119" s="219">
        <v>16.965</v>
      </c>
      <c r="I119" s="270"/>
      <c r="J119" s="220">
        <f>ROUND($I$119*$H$119,2)</f>
        <v>0</v>
      </c>
      <c r="K119" s="217" t="s">
        <v>129</v>
      </c>
      <c r="L119" s="252"/>
      <c r="M119" s="221"/>
      <c r="N119" s="222" t="s">
        <v>34</v>
      </c>
      <c r="O119" s="223">
        <v>0.39</v>
      </c>
      <c r="P119" s="223">
        <f>$O$119*$H$119</f>
        <v>6.6163499999999997</v>
      </c>
      <c r="Q119" s="223">
        <v>1.54E-2</v>
      </c>
      <c r="R119" s="223">
        <f>$Q$119*$H$119</f>
        <v>0.26126100000000002</v>
      </c>
      <c r="S119" s="223">
        <v>0</v>
      </c>
      <c r="T119" s="224">
        <f>$S$119*$H$119</f>
        <v>0</v>
      </c>
      <c r="AR119" s="175" t="s">
        <v>130</v>
      </c>
      <c r="AT119" s="175" t="s">
        <v>125</v>
      </c>
      <c r="AU119" s="175" t="s">
        <v>70</v>
      </c>
      <c r="AY119" s="147" t="s">
        <v>122</v>
      </c>
      <c r="BE119" s="225">
        <f>IF($N$119="základní",$J$119,0)</f>
        <v>0</v>
      </c>
      <c r="BF119" s="225">
        <f>IF($N$119="snížená",$J$119,0)</f>
        <v>0</v>
      </c>
      <c r="BG119" s="225">
        <f>IF($N$119="zákl. přenesená",$J$119,0)</f>
        <v>0</v>
      </c>
      <c r="BH119" s="225">
        <f>IF($N$119="sníž. přenesená",$J$119,0)</f>
        <v>0</v>
      </c>
      <c r="BI119" s="225">
        <f>IF($N$119="nulová",$J$119,0)</f>
        <v>0</v>
      </c>
      <c r="BJ119" s="175" t="s">
        <v>17</v>
      </c>
      <c r="BK119" s="225">
        <f>ROUND($I$119*$H$119,2)</f>
        <v>0</v>
      </c>
      <c r="BL119" s="175" t="s">
        <v>130</v>
      </c>
      <c r="BM119" s="175" t="s">
        <v>360</v>
      </c>
    </row>
    <row r="120" spans="1:65" s="147" customFormat="1" ht="15.75" hidden="1" customHeight="1" x14ac:dyDescent="0.3">
      <c r="A120" s="245"/>
      <c r="B120" s="226"/>
      <c r="D120" s="227" t="s">
        <v>166</v>
      </c>
      <c r="E120" s="228"/>
      <c r="F120" s="228" t="s">
        <v>1238</v>
      </c>
      <c r="H120" s="229">
        <v>16.965</v>
      </c>
      <c r="L120" s="255"/>
      <c r="M120" s="230"/>
      <c r="T120" s="231"/>
      <c r="AT120" s="232" t="s">
        <v>166</v>
      </c>
      <c r="AU120" s="232" t="s">
        <v>70</v>
      </c>
      <c r="AV120" s="232" t="s">
        <v>70</v>
      </c>
      <c r="AW120" s="232" t="s">
        <v>93</v>
      </c>
      <c r="AX120" s="232" t="s">
        <v>63</v>
      </c>
      <c r="AY120" s="232" t="s">
        <v>122</v>
      </c>
    </row>
    <row r="121" spans="1:65" s="147" customFormat="1" ht="15.75" customHeight="1" x14ac:dyDescent="0.3">
      <c r="A121" s="245"/>
      <c r="B121" s="81"/>
      <c r="C121" s="215" t="s">
        <v>143</v>
      </c>
      <c r="D121" s="215" t="s">
        <v>125</v>
      </c>
      <c r="E121" s="216" t="s">
        <v>1239</v>
      </c>
      <c r="F121" s="217" t="s">
        <v>1240</v>
      </c>
      <c r="G121" s="218" t="s">
        <v>134</v>
      </c>
      <c r="H121" s="219">
        <v>10.164</v>
      </c>
      <c r="I121" s="270"/>
      <c r="J121" s="220">
        <f>ROUND($I$121*$H$121,2)</f>
        <v>0</v>
      </c>
      <c r="K121" s="217" t="s">
        <v>129</v>
      </c>
      <c r="L121" s="252"/>
      <c r="M121" s="221"/>
      <c r="N121" s="222" t="s">
        <v>34</v>
      </c>
      <c r="O121" s="223">
        <v>0.47</v>
      </c>
      <c r="P121" s="223">
        <f>$O$121*$H$121</f>
        <v>4.7770799999999998</v>
      </c>
      <c r="Q121" s="223">
        <v>1.8380000000000001E-2</v>
      </c>
      <c r="R121" s="223">
        <f>$Q$121*$H$121</f>
        <v>0.18681432000000001</v>
      </c>
      <c r="S121" s="223">
        <v>0</v>
      </c>
      <c r="T121" s="224">
        <f>$S$121*$H$121</f>
        <v>0</v>
      </c>
      <c r="AR121" s="175" t="s">
        <v>130</v>
      </c>
      <c r="AT121" s="175" t="s">
        <v>125</v>
      </c>
      <c r="AU121" s="175" t="s">
        <v>70</v>
      </c>
      <c r="AY121" s="147" t="s">
        <v>122</v>
      </c>
      <c r="BE121" s="225">
        <f>IF($N$121="základní",$J$121,0)</f>
        <v>0</v>
      </c>
      <c r="BF121" s="225">
        <f>IF($N$121="snížená",$J$121,0)</f>
        <v>0</v>
      </c>
      <c r="BG121" s="225">
        <f>IF($N$121="zákl. přenesená",$J$121,0)</f>
        <v>0</v>
      </c>
      <c r="BH121" s="225">
        <f>IF($N$121="sníž. přenesená",$J$121,0)</f>
        <v>0</v>
      </c>
      <c r="BI121" s="225">
        <f>IF($N$121="nulová",$J$121,0)</f>
        <v>0</v>
      </c>
      <c r="BJ121" s="175" t="s">
        <v>17</v>
      </c>
      <c r="BK121" s="225">
        <f>ROUND($I$121*$H$121,2)</f>
        <v>0</v>
      </c>
      <c r="BL121" s="175" t="s">
        <v>130</v>
      </c>
      <c r="BM121" s="175" t="s">
        <v>1241</v>
      </c>
    </row>
    <row r="122" spans="1:65" s="147" customFormat="1" ht="15.75" hidden="1" customHeight="1" x14ac:dyDescent="0.3">
      <c r="A122" s="245"/>
      <c r="B122" s="226"/>
      <c r="D122" s="227" t="s">
        <v>166</v>
      </c>
      <c r="E122" s="228"/>
      <c r="F122" s="228" t="s">
        <v>1242</v>
      </c>
      <c r="H122" s="229">
        <v>10.164</v>
      </c>
      <c r="L122" s="255"/>
      <c r="M122" s="230"/>
      <c r="T122" s="231"/>
      <c r="AT122" s="232" t="s">
        <v>166</v>
      </c>
      <c r="AU122" s="232" t="s">
        <v>70</v>
      </c>
      <c r="AV122" s="232" t="s">
        <v>70</v>
      </c>
      <c r="AW122" s="232" t="s">
        <v>93</v>
      </c>
      <c r="AX122" s="232" t="s">
        <v>17</v>
      </c>
      <c r="AY122" s="232" t="s">
        <v>122</v>
      </c>
    </row>
    <row r="123" spans="1:65" s="147" customFormat="1" ht="15.75" customHeight="1" x14ac:dyDescent="0.3">
      <c r="A123" s="245"/>
      <c r="B123" s="81"/>
      <c r="C123" s="215" t="s">
        <v>20</v>
      </c>
      <c r="D123" s="215" t="s">
        <v>125</v>
      </c>
      <c r="E123" s="216" t="s">
        <v>1075</v>
      </c>
      <c r="F123" s="217" t="s">
        <v>1076</v>
      </c>
      <c r="G123" s="218" t="s">
        <v>134</v>
      </c>
      <c r="H123" s="219">
        <v>0.45</v>
      </c>
      <c r="I123" s="270"/>
      <c r="J123" s="220">
        <f>ROUND($I$123*$H$123,2)</f>
        <v>0</v>
      </c>
      <c r="K123" s="217" t="s">
        <v>129</v>
      </c>
      <c r="L123" s="252"/>
      <c r="M123" s="221"/>
      <c r="N123" s="222" t="s">
        <v>34</v>
      </c>
      <c r="O123" s="223">
        <v>0.28999999999999998</v>
      </c>
      <c r="P123" s="223">
        <f>$O$123*$H$123</f>
        <v>0.1305</v>
      </c>
      <c r="Q123" s="223">
        <v>1.06E-3</v>
      </c>
      <c r="R123" s="223">
        <f>$Q$123*$H$123</f>
        <v>4.7699999999999999E-4</v>
      </c>
      <c r="S123" s="223">
        <v>0</v>
      </c>
      <c r="T123" s="224">
        <f>$S$123*$H$123</f>
        <v>0</v>
      </c>
      <c r="AR123" s="175" t="s">
        <v>130</v>
      </c>
      <c r="AT123" s="175" t="s">
        <v>125</v>
      </c>
      <c r="AU123" s="175" t="s">
        <v>70</v>
      </c>
      <c r="AY123" s="147" t="s">
        <v>122</v>
      </c>
      <c r="BE123" s="225">
        <f>IF($N$123="základní",$J$123,0)</f>
        <v>0</v>
      </c>
      <c r="BF123" s="225">
        <f>IF($N$123="snížená",$J$123,0)</f>
        <v>0</v>
      </c>
      <c r="BG123" s="225">
        <f>IF($N$123="zákl. přenesená",$J$123,0)</f>
        <v>0</v>
      </c>
      <c r="BH123" s="225">
        <f>IF($N$123="sníž. přenesená",$J$123,0)</f>
        <v>0</v>
      </c>
      <c r="BI123" s="225">
        <f>IF($N$123="nulová",$J$123,0)</f>
        <v>0</v>
      </c>
      <c r="BJ123" s="175" t="s">
        <v>17</v>
      </c>
      <c r="BK123" s="225">
        <f>ROUND($I$123*$H$123,2)</f>
        <v>0</v>
      </c>
      <c r="BL123" s="175" t="s">
        <v>130</v>
      </c>
      <c r="BM123" s="175" t="s">
        <v>1077</v>
      </c>
    </row>
    <row r="124" spans="1:65" s="147" customFormat="1" ht="15.75" hidden="1" customHeight="1" x14ac:dyDescent="0.3">
      <c r="A124" s="245"/>
      <c r="B124" s="226"/>
      <c r="D124" s="227" t="s">
        <v>166</v>
      </c>
      <c r="E124" s="228"/>
      <c r="F124" s="228" t="s">
        <v>1243</v>
      </c>
      <c r="H124" s="229">
        <v>0.45</v>
      </c>
      <c r="L124" s="255"/>
      <c r="M124" s="230"/>
      <c r="T124" s="231"/>
      <c r="AT124" s="232" t="s">
        <v>166</v>
      </c>
      <c r="AU124" s="232" t="s">
        <v>70</v>
      </c>
      <c r="AV124" s="232" t="s">
        <v>70</v>
      </c>
      <c r="AW124" s="232" t="s">
        <v>93</v>
      </c>
      <c r="AX124" s="232" t="s">
        <v>63</v>
      </c>
      <c r="AY124" s="232" t="s">
        <v>122</v>
      </c>
    </row>
    <row r="125" spans="1:65" s="147" customFormat="1" ht="15.75" customHeight="1" x14ac:dyDescent="0.3">
      <c r="A125" s="245"/>
      <c r="B125" s="81"/>
      <c r="C125" s="215" t="s">
        <v>170</v>
      </c>
      <c r="D125" s="215" t="s">
        <v>125</v>
      </c>
      <c r="E125" s="216" t="s">
        <v>369</v>
      </c>
      <c r="F125" s="217" t="s">
        <v>370</v>
      </c>
      <c r="G125" s="218" t="s">
        <v>134</v>
      </c>
      <c r="H125" s="219">
        <v>1.38</v>
      </c>
      <c r="I125" s="270"/>
      <c r="J125" s="220">
        <f>ROUND($I$125*$H$125,2)</f>
        <v>0</v>
      </c>
      <c r="K125" s="217" t="s">
        <v>129</v>
      </c>
      <c r="L125" s="252"/>
      <c r="M125" s="221"/>
      <c r="N125" s="222" t="s">
        <v>34</v>
      </c>
      <c r="O125" s="223">
        <v>0.06</v>
      </c>
      <c r="P125" s="223">
        <f>$O$125*$H$125</f>
        <v>8.2799999999999985E-2</v>
      </c>
      <c r="Q125" s="223">
        <v>1.2E-4</v>
      </c>
      <c r="R125" s="223">
        <f>$Q$125*$H$125</f>
        <v>1.6559999999999999E-4</v>
      </c>
      <c r="S125" s="223">
        <v>0</v>
      </c>
      <c r="T125" s="224">
        <f>$S$125*$H$125</f>
        <v>0</v>
      </c>
      <c r="AR125" s="175" t="s">
        <v>130</v>
      </c>
      <c r="AT125" s="175" t="s">
        <v>125</v>
      </c>
      <c r="AU125" s="175" t="s">
        <v>70</v>
      </c>
      <c r="AY125" s="147" t="s">
        <v>122</v>
      </c>
      <c r="BE125" s="225">
        <f>IF($N$125="základní",$J$125,0)</f>
        <v>0</v>
      </c>
      <c r="BF125" s="225">
        <f>IF($N$125="snížená",$J$125,0)</f>
        <v>0</v>
      </c>
      <c r="BG125" s="225">
        <f>IF($N$125="zákl. přenesená",$J$125,0)</f>
        <v>0</v>
      </c>
      <c r="BH125" s="225">
        <f>IF($N$125="sníž. přenesená",$J$125,0)</f>
        <v>0</v>
      </c>
      <c r="BI125" s="225">
        <f>IF($N$125="nulová",$J$125,0)</f>
        <v>0</v>
      </c>
      <c r="BJ125" s="175" t="s">
        <v>17</v>
      </c>
      <c r="BK125" s="225">
        <f>ROUND($I$125*$H$125,2)</f>
        <v>0</v>
      </c>
      <c r="BL125" s="175" t="s">
        <v>130</v>
      </c>
      <c r="BM125" s="175" t="s">
        <v>371</v>
      </c>
    </row>
    <row r="126" spans="1:65" s="147" customFormat="1" ht="15.75" customHeight="1" x14ac:dyDescent="0.3">
      <c r="A126" s="245"/>
      <c r="B126" s="81"/>
      <c r="C126" s="218" t="s">
        <v>175</v>
      </c>
      <c r="D126" s="218" t="s">
        <v>125</v>
      </c>
      <c r="E126" s="216" t="s">
        <v>373</v>
      </c>
      <c r="F126" s="217" t="s">
        <v>374</v>
      </c>
      <c r="G126" s="218" t="s">
        <v>134</v>
      </c>
      <c r="H126" s="219">
        <v>3.42</v>
      </c>
      <c r="I126" s="270"/>
      <c r="J126" s="220">
        <f>ROUND($I$126*$H$126,2)</f>
        <v>0</v>
      </c>
      <c r="K126" s="217" t="s">
        <v>129</v>
      </c>
      <c r="L126" s="252"/>
      <c r="M126" s="221"/>
      <c r="N126" s="222" t="s">
        <v>34</v>
      </c>
      <c r="O126" s="223">
        <v>0.35799999999999998</v>
      </c>
      <c r="P126" s="223">
        <f>$O$126*$H$126</f>
        <v>1.2243599999999999</v>
      </c>
      <c r="Q126" s="223">
        <v>4.4679999999999997E-2</v>
      </c>
      <c r="R126" s="223">
        <f>$Q$126*$H$126</f>
        <v>0.15280559999999999</v>
      </c>
      <c r="S126" s="223">
        <v>0</v>
      </c>
      <c r="T126" s="224">
        <f>$S$126*$H$126</f>
        <v>0</v>
      </c>
      <c r="AR126" s="175" t="s">
        <v>130</v>
      </c>
      <c r="AT126" s="175" t="s">
        <v>125</v>
      </c>
      <c r="AU126" s="175" t="s">
        <v>70</v>
      </c>
      <c r="AY126" s="175" t="s">
        <v>122</v>
      </c>
      <c r="BE126" s="225">
        <f>IF($N$126="základní",$J$126,0)</f>
        <v>0</v>
      </c>
      <c r="BF126" s="225">
        <f>IF($N$126="snížená",$J$126,0)</f>
        <v>0</v>
      </c>
      <c r="BG126" s="225">
        <f>IF($N$126="zákl. přenesená",$J$126,0)</f>
        <v>0</v>
      </c>
      <c r="BH126" s="225">
        <f>IF($N$126="sníž. přenesená",$J$126,0)</f>
        <v>0</v>
      </c>
      <c r="BI126" s="225">
        <f>IF($N$126="nulová",$J$126,0)</f>
        <v>0</v>
      </c>
      <c r="BJ126" s="175" t="s">
        <v>17</v>
      </c>
      <c r="BK126" s="225">
        <f>ROUND($I$126*$H$126,2)</f>
        <v>0</v>
      </c>
      <c r="BL126" s="175" t="s">
        <v>130</v>
      </c>
      <c r="BM126" s="175" t="s">
        <v>375</v>
      </c>
    </row>
    <row r="127" spans="1:65" s="147" customFormat="1" ht="15.75" customHeight="1" x14ac:dyDescent="0.3">
      <c r="A127" s="245"/>
      <c r="B127" s="81"/>
      <c r="C127" s="218" t="s">
        <v>179</v>
      </c>
      <c r="D127" s="218" t="s">
        <v>125</v>
      </c>
      <c r="E127" s="216" t="s">
        <v>376</v>
      </c>
      <c r="F127" s="217" t="s">
        <v>377</v>
      </c>
      <c r="G127" s="218" t="s">
        <v>134</v>
      </c>
      <c r="H127" s="219">
        <v>3.42</v>
      </c>
      <c r="I127" s="270"/>
      <c r="J127" s="220">
        <f>ROUND($I$127*$H$127,2)</f>
        <v>0</v>
      </c>
      <c r="K127" s="217" t="s">
        <v>129</v>
      </c>
      <c r="L127" s="252"/>
      <c r="M127" s="221"/>
      <c r="N127" s="222" t="s">
        <v>34</v>
      </c>
      <c r="O127" s="223">
        <v>0.443</v>
      </c>
      <c r="P127" s="223">
        <f>$O$127*$H$127</f>
        <v>1.5150600000000001</v>
      </c>
      <c r="Q127" s="223">
        <v>0.11169999999999999</v>
      </c>
      <c r="R127" s="223">
        <f>$Q$127*$H$127</f>
        <v>0.38201399999999996</v>
      </c>
      <c r="S127" s="223">
        <v>0</v>
      </c>
      <c r="T127" s="224">
        <f>$S$127*$H$127</f>
        <v>0</v>
      </c>
      <c r="AR127" s="175" t="s">
        <v>130</v>
      </c>
      <c r="AT127" s="175" t="s">
        <v>125</v>
      </c>
      <c r="AU127" s="175" t="s">
        <v>70</v>
      </c>
      <c r="AY127" s="175" t="s">
        <v>122</v>
      </c>
      <c r="BE127" s="225">
        <f>IF($N$127="základní",$J$127,0)</f>
        <v>0</v>
      </c>
      <c r="BF127" s="225">
        <f>IF($N$127="snížená",$J$127,0)</f>
        <v>0</v>
      </c>
      <c r="BG127" s="225">
        <f>IF($N$127="zákl. přenesená",$J$127,0)</f>
        <v>0</v>
      </c>
      <c r="BH127" s="225">
        <f>IF($N$127="sníž. přenesená",$J$127,0)</f>
        <v>0</v>
      </c>
      <c r="BI127" s="225">
        <f>IF($N$127="nulová",$J$127,0)</f>
        <v>0</v>
      </c>
      <c r="BJ127" s="175" t="s">
        <v>17</v>
      </c>
      <c r="BK127" s="225">
        <f>ROUND($I$127*$H$127,2)</f>
        <v>0</v>
      </c>
      <c r="BL127" s="175" t="s">
        <v>130</v>
      </c>
      <c r="BM127" s="175" t="s">
        <v>378</v>
      </c>
    </row>
    <row r="128" spans="1:65" s="147" customFormat="1" ht="15.75" customHeight="1" x14ac:dyDescent="0.3">
      <c r="A128" s="245"/>
      <c r="B128" s="81"/>
      <c r="C128" s="218" t="s">
        <v>184</v>
      </c>
      <c r="D128" s="218" t="s">
        <v>125</v>
      </c>
      <c r="E128" s="216" t="s">
        <v>379</v>
      </c>
      <c r="F128" s="217" t="s">
        <v>380</v>
      </c>
      <c r="G128" s="218" t="s">
        <v>128</v>
      </c>
      <c r="H128" s="219">
        <v>1</v>
      </c>
      <c r="I128" s="270"/>
      <c r="J128" s="220">
        <f>ROUND($I$128*$H$128,2)</f>
        <v>0</v>
      </c>
      <c r="K128" s="217" t="s">
        <v>129</v>
      </c>
      <c r="L128" s="252"/>
      <c r="M128" s="221"/>
      <c r="N128" s="222" t="s">
        <v>34</v>
      </c>
      <c r="O128" s="223">
        <v>0.84</v>
      </c>
      <c r="P128" s="223">
        <f>$O$128*$H$128</f>
        <v>0.84</v>
      </c>
      <c r="Q128" s="223">
        <v>4.8000000000000001E-4</v>
      </c>
      <c r="R128" s="223">
        <f>$Q$128*$H$128</f>
        <v>4.8000000000000001E-4</v>
      </c>
      <c r="S128" s="223">
        <v>0</v>
      </c>
      <c r="T128" s="224">
        <f>$S$128*$H$128</f>
        <v>0</v>
      </c>
      <c r="AR128" s="175" t="s">
        <v>130</v>
      </c>
      <c r="AT128" s="175" t="s">
        <v>125</v>
      </c>
      <c r="AU128" s="175" t="s">
        <v>70</v>
      </c>
      <c r="AY128" s="175" t="s">
        <v>122</v>
      </c>
      <c r="BE128" s="225">
        <f>IF($N$128="základní",$J$128,0)</f>
        <v>0</v>
      </c>
      <c r="BF128" s="225">
        <f>IF($N$128="snížená",$J$128,0)</f>
        <v>0</v>
      </c>
      <c r="BG128" s="225">
        <f>IF($N$128="zákl. přenesená",$J$128,0)</f>
        <v>0</v>
      </c>
      <c r="BH128" s="225">
        <f>IF($N$128="sníž. přenesená",$J$128,0)</f>
        <v>0</v>
      </c>
      <c r="BI128" s="225">
        <f>IF($N$128="nulová",$J$128,0)</f>
        <v>0</v>
      </c>
      <c r="BJ128" s="175" t="s">
        <v>17</v>
      </c>
      <c r="BK128" s="225">
        <f>ROUND($I$128*$H$128,2)</f>
        <v>0</v>
      </c>
      <c r="BL128" s="175" t="s">
        <v>130</v>
      </c>
      <c r="BM128" s="175" t="s">
        <v>381</v>
      </c>
    </row>
    <row r="129" spans="1:65" s="147" customFormat="1" ht="15.75" customHeight="1" x14ac:dyDescent="0.3">
      <c r="A129" s="245"/>
      <c r="B129" s="81"/>
      <c r="C129" s="237" t="s">
        <v>8</v>
      </c>
      <c r="D129" s="237" t="s">
        <v>382</v>
      </c>
      <c r="E129" s="238" t="s">
        <v>383</v>
      </c>
      <c r="F129" s="239" t="s">
        <v>384</v>
      </c>
      <c r="G129" s="237" t="s">
        <v>128</v>
      </c>
      <c r="H129" s="240">
        <v>1</v>
      </c>
      <c r="I129" s="271"/>
      <c r="J129" s="241">
        <f>ROUND($I$129*$H$129,2)</f>
        <v>0</v>
      </c>
      <c r="K129" s="239" t="s">
        <v>129</v>
      </c>
      <c r="L129" s="256"/>
      <c r="M129" s="239"/>
      <c r="N129" s="242" t="s">
        <v>34</v>
      </c>
      <c r="O129" s="223">
        <v>0</v>
      </c>
      <c r="P129" s="223">
        <f>$O$129*$H$129</f>
        <v>0</v>
      </c>
      <c r="Q129" s="223">
        <v>1.0800000000000001E-2</v>
      </c>
      <c r="R129" s="223">
        <f>$Q$129*$H$129</f>
        <v>1.0800000000000001E-2</v>
      </c>
      <c r="S129" s="223">
        <v>0</v>
      </c>
      <c r="T129" s="224">
        <f>$S$129*$H$129</f>
        <v>0</v>
      </c>
      <c r="AR129" s="175" t="s">
        <v>156</v>
      </c>
      <c r="AT129" s="175" t="s">
        <v>382</v>
      </c>
      <c r="AU129" s="175" t="s">
        <v>70</v>
      </c>
      <c r="AY129" s="175" t="s">
        <v>122</v>
      </c>
      <c r="BE129" s="225">
        <f>IF($N$129="základní",$J$129,0)</f>
        <v>0</v>
      </c>
      <c r="BF129" s="225">
        <f>IF($N$129="snížená",$J$129,0)</f>
        <v>0</v>
      </c>
      <c r="BG129" s="225">
        <f>IF($N$129="zákl. přenesená",$J$129,0)</f>
        <v>0</v>
      </c>
      <c r="BH129" s="225">
        <f>IF($N$129="sníž. přenesená",$J$129,0)</f>
        <v>0</v>
      </c>
      <c r="BI129" s="225">
        <f>IF($N$129="nulová",$J$129,0)</f>
        <v>0</v>
      </c>
      <c r="BJ129" s="175" t="s">
        <v>17</v>
      </c>
      <c r="BK129" s="225">
        <f>ROUND($I$129*$H$129,2)</f>
        <v>0</v>
      </c>
      <c r="BL129" s="175" t="s">
        <v>130</v>
      </c>
      <c r="BM129" s="175" t="s">
        <v>385</v>
      </c>
    </row>
    <row r="130" spans="1:65" s="205" customFormat="1" ht="30.75" hidden="1" customHeight="1" x14ac:dyDescent="0.3">
      <c r="A130" s="250"/>
      <c r="B130" s="204"/>
      <c r="D130" s="206" t="s">
        <v>62</v>
      </c>
      <c r="E130" s="213" t="s">
        <v>143</v>
      </c>
      <c r="F130" s="213" t="s">
        <v>144</v>
      </c>
      <c r="J130" s="214">
        <f>$BK$130</f>
        <v>0</v>
      </c>
      <c r="L130" s="254"/>
      <c r="M130" s="209"/>
      <c r="P130" s="210">
        <f>SUM($P$131:$P$143)</f>
        <v>10.10444</v>
      </c>
      <c r="R130" s="210">
        <f>SUM($R$131:$R$143)</f>
        <v>5.8139999999999993E-4</v>
      </c>
      <c r="T130" s="211">
        <f>SUM($T$131:$T$143)</f>
        <v>1.7349200000000002</v>
      </c>
      <c r="AR130" s="206" t="s">
        <v>17</v>
      </c>
      <c r="AT130" s="206" t="s">
        <v>62</v>
      </c>
      <c r="AU130" s="206" t="s">
        <v>17</v>
      </c>
      <c r="AY130" s="206" t="s">
        <v>122</v>
      </c>
      <c r="BK130" s="212">
        <f>SUM($BK$131:$BK$143)</f>
        <v>0</v>
      </c>
    </row>
    <row r="131" spans="1:65" s="147" customFormat="1" ht="15.75" customHeight="1" x14ac:dyDescent="0.3">
      <c r="A131" s="245"/>
      <c r="B131" s="81"/>
      <c r="C131" s="218" t="s">
        <v>197</v>
      </c>
      <c r="D131" s="218" t="s">
        <v>125</v>
      </c>
      <c r="E131" s="216" t="s">
        <v>146</v>
      </c>
      <c r="F131" s="217" t="s">
        <v>147</v>
      </c>
      <c r="G131" s="218" t="s">
        <v>134</v>
      </c>
      <c r="H131" s="219">
        <v>3.42</v>
      </c>
      <c r="I131" s="270"/>
      <c r="J131" s="220">
        <f>ROUND($I$131*$H$131,2)</f>
        <v>0</v>
      </c>
      <c r="K131" s="217" t="s">
        <v>129</v>
      </c>
      <c r="L131" s="252"/>
      <c r="M131" s="221"/>
      <c r="N131" s="222" t="s">
        <v>34</v>
      </c>
      <c r="O131" s="223">
        <v>0.105</v>
      </c>
      <c r="P131" s="223">
        <f>$O$131*$H$131</f>
        <v>0.35909999999999997</v>
      </c>
      <c r="Q131" s="223">
        <v>1.2999999999999999E-4</v>
      </c>
      <c r="R131" s="223">
        <f>$Q$131*$H$131</f>
        <v>4.4459999999999996E-4</v>
      </c>
      <c r="S131" s="223">
        <v>0</v>
      </c>
      <c r="T131" s="224">
        <f>$S$131*$H$131</f>
        <v>0</v>
      </c>
      <c r="AR131" s="175" t="s">
        <v>130</v>
      </c>
      <c r="AT131" s="175" t="s">
        <v>125</v>
      </c>
      <c r="AU131" s="175" t="s">
        <v>70</v>
      </c>
      <c r="AY131" s="175" t="s">
        <v>122</v>
      </c>
      <c r="BE131" s="225">
        <f>IF($N$131="základní",$J$131,0)</f>
        <v>0</v>
      </c>
      <c r="BF131" s="225">
        <f>IF($N$131="snížená",$J$131,0)</f>
        <v>0</v>
      </c>
      <c r="BG131" s="225">
        <f>IF($N$131="zákl. přenesená",$J$131,0)</f>
        <v>0</v>
      </c>
      <c r="BH131" s="225">
        <f>IF($N$131="sníž. přenesená",$J$131,0)</f>
        <v>0</v>
      </c>
      <c r="BI131" s="225">
        <f>IF($N$131="nulová",$J$131,0)</f>
        <v>0</v>
      </c>
      <c r="BJ131" s="175" t="s">
        <v>17</v>
      </c>
      <c r="BK131" s="225">
        <f>ROUND($I$131*$H$131,2)</f>
        <v>0</v>
      </c>
      <c r="BL131" s="175" t="s">
        <v>130</v>
      </c>
      <c r="BM131" s="175" t="s">
        <v>386</v>
      </c>
    </row>
    <row r="132" spans="1:65" s="147" customFormat="1" ht="15.75" customHeight="1" x14ac:dyDescent="0.3">
      <c r="A132" s="245"/>
      <c r="B132" s="81"/>
      <c r="C132" s="218" t="s">
        <v>201</v>
      </c>
      <c r="D132" s="218" t="s">
        <v>125</v>
      </c>
      <c r="E132" s="216" t="s">
        <v>149</v>
      </c>
      <c r="F132" s="217" t="s">
        <v>150</v>
      </c>
      <c r="G132" s="218" t="s">
        <v>134</v>
      </c>
      <c r="H132" s="219">
        <v>3.42</v>
      </c>
      <c r="I132" s="270"/>
      <c r="J132" s="220">
        <f>ROUND($I$132*$H$132,2)</f>
        <v>0</v>
      </c>
      <c r="K132" s="217" t="s">
        <v>129</v>
      </c>
      <c r="L132" s="252"/>
      <c r="M132" s="221"/>
      <c r="N132" s="222" t="s">
        <v>34</v>
      </c>
      <c r="O132" s="223">
        <v>0.308</v>
      </c>
      <c r="P132" s="223">
        <f>$O$132*$H$132</f>
        <v>1.0533600000000001</v>
      </c>
      <c r="Q132" s="223">
        <v>4.0000000000000003E-5</v>
      </c>
      <c r="R132" s="223">
        <f>$Q$132*$H$132</f>
        <v>1.3680000000000002E-4</v>
      </c>
      <c r="S132" s="223">
        <v>0</v>
      </c>
      <c r="T132" s="224">
        <f>$S$132*$H$132</f>
        <v>0</v>
      </c>
      <c r="AR132" s="175" t="s">
        <v>130</v>
      </c>
      <c r="AT132" s="175" t="s">
        <v>125</v>
      </c>
      <c r="AU132" s="175" t="s">
        <v>70</v>
      </c>
      <c r="AY132" s="175" t="s">
        <v>122</v>
      </c>
      <c r="BE132" s="225">
        <f>IF($N$132="základní",$J$132,0)</f>
        <v>0</v>
      </c>
      <c r="BF132" s="225">
        <f>IF($N$132="snížená",$J$132,0)</f>
        <v>0</v>
      </c>
      <c r="BG132" s="225">
        <f>IF($N$132="zákl. přenesená",$J$132,0)</f>
        <v>0</v>
      </c>
      <c r="BH132" s="225">
        <f>IF($N$132="sníž. přenesená",$J$132,0)</f>
        <v>0</v>
      </c>
      <c r="BI132" s="225">
        <f>IF($N$132="nulová",$J$132,0)</f>
        <v>0</v>
      </c>
      <c r="BJ132" s="175" t="s">
        <v>17</v>
      </c>
      <c r="BK132" s="225">
        <f>ROUND($I$132*$H$132,2)</f>
        <v>0</v>
      </c>
      <c r="BL132" s="175" t="s">
        <v>130</v>
      </c>
      <c r="BM132" s="175" t="s">
        <v>387</v>
      </c>
    </row>
    <row r="133" spans="1:65" s="147" customFormat="1" ht="15.75" customHeight="1" x14ac:dyDescent="0.3">
      <c r="A133" s="245"/>
      <c r="B133" s="81"/>
      <c r="C133" s="218" t="s">
        <v>205</v>
      </c>
      <c r="D133" s="218" t="s">
        <v>125</v>
      </c>
      <c r="E133" s="216" t="s">
        <v>388</v>
      </c>
      <c r="F133" s="217" t="s">
        <v>389</v>
      </c>
      <c r="G133" s="218" t="s">
        <v>390</v>
      </c>
      <c r="H133" s="219">
        <v>0.188</v>
      </c>
      <c r="I133" s="270"/>
      <c r="J133" s="220">
        <f>ROUND($I$133*$H$133,2)</f>
        <v>0</v>
      </c>
      <c r="K133" s="217" t="s">
        <v>129</v>
      </c>
      <c r="L133" s="252"/>
      <c r="M133" s="221"/>
      <c r="N133" s="222" t="s">
        <v>34</v>
      </c>
      <c r="O133" s="223">
        <v>10.88</v>
      </c>
      <c r="P133" s="223">
        <f>$O$133*$H$133</f>
        <v>2.0454400000000001</v>
      </c>
      <c r="Q133" s="223">
        <v>0</v>
      </c>
      <c r="R133" s="223">
        <f>$Q$133*$H$133</f>
        <v>0</v>
      </c>
      <c r="S133" s="223">
        <v>2.2000000000000002</v>
      </c>
      <c r="T133" s="224">
        <f>$S$133*$H$133</f>
        <v>0.41360000000000002</v>
      </c>
      <c r="AR133" s="175" t="s">
        <v>130</v>
      </c>
      <c r="AT133" s="175" t="s">
        <v>125</v>
      </c>
      <c r="AU133" s="175" t="s">
        <v>70</v>
      </c>
      <c r="AY133" s="175" t="s">
        <v>122</v>
      </c>
      <c r="BE133" s="225">
        <f>IF($N$133="základní",$J$133,0)</f>
        <v>0</v>
      </c>
      <c r="BF133" s="225">
        <f>IF($N$133="snížená",$J$133,0)</f>
        <v>0</v>
      </c>
      <c r="BG133" s="225">
        <f>IF($N$133="zákl. přenesená",$J$133,0)</f>
        <v>0</v>
      </c>
      <c r="BH133" s="225">
        <f>IF($N$133="sníž. přenesená",$J$133,0)</f>
        <v>0</v>
      </c>
      <c r="BI133" s="225">
        <f>IF($N$133="nulová",$J$133,0)</f>
        <v>0</v>
      </c>
      <c r="BJ133" s="175" t="s">
        <v>17</v>
      </c>
      <c r="BK133" s="225">
        <f>ROUND($I$133*$H$133,2)</f>
        <v>0</v>
      </c>
      <c r="BL133" s="175" t="s">
        <v>130</v>
      </c>
      <c r="BM133" s="175" t="s">
        <v>391</v>
      </c>
    </row>
    <row r="134" spans="1:65" s="147" customFormat="1" ht="15.75" hidden="1" customHeight="1" x14ac:dyDescent="0.3">
      <c r="A134" s="245"/>
      <c r="B134" s="226"/>
      <c r="D134" s="227" t="s">
        <v>166</v>
      </c>
      <c r="E134" s="228"/>
      <c r="F134" s="228" t="s">
        <v>1244</v>
      </c>
      <c r="H134" s="229">
        <v>0.188</v>
      </c>
      <c r="L134" s="255"/>
      <c r="M134" s="230"/>
      <c r="T134" s="231"/>
      <c r="AT134" s="232" t="s">
        <v>166</v>
      </c>
      <c r="AU134" s="232" t="s">
        <v>70</v>
      </c>
      <c r="AV134" s="232" t="s">
        <v>70</v>
      </c>
      <c r="AW134" s="232" t="s">
        <v>93</v>
      </c>
      <c r="AX134" s="232" t="s">
        <v>63</v>
      </c>
      <c r="AY134" s="232" t="s">
        <v>122</v>
      </c>
    </row>
    <row r="135" spans="1:65" s="147" customFormat="1" ht="15.75" customHeight="1" x14ac:dyDescent="0.3">
      <c r="A135" s="245"/>
      <c r="B135" s="81"/>
      <c r="C135" s="215" t="s">
        <v>210</v>
      </c>
      <c r="D135" s="215" t="s">
        <v>125</v>
      </c>
      <c r="E135" s="216" t="s">
        <v>393</v>
      </c>
      <c r="F135" s="217" t="s">
        <v>394</v>
      </c>
      <c r="G135" s="218" t="s">
        <v>134</v>
      </c>
      <c r="H135" s="219">
        <v>3.42</v>
      </c>
      <c r="I135" s="270"/>
      <c r="J135" s="220">
        <f>ROUND($I$135*$H$135,2)</f>
        <v>0</v>
      </c>
      <c r="K135" s="217" t="s">
        <v>129</v>
      </c>
      <c r="L135" s="252"/>
      <c r="M135" s="221"/>
      <c r="N135" s="222" t="s">
        <v>34</v>
      </c>
      <c r="O135" s="223">
        <v>0.16200000000000001</v>
      </c>
      <c r="P135" s="223">
        <f>$O$135*$H$135</f>
        <v>0.55403999999999998</v>
      </c>
      <c r="Q135" s="223">
        <v>0</v>
      </c>
      <c r="R135" s="223">
        <f>$Q$135*$H$135</f>
        <v>0</v>
      </c>
      <c r="S135" s="223">
        <v>3.5000000000000003E-2</v>
      </c>
      <c r="T135" s="224">
        <f>$S$135*$H$135</f>
        <v>0.11970000000000001</v>
      </c>
      <c r="AR135" s="175" t="s">
        <v>130</v>
      </c>
      <c r="AT135" s="175" t="s">
        <v>125</v>
      </c>
      <c r="AU135" s="175" t="s">
        <v>70</v>
      </c>
      <c r="AY135" s="147" t="s">
        <v>122</v>
      </c>
      <c r="BE135" s="225">
        <f>IF($N$135="základní",$J$135,0)</f>
        <v>0</v>
      </c>
      <c r="BF135" s="225">
        <f>IF($N$135="snížená",$J$135,0)</f>
        <v>0</v>
      </c>
      <c r="BG135" s="225">
        <f>IF($N$135="zákl. přenesená",$J$135,0)</f>
        <v>0</v>
      </c>
      <c r="BH135" s="225">
        <f>IF($N$135="sníž. přenesená",$J$135,0)</f>
        <v>0</v>
      </c>
      <c r="BI135" s="225">
        <f>IF($N$135="nulová",$J$135,0)</f>
        <v>0</v>
      </c>
      <c r="BJ135" s="175" t="s">
        <v>17</v>
      </c>
      <c r="BK135" s="225">
        <f>ROUND($I$135*$H$135,2)</f>
        <v>0</v>
      </c>
      <c r="BL135" s="175" t="s">
        <v>130</v>
      </c>
      <c r="BM135" s="175" t="s">
        <v>395</v>
      </c>
    </row>
    <row r="136" spans="1:65" s="147" customFormat="1" ht="15.75" hidden="1" customHeight="1" x14ac:dyDescent="0.3">
      <c r="A136" s="245"/>
      <c r="B136" s="226"/>
      <c r="D136" s="227" t="s">
        <v>166</v>
      </c>
      <c r="E136" s="228"/>
      <c r="F136" s="228" t="s">
        <v>1245</v>
      </c>
      <c r="H136" s="229">
        <v>1.57</v>
      </c>
      <c r="L136" s="255"/>
      <c r="M136" s="230"/>
      <c r="T136" s="231"/>
      <c r="AT136" s="232" t="s">
        <v>166</v>
      </c>
      <c r="AU136" s="232" t="s">
        <v>70</v>
      </c>
      <c r="AV136" s="232" t="s">
        <v>70</v>
      </c>
      <c r="AW136" s="232" t="s">
        <v>93</v>
      </c>
      <c r="AX136" s="232" t="s">
        <v>63</v>
      </c>
      <c r="AY136" s="232" t="s">
        <v>122</v>
      </c>
    </row>
    <row r="137" spans="1:65" s="147" customFormat="1" ht="15.75" hidden="1" customHeight="1" x14ac:dyDescent="0.3">
      <c r="A137" s="245"/>
      <c r="B137" s="226"/>
      <c r="D137" s="233" t="s">
        <v>166</v>
      </c>
      <c r="E137" s="232"/>
      <c r="F137" s="228" t="s">
        <v>1246</v>
      </c>
      <c r="H137" s="229">
        <v>1.85</v>
      </c>
      <c r="L137" s="255"/>
      <c r="M137" s="230"/>
      <c r="T137" s="231"/>
      <c r="AT137" s="232" t="s">
        <v>166</v>
      </c>
      <c r="AU137" s="232" t="s">
        <v>70</v>
      </c>
      <c r="AV137" s="232" t="s">
        <v>70</v>
      </c>
      <c r="AW137" s="232" t="s">
        <v>93</v>
      </c>
      <c r="AX137" s="232" t="s">
        <v>63</v>
      </c>
      <c r="AY137" s="232" t="s">
        <v>122</v>
      </c>
    </row>
    <row r="138" spans="1:65" s="147" customFormat="1" ht="15.75" customHeight="1" x14ac:dyDescent="0.3">
      <c r="A138" s="245"/>
      <c r="B138" s="81"/>
      <c r="C138" s="215" t="s">
        <v>214</v>
      </c>
      <c r="D138" s="215" t="s">
        <v>125</v>
      </c>
      <c r="E138" s="216" t="s">
        <v>421</v>
      </c>
      <c r="F138" s="217" t="s">
        <v>422</v>
      </c>
      <c r="G138" s="218" t="s">
        <v>128</v>
      </c>
      <c r="H138" s="219">
        <v>2</v>
      </c>
      <c r="I138" s="270"/>
      <c r="J138" s="220">
        <f>ROUND($I$138*$H$138,2)</f>
        <v>0</v>
      </c>
      <c r="K138" s="217" t="s">
        <v>129</v>
      </c>
      <c r="L138" s="252"/>
      <c r="M138" s="221"/>
      <c r="N138" s="222" t="s">
        <v>34</v>
      </c>
      <c r="O138" s="223">
        <v>6.4000000000000001E-2</v>
      </c>
      <c r="P138" s="223">
        <f>$O$138*$H$138</f>
        <v>0.128</v>
      </c>
      <c r="Q138" s="223">
        <v>0</v>
      </c>
      <c r="R138" s="223">
        <f>$Q$138*$H$138</f>
        <v>0</v>
      </c>
      <c r="S138" s="223">
        <v>1E-3</v>
      </c>
      <c r="T138" s="224">
        <f>$S$138*$H$138</f>
        <v>2E-3</v>
      </c>
      <c r="AR138" s="175" t="s">
        <v>130</v>
      </c>
      <c r="AT138" s="175" t="s">
        <v>125</v>
      </c>
      <c r="AU138" s="175" t="s">
        <v>70</v>
      </c>
      <c r="AY138" s="147" t="s">
        <v>122</v>
      </c>
      <c r="BE138" s="225">
        <f>IF($N$138="základní",$J$138,0)</f>
        <v>0</v>
      </c>
      <c r="BF138" s="225">
        <f>IF($N$138="snížená",$J$138,0)</f>
        <v>0</v>
      </c>
      <c r="BG138" s="225">
        <f>IF($N$138="zákl. přenesená",$J$138,0)</f>
        <v>0</v>
      </c>
      <c r="BH138" s="225">
        <f>IF($N$138="sníž. přenesená",$J$138,0)</f>
        <v>0</v>
      </c>
      <c r="BI138" s="225">
        <f>IF($N$138="nulová",$J$138,0)</f>
        <v>0</v>
      </c>
      <c r="BJ138" s="175" t="s">
        <v>17</v>
      </c>
      <c r="BK138" s="225">
        <f>ROUND($I$138*$H$138,2)</f>
        <v>0</v>
      </c>
      <c r="BL138" s="175" t="s">
        <v>130</v>
      </c>
      <c r="BM138" s="175" t="s">
        <v>423</v>
      </c>
    </row>
    <row r="139" spans="1:65" s="147" customFormat="1" ht="15.75" customHeight="1" x14ac:dyDescent="0.3">
      <c r="A139" s="245"/>
      <c r="B139" s="81"/>
      <c r="C139" s="218" t="s">
        <v>7</v>
      </c>
      <c r="D139" s="218" t="s">
        <v>125</v>
      </c>
      <c r="E139" s="216" t="s">
        <v>424</v>
      </c>
      <c r="F139" s="217" t="s">
        <v>425</v>
      </c>
      <c r="G139" s="218" t="s">
        <v>128</v>
      </c>
      <c r="H139" s="219">
        <v>1</v>
      </c>
      <c r="I139" s="270"/>
      <c r="J139" s="220">
        <f>ROUND($I$139*$H$139,2)</f>
        <v>0</v>
      </c>
      <c r="K139" s="217" t="s">
        <v>129</v>
      </c>
      <c r="L139" s="252"/>
      <c r="M139" s="221"/>
      <c r="N139" s="222" t="s">
        <v>34</v>
      </c>
      <c r="O139" s="223">
        <v>0.16</v>
      </c>
      <c r="P139" s="223">
        <f>$O$139*$H$139</f>
        <v>0.16</v>
      </c>
      <c r="Q139" s="223">
        <v>0</v>
      </c>
      <c r="R139" s="223">
        <f>$Q$139*$H$139</f>
        <v>0</v>
      </c>
      <c r="S139" s="223">
        <v>4.0000000000000001E-3</v>
      </c>
      <c r="T139" s="224">
        <f>$S$139*$H$139</f>
        <v>4.0000000000000001E-3</v>
      </c>
      <c r="AR139" s="175" t="s">
        <v>130</v>
      </c>
      <c r="AT139" s="175" t="s">
        <v>125</v>
      </c>
      <c r="AU139" s="175" t="s">
        <v>70</v>
      </c>
      <c r="AY139" s="175" t="s">
        <v>122</v>
      </c>
      <c r="BE139" s="225">
        <f>IF($N$139="základní",$J$139,0)</f>
        <v>0</v>
      </c>
      <c r="BF139" s="225">
        <f>IF($N$139="snížená",$J$139,0)</f>
        <v>0</v>
      </c>
      <c r="BG139" s="225">
        <f>IF($N$139="zákl. přenesená",$J$139,0)</f>
        <v>0</v>
      </c>
      <c r="BH139" s="225">
        <f>IF($N$139="sníž. přenesená",$J$139,0)</f>
        <v>0</v>
      </c>
      <c r="BI139" s="225">
        <f>IF($N$139="nulová",$J$139,0)</f>
        <v>0</v>
      </c>
      <c r="BJ139" s="175" t="s">
        <v>17</v>
      </c>
      <c r="BK139" s="225">
        <f>ROUND($I$139*$H$139,2)</f>
        <v>0</v>
      </c>
      <c r="BL139" s="175" t="s">
        <v>130</v>
      </c>
      <c r="BM139" s="175" t="s">
        <v>426</v>
      </c>
    </row>
    <row r="140" spans="1:65" s="147" customFormat="1" ht="15.75" customHeight="1" x14ac:dyDescent="0.3">
      <c r="A140" s="245"/>
      <c r="B140" s="81"/>
      <c r="C140" s="218" t="s">
        <v>225</v>
      </c>
      <c r="D140" s="218" t="s">
        <v>125</v>
      </c>
      <c r="E140" s="216" t="s">
        <v>1095</v>
      </c>
      <c r="F140" s="217" t="s">
        <v>1096</v>
      </c>
      <c r="G140" s="218" t="s">
        <v>208</v>
      </c>
      <c r="H140" s="219">
        <v>1</v>
      </c>
      <c r="I140" s="270"/>
      <c r="J140" s="220">
        <f>ROUND($I$140*$H$140,2)</f>
        <v>0</v>
      </c>
      <c r="K140" s="217" t="s">
        <v>129</v>
      </c>
      <c r="L140" s="252"/>
      <c r="M140" s="221"/>
      <c r="N140" s="222" t="s">
        <v>34</v>
      </c>
      <c r="O140" s="223">
        <v>0.71499999999999997</v>
      </c>
      <c r="P140" s="223">
        <f>$O$140*$H$140</f>
        <v>0.71499999999999997</v>
      </c>
      <c r="Q140" s="223">
        <v>0</v>
      </c>
      <c r="R140" s="223">
        <f>$Q$140*$H$140</f>
        <v>0</v>
      </c>
      <c r="S140" s="223">
        <v>4.2000000000000003E-2</v>
      </c>
      <c r="T140" s="224">
        <f>$S$140*$H$140</f>
        <v>4.2000000000000003E-2</v>
      </c>
      <c r="AR140" s="175" t="s">
        <v>130</v>
      </c>
      <c r="AT140" s="175" t="s">
        <v>125</v>
      </c>
      <c r="AU140" s="175" t="s">
        <v>70</v>
      </c>
      <c r="AY140" s="175" t="s">
        <v>122</v>
      </c>
      <c r="BE140" s="225">
        <f>IF($N$140="základní",$J$140,0)</f>
        <v>0</v>
      </c>
      <c r="BF140" s="225">
        <f>IF($N$140="snížená",$J$140,0)</f>
        <v>0</v>
      </c>
      <c r="BG140" s="225">
        <f>IF($N$140="zákl. přenesená",$J$140,0)</f>
        <v>0</v>
      </c>
      <c r="BH140" s="225">
        <f>IF($N$140="sníž. přenesená",$J$140,0)</f>
        <v>0</v>
      </c>
      <c r="BI140" s="225">
        <f>IF($N$140="nulová",$J$140,0)</f>
        <v>0</v>
      </c>
      <c r="BJ140" s="175" t="s">
        <v>17</v>
      </c>
      <c r="BK140" s="225">
        <f>ROUND($I$140*$H$140,2)</f>
        <v>0</v>
      </c>
      <c r="BL140" s="175" t="s">
        <v>130</v>
      </c>
      <c r="BM140" s="175" t="s">
        <v>1097</v>
      </c>
    </row>
    <row r="141" spans="1:65" s="147" customFormat="1" ht="15.75" hidden="1" customHeight="1" x14ac:dyDescent="0.3">
      <c r="A141" s="245"/>
      <c r="B141" s="226"/>
      <c r="D141" s="227" t="s">
        <v>166</v>
      </c>
      <c r="E141" s="228"/>
      <c r="F141" s="228" t="s">
        <v>1247</v>
      </c>
      <c r="H141" s="229">
        <v>1</v>
      </c>
      <c r="L141" s="255"/>
      <c r="M141" s="230"/>
      <c r="T141" s="231"/>
      <c r="AT141" s="232" t="s">
        <v>166</v>
      </c>
      <c r="AU141" s="232" t="s">
        <v>70</v>
      </c>
      <c r="AV141" s="232" t="s">
        <v>70</v>
      </c>
      <c r="AW141" s="232" t="s">
        <v>93</v>
      </c>
      <c r="AX141" s="232" t="s">
        <v>17</v>
      </c>
      <c r="AY141" s="232" t="s">
        <v>122</v>
      </c>
    </row>
    <row r="142" spans="1:65" s="147" customFormat="1" ht="15.75" customHeight="1" x14ac:dyDescent="0.3">
      <c r="A142" s="245"/>
      <c r="B142" s="81"/>
      <c r="C142" s="215" t="s">
        <v>230</v>
      </c>
      <c r="D142" s="215" t="s">
        <v>125</v>
      </c>
      <c r="E142" s="216" t="s">
        <v>427</v>
      </c>
      <c r="F142" s="217" t="s">
        <v>428</v>
      </c>
      <c r="G142" s="218" t="s">
        <v>134</v>
      </c>
      <c r="H142" s="219">
        <v>16.965</v>
      </c>
      <c r="I142" s="270"/>
      <c r="J142" s="220">
        <f>ROUND($I$142*$H$142,2)</f>
        <v>0</v>
      </c>
      <c r="K142" s="217" t="s">
        <v>129</v>
      </c>
      <c r="L142" s="252"/>
      <c r="M142" s="221"/>
      <c r="N142" s="222" t="s">
        <v>34</v>
      </c>
      <c r="O142" s="223">
        <v>0.3</v>
      </c>
      <c r="P142" s="223">
        <f>$O$142*$H$142</f>
        <v>5.0895000000000001</v>
      </c>
      <c r="Q142" s="223">
        <v>0</v>
      </c>
      <c r="R142" s="223">
        <f>$Q$142*$H$142</f>
        <v>0</v>
      </c>
      <c r="S142" s="223">
        <v>6.8000000000000005E-2</v>
      </c>
      <c r="T142" s="224">
        <f>$S$142*$H$142</f>
        <v>1.1536200000000001</v>
      </c>
      <c r="AR142" s="175" t="s">
        <v>130</v>
      </c>
      <c r="AT142" s="175" t="s">
        <v>125</v>
      </c>
      <c r="AU142" s="175" t="s">
        <v>70</v>
      </c>
      <c r="AY142" s="147" t="s">
        <v>122</v>
      </c>
      <c r="BE142" s="225">
        <f>IF($N$142="základní",$J$142,0)</f>
        <v>0</v>
      </c>
      <c r="BF142" s="225">
        <f>IF($N$142="snížená",$J$142,0)</f>
        <v>0</v>
      </c>
      <c r="BG142" s="225">
        <f>IF($N$142="zákl. přenesená",$J$142,0)</f>
        <v>0</v>
      </c>
      <c r="BH142" s="225">
        <f>IF($N$142="sníž. přenesená",$J$142,0)</f>
        <v>0</v>
      </c>
      <c r="BI142" s="225">
        <f>IF($N$142="nulová",$J$142,0)</f>
        <v>0</v>
      </c>
      <c r="BJ142" s="175" t="s">
        <v>17</v>
      </c>
      <c r="BK142" s="225">
        <f>ROUND($I$142*$H$142,2)</f>
        <v>0</v>
      </c>
      <c r="BL142" s="175" t="s">
        <v>130</v>
      </c>
      <c r="BM142" s="175" t="s">
        <v>429</v>
      </c>
    </row>
    <row r="143" spans="1:65" s="147" customFormat="1" ht="15.75" hidden="1" customHeight="1" x14ac:dyDescent="0.3">
      <c r="A143" s="245"/>
      <c r="B143" s="226"/>
      <c r="D143" s="227" t="s">
        <v>166</v>
      </c>
      <c r="E143" s="228"/>
      <c r="F143" s="228" t="s">
        <v>1238</v>
      </c>
      <c r="H143" s="229">
        <v>16.965</v>
      </c>
      <c r="L143" s="255"/>
      <c r="M143" s="230"/>
      <c r="T143" s="231"/>
      <c r="AT143" s="232" t="s">
        <v>166</v>
      </c>
      <c r="AU143" s="232" t="s">
        <v>70</v>
      </c>
      <c r="AV143" s="232" t="s">
        <v>70</v>
      </c>
      <c r="AW143" s="232" t="s">
        <v>93</v>
      </c>
      <c r="AX143" s="232" t="s">
        <v>63</v>
      </c>
      <c r="AY143" s="232" t="s">
        <v>122</v>
      </c>
    </row>
    <row r="144" spans="1:65" s="205" customFormat="1" ht="30.75" hidden="1" customHeight="1" x14ac:dyDescent="0.3">
      <c r="A144" s="250"/>
      <c r="B144" s="204"/>
      <c r="D144" s="206" t="s">
        <v>62</v>
      </c>
      <c r="E144" s="213" t="s">
        <v>168</v>
      </c>
      <c r="F144" s="213" t="s">
        <v>169</v>
      </c>
      <c r="J144" s="214">
        <f>$BK$144</f>
        <v>0</v>
      </c>
      <c r="L144" s="254"/>
      <c r="M144" s="209"/>
      <c r="P144" s="210">
        <f>SUM($P$145:$P$149)</f>
        <v>3.2484060000000001</v>
      </c>
      <c r="R144" s="210">
        <f>SUM($R$145:$R$149)</f>
        <v>0</v>
      </c>
      <c r="T144" s="211">
        <f>SUM($T$145:$T$149)</f>
        <v>0</v>
      </c>
      <c r="AR144" s="206" t="s">
        <v>17</v>
      </c>
      <c r="AT144" s="206" t="s">
        <v>62</v>
      </c>
      <c r="AU144" s="206" t="s">
        <v>17</v>
      </c>
      <c r="AY144" s="206" t="s">
        <v>122</v>
      </c>
      <c r="BK144" s="212">
        <f>SUM($BK$145:$BK$149)</f>
        <v>0</v>
      </c>
    </row>
    <row r="145" spans="1:65" s="147" customFormat="1" ht="15.75" customHeight="1" x14ac:dyDescent="0.3">
      <c r="A145" s="245"/>
      <c r="B145" s="81"/>
      <c r="C145" s="215" t="s">
        <v>234</v>
      </c>
      <c r="D145" s="215" t="s">
        <v>125</v>
      </c>
      <c r="E145" s="216" t="s">
        <v>171</v>
      </c>
      <c r="F145" s="217" t="s">
        <v>172</v>
      </c>
      <c r="G145" s="218" t="s">
        <v>173</v>
      </c>
      <c r="H145" s="219">
        <v>1.827</v>
      </c>
      <c r="I145" s="270"/>
      <c r="J145" s="220">
        <f>ROUND($I$145*$H$145,2)</f>
        <v>0</v>
      </c>
      <c r="K145" s="217" t="s">
        <v>129</v>
      </c>
      <c r="L145" s="252"/>
      <c r="M145" s="221"/>
      <c r="N145" s="222" t="s">
        <v>34</v>
      </c>
      <c r="O145" s="223">
        <v>1.569</v>
      </c>
      <c r="P145" s="223">
        <f>$O$145*$H$145</f>
        <v>2.8665629999999998</v>
      </c>
      <c r="Q145" s="223">
        <v>0</v>
      </c>
      <c r="R145" s="223">
        <f>$Q$145*$H$145</f>
        <v>0</v>
      </c>
      <c r="S145" s="223">
        <v>0</v>
      </c>
      <c r="T145" s="224">
        <f>$S$145*$H$145</f>
        <v>0</v>
      </c>
      <c r="AR145" s="175" t="s">
        <v>130</v>
      </c>
      <c r="AT145" s="175" t="s">
        <v>125</v>
      </c>
      <c r="AU145" s="175" t="s">
        <v>70</v>
      </c>
      <c r="AY145" s="147" t="s">
        <v>122</v>
      </c>
      <c r="BE145" s="225">
        <f>IF($N$145="základní",$J$145,0)</f>
        <v>0</v>
      </c>
      <c r="BF145" s="225">
        <f>IF($N$145="snížená",$J$145,0)</f>
        <v>0</v>
      </c>
      <c r="BG145" s="225">
        <f>IF($N$145="zákl. přenesená",$J$145,0)</f>
        <v>0</v>
      </c>
      <c r="BH145" s="225">
        <f>IF($N$145="sníž. přenesená",$J$145,0)</f>
        <v>0</v>
      </c>
      <c r="BI145" s="225">
        <f>IF($N$145="nulová",$J$145,0)</f>
        <v>0</v>
      </c>
      <c r="BJ145" s="175" t="s">
        <v>17</v>
      </c>
      <c r="BK145" s="225">
        <f>ROUND($I$145*$H$145,2)</f>
        <v>0</v>
      </c>
      <c r="BL145" s="175" t="s">
        <v>130</v>
      </c>
      <c r="BM145" s="175" t="s">
        <v>430</v>
      </c>
    </row>
    <row r="146" spans="1:65" s="147" customFormat="1" ht="15.75" customHeight="1" x14ac:dyDescent="0.3">
      <c r="A146" s="245"/>
      <c r="B146" s="81"/>
      <c r="C146" s="218" t="s">
        <v>238</v>
      </c>
      <c r="D146" s="218" t="s">
        <v>125</v>
      </c>
      <c r="E146" s="216" t="s">
        <v>176</v>
      </c>
      <c r="F146" s="217" t="s">
        <v>177</v>
      </c>
      <c r="G146" s="218" t="s">
        <v>173</v>
      </c>
      <c r="H146" s="219">
        <v>1.827</v>
      </c>
      <c r="I146" s="270"/>
      <c r="J146" s="220">
        <f>ROUND($I$146*$H$146,2)</f>
        <v>0</v>
      </c>
      <c r="K146" s="217" t="s">
        <v>129</v>
      </c>
      <c r="L146" s="252"/>
      <c r="M146" s="221"/>
      <c r="N146" s="222" t="s">
        <v>34</v>
      </c>
      <c r="O146" s="223">
        <v>0.125</v>
      </c>
      <c r="P146" s="223">
        <f>$O$146*$H$146</f>
        <v>0.22837499999999999</v>
      </c>
      <c r="Q146" s="223">
        <v>0</v>
      </c>
      <c r="R146" s="223">
        <f>$Q$146*$H$146</f>
        <v>0</v>
      </c>
      <c r="S146" s="223">
        <v>0</v>
      </c>
      <c r="T146" s="224">
        <f>$S$146*$H$146</f>
        <v>0</v>
      </c>
      <c r="AR146" s="175" t="s">
        <v>130</v>
      </c>
      <c r="AT146" s="175" t="s">
        <v>125</v>
      </c>
      <c r="AU146" s="175" t="s">
        <v>70</v>
      </c>
      <c r="AY146" s="175" t="s">
        <v>122</v>
      </c>
      <c r="BE146" s="225">
        <f>IF($N$146="základní",$J$146,0)</f>
        <v>0</v>
      </c>
      <c r="BF146" s="225">
        <f>IF($N$146="snížená",$J$146,0)</f>
        <v>0</v>
      </c>
      <c r="BG146" s="225">
        <f>IF($N$146="zákl. přenesená",$J$146,0)</f>
        <v>0</v>
      </c>
      <c r="BH146" s="225">
        <f>IF($N$146="sníž. přenesená",$J$146,0)</f>
        <v>0</v>
      </c>
      <c r="BI146" s="225">
        <f>IF($N$146="nulová",$J$146,0)</f>
        <v>0</v>
      </c>
      <c r="BJ146" s="175" t="s">
        <v>17</v>
      </c>
      <c r="BK146" s="225">
        <f>ROUND($I$146*$H$146,2)</f>
        <v>0</v>
      </c>
      <c r="BL146" s="175" t="s">
        <v>130</v>
      </c>
      <c r="BM146" s="175" t="s">
        <v>431</v>
      </c>
    </row>
    <row r="147" spans="1:65" s="147" customFormat="1" ht="15.75" customHeight="1" x14ac:dyDescent="0.3">
      <c r="A147" s="245"/>
      <c r="B147" s="81"/>
      <c r="C147" s="218" t="s">
        <v>242</v>
      </c>
      <c r="D147" s="218" t="s">
        <v>125</v>
      </c>
      <c r="E147" s="216" t="s">
        <v>180</v>
      </c>
      <c r="F147" s="217" t="s">
        <v>181</v>
      </c>
      <c r="G147" s="218" t="s">
        <v>173</v>
      </c>
      <c r="H147" s="219">
        <v>25.577999999999999</v>
      </c>
      <c r="I147" s="270"/>
      <c r="J147" s="220">
        <f>ROUND($I$147*$H$147,2)</f>
        <v>0</v>
      </c>
      <c r="K147" s="217" t="s">
        <v>129</v>
      </c>
      <c r="L147" s="252"/>
      <c r="M147" s="221"/>
      <c r="N147" s="222" t="s">
        <v>34</v>
      </c>
      <c r="O147" s="223">
        <v>6.0000000000000001E-3</v>
      </c>
      <c r="P147" s="223">
        <f>$O$147*$H$147</f>
        <v>0.15346799999999999</v>
      </c>
      <c r="Q147" s="223">
        <v>0</v>
      </c>
      <c r="R147" s="223">
        <f>$Q$147*$H$147</f>
        <v>0</v>
      </c>
      <c r="S147" s="223">
        <v>0</v>
      </c>
      <c r="T147" s="224">
        <f>$S$147*$H$147</f>
        <v>0</v>
      </c>
      <c r="AR147" s="175" t="s">
        <v>130</v>
      </c>
      <c r="AT147" s="175" t="s">
        <v>125</v>
      </c>
      <c r="AU147" s="175" t="s">
        <v>70</v>
      </c>
      <c r="AY147" s="175" t="s">
        <v>122</v>
      </c>
      <c r="BE147" s="225">
        <f>IF($N$147="základní",$J$147,0)</f>
        <v>0</v>
      </c>
      <c r="BF147" s="225">
        <f>IF($N$147="snížená",$J$147,0)</f>
        <v>0</v>
      </c>
      <c r="BG147" s="225">
        <f>IF($N$147="zákl. přenesená",$J$147,0)</f>
        <v>0</v>
      </c>
      <c r="BH147" s="225">
        <f>IF($N$147="sníž. přenesená",$J$147,0)</f>
        <v>0</v>
      </c>
      <c r="BI147" s="225">
        <f>IF($N$147="nulová",$J$147,0)</f>
        <v>0</v>
      </c>
      <c r="BJ147" s="175" t="s">
        <v>17</v>
      </c>
      <c r="BK147" s="225">
        <f>ROUND($I$147*$H$147,2)</f>
        <v>0</v>
      </c>
      <c r="BL147" s="175" t="s">
        <v>130</v>
      </c>
      <c r="BM147" s="175" t="s">
        <v>432</v>
      </c>
    </row>
    <row r="148" spans="1:65" s="147" customFormat="1" ht="15.75" hidden="1" customHeight="1" x14ac:dyDescent="0.3">
      <c r="A148" s="245"/>
      <c r="B148" s="226"/>
      <c r="D148" s="233" t="s">
        <v>166</v>
      </c>
      <c r="F148" s="228" t="s">
        <v>1248</v>
      </c>
      <c r="H148" s="229">
        <v>25.577999999999999</v>
      </c>
      <c r="L148" s="255"/>
      <c r="M148" s="230"/>
      <c r="T148" s="231"/>
      <c r="AT148" s="232" t="s">
        <v>166</v>
      </c>
      <c r="AU148" s="232" t="s">
        <v>70</v>
      </c>
      <c r="AV148" s="232" t="s">
        <v>70</v>
      </c>
      <c r="AW148" s="232" t="s">
        <v>63</v>
      </c>
      <c r="AX148" s="232" t="s">
        <v>17</v>
      </c>
      <c r="AY148" s="232" t="s">
        <v>122</v>
      </c>
    </row>
    <row r="149" spans="1:65" s="147" customFormat="1" ht="15.75" customHeight="1" x14ac:dyDescent="0.3">
      <c r="A149" s="245"/>
      <c r="B149" s="81"/>
      <c r="C149" s="215" t="s">
        <v>246</v>
      </c>
      <c r="D149" s="215" t="s">
        <v>125</v>
      </c>
      <c r="E149" s="216" t="s">
        <v>185</v>
      </c>
      <c r="F149" s="217" t="s">
        <v>186</v>
      </c>
      <c r="G149" s="218" t="s">
        <v>173</v>
      </c>
      <c r="H149" s="219">
        <v>1.827</v>
      </c>
      <c r="I149" s="270"/>
      <c r="J149" s="220">
        <f>ROUND($I$149*$H$149,2)</f>
        <v>0</v>
      </c>
      <c r="K149" s="217" t="s">
        <v>129</v>
      </c>
      <c r="L149" s="252"/>
      <c r="M149" s="221"/>
      <c r="N149" s="222" t="s">
        <v>34</v>
      </c>
      <c r="O149" s="223">
        <v>0</v>
      </c>
      <c r="P149" s="223">
        <f>$O$149*$H$149</f>
        <v>0</v>
      </c>
      <c r="Q149" s="223">
        <v>0</v>
      </c>
      <c r="R149" s="223">
        <f>$Q$149*$H$149</f>
        <v>0</v>
      </c>
      <c r="S149" s="223">
        <v>0</v>
      </c>
      <c r="T149" s="224">
        <f>$S$149*$H$149</f>
        <v>0</v>
      </c>
      <c r="AR149" s="175" t="s">
        <v>130</v>
      </c>
      <c r="AT149" s="175" t="s">
        <v>125</v>
      </c>
      <c r="AU149" s="175" t="s">
        <v>70</v>
      </c>
      <c r="AY149" s="147" t="s">
        <v>122</v>
      </c>
      <c r="BE149" s="225">
        <f>IF($N$149="základní",$J$149,0)</f>
        <v>0</v>
      </c>
      <c r="BF149" s="225">
        <f>IF($N$149="snížená",$J$149,0)</f>
        <v>0</v>
      </c>
      <c r="BG149" s="225">
        <f>IF($N$149="zákl. přenesená",$J$149,0)</f>
        <v>0</v>
      </c>
      <c r="BH149" s="225">
        <f>IF($N$149="sníž. přenesená",$J$149,0)</f>
        <v>0</v>
      </c>
      <c r="BI149" s="225">
        <f>IF($N$149="nulová",$J$149,0)</f>
        <v>0</v>
      </c>
      <c r="BJ149" s="175" t="s">
        <v>17</v>
      </c>
      <c r="BK149" s="225">
        <f>ROUND($I$149*$H$149,2)</f>
        <v>0</v>
      </c>
      <c r="BL149" s="175" t="s">
        <v>130</v>
      </c>
      <c r="BM149" s="175" t="s">
        <v>434</v>
      </c>
    </row>
    <row r="150" spans="1:65" s="205" customFormat="1" ht="30.75" hidden="1" customHeight="1" x14ac:dyDescent="0.3">
      <c r="A150" s="250"/>
      <c r="B150" s="204"/>
      <c r="D150" s="206" t="s">
        <v>62</v>
      </c>
      <c r="E150" s="213" t="s">
        <v>188</v>
      </c>
      <c r="F150" s="213" t="s">
        <v>189</v>
      </c>
      <c r="J150" s="214">
        <f>$BK$150</f>
        <v>0</v>
      </c>
      <c r="L150" s="254"/>
      <c r="M150" s="209"/>
      <c r="P150" s="210">
        <f>$P$151</f>
        <v>0.48526800000000003</v>
      </c>
      <c r="R150" s="210">
        <f>$R$151</f>
        <v>0</v>
      </c>
      <c r="T150" s="211">
        <f>$T$151</f>
        <v>0</v>
      </c>
      <c r="AR150" s="206" t="s">
        <v>17</v>
      </c>
      <c r="AT150" s="206" t="s">
        <v>62</v>
      </c>
      <c r="AU150" s="206" t="s">
        <v>17</v>
      </c>
      <c r="AY150" s="206" t="s">
        <v>122</v>
      </c>
      <c r="BK150" s="212">
        <f>$BK$151</f>
        <v>0</v>
      </c>
    </row>
    <row r="151" spans="1:65" s="147" customFormat="1" ht="15.75" customHeight="1" x14ac:dyDescent="0.3">
      <c r="A151" s="245"/>
      <c r="B151" s="81"/>
      <c r="C151" s="218" t="s">
        <v>250</v>
      </c>
      <c r="D151" s="218" t="s">
        <v>125</v>
      </c>
      <c r="E151" s="216" t="s">
        <v>190</v>
      </c>
      <c r="F151" s="217" t="s">
        <v>191</v>
      </c>
      <c r="G151" s="218" t="s">
        <v>173</v>
      </c>
      <c r="H151" s="219">
        <v>1.526</v>
      </c>
      <c r="I151" s="270"/>
      <c r="J151" s="220">
        <f>ROUND($I$151*$H$151,2)</f>
        <v>0</v>
      </c>
      <c r="K151" s="217" t="s">
        <v>129</v>
      </c>
      <c r="L151" s="252"/>
      <c r="M151" s="221"/>
      <c r="N151" s="222" t="s">
        <v>34</v>
      </c>
      <c r="O151" s="223">
        <v>0.318</v>
      </c>
      <c r="P151" s="223">
        <f>$O$151*$H$151</f>
        <v>0.48526800000000003</v>
      </c>
      <c r="Q151" s="223">
        <v>0</v>
      </c>
      <c r="R151" s="223">
        <f>$Q$151*$H$151</f>
        <v>0</v>
      </c>
      <c r="S151" s="223">
        <v>0</v>
      </c>
      <c r="T151" s="224">
        <f>$S$151*$H$151</f>
        <v>0</v>
      </c>
      <c r="AR151" s="175" t="s">
        <v>130</v>
      </c>
      <c r="AT151" s="175" t="s">
        <v>125</v>
      </c>
      <c r="AU151" s="175" t="s">
        <v>70</v>
      </c>
      <c r="AY151" s="175" t="s">
        <v>122</v>
      </c>
      <c r="BE151" s="225">
        <f>IF($N$151="základní",$J$151,0)</f>
        <v>0</v>
      </c>
      <c r="BF151" s="225">
        <f>IF($N$151="snížená",$J$151,0)</f>
        <v>0</v>
      </c>
      <c r="BG151" s="225">
        <f>IF($N$151="zákl. přenesená",$J$151,0)</f>
        <v>0</v>
      </c>
      <c r="BH151" s="225">
        <f>IF($N$151="sníž. přenesená",$J$151,0)</f>
        <v>0</v>
      </c>
      <c r="BI151" s="225">
        <f>IF($N$151="nulová",$J$151,0)</f>
        <v>0</v>
      </c>
      <c r="BJ151" s="175" t="s">
        <v>17</v>
      </c>
      <c r="BK151" s="225">
        <f>ROUND($I$151*$H$151,2)</f>
        <v>0</v>
      </c>
      <c r="BL151" s="175" t="s">
        <v>130</v>
      </c>
      <c r="BM151" s="175" t="s">
        <v>435</v>
      </c>
    </row>
    <row r="152" spans="1:65" s="205" customFormat="1" ht="37.5" hidden="1" customHeight="1" x14ac:dyDescent="0.35">
      <c r="A152" s="250"/>
      <c r="B152" s="204"/>
      <c r="D152" s="206" t="s">
        <v>62</v>
      </c>
      <c r="E152" s="207" t="s">
        <v>193</v>
      </c>
      <c r="F152" s="207" t="s">
        <v>194</v>
      </c>
      <c r="J152" s="208">
        <f>$BK$152</f>
        <v>0</v>
      </c>
      <c r="L152" s="254"/>
      <c r="M152" s="209"/>
      <c r="P152" s="210">
        <f>$P$153+$P$161+$P$173+$P$180+$P$192+$P$194+$P$200+$P$205+$P$209+$P$215+$P$222+$P$232+$P$240+$P$247</f>
        <v>52.671782</v>
      </c>
      <c r="R152" s="210">
        <f>$R$153+$R$161+$R$173+$R$180+$R$192+$R$194+$R$200+$R$205+$R$209+$R$215+$R$222+$R$232+$R$240+$R$247</f>
        <v>0.50688719999999998</v>
      </c>
      <c r="T152" s="211">
        <f>$T$153+$T$161+$T$173+$T$180+$T$192+$T$194+$T$200+$T$205+$T$209+$T$215+$T$222+$T$232+$T$240+$T$247</f>
        <v>9.2069029999999982E-2</v>
      </c>
      <c r="AR152" s="206" t="s">
        <v>70</v>
      </c>
      <c r="AT152" s="206" t="s">
        <v>62</v>
      </c>
      <c r="AU152" s="206" t="s">
        <v>63</v>
      </c>
      <c r="AY152" s="206" t="s">
        <v>122</v>
      </c>
      <c r="BK152" s="212">
        <f>$BK$153+$BK$161+$BK$173+$BK$180+$BK$192+$BK$194+$BK$200+$BK$205+$BK$209+$BK$215+$BK$222+$BK$232+$BK$240+$BK$247</f>
        <v>0</v>
      </c>
    </row>
    <row r="153" spans="1:65" s="205" customFormat="1" ht="21" hidden="1" customHeight="1" x14ac:dyDescent="0.3">
      <c r="A153" s="250"/>
      <c r="B153" s="204"/>
      <c r="D153" s="206" t="s">
        <v>62</v>
      </c>
      <c r="E153" s="213" t="s">
        <v>436</v>
      </c>
      <c r="F153" s="213" t="s">
        <v>437</v>
      </c>
      <c r="J153" s="214">
        <f>$BK$153</f>
        <v>0</v>
      </c>
      <c r="L153" s="254"/>
      <c r="M153" s="209"/>
      <c r="P153" s="210">
        <f>SUM($P$154:$P$160)</f>
        <v>2.2787999999999995</v>
      </c>
      <c r="R153" s="210">
        <f>SUM($R$154:$R$160)</f>
        <v>3.6225E-2</v>
      </c>
      <c r="T153" s="211">
        <f>SUM($T$154:$T$160)</f>
        <v>0</v>
      </c>
      <c r="AR153" s="206" t="s">
        <v>70</v>
      </c>
      <c r="AT153" s="206" t="s">
        <v>62</v>
      </c>
      <c r="AU153" s="206" t="s">
        <v>17</v>
      </c>
      <c r="AY153" s="206" t="s">
        <v>122</v>
      </c>
      <c r="BK153" s="212">
        <f>SUM($BK$154:$BK$160)</f>
        <v>0</v>
      </c>
    </row>
    <row r="154" spans="1:65" s="147" customFormat="1" ht="15.75" customHeight="1" x14ac:dyDescent="0.3">
      <c r="A154" s="245"/>
      <c r="B154" s="81"/>
      <c r="C154" s="218" t="s">
        <v>254</v>
      </c>
      <c r="D154" s="218" t="s">
        <v>125</v>
      </c>
      <c r="E154" s="216" t="s">
        <v>438</v>
      </c>
      <c r="F154" s="217" t="s">
        <v>439</v>
      </c>
      <c r="G154" s="218" t="s">
        <v>134</v>
      </c>
      <c r="H154" s="219">
        <v>3.42</v>
      </c>
      <c r="I154" s="270"/>
      <c r="J154" s="220">
        <f>ROUND($I$154*$H$154,2)</f>
        <v>0</v>
      </c>
      <c r="K154" s="217" t="s">
        <v>129</v>
      </c>
      <c r="L154" s="252"/>
      <c r="M154" s="221"/>
      <c r="N154" s="222" t="s">
        <v>34</v>
      </c>
      <c r="O154" s="223">
        <v>0.18</v>
      </c>
      <c r="P154" s="223">
        <f>$O$154*$H$154</f>
        <v>0.61559999999999993</v>
      </c>
      <c r="Q154" s="223">
        <v>3.5000000000000001E-3</v>
      </c>
      <c r="R154" s="223">
        <f>$Q$154*$H$154</f>
        <v>1.197E-2</v>
      </c>
      <c r="S154" s="223">
        <v>0</v>
      </c>
      <c r="T154" s="224">
        <f>$S$154*$H$154</f>
        <v>0</v>
      </c>
      <c r="AR154" s="175" t="s">
        <v>197</v>
      </c>
      <c r="AT154" s="175" t="s">
        <v>125</v>
      </c>
      <c r="AU154" s="175" t="s">
        <v>70</v>
      </c>
      <c r="AY154" s="175" t="s">
        <v>122</v>
      </c>
      <c r="BE154" s="225">
        <f>IF($N$154="základní",$J$154,0)</f>
        <v>0</v>
      </c>
      <c r="BF154" s="225">
        <f>IF($N$154="snížená",$J$154,0)</f>
        <v>0</v>
      </c>
      <c r="BG154" s="225">
        <f>IF($N$154="zákl. přenesená",$J$154,0)</f>
        <v>0</v>
      </c>
      <c r="BH154" s="225">
        <f>IF($N$154="sníž. přenesená",$J$154,0)</f>
        <v>0</v>
      </c>
      <c r="BI154" s="225">
        <f>IF($N$154="nulová",$J$154,0)</f>
        <v>0</v>
      </c>
      <c r="BJ154" s="175" t="s">
        <v>17</v>
      </c>
      <c r="BK154" s="225">
        <f>ROUND($I$154*$H$154,2)</f>
        <v>0</v>
      </c>
      <c r="BL154" s="175" t="s">
        <v>197</v>
      </c>
      <c r="BM154" s="175" t="s">
        <v>440</v>
      </c>
    </row>
    <row r="155" spans="1:65" s="147" customFormat="1" ht="15.75" hidden="1" customHeight="1" x14ac:dyDescent="0.3">
      <c r="A155" s="245"/>
      <c r="B155" s="226"/>
      <c r="D155" s="227" t="s">
        <v>166</v>
      </c>
      <c r="E155" s="228"/>
      <c r="F155" s="228" t="s">
        <v>1249</v>
      </c>
      <c r="H155" s="229">
        <v>3.42</v>
      </c>
      <c r="L155" s="255"/>
      <c r="M155" s="230"/>
      <c r="T155" s="231"/>
      <c r="AT155" s="232" t="s">
        <v>166</v>
      </c>
      <c r="AU155" s="232" t="s">
        <v>70</v>
      </c>
      <c r="AV155" s="232" t="s">
        <v>70</v>
      </c>
      <c r="AW155" s="232" t="s">
        <v>93</v>
      </c>
      <c r="AX155" s="232" t="s">
        <v>63</v>
      </c>
      <c r="AY155" s="232" t="s">
        <v>122</v>
      </c>
    </row>
    <row r="156" spans="1:65" s="147" customFormat="1" ht="15.75" customHeight="1" x14ac:dyDescent="0.3">
      <c r="A156" s="245"/>
      <c r="B156" s="81"/>
      <c r="C156" s="215" t="s">
        <v>258</v>
      </c>
      <c r="D156" s="215" t="s">
        <v>125</v>
      </c>
      <c r="E156" s="216" t="s">
        <v>441</v>
      </c>
      <c r="F156" s="217" t="s">
        <v>442</v>
      </c>
      <c r="G156" s="218" t="s">
        <v>134</v>
      </c>
      <c r="H156" s="219">
        <v>6.93</v>
      </c>
      <c r="I156" s="270"/>
      <c r="J156" s="220">
        <f>ROUND($I$156*$H$156,2)</f>
        <v>0</v>
      </c>
      <c r="K156" s="217" t="s">
        <v>129</v>
      </c>
      <c r="L156" s="252"/>
      <c r="M156" s="221"/>
      <c r="N156" s="222" t="s">
        <v>34</v>
      </c>
      <c r="O156" s="223">
        <v>0.24</v>
      </c>
      <c r="P156" s="223">
        <f>$O$156*$H$156</f>
        <v>1.6631999999999998</v>
      </c>
      <c r="Q156" s="223">
        <v>3.5000000000000001E-3</v>
      </c>
      <c r="R156" s="223">
        <f>$Q$156*$H$156</f>
        <v>2.4254999999999999E-2</v>
      </c>
      <c r="S156" s="223">
        <v>0</v>
      </c>
      <c r="T156" s="224">
        <f>$S$156*$H$156</f>
        <v>0</v>
      </c>
      <c r="AR156" s="175" t="s">
        <v>197</v>
      </c>
      <c r="AT156" s="175" t="s">
        <v>125</v>
      </c>
      <c r="AU156" s="175" t="s">
        <v>70</v>
      </c>
      <c r="AY156" s="147" t="s">
        <v>122</v>
      </c>
      <c r="BE156" s="225">
        <f>IF($N$156="základní",$J$156,0)</f>
        <v>0</v>
      </c>
      <c r="BF156" s="225">
        <f>IF($N$156="snížená",$J$156,0)</f>
        <v>0</v>
      </c>
      <c r="BG156" s="225">
        <f>IF($N$156="zákl. přenesená",$J$156,0)</f>
        <v>0</v>
      </c>
      <c r="BH156" s="225">
        <f>IF($N$156="sníž. přenesená",$J$156,0)</f>
        <v>0</v>
      </c>
      <c r="BI156" s="225">
        <f>IF($N$156="nulová",$J$156,0)</f>
        <v>0</v>
      </c>
      <c r="BJ156" s="175" t="s">
        <v>17</v>
      </c>
      <c r="BK156" s="225">
        <f>ROUND($I$156*$H$156,2)</f>
        <v>0</v>
      </c>
      <c r="BL156" s="175" t="s">
        <v>197</v>
      </c>
      <c r="BM156" s="175" t="s">
        <v>443</v>
      </c>
    </row>
    <row r="157" spans="1:65" s="147" customFormat="1" ht="15.75" hidden="1" customHeight="1" x14ac:dyDescent="0.3">
      <c r="A157" s="245"/>
      <c r="B157" s="226"/>
      <c r="D157" s="227" t="s">
        <v>166</v>
      </c>
      <c r="E157" s="228"/>
      <c r="F157" s="228" t="s">
        <v>1250</v>
      </c>
      <c r="H157" s="229">
        <v>6.93</v>
      </c>
      <c r="L157" s="255"/>
      <c r="M157" s="230"/>
      <c r="T157" s="231"/>
      <c r="AT157" s="232" t="s">
        <v>166</v>
      </c>
      <c r="AU157" s="232" t="s">
        <v>70</v>
      </c>
      <c r="AV157" s="232" t="s">
        <v>70</v>
      </c>
      <c r="AW157" s="232" t="s">
        <v>93</v>
      </c>
      <c r="AX157" s="232" t="s">
        <v>63</v>
      </c>
      <c r="AY157" s="232" t="s">
        <v>122</v>
      </c>
    </row>
    <row r="158" spans="1:65" s="147" customFormat="1" ht="15.75" customHeight="1" x14ac:dyDescent="0.3">
      <c r="A158" s="245"/>
      <c r="B158" s="81"/>
      <c r="C158" s="215" t="s">
        <v>262</v>
      </c>
      <c r="D158" s="215" t="s">
        <v>125</v>
      </c>
      <c r="E158" s="216" t="s">
        <v>453</v>
      </c>
      <c r="F158" s="217" t="s">
        <v>454</v>
      </c>
      <c r="G158" s="218" t="s">
        <v>208</v>
      </c>
      <c r="H158" s="219">
        <v>5.73</v>
      </c>
      <c r="I158" s="270"/>
      <c r="J158" s="220">
        <f>ROUND($I$158*$H$158,2)</f>
        <v>0</v>
      </c>
      <c r="K158" s="217" t="s">
        <v>217</v>
      </c>
      <c r="L158" s="252"/>
      <c r="M158" s="221"/>
      <c r="N158" s="222" t="s">
        <v>34</v>
      </c>
      <c r="O158" s="223">
        <v>0</v>
      </c>
      <c r="P158" s="223">
        <f>$O$158*$H$158</f>
        <v>0</v>
      </c>
      <c r="Q158" s="223">
        <v>0</v>
      </c>
      <c r="R158" s="223">
        <f>$Q$158*$H$158</f>
        <v>0</v>
      </c>
      <c r="S158" s="223">
        <v>0</v>
      </c>
      <c r="T158" s="224">
        <f>$S$158*$H$158</f>
        <v>0</v>
      </c>
      <c r="AR158" s="175" t="s">
        <v>197</v>
      </c>
      <c r="AT158" s="175" t="s">
        <v>125</v>
      </c>
      <c r="AU158" s="175" t="s">
        <v>70</v>
      </c>
      <c r="AY158" s="147" t="s">
        <v>122</v>
      </c>
      <c r="BE158" s="225">
        <f>IF($N$158="základní",$J$158,0)</f>
        <v>0</v>
      </c>
      <c r="BF158" s="225">
        <f>IF($N$158="snížená",$J$158,0)</f>
        <v>0</v>
      </c>
      <c r="BG158" s="225">
        <f>IF($N$158="zákl. přenesená",$J$158,0)</f>
        <v>0</v>
      </c>
      <c r="BH158" s="225">
        <f>IF($N$158="sníž. přenesená",$J$158,0)</f>
        <v>0</v>
      </c>
      <c r="BI158" s="225">
        <f>IF($N$158="nulová",$J$158,0)</f>
        <v>0</v>
      </c>
      <c r="BJ158" s="175" t="s">
        <v>17</v>
      </c>
      <c r="BK158" s="225">
        <f>ROUND($I$158*$H$158,2)</f>
        <v>0</v>
      </c>
      <c r="BL158" s="175" t="s">
        <v>197</v>
      </c>
      <c r="BM158" s="175" t="s">
        <v>455</v>
      </c>
    </row>
    <row r="159" spans="1:65" s="147" customFormat="1" ht="15.75" hidden="1" customHeight="1" x14ac:dyDescent="0.3">
      <c r="A159" s="245"/>
      <c r="B159" s="226"/>
      <c r="D159" s="227" t="s">
        <v>166</v>
      </c>
      <c r="E159" s="228"/>
      <c r="F159" s="228" t="s">
        <v>1251</v>
      </c>
      <c r="H159" s="229">
        <v>5.73</v>
      </c>
      <c r="L159" s="255"/>
      <c r="M159" s="230"/>
      <c r="T159" s="231"/>
      <c r="AT159" s="232" t="s">
        <v>166</v>
      </c>
      <c r="AU159" s="232" t="s">
        <v>70</v>
      </c>
      <c r="AV159" s="232" t="s">
        <v>70</v>
      </c>
      <c r="AW159" s="232" t="s">
        <v>93</v>
      </c>
      <c r="AX159" s="232" t="s">
        <v>63</v>
      </c>
      <c r="AY159" s="232" t="s">
        <v>122</v>
      </c>
    </row>
    <row r="160" spans="1:65" s="147" customFormat="1" ht="15.75" customHeight="1" x14ac:dyDescent="0.3">
      <c r="A160" s="245"/>
      <c r="B160" s="81"/>
      <c r="C160" s="215" t="s">
        <v>266</v>
      </c>
      <c r="D160" s="215" t="s">
        <v>125</v>
      </c>
      <c r="E160" s="216" t="s">
        <v>463</v>
      </c>
      <c r="F160" s="217" t="s">
        <v>464</v>
      </c>
      <c r="G160" s="218" t="s">
        <v>221</v>
      </c>
      <c r="H160" s="269"/>
      <c r="I160" s="270"/>
      <c r="J160" s="220">
        <f>ROUND($I$160*$H$160,2)</f>
        <v>0</v>
      </c>
      <c r="K160" s="217" t="s">
        <v>129</v>
      </c>
      <c r="L160" s="252"/>
      <c r="M160" s="221"/>
      <c r="N160" s="222" t="s">
        <v>34</v>
      </c>
      <c r="O160" s="223">
        <v>0</v>
      </c>
      <c r="P160" s="223">
        <f>$O$160*$H$160</f>
        <v>0</v>
      </c>
      <c r="Q160" s="223">
        <v>0</v>
      </c>
      <c r="R160" s="223">
        <f>$Q$160*$H$160</f>
        <v>0</v>
      </c>
      <c r="S160" s="223">
        <v>0</v>
      </c>
      <c r="T160" s="224">
        <f>$S$160*$H$160</f>
        <v>0</v>
      </c>
      <c r="AR160" s="175" t="s">
        <v>197</v>
      </c>
      <c r="AT160" s="175" t="s">
        <v>125</v>
      </c>
      <c r="AU160" s="175" t="s">
        <v>70</v>
      </c>
      <c r="AY160" s="147" t="s">
        <v>122</v>
      </c>
      <c r="BE160" s="225">
        <f>IF($N$160="základní",$J$160,0)</f>
        <v>0</v>
      </c>
      <c r="BF160" s="225">
        <f>IF($N$160="snížená",$J$160,0)</f>
        <v>0</v>
      </c>
      <c r="BG160" s="225">
        <f>IF($N$160="zákl. přenesená",$J$160,0)</f>
        <v>0</v>
      </c>
      <c r="BH160" s="225">
        <f>IF($N$160="sníž. přenesená",$J$160,0)</f>
        <v>0</v>
      </c>
      <c r="BI160" s="225">
        <f>IF($N$160="nulová",$J$160,0)</f>
        <v>0</v>
      </c>
      <c r="BJ160" s="175" t="s">
        <v>17</v>
      </c>
      <c r="BK160" s="225">
        <f>ROUND($I$160*$H$160,2)</f>
        <v>0</v>
      </c>
      <c r="BL160" s="175" t="s">
        <v>197</v>
      </c>
      <c r="BM160" s="175" t="s">
        <v>465</v>
      </c>
    </row>
    <row r="161" spans="1:65" s="205" customFormat="1" ht="30.75" hidden="1" customHeight="1" x14ac:dyDescent="0.3">
      <c r="A161" s="250"/>
      <c r="B161" s="204"/>
      <c r="D161" s="206" t="s">
        <v>62</v>
      </c>
      <c r="E161" s="213" t="s">
        <v>195</v>
      </c>
      <c r="F161" s="213" t="s">
        <v>196</v>
      </c>
      <c r="J161" s="214">
        <f>$BK$161</f>
        <v>0</v>
      </c>
      <c r="L161" s="254"/>
      <c r="M161" s="209"/>
      <c r="P161" s="210">
        <f>SUM($P$162:$P$172)</f>
        <v>4.9265000000000008</v>
      </c>
      <c r="R161" s="210">
        <f>SUM($R$162:$R$172)</f>
        <v>7.2849999999999998E-3</v>
      </c>
      <c r="T161" s="211">
        <f>SUM($T$162:$T$172)</f>
        <v>6.1799999999999997E-3</v>
      </c>
      <c r="AR161" s="206" t="s">
        <v>70</v>
      </c>
      <c r="AT161" s="206" t="s">
        <v>62</v>
      </c>
      <c r="AU161" s="206" t="s">
        <v>17</v>
      </c>
      <c r="AY161" s="206" t="s">
        <v>122</v>
      </c>
      <c r="BK161" s="212">
        <f>SUM($BK$162:$BK$172)</f>
        <v>0</v>
      </c>
    </row>
    <row r="162" spans="1:65" s="147" customFormat="1" ht="15.75" customHeight="1" x14ac:dyDescent="0.3">
      <c r="A162" s="245"/>
      <c r="B162" s="81"/>
      <c r="C162" s="218" t="s">
        <v>270</v>
      </c>
      <c r="D162" s="218" t="s">
        <v>125</v>
      </c>
      <c r="E162" s="216" t="s">
        <v>466</v>
      </c>
      <c r="F162" s="217" t="s">
        <v>467</v>
      </c>
      <c r="G162" s="218" t="s">
        <v>208</v>
      </c>
      <c r="H162" s="219">
        <v>2</v>
      </c>
      <c r="I162" s="270"/>
      <c r="J162" s="220">
        <f>ROUND($I$162*$H$162,2)</f>
        <v>0</v>
      </c>
      <c r="K162" s="217" t="s">
        <v>129</v>
      </c>
      <c r="L162" s="252"/>
      <c r="M162" s="221"/>
      <c r="N162" s="222" t="s">
        <v>34</v>
      </c>
      <c r="O162" s="223">
        <v>3.1E-2</v>
      </c>
      <c r="P162" s="223">
        <f>$O$162*$H$162</f>
        <v>6.2E-2</v>
      </c>
      <c r="Q162" s="223">
        <v>0</v>
      </c>
      <c r="R162" s="223">
        <f>$Q$162*$H$162</f>
        <v>0</v>
      </c>
      <c r="S162" s="223">
        <v>2.0999999999999999E-3</v>
      </c>
      <c r="T162" s="224">
        <f>$S$162*$H$162</f>
        <v>4.1999999999999997E-3</v>
      </c>
      <c r="AR162" s="175" t="s">
        <v>197</v>
      </c>
      <c r="AT162" s="175" t="s">
        <v>125</v>
      </c>
      <c r="AU162" s="175" t="s">
        <v>70</v>
      </c>
      <c r="AY162" s="175" t="s">
        <v>122</v>
      </c>
      <c r="BE162" s="225">
        <f>IF($N$162="základní",$J$162,0)</f>
        <v>0</v>
      </c>
      <c r="BF162" s="225">
        <f>IF($N$162="snížená",$J$162,0)</f>
        <v>0</v>
      </c>
      <c r="BG162" s="225">
        <f>IF($N$162="zákl. přenesená",$J$162,0)</f>
        <v>0</v>
      </c>
      <c r="BH162" s="225">
        <f>IF($N$162="sníž. přenesená",$J$162,0)</f>
        <v>0</v>
      </c>
      <c r="BI162" s="225">
        <f>IF($N$162="nulová",$J$162,0)</f>
        <v>0</v>
      </c>
      <c r="BJ162" s="175" t="s">
        <v>17</v>
      </c>
      <c r="BK162" s="225">
        <f>ROUND($I$162*$H$162,2)</f>
        <v>0</v>
      </c>
      <c r="BL162" s="175" t="s">
        <v>197</v>
      </c>
      <c r="BM162" s="175" t="s">
        <v>1252</v>
      </c>
    </row>
    <row r="163" spans="1:65" s="147" customFormat="1" ht="15.75" customHeight="1" x14ac:dyDescent="0.3">
      <c r="A163" s="245"/>
      <c r="B163" s="81"/>
      <c r="C163" s="218" t="s">
        <v>276</v>
      </c>
      <c r="D163" s="218" t="s">
        <v>125</v>
      </c>
      <c r="E163" s="216" t="s">
        <v>469</v>
      </c>
      <c r="F163" s="217" t="s">
        <v>470</v>
      </c>
      <c r="G163" s="218" t="s">
        <v>208</v>
      </c>
      <c r="H163" s="219">
        <v>1</v>
      </c>
      <c r="I163" s="270"/>
      <c r="J163" s="220">
        <f>ROUND($I$163*$H$163,2)</f>
        <v>0</v>
      </c>
      <c r="K163" s="217" t="s">
        <v>129</v>
      </c>
      <c r="L163" s="252"/>
      <c r="M163" s="221"/>
      <c r="N163" s="222" t="s">
        <v>34</v>
      </c>
      <c r="O163" s="223">
        <v>8.3000000000000004E-2</v>
      </c>
      <c r="P163" s="223">
        <f>$O$163*$H$163</f>
        <v>8.3000000000000004E-2</v>
      </c>
      <c r="Q163" s="223">
        <v>0</v>
      </c>
      <c r="R163" s="223">
        <f>$Q$163*$H$163</f>
        <v>0</v>
      </c>
      <c r="S163" s="223">
        <v>1.98E-3</v>
      </c>
      <c r="T163" s="224">
        <f>$S$163*$H$163</f>
        <v>1.98E-3</v>
      </c>
      <c r="AR163" s="175" t="s">
        <v>197</v>
      </c>
      <c r="AT163" s="175" t="s">
        <v>125</v>
      </c>
      <c r="AU163" s="175" t="s">
        <v>70</v>
      </c>
      <c r="AY163" s="175" t="s">
        <v>122</v>
      </c>
      <c r="BE163" s="225">
        <f>IF($N$163="základní",$J$163,0)</f>
        <v>0</v>
      </c>
      <c r="BF163" s="225">
        <f>IF($N$163="snížená",$J$163,0)</f>
        <v>0</v>
      </c>
      <c r="BG163" s="225">
        <f>IF($N$163="zákl. přenesená",$J$163,0)</f>
        <v>0</v>
      </c>
      <c r="BH163" s="225">
        <f>IF($N$163="sníž. přenesená",$J$163,0)</f>
        <v>0</v>
      </c>
      <c r="BI163" s="225">
        <f>IF($N$163="nulová",$J$163,0)</f>
        <v>0</v>
      </c>
      <c r="BJ163" s="175" t="s">
        <v>17</v>
      </c>
      <c r="BK163" s="225">
        <f>ROUND($I$163*$H$163,2)</f>
        <v>0</v>
      </c>
      <c r="BL163" s="175" t="s">
        <v>197</v>
      </c>
      <c r="BM163" s="175" t="s">
        <v>1253</v>
      </c>
    </row>
    <row r="164" spans="1:65" s="147" customFormat="1" ht="15.75" customHeight="1" x14ac:dyDescent="0.3">
      <c r="A164" s="245"/>
      <c r="B164" s="81"/>
      <c r="C164" s="218" t="s">
        <v>280</v>
      </c>
      <c r="D164" s="218" t="s">
        <v>125</v>
      </c>
      <c r="E164" s="216" t="s">
        <v>472</v>
      </c>
      <c r="F164" s="217" t="s">
        <v>473</v>
      </c>
      <c r="G164" s="218" t="s">
        <v>128</v>
      </c>
      <c r="H164" s="219">
        <v>1</v>
      </c>
      <c r="I164" s="270"/>
      <c r="J164" s="220">
        <f>ROUND($I$164*$H$164,2)</f>
        <v>0</v>
      </c>
      <c r="K164" s="217" t="s">
        <v>129</v>
      </c>
      <c r="L164" s="252"/>
      <c r="M164" s="221"/>
      <c r="N164" s="222" t="s">
        <v>34</v>
      </c>
      <c r="O164" s="223">
        <v>0.34200000000000003</v>
      </c>
      <c r="P164" s="223">
        <f>$O$164*$H$164</f>
        <v>0.34200000000000003</v>
      </c>
      <c r="Q164" s="223">
        <v>1.8E-3</v>
      </c>
      <c r="R164" s="223">
        <f>$Q$164*$H$164</f>
        <v>1.8E-3</v>
      </c>
      <c r="S164" s="223">
        <v>0</v>
      </c>
      <c r="T164" s="224">
        <f>$S$164*$H$164</f>
        <v>0</v>
      </c>
      <c r="AR164" s="175" t="s">
        <v>197</v>
      </c>
      <c r="AT164" s="175" t="s">
        <v>125</v>
      </c>
      <c r="AU164" s="175" t="s">
        <v>70</v>
      </c>
      <c r="AY164" s="175" t="s">
        <v>122</v>
      </c>
      <c r="BE164" s="225">
        <f>IF($N$164="základní",$J$164,0)</f>
        <v>0</v>
      </c>
      <c r="BF164" s="225">
        <f>IF($N$164="snížená",$J$164,0)</f>
        <v>0</v>
      </c>
      <c r="BG164" s="225">
        <f>IF($N$164="zákl. přenesená",$J$164,0)</f>
        <v>0</v>
      </c>
      <c r="BH164" s="225">
        <f>IF($N$164="sníž. přenesená",$J$164,0)</f>
        <v>0</v>
      </c>
      <c r="BI164" s="225">
        <f>IF($N$164="nulová",$J$164,0)</f>
        <v>0</v>
      </c>
      <c r="BJ164" s="175" t="s">
        <v>17</v>
      </c>
      <c r="BK164" s="225">
        <f>ROUND($I$164*$H$164,2)</f>
        <v>0</v>
      </c>
      <c r="BL164" s="175" t="s">
        <v>197</v>
      </c>
      <c r="BM164" s="175" t="s">
        <v>1254</v>
      </c>
    </row>
    <row r="165" spans="1:65" s="147" customFormat="1" ht="15.75" customHeight="1" x14ac:dyDescent="0.3">
      <c r="A165" s="245"/>
      <c r="B165" s="81"/>
      <c r="C165" s="218" t="s">
        <v>286</v>
      </c>
      <c r="D165" s="218" t="s">
        <v>125</v>
      </c>
      <c r="E165" s="216" t="s">
        <v>478</v>
      </c>
      <c r="F165" s="217" t="s">
        <v>479</v>
      </c>
      <c r="G165" s="218" t="s">
        <v>128</v>
      </c>
      <c r="H165" s="219">
        <v>2</v>
      </c>
      <c r="I165" s="270"/>
      <c r="J165" s="220">
        <f>ROUND($I$165*$H$165,2)</f>
        <v>0</v>
      </c>
      <c r="K165" s="217" t="s">
        <v>129</v>
      </c>
      <c r="L165" s="252"/>
      <c r="M165" s="221"/>
      <c r="N165" s="222" t="s">
        <v>34</v>
      </c>
      <c r="O165" s="223">
        <v>0.36099999999999999</v>
      </c>
      <c r="P165" s="223">
        <f>$O$165*$H$165</f>
        <v>0.72199999999999998</v>
      </c>
      <c r="Q165" s="223">
        <v>1.01E-3</v>
      </c>
      <c r="R165" s="223">
        <f>$Q$165*$H$165</f>
        <v>2.0200000000000001E-3</v>
      </c>
      <c r="S165" s="223">
        <v>0</v>
      </c>
      <c r="T165" s="224">
        <f>$S$165*$H$165</f>
        <v>0</v>
      </c>
      <c r="AR165" s="175" t="s">
        <v>197</v>
      </c>
      <c r="AT165" s="175" t="s">
        <v>125</v>
      </c>
      <c r="AU165" s="175" t="s">
        <v>70</v>
      </c>
      <c r="AY165" s="175" t="s">
        <v>122</v>
      </c>
      <c r="BE165" s="225">
        <f>IF($N$165="základní",$J$165,0)</f>
        <v>0</v>
      </c>
      <c r="BF165" s="225">
        <f>IF($N$165="snížená",$J$165,0)</f>
        <v>0</v>
      </c>
      <c r="BG165" s="225">
        <f>IF($N$165="zákl. přenesená",$J$165,0)</f>
        <v>0</v>
      </c>
      <c r="BH165" s="225">
        <f>IF($N$165="sníž. přenesená",$J$165,0)</f>
        <v>0</v>
      </c>
      <c r="BI165" s="225">
        <f>IF($N$165="nulová",$J$165,0)</f>
        <v>0</v>
      </c>
      <c r="BJ165" s="175" t="s">
        <v>17</v>
      </c>
      <c r="BK165" s="225">
        <f>ROUND($I$165*$H$165,2)</f>
        <v>0</v>
      </c>
      <c r="BL165" s="175" t="s">
        <v>197</v>
      </c>
      <c r="BM165" s="175" t="s">
        <v>1255</v>
      </c>
    </row>
    <row r="166" spans="1:65" s="147" customFormat="1" ht="15.75" customHeight="1" x14ac:dyDescent="0.3">
      <c r="A166" s="245"/>
      <c r="B166" s="81"/>
      <c r="C166" s="218" t="s">
        <v>291</v>
      </c>
      <c r="D166" s="218" t="s">
        <v>125</v>
      </c>
      <c r="E166" s="216" t="s">
        <v>206</v>
      </c>
      <c r="F166" s="217" t="s">
        <v>207</v>
      </c>
      <c r="G166" s="218" t="s">
        <v>208</v>
      </c>
      <c r="H166" s="219">
        <v>1.5</v>
      </c>
      <c r="I166" s="270"/>
      <c r="J166" s="220">
        <f>ROUND($I$166*$H$166,2)</f>
        <v>0</v>
      </c>
      <c r="K166" s="217" t="s">
        <v>129</v>
      </c>
      <c r="L166" s="252"/>
      <c r="M166" s="221"/>
      <c r="N166" s="222" t="s">
        <v>34</v>
      </c>
      <c r="O166" s="223">
        <v>0.82699999999999996</v>
      </c>
      <c r="P166" s="223">
        <f>$O$166*$H$166</f>
        <v>1.2404999999999999</v>
      </c>
      <c r="Q166" s="223">
        <v>1.1999999999999999E-3</v>
      </c>
      <c r="R166" s="223">
        <f>$Q$166*$H$166</f>
        <v>1.8E-3</v>
      </c>
      <c r="S166" s="223">
        <v>0</v>
      </c>
      <c r="T166" s="224">
        <f>$S$166*$H$166</f>
        <v>0</v>
      </c>
      <c r="AR166" s="175" t="s">
        <v>197</v>
      </c>
      <c r="AT166" s="175" t="s">
        <v>125</v>
      </c>
      <c r="AU166" s="175" t="s">
        <v>70</v>
      </c>
      <c r="AY166" s="175" t="s">
        <v>122</v>
      </c>
      <c r="BE166" s="225">
        <f>IF($N$166="základní",$J$166,0)</f>
        <v>0</v>
      </c>
      <c r="BF166" s="225">
        <f>IF($N$166="snížená",$J$166,0)</f>
        <v>0</v>
      </c>
      <c r="BG166" s="225">
        <f>IF($N$166="zákl. přenesená",$J$166,0)</f>
        <v>0</v>
      </c>
      <c r="BH166" s="225">
        <f>IF($N$166="sníž. přenesená",$J$166,0)</f>
        <v>0</v>
      </c>
      <c r="BI166" s="225">
        <f>IF($N$166="nulová",$J$166,0)</f>
        <v>0</v>
      </c>
      <c r="BJ166" s="175" t="s">
        <v>17</v>
      </c>
      <c r="BK166" s="225">
        <f>ROUND($I$166*$H$166,2)</f>
        <v>0</v>
      </c>
      <c r="BL166" s="175" t="s">
        <v>197</v>
      </c>
      <c r="BM166" s="175" t="s">
        <v>1256</v>
      </c>
    </row>
    <row r="167" spans="1:65" s="147" customFormat="1" ht="15.75" customHeight="1" x14ac:dyDescent="0.3">
      <c r="A167" s="245"/>
      <c r="B167" s="81"/>
      <c r="C167" s="218" t="s">
        <v>295</v>
      </c>
      <c r="D167" s="218" t="s">
        <v>125</v>
      </c>
      <c r="E167" s="216" t="s">
        <v>482</v>
      </c>
      <c r="F167" s="217" t="s">
        <v>483</v>
      </c>
      <c r="G167" s="218" t="s">
        <v>208</v>
      </c>
      <c r="H167" s="219">
        <v>1.5</v>
      </c>
      <c r="I167" s="270"/>
      <c r="J167" s="220">
        <f>ROUND($I$167*$H$167,2)</f>
        <v>0</v>
      </c>
      <c r="K167" s="217" t="s">
        <v>129</v>
      </c>
      <c r="L167" s="252"/>
      <c r="M167" s="221"/>
      <c r="N167" s="222" t="s">
        <v>34</v>
      </c>
      <c r="O167" s="223">
        <v>0.72799999999999998</v>
      </c>
      <c r="P167" s="223">
        <f>$O$167*$H$167</f>
        <v>1.0920000000000001</v>
      </c>
      <c r="Q167" s="223">
        <v>3.5E-4</v>
      </c>
      <c r="R167" s="223">
        <f>$Q$167*$H$167</f>
        <v>5.2499999999999997E-4</v>
      </c>
      <c r="S167" s="223">
        <v>0</v>
      </c>
      <c r="T167" s="224">
        <f>$S$167*$H$167</f>
        <v>0</v>
      </c>
      <c r="AR167" s="175" t="s">
        <v>197</v>
      </c>
      <c r="AT167" s="175" t="s">
        <v>125</v>
      </c>
      <c r="AU167" s="175" t="s">
        <v>70</v>
      </c>
      <c r="AY167" s="175" t="s">
        <v>122</v>
      </c>
      <c r="BE167" s="225">
        <f>IF($N$167="základní",$J$167,0)</f>
        <v>0</v>
      </c>
      <c r="BF167" s="225">
        <f>IF($N$167="snížená",$J$167,0)</f>
        <v>0</v>
      </c>
      <c r="BG167" s="225">
        <f>IF($N$167="zákl. přenesená",$J$167,0)</f>
        <v>0</v>
      </c>
      <c r="BH167" s="225">
        <f>IF($N$167="sníž. přenesená",$J$167,0)</f>
        <v>0</v>
      </c>
      <c r="BI167" s="225">
        <f>IF($N$167="nulová",$J$167,0)</f>
        <v>0</v>
      </c>
      <c r="BJ167" s="175" t="s">
        <v>17</v>
      </c>
      <c r="BK167" s="225">
        <f>ROUND($I$167*$H$167,2)</f>
        <v>0</v>
      </c>
      <c r="BL167" s="175" t="s">
        <v>197</v>
      </c>
      <c r="BM167" s="175" t="s">
        <v>1257</v>
      </c>
    </row>
    <row r="168" spans="1:65" s="147" customFormat="1" ht="15.75" customHeight="1" x14ac:dyDescent="0.3">
      <c r="A168" s="245"/>
      <c r="B168" s="81"/>
      <c r="C168" s="218" t="s">
        <v>299</v>
      </c>
      <c r="D168" s="218" t="s">
        <v>125</v>
      </c>
      <c r="E168" s="216" t="s">
        <v>489</v>
      </c>
      <c r="F168" s="217" t="s">
        <v>490</v>
      </c>
      <c r="G168" s="218" t="s">
        <v>208</v>
      </c>
      <c r="H168" s="219">
        <v>1</v>
      </c>
      <c r="I168" s="270"/>
      <c r="J168" s="220">
        <f>ROUND($I$168*$H$168,2)</f>
        <v>0</v>
      </c>
      <c r="K168" s="217" t="s">
        <v>129</v>
      </c>
      <c r="L168" s="252"/>
      <c r="M168" s="221"/>
      <c r="N168" s="222" t="s">
        <v>34</v>
      </c>
      <c r="O168" s="223">
        <v>0.83199999999999996</v>
      </c>
      <c r="P168" s="223">
        <f>$O$168*$H$168</f>
        <v>0.83199999999999996</v>
      </c>
      <c r="Q168" s="223">
        <v>1.14E-3</v>
      </c>
      <c r="R168" s="223">
        <f>$Q$168*$H$168</f>
        <v>1.14E-3</v>
      </c>
      <c r="S168" s="223">
        <v>0</v>
      </c>
      <c r="T168" s="224">
        <f>$S$168*$H$168</f>
        <v>0</v>
      </c>
      <c r="AR168" s="175" t="s">
        <v>197</v>
      </c>
      <c r="AT168" s="175" t="s">
        <v>125</v>
      </c>
      <c r="AU168" s="175" t="s">
        <v>70</v>
      </c>
      <c r="AY168" s="175" t="s">
        <v>122</v>
      </c>
      <c r="BE168" s="225">
        <f>IF($N$168="základní",$J$168,0)</f>
        <v>0</v>
      </c>
      <c r="BF168" s="225">
        <f>IF($N$168="snížená",$J$168,0)</f>
        <v>0</v>
      </c>
      <c r="BG168" s="225">
        <f>IF($N$168="zákl. přenesená",$J$168,0)</f>
        <v>0</v>
      </c>
      <c r="BH168" s="225">
        <f>IF($N$168="sníž. přenesená",$J$168,0)</f>
        <v>0</v>
      </c>
      <c r="BI168" s="225">
        <f>IF($N$168="nulová",$J$168,0)</f>
        <v>0</v>
      </c>
      <c r="BJ168" s="175" t="s">
        <v>17</v>
      </c>
      <c r="BK168" s="225">
        <f>ROUND($I$168*$H$168,2)</f>
        <v>0</v>
      </c>
      <c r="BL168" s="175" t="s">
        <v>197</v>
      </c>
      <c r="BM168" s="175" t="s">
        <v>1258</v>
      </c>
    </row>
    <row r="169" spans="1:65" s="147" customFormat="1" ht="15.75" customHeight="1" x14ac:dyDescent="0.3">
      <c r="A169" s="245"/>
      <c r="B169" s="81"/>
      <c r="C169" s="218" t="s">
        <v>305</v>
      </c>
      <c r="D169" s="218" t="s">
        <v>125</v>
      </c>
      <c r="E169" s="216" t="s">
        <v>495</v>
      </c>
      <c r="F169" s="217" t="s">
        <v>496</v>
      </c>
      <c r="G169" s="218" t="s">
        <v>128</v>
      </c>
      <c r="H169" s="219">
        <v>1</v>
      </c>
      <c r="I169" s="270"/>
      <c r="J169" s="220">
        <f>ROUND($I$169*$H$169,2)</f>
        <v>0</v>
      </c>
      <c r="K169" s="217" t="s">
        <v>129</v>
      </c>
      <c r="L169" s="252"/>
      <c r="M169" s="221"/>
      <c r="N169" s="222" t="s">
        <v>34</v>
      </c>
      <c r="O169" s="223">
        <v>0.17399999999999999</v>
      </c>
      <c r="P169" s="223">
        <f>$O$169*$H$169</f>
        <v>0.17399999999999999</v>
      </c>
      <c r="Q169" s="223">
        <v>0</v>
      </c>
      <c r="R169" s="223">
        <f>$Q$169*$H$169</f>
        <v>0</v>
      </c>
      <c r="S169" s="223">
        <v>0</v>
      </c>
      <c r="T169" s="224">
        <f>$S$169*$H$169</f>
        <v>0</v>
      </c>
      <c r="AR169" s="175" t="s">
        <v>197</v>
      </c>
      <c r="AT169" s="175" t="s">
        <v>125</v>
      </c>
      <c r="AU169" s="175" t="s">
        <v>70</v>
      </c>
      <c r="AY169" s="175" t="s">
        <v>122</v>
      </c>
      <c r="BE169" s="225">
        <f>IF($N$169="základní",$J$169,0)</f>
        <v>0</v>
      </c>
      <c r="BF169" s="225">
        <f>IF($N$169="snížená",$J$169,0)</f>
        <v>0</v>
      </c>
      <c r="BG169" s="225">
        <f>IF($N$169="zákl. přenesená",$J$169,0)</f>
        <v>0</v>
      </c>
      <c r="BH169" s="225">
        <f>IF($N$169="sníž. přenesená",$J$169,0)</f>
        <v>0</v>
      </c>
      <c r="BI169" s="225">
        <f>IF($N$169="nulová",$J$169,0)</f>
        <v>0</v>
      </c>
      <c r="BJ169" s="175" t="s">
        <v>17</v>
      </c>
      <c r="BK169" s="225">
        <f>ROUND($I$169*$H$169,2)</f>
        <v>0</v>
      </c>
      <c r="BL169" s="175" t="s">
        <v>197</v>
      </c>
      <c r="BM169" s="175" t="s">
        <v>1259</v>
      </c>
    </row>
    <row r="170" spans="1:65" s="147" customFormat="1" ht="15.75" customHeight="1" x14ac:dyDescent="0.3">
      <c r="A170" s="245"/>
      <c r="B170" s="81"/>
      <c r="C170" s="218" t="s">
        <v>488</v>
      </c>
      <c r="D170" s="218" t="s">
        <v>125</v>
      </c>
      <c r="E170" s="216" t="s">
        <v>503</v>
      </c>
      <c r="F170" s="217" t="s">
        <v>504</v>
      </c>
      <c r="G170" s="218" t="s">
        <v>128</v>
      </c>
      <c r="H170" s="219">
        <v>1</v>
      </c>
      <c r="I170" s="270"/>
      <c r="J170" s="220">
        <f>ROUND($I$170*$H$170,2)</f>
        <v>0</v>
      </c>
      <c r="K170" s="217" t="s">
        <v>129</v>
      </c>
      <c r="L170" s="252"/>
      <c r="M170" s="221"/>
      <c r="N170" s="222" t="s">
        <v>34</v>
      </c>
      <c r="O170" s="223">
        <v>0.25900000000000001</v>
      </c>
      <c r="P170" s="223">
        <f>$O$170*$H$170</f>
        <v>0.25900000000000001</v>
      </c>
      <c r="Q170" s="223">
        <v>0</v>
      </c>
      <c r="R170" s="223">
        <f>$Q$170*$H$170</f>
        <v>0</v>
      </c>
      <c r="S170" s="223">
        <v>0</v>
      </c>
      <c r="T170" s="224">
        <f>$S$170*$H$170</f>
        <v>0</v>
      </c>
      <c r="AR170" s="175" t="s">
        <v>197</v>
      </c>
      <c r="AT170" s="175" t="s">
        <v>125</v>
      </c>
      <c r="AU170" s="175" t="s">
        <v>70</v>
      </c>
      <c r="AY170" s="175" t="s">
        <v>122</v>
      </c>
      <c r="BE170" s="225">
        <f>IF($N$170="základní",$J$170,0)</f>
        <v>0</v>
      </c>
      <c r="BF170" s="225">
        <f>IF($N$170="snížená",$J$170,0)</f>
        <v>0</v>
      </c>
      <c r="BG170" s="225">
        <f>IF($N$170="zákl. přenesená",$J$170,0)</f>
        <v>0</v>
      </c>
      <c r="BH170" s="225">
        <f>IF($N$170="sníž. přenesená",$J$170,0)</f>
        <v>0</v>
      </c>
      <c r="BI170" s="225">
        <f>IF($N$170="nulová",$J$170,0)</f>
        <v>0</v>
      </c>
      <c r="BJ170" s="175" t="s">
        <v>17</v>
      </c>
      <c r="BK170" s="225">
        <f>ROUND($I$170*$H$170,2)</f>
        <v>0</v>
      </c>
      <c r="BL170" s="175" t="s">
        <v>197</v>
      </c>
      <c r="BM170" s="175" t="s">
        <v>1260</v>
      </c>
    </row>
    <row r="171" spans="1:65" s="147" customFormat="1" ht="15.75" customHeight="1" x14ac:dyDescent="0.3">
      <c r="A171" s="245"/>
      <c r="B171" s="81"/>
      <c r="C171" s="218" t="s">
        <v>492</v>
      </c>
      <c r="D171" s="218" t="s">
        <v>125</v>
      </c>
      <c r="E171" s="216" t="s">
        <v>511</v>
      </c>
      <c r="F171" s="217" t="s">
        <v>512</v>
      </c>
      <c r="G171" s="218" t="s">
        <v>208</v>
      </c>
      <c r="H171" s="219">
        <v>2.5</v>
      </c>
      <c r="I171" s="270"/>
      <c r="J171" s="220">
        <f>ROUND($I$171*$H$171,2)</f>
        <v>0</v>
      </c>
      <c r="K171" s="217" t="s">
        <v>129</v>
      </c>
      <c r="L171" s="252"/>
      <c r="M171" s="221"/>
      <c r="N171" s="222" t="s">
        <v>34</v>
      </c>
      <c r="O171" s="223">
        <v>4.8000000000000001E-2</v>
      </c>
      <c r="P171" s="223">
        <f>$O$171*$H$171</f>
        <v>0.12</v>
      </c>
      <c r="Q171" s="223">
        <v>0</v>
      </c>
      <c r="R171" s="223">
        <f>$Q$171*$H$171</f>
        <v>0</v>
      </c>
      <c r="S171" s="223">
        <v>0</v>
      </c>
      <c r="T171" s="224">
        <f>$S$171*$H$171</f>
        <v>0</v>
      </c>
      <c r="AR171" s="175" t="s">
        <v>197</v>
      </c>
      <c r="AT171" s="175" t="s">
        <v>125</v>
      </c>
      <c r="AU171" s="175" t="s">
        <v>70</v>
      </c>
      <c r="AY171" s="175" t="s">
        <v>122</v>
      </c>
      <c r="BE171" s="225">
        <f>IF($N$171="základní",$J$171,0)</f>
        <v>0</v>
      </c>
      <c r="BF171" s="225">
        <f>IF($N$171="snížená",$J$171,0)</f>
        <v>0</v>
      </c>
      <c r="BG171" s="225">
        <f>IF($N$171="zákl. přenesená",$J$171,0)</f>
        <v>0</v>
      </c>
      <c r="BH171" s="225">
        <f>IF($N$171="sníž. přenesená",$J$171,0)</f>
        <v>0</v>
      </c>
      <c r="BI171" s="225">
        <f>IF($N$171="nulová",$J$171,0)</f>
        <v>0</v>
      </c>
      <c r="BJ171" s="175" t="s">
        <v>17</v>
      </c>
      <c r="BK171" s="225">
        <f>ROUND($I$171*$H$171,2)</f>
        <v>0</v>
      </c>
      <c r="BL171" s="175" t="s">
        <v>197</v>
      </c>
      <c r="BM171" s="175" t="s">
        <v>1261</v>
      </c>
    </row>
    <row r="172" spans="1:65" s="147" customFormat="1" ht="15.75" customHeight="1" x14ac:dyDescent="0.3">
      <c r="A172" s="245"/>
      <c r="B172" s="81"/>
      <c r="C172" s="218" t="s">
        <v>494</v>
      </c>
      <c r="D172" s="218" t="s">
        <v>125</v>
      </c>
      <c r="E172" s="216" t="s">
        <v>515</v>
      </c>
      <c r="F172" s="217" t="s">
        <v>516</v>
      </c>
      <c r="G172" s="218" t="s">
        <v>221</v>
      </c>
      <c r="H172" s="269"/>
      <c r="I172" s="270"/>
      <c r="J172" s="220">
        <f>ROUND($I$172*$H$172,2)</f>
        <v>0</v>
      </c>
      <c r="K172" s="217" t="s">
        <v>129</v>
      </c>
      <c r="L172" s="252"/>
      <c r="M172" s="221"/>
      <c r="N172" s="222" t="s">
        <v>34</v>
      </c>
      <c r="O172" s="223">
        <v>0</v>
      </c>
      <c r="P172" s="223">
        <f>$O$172*$H$172</f>
        <v>0</v>
      </c>
      <c r="Q172" s="223">
        <v>0</v>
      </c>
      <c r="R172" s="223">
        <f>$Q$172*$H$172</f>
        <v>0</v>
      </c>
      <c r="S172" s="223">
        <v>0</v>
      </c>
      <c r="T172" s="224">
        <f>$S$172*$H$172</f>
        <v>0</v>
      </c>
      <c r="AR172" s="175" t="s">
        <v>197</v>
      </c>
      <c r="AT172" s="175" t="s">
        <v>125</v>
      </c>
      <c r="AU172" s="175" t="s">
        <v>70</v>
      </c>
      <c r="AY172" s="175" t="s">
        <v>122</v>
      </c>
      <c r="BE172" s="225">
        <f>IF($N$172="základní",$J$172,0)</f>
        <v>0</v>
      </c>
      <c r="BF172" s="225">
        <f>IF($N$172="snížená",$J$172,0)</f>
        <v>0</v>
      </c>
      <c r="BG172" s="225">
        <f>IF($N$172="zákl. přenesená",$J$172,0)</f>
        <v>0</v>
      </c>
      <c r="BH172" s="225">
        <f>IF($N$172="sníž. přenesená",$J$172,0)</f>
        <v>0</v>
      </c>
      <c r="BI172" s="225">
        <f>IF($N$172="nulová",$J$172,0)</f>
        <v>0</v>
      </c>
      <c r="BJ172" s="175" t="s">
        <v>17</v>
      </c>
      <c r="BK172" s="225">
        <f>ROUND($I$172*$H$172,2)</f>
        <v>0</v>
      </c>
      <c r="BL172" s="175" t="s">
        <v>197</v>
      </c>
      <c r="BM172" s="175" t="s">
        <v>1262</v>
      </c>
    </row>
    <row r="173" spans="1:65" s="205" customFormat="1" ht="30.75" hidden="1" customHeight="1" x14ac:dyDescent="0.3">
      <c r="A173" s="250"/>
      <c r="B173" s="204"/>
      <c r="D173" s="206" t="s">
        <v>62</v>
      </c>
      <c r="E173" s="213" t="s">
        <v>223</v>
      </c>
      <c r="F173" s="213" t="s">
        <v>224</v>
      </c>
      <c r="J173" s="214">
        <f>$BK$173</f>
        <v>0</v>
      </c>
      <c r="L173" s="254"/>
      <c r="M173" s="209"/>
      <c r="P173" s="210">
        <f>SUM($P$174:$P$179)</f>
        <v>4.9980000000000002</v>
      </c>
      <c r="R173" s="210">
        <f>SUM($R$174:$R$179)</f>
        <v>5.4600000000000004E-3</v>
      </c>
      <c r="T173" s="211">
        <f>SUM($T$174:$T$179)</f>
        <v>1.6799999999999999E-3</v>
      </c>
      <c r="AR173" s="206" t="s">
        <v>70</v>
      </c>
      <c r="AT173" s="206" t="s">
        <v>62</v>
      </c>
      <c r="AU173" s="206" t="s">
        <v>17</v>
      </c>
      <c r="AY173" s="206" t="s">
        <v>122</v>
      </c>
      <c r="BK173" s="212">
        <f>SUM($BK$174:$BK$179)</f>
        <v>0</v>
      </c>
    </row>
    <row r="174" spans="1:65" s="147" customFormat="1" ht="15.75" customHeight="1" x14ac:dyDescent="0.3">
      <c r="A174" s="245"/>
      <c r="B174" s="81"/>
      <c r="C174" s="218" t="s">
        <v>498</v>
      </c>
      <c r="D174" s="218" t="s">
        <v>125</v>
      </c>
      <c r="E174" s="216" t="s">
        <v>519</v>
      </c>
      <c r="F174" s="217" t="s">
        <v>520</v>
      </c>
      <c r="G174" s="218" t="s">
        <v>208</v>
      </c>
      <c r="H174" s="219">
        <v>6</v>
      </c>
      <c r="I174" s="270"/>
      <c r="J174" s="220">
        <f>ROUND($I$174*$H$174,2)</f>
        <v>0</v>
      </c>
      <c r="K174" s="217" t="s">
        <v>129</v>
      </c>
      <c r="L174" s="252"/>
      <c r="M174" s="221"/>
      <c r="N174" s="222" t="s">
        <v>34</v>
      </c>
      <c r="O174" s="223">
        <v>5.1999999999999998E-2</v>
      </c>
      <c r="P174" s="223">
        <f>$O$174*$H$174</f>
        <v>0.312</v>
      </c>
      <c r="Q174" s="223">
        <v>0</v>
      </c>
      <c r="R174" s="223">
        <f>$Q$174*$H$174</f>
        <v>0</v>
      </c>
      <c r="S174" s="223">
        <v>2.7999999999999998E-4</v>
      </c>
      <c r="T174" s="224">
        <f>$S$174*$H$174</f>
        <v>1.6799999999999999E-3</v>
      </c>
      <c r="AR174" s="175" t="s">
        <v>197</v>
      </c>
      <c r="AT174" s="175" t="s">
        <v>125</v>
      </c>
      <c r="AU174" s="175" t="s">
        <v>70</v>
      </c>
      <c r="AY174" s="175" t="s">
        <v>122</v>
      </c>
      <c r="BE174" s="225">
        <f>IF($N$174="základní",$J$174,0)</f>
        <v>0</v>
      </c>
      <c r="BF174" s="225">
        <f>IF($N$174="snížená",$J$174,0)</f>
        <v>0</v>
      </c>
      <c r="BG174" s="225">
        <f>IF($N$174="zákl. přenesená",$J$174,0)</f>
        <v>0</v>
      </c>
      <c r="BH174" s="225">
        <f>IF($N$174="sníž. přenesená",$J$174,0)</f>
        <v>0</v>
      </c>
      <c r="BI174" s="225">
        <f>IF($N$174="nulová",$J$174,0)</f>
        <v>0</v>
      </c>
      <c r="BJ174" s="175" t="s">
        <v>17</v>
      </c>
      <c r="BK174" s="225">
        <f>ROUND($I$174*$H$174,2)</f>
        <v>0</v>
      </c>
      <c r="BL174" s="175" t="s">
        <v>197</v>
      </c>
      <c r="BM174" s="175" t="s">
        <v>1263</v>
      </c>
    </row>
    <row r="175" spans="1:65" s="147" customFormat="1" ht="15.75" customHeight="1" x14ac:dyDescent="0.3">
      <c r="A175" s="245"/>
      <c r="B175" s="81"/>
      <c r="C175" s="218" t="s">
        <v>502</v>
      </c>
      <c r="D175" s="218" t="s">
        <v>125</v>
      </c>
      <c r="E175" s="216" t="s">
        <v>231</v>
      </c>
      <c r="F175" s="217" t="s">
        <v>232</v>
      </c>
      <c r="G175" s="218" t="s">
        <v>208</v>
      </c>
      <c r="H175" s="219">
        <v>6</v>
      </c>
      <c r="I175" s="270"/>
      <c r="J175" s="220">
        <f>ROUND($I$175*$H$175,2)</f>
        <v>0</v>
      </c>
      <c r="K175" s="217" t="s">
        <v>129</v>
      </c>
      <c r="L175" s="252"/>
      <c r="M175" s="221"/>
      <c r="N175" s="222" t="s">
        <v>34</v>
      </c>
      <c r="O175" s="223">
        <v>0.52900000000000003</v>
      </c>
      <c r="P175" s="223">
        <f>$O$175*$H$175</f>
        <v>3.1740000000000004</v>
      </c>
      <c r="Q175" s="223">
        <v>6.6E-4</v>
      </c>
      <c r="R175" s="223">
        <f>$Q$175*$H$175</f>
        <v>3.96E-3</v>
      </c>
      <c r="S175" s="223">
        <v>0</v>
      </c>
      <c r="T175" s="224">
        <f>$S$175*$H$175</f>
        <v>0</v>
      </c>
      <c r="AR175" s="175" t="s">
        <v>197</v>
      </c>
      <c r="AT175" s="175" t="s">
        <v>125</v>
      </c>
      <c r="AU175" s="175" t="s">
        <v>70</v>
      </c>
      <c r="AY175" s="175" t="s">
        <v>122</v>
      </c>
      <c r="BE175" s="225">
        <f>IF($N$175="základní",$J$175,0)</f>
        <v>0</v>
      </c>
      <c r="BF175" s="225">
        <f>IF($N$175="snížená",$J$175,0)</f>
        <v>0</v>
      </c>
      <c r="BG175" s="225">
        <f>IF($N$175="zákl. přenesená",$J$175,0)</f>
        <v>0</v>
      </c>
      <c r="BH175" s="225">
        <f>IF($N$175="sníž. přenesená",$J$175,0)</f>
        <v>0</v>
      </c>
      <c r="BI175" s="225">
        <f>IF($N$175="nulová",$J$175,0)</f>
        <v>0</v>
      </c>
      <c r="BJ175" s="175" t="s">
        <v>17</v>
      </c>
      <c r="BK175" s="225">
        <f>ROUND($I$175*$H$175,2)</f>
        <v>0</v>
      </c>
      <c r="BL175" s="175" t="s">
        <v>197</v>
      </c>
      <c r="BM175" s="175" t="s">
        <v>1264</v>
      </c>
    </row>
    <row r="176" spans="1:65" s="147" customFormat="1" ht="15.75" customHeight="1" x14ac:dyDescent="0.3">
      <c r="A176" s="245"/>
      <c r="B176" s="81"/>
      <c r="C176" s="218" t="s">
        <v>506</v>
      </c>
      <c r="D176" s="218" t="s">
        <v>125</v>
      </c>
      <c r="E176" s="216" t="s">
        <v>527</v>
      </c>
      <c r="F176" s="217" t="s">
        <v>528</v>
      </c>
      <c r="G176" s="218" t="s">
        <v>208</v>
      </c>
      <c r="H176" s="219">
        <v>6</v>
      </c>
      <c r="I176" s="270"/>
      <c r="J176" s="220">
        <f>ROUND($I$176*$H$176,2)</f>
        <v>0</v>
      </c>
      <c r="K176" s="217" t="s">
        <v>129</v>
      </c>
      <c r="L176" s="252"/>
      <c r="M176" s="221"/>
      <c r="N176" s="222" t="s">
        <v>34</v>
      </c>
      <c r="O176" s="223">
        <v>0.10299999999999999</v>
      </c>
      <c r="P176" s="223">
        <f>$O$176*$H$176</f>
        <v>0.61799999999999999</v>
      </c>
      <c r="Q176" s="223">
        <v>5.0000000000000002E-5</v>
      </c>
      <c r="R176" s="223">
        <f>$Q$176*$H$176</f>
        <v>3.0000000000000003E-4</v>
      </c>
      <c r="S176" s="223">
        <v>0</v>
      </c>
      <c r="T176" s="224">
        <f>$S$176*$H$176</f>
        <v>0</v>
      </c>
      <c r="AR176" s="175" t="s">
        <v>197</v>
      </c>
      <c r="AT176" s="175" t="s">
        <v>125</v>
      </c>
      <c r="AU176" s="175" t="s">
        <v>70</v>
      </c>
      <c r="AY176" s="175" t="s">
        <v>122</v>
      </c>
      <c r="BE176" s="225">
        <f>IF($N$176="základní",$J$176,0)</f>
        <v>0</v>
      </c>
      <c r="BF176" s="225">
        <f>IF($N$176="snížená",$J$176,0)</f>
        <v>0</v>
      </c>
      <c r="BG176" s="225">
        <f>IF($N$176="zákl. přenesená",$J$176,0)</f>
        <v>0</v>
      </c>
      <c r="BH176" s="225">
        <f>IF($N$176="sníž. přenesená",$J$176,0)</f>
        <v>0</v>
      </c>
      <c r="BI176" s="225">
        <f>IF($N$176="nulová",$J$176,0)</f>
        <v>0</v>
      </c>
      <c r="BJ176" s="175" t="s">
        <v>17</v>
      </c>
      <c r="BK176" s="225">
        <f>ROUND($I$176*$H$176,2)</f>
        <v>0</v>
      </c>
      <c r="BL176" s="175" t="s">
        <v>197</v>
      </c>
      <c r="BM176" s="175" t="s">
        <v>1265</v>
      </c>
    </row>
    <row r="177" spans="1:65" s="147" customFormat="1" ht="15.75" customHeight="1" x14ac:dyDescent="0.3">
      <c r="A177" s="245"/>
      <c r="B177" s="81"/>
      <c r="C177" s="218" t="s">
        <v>510</v>
      </c>
      <c r="D177" s="218" t="s">
        <v>125</v>
      </c>
      <c r="E177" s="216" t="s">
        <v>263</v>
      </c>
      <c r="F177" s="217" t="s">
        <v>264</v>
      </c>
      <c r="G177" s="218" t="s">
        <v>208</v>
      </c>
      <c r="H177" s="219">
        <v>6</v>
      </c>
      <c r="I177" s="270"/>
      <c r="J177" s="220">
        <f>ROUND($I$177*$H$177,2)</f>
        <v>0</v>
      </c>
      <c r="K177" s="217" t="s">
        <v>129</v>
      </c>
      <c r="L177" s="252"/>
      <c r="M177" s="221"/>
      <c r="N177" s="222" t="s">
        <v>34</v>
      </c>
      <c r="O177" s="223">
        <v>6.7000000000000004E-2</v>
      </c>
      <c r="P177" s="223">
        <f>$O$177*$H$177</f>
        <v>0.40200000000000002</v>
      </c>
      <c r="Q177" s="223">
        <v>1.9000000000000001E-4</v>
      </c>
      <c r="R177" s="223">
        <f>$Q$177*$H$177</f>
        <v>1.14E-3</v>
      </c>
      <c r="S177" s="223">
        <v>0</v>
      </c>
      <c r="T177" s="224">
        <f>$S$177*$H$177</f>
        <v>0</v>
      </c>
      <c r="AR177" s="175" t="s">
        <v>197</v>
      </c>
      <c r="AT177" s="175" t="s">
        <v>125</v>
      </c>
      <c r="AU177" s="175" t="s">
        <v>70</v>
      </c>
      <c r="AY177" s="175" t="s">
        <v>122</v>
      </c>
      <c r="BE177" s="225">
        <f>IF($N$177="základní",$J$177,0)</f>
        <v>0</v>
      </c>
      <c r="BF177" s="225">
        <f>IF($N$177="snížená",$J$177,0)</f>
        <v>0</v>
      </c>
      <c r="BG177" s="225">
        <f>IF($N$177="zákl. přenesená",$J$177,0)</f>
        <v>0</v>
      </c>
      <c r="BH177" s="225">
        <f>IF($N$177="sníž. přenesená",$J$177,0)</f>
        <v>0</v>
      </c>
      <c r="BI177" s="225">
        <f>IF($N$177="nulová",$J$177,0)</f>
        <v>0</v>
      </c>
      <c r="BJ177" s="175" t="s">
        <v>17</v>
      </c>
      <c r="BK177" s="225">
        <f>ROUND($I$177*$H$177,2)</f>
        <v>0</v>
      </c>
      <c r="BL177" s="175" t="s">
        <v>197</v>
      </c>
      <c r="BM177" s="175" t="s">
        <v>1266</v>
      </c>
    </row>
    <row r="178" spans="1:65" s="147" customFormat="1" ht="15.75" customHeight="1" x14ac:dyDescent="0.3">
      <c r="A178" s="245"/>
      <c r="B178" s="81"/>
      <c r="C178" s="218" t="s">
        <v>514</v>
      </c>
      <c r="D178" s="218" t="s">
        <v>125</v>
      </c>
      <c r="E178" s="216" t="s">
        <v>267</v>
      </c>
      <c r="F178" s="217" t="s">
        <v>268</v>
      </c>
      <c r="G178" s="218" t="s">
        <v>208</v>
      </c>
      <c r="H178" s="219">
        <v>6</v>
      </c>
      <c r="I178" s="270"/>
      <c r="J178" s="220">
        <f>ROUND($I$178*$H$178,2)</f>
        <v>0</v>
      </c>
      <c r="K178" s="217" t="s">
        <v>129</v>
      </c>
      <c r="L178" s="252"/>
      <c r="M178" s="221"/>
      <c r="N178" s="222" t="s">
        <v>34</v>
      </c>
      <c r="O178" s="223">
        <v>8.2000000000000003E-2</v>
      </c>
      <c r="P178" s="223">
        <f>$O$178*$H$178</f>
        <v>0.49199999999999999</v>
      </c>
      <c r="Q178" s="223">
        <v>1.0000000000000001E-5</v>
      </c>
      <c r="R178" s="223">
        <f>$Q$178*$H$178</f>
        <v>6.0000000000000008E-5</v>
      </c>
      <c r="S178" s="223">
        <v>0</v>
      </c>
      <c r="T178" s="224">
        <f>$S$178*$H$178</f>
        <v>0</v>
      </c>
      <c r="AR178" s="175" t="s">
        <v>197</v>
      </c>
      <c r="AT178" s="175" t="s">
        <v>125</v>
      </c>
      <c r="AU178" s="175" t="s">
        <v>70</v>
      </c>
      <c r="AY178" s="175" t="s">
        <v>122</v>
      </c>
      <c r="BE178" s="225">
        <f>IF($N$178="základní",$J$178,0)</f>
        <v>0</v>
      </c>
      <c r="BF178" s="225">
        <f>IF($N$178="snížená",$J$178,0)</f>
        <v>0</v>
      </c>
      <c r="BG178" s="225">
        <f>IF($N$178="zákl. přenesená",$J$178,0)</f>
        <v>0</v>
      </c>
      <c r="BH178" s="225">
        <f>IF($N$178="sníž. přenesená",$J$178,0)</f>
        <v>0</v>
      </c>
      <c r="BI178" s="225">
        <f>IF($N$178="nulová",$J$178,0)</f>
        <v>0</v>
      </c>
      <c r="BJ178" s="175" t="s">
        <v>17</v>
      </c>
      <c r="BK178" s="225">
        <f>ROUND($I$178*$H$178,2)</f>
        <v>0</v>
      </c>
      <c r="BL178" s="175" t="s">
        <v>197</v>
      </c>
      <c r="BM178" s="175" t="s">
        <v>1267</v>
      </c>
    </row>
    <row r="179" spans="1:65" s="147" customFormat="1" ht="15.75" customHeight="1" x14ac:dyDescent="0.3">
      <c r="A179" s="245"/>
      <c r="B179" s="81"/>
      <c r="C179" s="218" t="s">
        <v>518</v>
      </c>
      <c r="D179" s="218" t="s">
        <v>125</v>
      </c>
      <c r="E179" s="216" t="s">
        <v>271</v>
      </c>
      <c r="F179" s="217" t="s">
        <v>272</v>
      </c>
      <c r="G179" s="218" t="s">
        <v>221</v>
      </c>
      <c r="H179" s="269"/>
      <c r="I179" s="270"/>
      <c r="J179" s="220">
        <f>ROUND($I$179*$H$179,2)</f>
        <v>0</v>
      </c>
      <c r="K179" s="217" t="s">
        <v>129</v>
      </c>
      <c r="L179" s="252"/>
      <c r="M179" s="221"/>
      <c r="N179" s="222" t="s">
        <v>34</v>
      </c>
      <c r="O179" s="223">
        <v>0</v>
      </c>
      <c r="P179" s="223">
        <f>$O$179*$H$179</f>
        <v>0</v>
      </c>
      <c r="Q179" s="223">
        <v>0</v>
      </c>
      <c r="R179" s="223">
        <f>$Q$179*$H$179</f>
        <v>0</v>
      </c>
      <c r="S179" s="223">
        <v>0</v>
      </c>
      <c r="T179" s="224">
        <f>$S$179*$H$179</f>
        <v>0</v>
      </c>
      <c r="AR179" s="175" t="s">
        <v>197</v>
      </c>
      <c r="AT179" s="175" t="s">
        <v>125</v>
      </c>
      <c r="AU179" s="175" t="s">
        <v>70</v>
      </c>
      <c r="AY179" s="175" t="s">
        <v>122</v>
      </c>
      <c r="BE179" s="225">
        <f>IF($N$179="základní",$J$179,0)</f>
        <v>0</v>
      </c>
      <c r="BF179" s="225">
        <f>IF($N$179="snížená",$J$179,0)</f>
        <v>0</v>
      </c>
      <c r="BG179" s="225">
        <f>IF($N$179="zákl. přenesená",$J$179,0)</f>
        <v>0</v>
      </c>
      <c r="BH179" s="225">
        <f>IF($N$179="sníž. přenesená",$J$179,0)</f>
        <v>0</v>
      </c>
      <c r="BI179" s="225">
        <f>IF($N$179="nulová",$J$179,0)</f>
        <v>0</v>
      </c>
      <c r="BJ179" s="175" t="s">
        <v>17</v>
      </c>
      <c r="BK179" s="225">
        <f>ROUND($I$179*$H$179,2)</f>
        <v>0</v>
      </c>
      <c r="BL179" s="175" t="s">
        <v>197</v>
      </c>
      <c r="BM179" s="175" t="s">
        <v>1268</v>
      </c>
    </row>
    <row r="180" spans="1:65" s="205" customFormat="1" ht="30.75" hidden="1" customHeight="1" x14ac:dyDescent="0.3">
      <c r="A180" s="250"/>
      <c r="B180" s="204"/>
      <c r="D180" s="206" t="s">
        <v>62</v>
      </c>
      <c r="E180" s="213" t="s">
        <v>542</v>
      </c>
      <c r="F180" s="213" t="s">
        <v>543</v>
      </c>
      <c r="J180" s="214">
        <f>$BK$180</f>
        <v>0</v>
      </c>
      <c r="L180" s="254"/>
      <c r="M180" s="209"/>
      <c r="P180" s="210">
        <f>SUM($P$181:$P$191)</f>
        <v>4.2889999999999997</v>
      </c>
      <c r="R180" s="210">
        <f>SUM($R$181:$R$191)</f>
        <v>3.8949999999999999E-2</v>
      </c>
      <c r="T180" s="211">
        <f>SUM($T$181:$T$191)</f>
        <v>5.5709999999999996E-2</v>
      </c>
      <c r="AR180" s="206" t="s">
        <v>70</v>
      </c>
      <c r="AT180" s="206" t="s">
        <v>62</v>
      </c>
      <c r="AU180" s="206" t="s">
        <v>17</v>
      </c>
      <c r="AY180" s="206" t="s">
        <v>122</v>
      </c>
      <c r="BK180" s="212">
        <f>SUM($BK$181:$BK$191)</f>
        <v>0</v>
      </c>
    </row>
    <row r="181" spans="1:65" s="147" customFormat="1" ht="15.75" customHeight="1" x14ac:dyDescent="0.3">
      <c r="A181" s="245"/>
      <c r="B181" s="81"/>
      <c r="C181" s="218" t="s">
        <v>522</v>
      </c>
      <c r="D181" s="218" t="s">
        <v>125</v>
      </c>
      <c r="E181" s="216" t="s">
        <v>545</v>
      </c>
      <c r="F181" s="217" t="s">
        <v>546</v>
      </c>
      <c r="G181" s="218" t="s">
        <v>547</v>
      </c>
      <c r="H181" s="219">
        <v>1</v>
      </c>
      <c r="I181" s="270"/>
      <c r="J181" s="220">
        <f>ROUND($I$181*$H$181,2)</f>
        <v>0</v>
      </c>
      <c r="K181" s="217" t="s">
        <v>129</v>
      </c>
      <c r="L181" s="252"/>
      <c r="M181" s="221"/>
      <c r="N181" s="222" t="s">
        <v>34</v>
      </c>
      <c r="O181" s="223">
        <v>0.46500000000000002</v>
      </c>
      <c r="P181" s="223">
        <f>$O$181*$H$181</f>
        <v>0.46500000000000002</v>
      </c>
      <c r="Q181" s="223">
        <v>0</v>
      </c>
      <c r="R181" s="223">
        <f>$Q$181*$H$181</f>
        <v>0</v>
      </c>
      <c r="S181" s="223">
        <v>3.4200000000000001E-2</v>
      </c>
      <c r="T181" s="224">
        <f>$S$181*$H$181</f>
        <v>3.4200000000000001E-2</v>
      </c>
      <c r="AR181" s="175" t="s">
        <v>197</v>
      </c>
      <c r="AT181" s="175" t="s">
        <v>125</v>
      </c>
      <c r="AU181" s="175" t="s">
        <v>70</v>
      </c>
      <c r="AY181" s="175" t="s">
        <v>122</v>
      </c>
      <c r="BE181" s="225">
        <f>IF($N$181="základní",$J$181,0)</f>
        <v>0</v>
      </c>
      <c r="BF181" s="225">
        <f>IF($N$181="snížená",$J$181,0)</f>
        <v>0</v>
      </c>
      <c r="BG181" s="225">
        <f>IF($N$181="zákl. přenesená",$J$181,0)</f>
        <v>0</v>
      </c>
      <c r="BH181" s="225">
        <f>IF($N$181="sníž. přenesená",$J$181,0)</f>
        <v>0</v>
      </c>
      <c r="BI181" s="225">
        <f>IF($N$181="nulová",$J$181,0)</f>
        <v>0</v>
      </c>
      <c r="BJ181" s="175" t="s">
        <v>17</v>
      </c>
      <c r="BK181" s="225">
        <f>ROUND($I$181*$H$181,2)</f>
        <v>0</v>
      </c>
      <c r="BL181" s="175" t="s">
        <v>197</v>
      </c>
      <c r="BM181" s="175" t="s">
        <v>548</v>
      </c>
    </row>
    <row r="182" spans="1:65" s="147" customFormat="1" ht="15.75" customHeight="1" x14ac:dyDescent="0.3">
      <c r="A182" s="245"/>
      <c r="B182" s="81"/>
      <c r="C182" s="218" t="s">
        <v>524</v>
      </c>
      <c r="D182" s="218" t="s">
        <v>125</v>
      </c>
      <c r="E182" s="216" t="s">
        <v>550</v>
      </c>
      <c r="F182" s="217" t="s">
        <v>551</v>
      </c>
      <c r="G182" s="218" t="s">
        <v>547</v>
      </c>
      <c r="H182" s="219">
        <v>1</v>
      </c>
      <c r="I182" s="270"/>
      <c r="J182" s="220">
        <f>ROUND($I$182*$H$182,2)</f>
        <v>0</v>
      </c>
      <c r="K182" s="217" t="s">
        <v>129</v>
      </c>
      <c r="L182" s="252"/>
      <c r="M182" s="221"/>
      <c r="N182" s="222" t="s">
        <v>34</v>
      </c>
      <c r="O182" s="223">
        <v>1.1000000000000001</v>
      </c>
      <c r="P182" s="223">
        <f>$O$182*$H$182</f>
        <v>1.1000000000000001</v>
      </c>
      <c r="Q182" s="223">
        <v>2.2749999999999999E-2</v>
      </c>
      <c r="R182" s="223">
        <f>$Q$182*$H$182</f>
        <v>2.2749999999999999E-2</v>
      </c>
      <c r="S182" s="223">
        <v>0</v>
      </c>
      <c r="T182" s="224">
        <f>$S$182*$H$182</f>
        <v>0</v>
      </c>
      <c r="AR182" s="175" t="s">
        <v>197</v>
      </c>
      <c r="AT182" s="175" t="s">
        <v>125</v>
      </c>
      <c r="AU182" s="175" t="s">
        <v>70</v>
      </c>
      <c r="AY182" s="175" t="s">
        <v>122</v>
      </c>
      <c r="BE182" s="225">
        <f>IF($N$182="základní",$J$182,0)</f>
        <v>0</v>
      </c>
      <c r="BF182" s="225">
        <f>IF($N$182="snížená",$J$182,0)</f>
        <v>0</v>
      </c>
      <c r="BG182" s="225">
        <f>IF($N$182="zákl. přenesená",$J$182,0)</f>
        <v>0</v>
      </c>
      <c r="BH182" s="225">
        <f>IF($N$182="sníž. přenesená",$J$182,0)</f>
        <v>0</v>
      </c>
      <c r="BI182" s="225">
        <f>IF($N$182="nulová",$J$182,0)</f>
        <v>0</v>
      </c>
      <c r="BJ182" s="175" t="s">
        <v>17</v>
      </c>
      <c r="BK182" s="225">
        <f>ROUND($I$182*$H$182,2)</f>
        <v>0</v>
      </c>
      <c r="BL182" s="175" t="s">
        <v>197</v>
      </c>
      <c r="BM182" s="175" t="s">
        <v>1269</v>
      </c>
    </row>
    <row r="183" spans="1:65" s="147" customFormat="1" ht="15.75" customHeight="1" x14ac:dyDescent="0.3">
      <c r="A183" s="245"/>
      <c r="B183" s="81"/>
      <c r="C183" s="218" t="s">
        <v>526</v>
      </c>
      <c r="D183" s="218" t="s">
        <v>125</v>
      </c>
      <c r="E183" s="216" t="s">
        <v>562</v>
      </c>
      <c r="F183" s="217" t="s">
        <v>563</v>
      </c>
      <c r="G183" s="218" t="s">
        <v>547</v>
      </c>
      <c r="H183" s="219">
        <v>1</v>
      </c>
      <c r="I183" s="270"/>
      <c r="J183" s="220">
        <f>ROUND($I$183*$H$183,2)</f>
        <v>0</v>
      </c>
      <c r="K183" s="217" t="s">
        <v>129</v>
      </c>
      <c r="L183" s="252"/>
      <c r="M183" s="221"/>
      <c r="N183" s="222" t="s">
        <v>34</v>
      </c>
      <c r="O183" s="223">
        <v>0.36199999999999999</v>
      </c>
      <c r="P183" s="223">
        <f>$O$183*$H$183</f>
        <v>0.36199999999999999</v>
      </c>
      <c r="Q183" s="223">
        <v>0</v>
      </c>
      <c r="R183" s="223">
        <f>$Q$183*$H$183</f>
        <v>0</v>
      </c>
      <c r="S183" s="223">
        <v>1.9460000000000002E-2</v>
      </c>
      <c r="T183" s="224">
        <f>$S$183*$H$183</f>
        <v>1.9460000000000002E-2</v>
      </c>
      <c r="AR183" s="175" t="s">
        <v>197</v>
      </c>
      <c r="AT183" s="175" t="s">
        <v>125</v>
      </c>
      <c r="AU183" s="175" t="s">
        <v>70</v>
      </c>
      <c r="AY183" s="175" t="s">
        <v>122</v>
      </c>
      <c r="BE183" s="225">
        <f>IF($N$183="základní",$J$183,0)</f>
        <v>0</v>
      </c>
      <c r="BF183" s="225">
        <f>IF($N$183="snížená",$J$183,0)</f>
        <v>0</v>
      </c>
      <c r="BG183" s="225">
        <f>IF($N$183="zákl. přenesená",$J$183,0)</f>
        <v>0</v>
      </c>
      <c r="BH183" s="225">
        <f>IF($N$183="sníž. přenesená",$J$183,0)</f>
        <v>0</v>
      </c>
      <c r="BI183" s="225">
        <f>IF($N$183="nulová",$J$183,0)</f>
        <v>0</v>
      </c>
      <c r="BJ183" s="175" t="s">
        <v>17</v>
      </c>
      <c r="BK183" s="225">
        <f>ROUND($I$183*$H$183,2)</f>
        <v>0</v>
      </c>
      <c r="BL183" s="175" t="s">
        <v>197</v>
      </c>
      <c r="BM183" s="175" t="s">
        <v>564</v>
      </c>
    </row>
    <row r="184" spans="1:65" s="147" customFormat="1" ht="15.75" customHeight="1" x14ac:dyDescent="0.3">
      <c r="A184" s="245"/>
      <c r="B184" s="81"/>
      <c r="C184" s="218" t="s">
        <v>530</v>
      </c>
      <c r="D184" s="218" t="s">
        <v>125</v>
      </c>
      <c r="E184" s="216" t="s">
        <v>570</v>
      </c>
      <c r="F184" s="217" t="s">
        <v>571</v>
      </c>
      <c r="G184" s="218" t="s">
        <v>547</v>
      </c>
      <c r="H184" s="219">
        <v>1</v>
      </c>
      <c r="I184" s="270"/>
      <c r="J184" s="220">
        <f>ROUND($I$184*$H$184,2)</f>
        <v>0</v>
      </c>
      <c r="K184" s="217" t="s">
        <v>129</v>
      </c>
      <c r="L184" s="252"/>
      <c r="M184" s="221"/>
      <c r="N184" s="222" t="s">
        <v>34</v>
      </c>
      <c r="O184" s="223">
        <v>1.1000000000000001</v>
      </c>
      <c r="P184" s="223">
        <f>$O$184*$H$184</f>
        <v>1.1000000000000001</v>
      </c>
      <c r="Q184" s="223">
        <v>1.2760000000000001E-2</v>
      </c>
      <c r="R184" s="223">
        <f>$Q$184*$H$184</f>
        <v>1.2760000000000001E-2</v>
      </c>
      <c r="S184" s="223">
        <v>0</v>
      </c>
      <c r="T184" s="224">
        <f>$S$184*$H$184</f>
        <v>0</v>
      </c>
      <c r="AR184" s="175" t="s">
        <v>197</v>
      </c>
      <c r="AT184" s="175" t="s">
        <v>125</v>
      </c>
      <c r="AU184" s="175" t="s">
        <v>70</v>
      </c>
      <c r="AY184" s="175" t="s">
        <v>122</v>
      </c>
      <c r="BE184" s="225">
        <f>IF($N$184="základní",$J$184,0)</f>
        <v>0</v>
      </c>
      <c r="BF184" s="225">
        <f>IF($N$184="snížená",$J$184,0)</f>
        <v>0</v>
      </c>
      <c r="BG184" s="225">
        <f>IF($N$184="zákl. přenesená",$J$184,0)</f>
        <v>0</v>
      </c>
      <c r="BH184" s="225">
        <f>IF($N$184="sníž. přenesená",$J$184,0)</f>
        <v>0</v>
      </c>
      <c r="BI184" s="225">
        <f>IF($N$184="nulová",$J$184,0)</f>
        <v>0</v>
      </c>
      <c r="BJ184" s="175" t="s">
        <v>17</v>
      </c>
      <c r="BK184" s="225">
        <f>ROUND($I$184*$H$184,2)</f>
        <v>0</v>
      </c>
      <c r="BL184" s="175" t="s">
        <v>197</v>
      </c>
      <c r="BM184" s="175" t="s">
        <v>1270</v>
      </c>
    </row>
    <row r="185" spans="1:65" s="147" customFormat="1" ht="15.75" customHeight="1" x14ac:dyDescent="0.3">
      <c r="A185" s="245"/>
      <c r="B185" s="81"/>
      <c r="C185" s="218" t="s">
        <v>534</v>
      </c>
      <c r="D185" s="218" t="s">
        <v>125</v>
      </c>
      <c r="E185" s="216" t="s">
        <v>586</v>
      </c>
      <c r="F185" s="217" t="s">
        <v>587</v>
      </c>
      <c r="G185" s="218" t="s">
        <v>128</v>
      </c>
      <c r="H185" s="219">
        <v>1</v>
      </c>
      <c r="I185" s="270"/>
      <c r="J185" s="220">
        <f>ROUND($I$185*$H$185,2)</f>
        <v>0</v>
      </c>
      <c r="K185" s="217" t="s">
        <v>129</v>
      </c>
      <c r="L185" s="252"/>
      <c r="M185" s="221"/>
      <c r="N185" s="222" t="s">
        <v>34</v>
      </c>
      <c r="O185" s="223">
        <v>0.114</v>
      </c>
      <c r="P185" s="223">
        <f>$O$185*$H$185</f>
        <v>0.114</v>
      </c>
      <c r="Q185" s="223">
        <v>0</v>
      </c>
      <c r="R185" s="223">
        <f>$Q$185*$H$185</f>
        <v>0</v>
      </c>
      <c r="S185" s="223">
        <v>4.8999999999999998E-4</v>
      </c>
      <c r="T185" s="224">
        <f>$S$185*$H$185</f>
        <v>4.8999999999999998E-4</v>
      </c>
      <c r="AR185" s="175" t="s">
        <v>197</v>
      </c>
      <c r="AT185" s="175" t="s">
        <v>125</v>
      </c>
      <c r="AU185" s="175" t="s">
        <v>70</v>
      </c>
      <c r="AY185" s="175" t="s">
        <v>122</v>
      </c>
      <c r="BE185" s="225">
        <f>IF($N$185="základní",$J$185,0)</f>
        <v>0</v>
      </c>
      <c r="BF185" s="225">
        <f>IF($N$185="snížená",$J$185,0)</f>
        <v>0</v>
      </c>
      <c r="BG185" s="225">
        <f>IF($N$185="zákl. přenesená",$J$185,0)</f>
        <v>0</v>
      </c>
      <c r="BH185" s="225">
        <f>IF($N$185="sníž. přenesená",$J$185,0)</f>
        <v>0</v>
      </c>
      <c r="BI185" s="225">
        <f>IF($N$185="nulová",$J$185,0)</f>
        <v>0</v>
      </c>
      <c r="BJ185" s="175" t="s">
        <v>17</v>
      </c>
      <c r="BK185" s="225">
        <f>ROUND($I$185*$H$185,2)</f>
        <v>0</v>
      </c>
      <c r="BL185" s="175" t="s">
        <v>197</v>
      </c>
      <c r="BM185" s="175" t="s">
        <v>588</v>
      </c>
    </row>
    <row r="186" spans="1:65" s="147" customFormat="1" ht="15.75" customHeight="1" x14ac:dyDescent="0.3">
      <c r="A186" s="245"/>
      <c r="B186" s="81"/>
      <c r="C186" s="218" t="s">
        <v>536</v>
      </c>
      <c r="D186" s="218" t="s">
        <v>125</v>
      </c>
      <c r="E186" s="216" t="s">
        <v>590</v>
      </c>
      <c r="F186" s="217" t="s">
        <v>591</v>
      </c>
      <c r="G186" s="218" t="s">
        <v>547</v>
      </c>
      <c r="H186" s="219">
        <v>3</v>
      </c>
      <c r="I186" s="270"/>
      <c r="J186" s="220">
        <f>ROUND($I$186*$H$186,2)</f>
        <v>0</v>
      </c>
      <c r="K186" s="217" t="s">
        <v>129</v>
      </c>
      <c r="L186" s="252"/>
      <c r="M186" s="221"/>
      <c r="N186" s="222" t="s">
        <v>34</v>
      </c>
      <c r="O186" s="223">
        <v>0.22700000000000001</v>
      </c>
      <c r="P186" s="223">
        <f>$O$186*$H$186</f>
        <v>0.68100000000000005</v>
      </c>
      <c r="Q186" s="223">
        <v>2.9999999999999997E-4</v>
      </c>
      <c r="R186" s="223">
        <f>$Q$186*$H$186</f>
        <v>8.9999999999999998E-4</v>
      </c>
      <c r="S186" s="223">
        <v>0</v>
      </c>
      <c r="T186" s="224">
        <f>$S$186*$H$186</f>
        <v>0</v>
      </c>
      <c r="AR186" s="175" t="s">
        <v>197</v>
      </c>
      <c r="AT186" s="175" t="s">
        <v>125</v>
      </c>
      <c r="AU186" s="175" t="s">
        <v>70</v>
      </c>
      <c r="AY186" s="175" t="s">
        <v>122</v>
      </c>
      <c r="BE186" s="225">
        <f>IF($N$186="základní",$J$186,0)</f>
        <v>0</v>
      </c>
      <c r="BF186" s="225">
        <f>IF($N$186="snížená",$J$186,0)</f>
        <v>0</v>
      </c>
      <c r="BG186" s="225">
        <f>IF($N$186="zákl. přenesená",$J$186,0)</f>
        <v>0</v>
      </c>
      <c r="BH186" s="225">
        <f>IF($N$186="sníž. přenesená",$J$186,0)</f>
        <v>0</v>
      </c>
      <c r="BI186" s="225">
        <f>IF($N$186="nulová",$J$186,0)</f>
        <v>0</v>
      </c>
      <c r="BJ186" s="175" t="s">
        <v>17</v>
      </c>
      <c r="BK186" s="225">
        <f>ROUND($I$186*$H$186,2)</f>
        <v>0</v>
      </c>
      <c r="BL186" s="175" t="s">
        <v>197</v>
      </c>
      <c r="BM186" s="175" t="s">
        <v>1271</v>
      </c>
    </row>
    <row r="187" spans="1:65" s="147" customFormat="1" ht="15.75" customHeight="1" x14ac:dyDescent="0.3">
      <c r="A187" s="245"/>
      <c r="B187" s="81"/>
      <c r="C187" s="218" t="s">
        <v>538</v>
      </c>
      <c r="D187" s="218" t="s">
        <v>125</v>
      </c>
      <c r="E187" s="216" t="s">
        <v>594</v>
      </c>
      <c r="F187" s="217" t="s">
        <v>595</v>
      </c>
      <c r="G187" s="218" t="s">
        <v>547</v>
      </c>
      <c r="H187" s="219">
        <v>1</v>
      </c>
      <c r="I187" s="270"/>
      <c r="J187" s="220">
        <f>ROUND($I$187*$H$187,2)</f>
        <v>0</v>
      </c>
      <c r="K187" s="217" t="s">
        <v>129</v>
      </c>
      <c r="L187" s="252"/>
      <c r="M187" s="221"/>
      <c r="N187" s="222" t="s">
        <v>34</v>
      </c>
      <c r="O187" s="223">
        <v>0.217</v>
      </c>
      <c r="P187" s="223">
        <f>$O$187*$H$187</f>
        <v>0.217</v>
      </c>
      <c r="Q187" s="223">
        <v>0</v>
      </c>
      <c r="R187" s="223">
        <f>$Q$187*$H$187</f>
        <v>0</v>
      </c>
      <c r="S187" s="223">
        <v>1.56E-3</v>
      </c>
      <c r="T187" s="224">
        <f>$S$187*$H$187</f>
        <v>1.56E-3</v>
      </c>
      <c r="AR187" s="175" t="s">
        <v>197</v>
      </c>
      <c r="AT187" s="175" t="s">
        <v>125</v>
      </c>
      <c r="AU187" s="175" t="s">
        <v>70</v>
      </c>
      <c r="AY187" s="175" t="s">
        <v>122</v>
      </c>
      <c r="BE187" s="225">
        <f>IF($N$187="základní",$J$187,0)</f>
        <v>0</v>
      </c>
      <c r="BF187" s="225">
        <f>IF($N$187="snížená",$J$187,0)</f>
        <v>0</v>
      </c>
      <c r="BG187" s="225">
        <f>IF($N$187="zákl. přenesená",$J$187,0)</f>
        <v>0</v>
      </c>
      <c r="BH187" s="225">
        <f>IF($N$187="sníž. přenesená",$J$187,0)</f>
        <v>0</v>
      </c>
      <c r="BI187" s="225">
        <f>IF($N$187="nulová",$J$187,0)</f>
        <v>0</v>
      </c>
      <c r="BJ187" s="175" t="s">
        <v>17</v>
      </c>
      <c r="BK187" s="225">
        <f>ROUND($I$187*$H$187,2)</f>
        <v>0</v>
      </c>
      <c r="BL187" s="175" t="s">
        <v>197</v>
      </c>
      <c r="BM187" s="175" t="s">
        <v>596</v>
      </c>
    </row>
    <row r="188" spans="1:65" s="147" customFormat="1" ht="15.75" customHeight="1" x14ac:dyDescent="0.3">
      <c r="A188" s="245"/>
      <c r="B188" s="81"/>
      <c r="C188" s="218" t="s">
        <v>540</v>
      </c>
      <c r="D188" s="218" t="s">
        <v>125</v>
      </c>
      <c r="E188" s="216" t="s">
        <v>606</v>
      </c>
      <c r="F188" s="217" t="s">
        <v>607</v>
      </c>
      <c r="G188" s="218" t="s">
        <v>547</v>
      </c>
      <c r="H188" s="219">
        <v>1</v>
      </c>
      <c r="I188" s="270"/>
      <c r="J188" s="220">
        <f>ROUND($I$188*$H$188,2)</f>
        <v>0</v>
      </c>
      <c r="K188" s="217" t="s">
        <v>129</v>
      </c>
      <c r="L188" s="252"/>
      <c r="M188" s="221"/>
      <c r="N188" s="222" t="s">
        <v>34</v>
      </c>
      <c r="O188" s="223">
        <v>0.25</v>
      </c>
      <c r="P188" s="223">
        <f>$O$188*$H$188</f>
        <v>0.25</v>
      </c>
      <c r="Q188" s="223">
        <v>2.5400000000000002E-3</v>
      </c>
      <c r="R188" s="223">
        <f>$Q$188*$H$188</f>
        <v>2.5400000000000002E-3</v>
      </c>
      <c r="S188" s="223">
        <v>0</v>
      </c>
      <c r="T188" s="224">
        <f>$S$188*$H$188</f>
        <v>0</v>
      </c>
      <c r="AR188" s="175" t="s">
        <v>197</v>
      </c>
      <c r="AT188" s="175" t="s">
        <v>125</v>
      </c>
      <c r="AU188" s="175" t="s">
        <v>70</v>
      </c>
      <c r="AY188" s="175" t="s">
        <v>122</v>
      </c>
      <c r="BE188" s="225">
        <f>IF($N$188="základní",$J$188,0)</f>
        <v>0</v>
      </c>
      <c r="BF188" s="225">
        <f>IF($N$188="snížená",$J$188,0)</f>
        <v>0</v>
      </c>
      <c r="BG188" s="225">
        <f>IF($N$188="zákl. přenesená",$J$188,0)</f>
        <v>0</v>
      </c>
      <c r="BH188" s="225">
        <f>IF($N$188="sníž. přenesená",$J$188,0)</f>
        <v>0</v>
      </c>
      <c r="BI188" s="225">
        <f>IF($N$188="nulová",$J$188,0)</f>
        <v>0</v>
      </c>
      <c r="BJ188" s="175" t="s">
        <v>17</v>
      </c>
      <c r="BK188" s="225">
        <f>ROUND($I$188*$H$188,2)</f>
        <v>0</v>
      </c>
      <c r="BL188" s="175" t="s">
        <v>197</v>
      </c>
      <c r="BM188" s="175" t="s">
        <v>1272</v>
      </c>
    </row>
    <row r="189" spans="1:65" s="147" customFormat="1" ht="15.75" customHeight="1" x14ac:dyDescent="0.3">
      <c r="A189" s="245"/>
      <c r="B189" s="81"/>
      <c r="C189" s="218" t="s">
        <v>544</v>
      </c>
      <c r="D189" s="218" t="s">
        <v>125</v>
      </c>
      <c r="E189" s="216" t="s">
        <v>610</v>
      </c>
      <c r="F189" s="217" t="s">
        <v>611</v>
      </c>
      <c r="G189" s="218" t="s">
        <v>128</v>
      </c>
      <c r="H189" s="219">
        <v>1</v>
      </c>
      <c r="I189" s="270"/>
      <c r="J189" s="220">
        <f>ROUND($I$189*$H$189,2)</f>
        <v>0</v>
      </c>
      <c r="K189" s="217" t="s">
        <v>217</v>
      </c>
      <c r="L189" s="252"/>
      <c r="M189" s="221"/>
      <c r="N189" s="222" t="s">
        <v>34</v>
      </c>
      <c r="O189" s="223">
        <v>0</v>
      </c>
      <c r="P189" s="223">
        <f>$O$189*$H$189</f>
        <v>0</v>
      </c>
      <c r="Q189" s="223">
        <v>0</v>
      </c>
      <c r="R189" s="223">
        <f>$Q$189*$H$189</f>
        <v>0</v>
      </c>
      <c r="S189" s="223">
        <v>0</v>
      </c>
      <c r="T189" s="224">
        <f>$S$189*$H$189</f>
        <v>0</v>
      </c>
      <c r="AR189" s="175" t="s">
        <v>197</v>
      </c>
      <c r="AT189" s="175" t="s">
        <v>125</v>
      </c>
      <c r="AU189" s="175" t="s">
        <v>70</v>
      </c>
      <c r="AY189" s="175" t="s">
        <v>122</v>
      </c>
      <c r="BE189" s="225">
        <f>IF($N$189="základní",$J$189,0)</f>
        <v>0</v>
      </c>
      <c r="BF189" s="225">
        <f>IF($N$189="snížená",$J$189,0)</f>
        <v>0</v>
      </c>
      <c r="BG189" s="225">
        <f>IF($N$189="zákl. přenesená",$J$189,0)</f>
        <v>0</v>
      </c>
      <c r="BH189" s="225">
        <f>IF($N$189="sníž. přenesená",$J$189,0)</f>
        <v>0</v>
      </c>
      <c r="BI189" s="225">
        <f>IF($N$189="nulová",$J$189,0)</f>
        <v>0</v>
      </c>
      <c r="BJ189" s="175" t="s">
        <v>17</v>
      </c>
      <c r="BK189" s="225">
        <f>ROUND($I$189*$H$189,2)</f>
        <v>0</v>
      </c>
      <c r="BL189" s="175" t="s">
        <v>197</v>
      </c>
      <c r="BM189" s="175" t="s">
        <v>1273</v>
      </c>
    </row>
    <row r="190" spans="1:65" s="147" customFormat="1" ht="15.75" customHeight="1" x14ac:dyDescent="0.3">
      <c r="A190" s="245"/>
      <c r="B190" s="81"/>
      <c r="C190" s="237" t="s">
        <v>549</v>
      </c>
      <c r="D190" s="237" t="s">
        <v>382</v>
      </c>
      <c r="E190" s="238" t="s">
        <v>614</v>
      </c>
      <c r="F190" s="239" t="s">
        <v>615</v>
      </c>
      <c r="G190" s="237" t="s">
        <v>128</v>
      </c>
      <c r="H190" s="240">
        <v>1</v>
      </c>
      <c r="I190" s="271"/>
      <c r="J190" s="241">
        <f>ROUND($I$190*$H$190,2)</f>
        <v>0</v>
      </c>
      <c r="K190" s="239" t="s">
        <v>217</v>
      </c>
      <c r="L190" s="256"/>
      <c r="M190" s="239"/>
      <c r="N190" s="242" t="s">
        <v>34</v>
      </c>
      <c r="O190" s="223">
        <v>0</v>
      </c>
      <c r="P190" s="223">
        <f>$O$190*$H$190</f>
        <v>0</v>
      </c>
      <c r="Q190" s="223">
        <v>0</v>
      </c>
      <c r="R190" s="223">
        <f>$Q$190*$H$190</f>
        <v>0</v>
      </c>
      <c r="S190" s="223">
        <v>0</v>
      </c>
      <c r="T190" s="224">
        <f>$S$190*$H$190</f>
        <v>0</v>
      </c>
      <c r="AR190" s="175" t="s">
        <v>266</v>
      </c>
      <c r="AT190" s="175" t="s">
        <v>382</v>
      </c>
      <c r="AU190" s="175" t="s">
        <v>70</v>
      </c>
      <c r="AY190" s="175" t="s">
        <v>122</v>
      </c>
      <c r="BE190" s="225">
        <f>IF($N$190="základní",$J$190,0)</f>
        <v>0</v>
      </c>
      <c r="BF190" s="225">
        <f>IF($N$190="snížená",$J$190,0)</f>
        <v>0</v>
      </c>
      <c r="BG190" s="225">
        <f>IF($N$190="zákl. přenesená",$J$190,0)</f>
        <v>0</v>
      </c>
      <c r="BH190" s="225">
        <f>IF($N$190="sníž. přenesená",$J$190,0)</f>
        <v>0</v>
      </c>
      <c r="BI190" s="225">
        <f>IF($N$190="nulová",$J$190,0)</f>
        <v>0</v>
      </c>
      <c r="BJ190" s="175" t="s">
        <v>17</v>
      </c>
      <c r="BK190" s="225">
        <f>ROUND($I$190*$H$190,2)</f>
        <v>0</v>
      </c>
      <c r="BL190" s="175" t="s">
        <v>197</v>
      </c>
      <c r="BM190" s="175" t="s">
        <v>1274</v>
      </c>
    </row>
    <row r="191" spans="1:65" s="147" customFormat="1" ht="15.75" customHeight="1" x14ac:dyDescent="0.3">
      <c r="A191" s="245"/>
      <c r="B191" s="81"/>
      <c r="C191" s="218" t="s">
        <v>553</v>
      </c>
      <c r="D191" s="218" t="s">
        <v>125</v>
      </c>
      <c r="E191" s="216" t="s">
        <v>634</v>
      </c>
      <c r="F191" s="217" t="s">
        <v>635</v>
      </c>
      <c r="G191" s="218" t="s">
        <v>221</v>
      </c>
      <c r="H191" s="269"/>
      <c r="I191" s="270"/>
      <c r="J191" s="220">
        <f>ROUND($I$191*$H$191,2)</f>
        <v>0</v>
      </c>
      <c r="K191" s="217" t="s">
        <v>129</v>
      </c>
      <c r="L191" s="252"/>
      <c r="M191" s="221"/>
      <c r="N191" s="222" t="s">
        <v>34</v>
      </c>
      <c r="O191" s="223">
        <v>0</v>
      </c>
      <c r="P191" s="223">
        <f>$O$191*$H$191</f>
        <v>0</v>
      </c>
      <c r="Q191" s="223">
        <v>0</v>
      </c>
      <c r="R191" s="223">
        <f>$Q$191*$H$191</f>
        <v>0</v>
      </c>
      <c r="S191" s="223">
        <v>0</v>
      </c>
      <c r="T191" s="224">
        <f>$S$191*$H$191</f>
        <v>0</v>
      </c>
      <c r="AR191" s="175" t="s">
        <v>197</v>
      </c>
      <c r="AT191" s="175" t="s">
        <v>125</v>
      </c>
      <c r="AU191" s="175" t="s">
        <v>70</v>
      </c>
      <c r="AY191" s="175" t="s">
        <v>122</v>
      </c>
      <c r="BE191" s="225">
        <f>IF($N$191="základní",$J$191,0)</f>
        <v>0</v>
      </c>
      <c r="BF191" s="225">
        <f>IF($N$191="snížená",$J$191,0)</f>
        <v>0</v>
      </c>
      <c r="BG191" s="225">
        <f>IF($N$191="zákl. přenesená",$J$191,0)</f>
        <v>0</v>
      </c>
      <c r="BH191" s="225">
        <f>IF($N$191="sníž. přenesená",$J$191,0)</f>
        <v>0</v>
      </c>
      <c r="BI191" s="225">
        <f>IF($N$191="nulová",$J$191,0)</f>
        <v>0</v>
      </c>
      <c r="BJ191" s="175" t="s">
        <v>17</v>
      </c>
      <c r="BK191" s="225">
        <f>ROUND($I$191*$H$191,2)</f>
        <v>0</v>
      </c>
      <c r="BL191" s="175" t="s">
        <v>197</v>
      </c>
      <c r="BM191" s="175" t="s">
        <v>1275</v>
      </c>
    </row>
    <row r="192" spans="1:65" s="205" customFormat="1" ht="30.75" hidden="1" customHeight="1" x14ac:dyDescent="0.3">
      <c r="A192" s="250"/>
      <c r="B192" s="204"/>
      <c r="D192" s="206" t="s">
        <v>62</v>
      </c>
      <c r="E192" s="213" t="s">
        <v>637</v>
      </c>
      <c r="F192" s="213" t="s">
        <v>638</v>
      </c>
      <c r="J192" s="214">
        <f>$BK$192</f>
        <v>0</v>
      </c>
      <c r="L192" s="254"/>
      <c r="M192" s="209"/>
      <c r="P192" s="210">
        <f>$P$193</f>
        <v>2.5</v>
      </c>
      <c r="R192" s="210">
        <f>$R$193</f>
        <v>9.1999999999999998E-3</v>
      </c>
      <c r="T192" s="211">
        <f>$T$193</f>
        <v>0</v>
      </c>
      <c r="AR192" s="206" t="s">
        <v>70</v>
      </c>
      <c r="AT192" s="206" t="s">
        <v>62</v>
      </c>
      <c r="AU192" s="206" t="s">
        <v>17</v>
      </c>
      <c r="AY192" s="206" t="s">
        <v>122</v>
      </c>
      <c r="BK192" s="212">
        <f>$BK$193</f>
        <v>0</v>
      </c>
    </row>
    <row r="193" spans="1:65" s="147" customFormat="1" ht="15.75" customHeight="1" x14ac:dyDescent="0.3">
      <c r="A193" s="245"/>
      <c r="B193" s="81"/>
      <c r="C193" s="218" t="s">
        <v>557</v>
      </c>
      <c r="D193" s="218" t="s">
        <v>125</v>
      </c>
      <c r="E193" s="216" t="s">
        <v>640</v>
      </c>
      <c r="F193" s="217" t="s">
        <v>641</v>
      </c>
      <c r="G193" s="218" t="s">
        <v>547</v>
      </c>
      <c r="H193" s="219">
        <v>1</v>
      </c>
      <c r="I193" s="270"/>
      <c r="J193" s="220">
        <f>ROUND($I$193*$H$193,2)</f>
        <v>0</v>
      </c>
      <c r="K193" s="217" t="s">
        <v>129</v>
      </c>
      <c r="L193" s="252"/>
      <c r="M193" s="221"/>
      <c r="N193" s="222" t="s">
        <v>34</v>
      </c>
      <c r="O193" s="223">
        <v>2.5</v>
      </c>
      <c r="P193" s="223">
        <f>$O$193*$H$193</f>
        <v>2.5</v>
      </c>
      <c r="Q193" s="223">
        <v>9.1999999999999998E-3</v>
      </c>
      <c r="R193" s="223">
        <f>$Q$193*$H$193</f>
        <v>9.1999999999999998E-3</v>
      </c>
      <c r="S193" s="223">
        <v>0</v>
      </c>
      <c r="T193" s="224">
        <f>$S$193*$H$193</f>
        <v>0</v>
      </c>
      <c r="AR193" s="175" t="s">
        <v>197</v>
      </c>
      <c r="AT193" s="175" t="s">
        <v>125</v>
      </c>
      <c r="AU193" s="175" t="s">
        <v>70</v>
      </c>
      <c r="AY193" s="175" t="s">
        <v>122</v>
      </c>
      <c r="BE193" s="225">
        <f>IF($N$193="základní",$J$193,0)</f>
        <v>0</v>
      </c>
      <c r="BF193" s="225">
        <f>IF($N$193="snížená",$J$193,0)</f>
        <v>0</v>
      </c>
      <c r="BG193" s="225">
        <f>IF($N$193="zákl. přenesená",$J$193,0)</f>
        <v>0</v>
      </c>
      <c r="BH193" s="225">
        <f>IF($N$193="sníž. přenesená",$J$193,0)</f>
        <v>0</v>
      </c>
      <c r="BI193" s="225">
        <f>IF($N$193="nulová",$J$193,0)</f>
        <v>0</v>
      </c>
      <c r="BJ193" s="175" t="s">
        <v>17</v>
      </c>
      <c r="BK193" s="225">
        <f>ROUND($I$193*$H$193,2)</f>
        <v>0</v>
      </c>
      <c r="BL193" s="175" t="s">
        <v>197</v>
      </c>
      <c r="BM193" s="175" t="s">
        <v>1276</v>
      </c>
    </row>
    <row r="194" spans="1:65" s="205" customFormat="1" ht="30.75" hidden="1" customHeight="1" x14ac:dyDescent="0.3">
      <c r="A194" s="250"/>
      <c r="B194" s="204"/>
      <c r="D194" s="206" t="s">
        <v>62</v>
      </c>
      <c r="E194" s="213" t="s">
        <v>643</v>
      </c>
      <c r="F194" s="213" t="s">
        <v>644</v>
      </c>
      <c r="J194" s="214">
        <f>$BK$194</f>
        <v>0</v>
      </c>
      <c r="L194" s="254"/>
      <c r="M194" s="209"/>
      <c r="P194" s="210">
        <f>SUM($P$195:$P$199)</f>
        <v>2.694</v>
      </c>
      <c r="R194" s="210">
        <f>SUM($R$195:$R$199)</f>
        <v>2.7000000000000001E-3</v>
      </c>
      <c r="T194" s="211">
        <f>SUM($T$195:$T$199)</f>
        <v>0</v>
      </c>
      <c r="AR194" s="206" t="s">
        <v>70</v>
      </c>
      <c r="AT194" s="206" t="s">
        <v>62</v>
      </c>
      <c r="AU194" s="206" t="s">
        <v>17</v>
      </c>
      <c r="AY194" s="206" t="s">
        <v>122</v>
      </c>
      <c r="BK194" s="212">
        <f>SUM($BK$195:$BK$199)</f>
        <v>0</v>
      </c>
    </row>
    <row r="195" spans="1:65" s="147" customFormat="1" ht="15.75" customHeight="1" x14ac:dyDescent="0.3">
      <c r="A195" s="245"/>
      <c r="B195" s="81"/>
      <c r="C195" s="218" t="s">
        <v>561</v>
      </c>
      <c r="D195" s="218" t="s">
        <v>125</v>
      </c>
      <c r="E195" s="216" t="s">
        <v>646</v>
      </c>
      <c r="F195" s="217" t="s">
        <v>647</v>
      </c>
      <c r="G195" s="218" t="s">
        <v>228</v>
      </c>
      <c r="H195" s="219">
        <v>2</v>
      </c>
      <c r="I195" s="270"/>
      <c r="J195" s="220">
        <f>ROUND($I$195*$H$195,2)</f>
        <v>0</v>
      </c>
      <c r="K195" s="217" t="s">
        <v>217</v>
      </c>
      <c r="L195" s="252"/>
      <c r="M195" s="221"/>
      <c r="N195" s="222" t="s">
        <v>34</v>
      </c>
      <c r="O195" s="223">
        <v>0</v>
      </c>
      <c r="P195" s="223">
        <f>$O$195*$H$195</f>
        <v>0</v>
      </c>
      <c r="Q195" s="223">
        <v>0</v>
      </c>
      <c r="R195" s="223">
        <f>$Q$195*$H$195</f>
        <v>0</v>
      </c>
      <c r="S195" s="223">
        <v>0</v>
      </c>
      <c r="T195" s="224">
        <f>$S$195*$H$195</f>
        <v>0</v>
      </c>
      <c r="AR195" s="175" t="s">
        <v>197</v>
      </c>
      <c r="AT195" s="175" t="s">
        <v>125</v>
      </c>
      <c r="AU195" s="175" t="s">
        <v>70</v>
      </c>
      <c r="AY195" s="175" t="s">
        <v>122</v>
      </c>
      <c r="BE195" s="225">
        <f>IF($N$195="základní",$J$195,0)</f>
        <v>0</v>
      </c>
      <c r="BF195" s="225">
        <f>IF($N$195="snížená",$J$195,0)</f>
        <v>0</v>
      </c>
      <c r="BG195" s="225">
        <f>IF($N$195="zákl. přenesená",$J$195,0)</f>
        <v>0</v>
      </c>
      <c r="BH195" s="225">
        <f>IF($N$195="sníž. přenesená",$J$195,0)</f>
        <v>0</v>
      </c>
      <c r="BI195" s="225">
        <f>IF($N$195="nulová",$J$195,0)</f>
        <v>0</v>
      </c>
      <c r="BJ195" s="175" t="s">
        <v>17</v>
      </c>
      <c r="BK195" s="225">
        <f>ROUND($I$195*$H$195,2)</f>
        <v>0</v>
      </c>
      <c r="BL195" s="175" t="s">
        <v>197</v>
      </c>
      <c r="BM195" s="175" t="s">
        <v>1277</v>
      </c>
    </row>
    <row r="196" spans="1:65" s="147" customFormat="1" ht="15.75" customHeight="1" x14ac:dyDescent="0.3">
      <c r="A196" s="245"/>
      <c r="B196" s="81"/>
      <c r="C196" s="218" t="s">
        <v>565</v>
      </c>
      <c r="D196" s="218" t="s">
        <v>125</v>
      </c>
      <c r="E196" s="216" t="s">
        <v>650</v>
      </c>
      <c r="F196" s="217" t="s">
        <v>651</v>
      </c>
      <c r="G196" s="218" t="s">
        <v>128</v>
      </c>
      <c r="H196" s="219">
        <v>2</v>
      </c>
      <c r="I196" s="270"/>
      <c r="J196" s="220">
        <f>ROUND($I$196*$H$196,2)</f>
        <v>0</v>
      </c>
      <c r="K196" s="217" t="s">
        <v>217</v>
      </c>
      <c r="L196" s="252"/>
      <c r="M196" s="221"/>
      <c r="N196" s="222" t="s">
        <v>34</v>
      </c>
      <c r="O196" s="223">
        <v>0</v>
      </c>
      <c r="P196" s="223">
        <f>$O$196*$H$196</f>
        <v>0</v>
      </c>
      <c r="Q196" s="223">
        <v>0</v>
      </c>
      <c r="R196" s="223">
        <f>$Q$196*$H$196</f>
        <v>0</v>
      </c>
      <c r="S196" s="223">
        <v>0</v>
      </c>
      <c r="T196" s="224">
        <f>$S$196*$H$196</f>
        <v>0</v>
      </c>
      <c r="AR196" s="175" t="s">
        <v>197</v>
      </c>
      <c r="AT196" s="175" t="s">
        <v>125</v>
      </c>
      <c r="AU196" s="175" t="s">
        <v>70</v>
      </c>
      <c r="AY196" s="175" t="s">
        <v>122</v>
      </c>
      <c r="BE196" s="225">
        <f>IF($N$196="základní",$J$196,0)</f>
        <v>0</v>
      </c>
      <c r="BF196" s="225">
        <f>IF($N$196="snížená",$J$196,0)</f>
        <v>0</v>
      </c>
      <c r="BG196" s="225">
        <f>IF($N$196="zákl. přenesená",$J$196,0)</f>
        <v>0</v>
      </c>
      <c r="BH196" s="225">
        <f>IF($N$196="sníž. přenesená",$J$196,0)</f>
        <v>0</v>
      </c>
      <c r="BI196" s="225">
        <f>IF($N$196="nulová",$J$196,0)</f>
        <v>0</v>
      </c>
      <c r="BJ196" s="175" t="s">
        <v>17</v>
      </c>
      <c r="BK196" s="225">
        <f>ROUND($I$196*$H$196,2)</f>
        <v>0</v>
      </c>
      <c r="BL196" s="175" t="s">
        <v>197</v>
      </c>
      <c r="BM196" s="175" t="s">
        <v>1278</v>
      </c>
    </row>
    <row r="197" spans="1:65" s="147" customFormat="1" ht="15.75" customHeight="1" x14ac:dyDescent="0.3">
      <c r="A197" s="245"/>
      <c r="B197" s="81"/>
      <c r="C197" s="218" t="s">
        <v>569</v>
      </c>
      <c r="D197" s="218" t="s">
        <v>125</v>
      </c>
      <c r="E197" s="216" t="s">
        <v>654</v>
      </c>
      <c r="F197" s="217" t="s">
        <v>655</v>
      </c>
      <c r="G197" s="218" t="s">
        <v>208</v>
      </c>
      <c r="H197" s="219">
        <v>6</v>
      </c>
      <c r="I197" s="270"/>
      <c r="J197" s="220">
        <f>ROUND($I$197*$H$197,2)</f>
        <v>0</v>
      </c>
      <c r="K197" s="217" t="s">
        <v>129</v>
      </c>
      <c r="L197" s="252"/>
      <c r="M197" s="221"/>
      <c r="N197" s="222" t="s">
        <v>34</v>
      </c>
      <c r="O197" s="223">
        <v>0.41099999999999998</v>
      </c>
      <c r="P197" s="223">
        <f>$O$197*$H$197</f>
        <v>2.4659999999999997</v>
      </c>
      <c r="Q197" s="223">
        <v>4.4999999999999999E-4</v>
      </c>
      <c r="R197" s="223">
        <f>$Q$197*$H$197</f>
        <v>2.7000000000000001E-3</v>
      </c>
      <c r="S197" s="223">
        <v>0</v>
      </c>
      <c r="T197" s="224">
        <f>$S$197*$H$197</f>
        <v>0</v>
      </c>
      <c r="AR197" s="175" t="s">
        <v>197</v>
      </c>
      <c r="AT197" s="175" t="s">
        <v>125</v>
      </c>
      <c r="AU197" s="175" t="s">
        <v>70</v>
      </c>
      <c r="AY197" s="175" t="s">
        <v>122</v>
      </c>
      <c r="BE197" s="225">
        <f>IF($N$197="základní",$J$197,0)</f>
        <v>0</v>
      </c>
      <c r="BF197" s="225">
        <f>IF($N$197="snížená",$J$197,0)</f>
        <v>0</v>
      </c>
      <c r="BG197" s="225">
        <f>IF($N$197="zákl. přenesená",$J$197,0)</f>
        <v>0</v>
      </c>
      <c r="BH197" s="225">
        <f>IF($N$197="sníž. přenesená",$J$197,0)</f>
        <v>0</v>
      </c>
      <c r="BI197" s="225">
        <f>IF($N$197="nulová",$J$197,0)</f>
        <v>0</v>
      </c>
      <c r="BJ197" s="175" t="s">
        <v>17</v>
      </c>
      <c r="BK197" s="225">
        <f>ROUND($I$197*$H$197,2)</f>
        <v>0</v>
      </c>
      <c r="BL197" s="175" t="s">
        <v>197</v>
      </c>
      <c r="BM197" s="175" t="s">
        <v>1279</v>
      </c>
    </row>
    <row r="198" spans="1:65" s="147" customFormat="1" ht="15.75" customHeight="1" x14ac:dyDescent="0.3">
      <c r="A198" s="245"/>
      <c r="B198" s="81"/>
      <c r="C198" s="218" t="s">
        <v>573</v>
      </c>
      <c r="D198" s="218" t="s">
        <v>125</v>
      </c>
      <c r="E198" s="216" t="s">
        <v>658</v>
      </c>
      <c r="F198" s="217" t="s">
        <v>659</v>
      </c>
      <c r="G198" s="218" t="s">
        <v>208</v>
      </c>
      <c r="H198" s="219">
        <v>6</v>
      </c>
      <c r="I198" s="270"/>
      <c r="J198" s="220">
        <f>ROUND($I$198*$H$198,2)</f>
        <v>0</v>
      </c>
      <c r="K198" s="217" t="s">
        <v>129</v>
      </c>
      <c r="L198" s="252"/>
      <c r="M198" s="221"/>
      <c r="N198" s="222" t="s">
        <v>34</v>
      </c>
      <c r="O198" s="223">
        <v>3.7999999999999999E-2</v>
      </c>
      <c r="P198" s="223">
        <f>$O$198*$H$198</f>
        <v>0.22799999999999998</v>
      </c>
      <c r="Q198" s="223">
        <v>0</v>
      </c>
      <c r="R198" s="223">
        <f>$Q$198*$H$198</f>
        <v>0</v>
      </c>
      <c r="S198" s="223">
        <v>0</v>
      </c>
      <c r="T198" s="224">
        <f>$S$198*$H$198</f>
        <v>0</v>
      </c>
      <c r="AR198" s="175" t="s">
        <v>197</v>
      </c>
      <c r="AT198" s="175" t="s">
        <v>125</v>
      </c>
      <c r="AU198" s="175" t="s">
        <v>70</v>
      </c>
      <c r="AY198" s="175" t="s">
        <v>122</v>
      </c>
      <c r="BE198" s="225">
        <f>IF($N$198="základní",$J$198,0)</f>
        <v>0</v>
      </c>
      <c r="BF198" s="225">
        <f>IF($N$198="snížená",$J$198,0)</f>
        <v>0</v>
      </c>
      <c r="BG198" s="225">
        <f>IF($N$198="zákl. přenesená",$J$198,0)</f>
        <v>0</v>
      </c>
      <c r="BH198" s="225">
        <f>IF($N$198="sníž. přenesená",$J$198,0)</f>
        <v>0</v>
      </c>
      <c r="BI198" s="225">
        <f>IF($N$198="nulová",$J$198,0)</f>
        <v>0</v>
      </c>
      <c r="BJ198" s="175" t="s">
        <v>17</v>
      </c>
      <c r="BK198" s="225">
        <f>ROUND($I$198*$H$198,2)</f>
        <v>0</v>
      </c>
      <c r="BL198" s="175" t="s">
        <v>197</v>
      </c>
      <c r="BM198" s="175" t="s">
        <v>1280</v>
      </c>
    </row>
    <row r="199" spans="1:65" s="147" customFormat="1" ht="15.75" customHeight="1" x14ac:dyDescent="0.3">
      <c r="A199" s="245"/>
      <c r="B199" s="81"/>
      <c r="C199" s="218" t="s">
        <v>577</v>
      </c>
      <c r="D199" s="218" t="s">
        <v>125</v>
      </c>
      <c r="E199" s="216" t="s">
        <v>662</v>
      </c>
      <c r="F199" s="217" t="s">
        <v>663</v>
      </c>
      <c r="G199" s="218" t="s">
        <v>221</v>
      </c>
      <c r="H199" s="269"/>
      <c r="I199" s="270"/>
      <c r="J199" s="220">
        <f>ROUND($I$199*$H$199,2)</f>
        <v>0</v>
      </c>
      <c r="K199" s="217" t="s">
        <v>129</v>
      </c>
      <c r="L199" s="252"/>
      <c r="M199" s="221"/>
      <c r="N199" s="222" t="s">
        <v>34</v>
      </c>
      <c r="O199" s="223">
        <v>0</v>
      </c>
      <c r="P199" s="223">
        <f>$O$199*$H$199</f>
        <v>0</v>
      </c>
      <c r="Q199" s="223">
        <v>0</v>
      </c>
      <c r="R199" s="223">
        <f>$Q$199*$H$199</f>
        <v>0</v>
      </c>
      <c r="S199" s="223">
        <v>0</v>
      </c>
      <c r="T199" s="224">
        <f>$S$199*$H$199</f>
        <v>0</v>
      </c>
      <c r="AR199" s="175" t="s">
        <v>197</v>
      </c>
      <c r="AT199" s="175" t="s">
        <v>125</v>
      </c>
      <c r="AU199" s="175" t="s">
        <v>70</v>
      </c>
      <c r="AY199" s="175" t="s">
        <v>122</v>
      </c>
      <c r="BE199" s="225">
        <f>IF($N$199="základní",$J$199,0)</f>
        <v>0</v>
      </c>
      <c r="BF199" s="225">
        <f>IF($N$199="snížená",$J$199,0)</f>
        <v>0</v>
      </c>
      <c r="BG199" s="225">
        <f>IF($N$199="zákl. přenesená",$J$199,0)</f>
        <v>0</v>
      </c>
      <c r="BH199" s="225">
        <f>IF($N$199="sníž. přenesená",$J$199,0)</f>
        <v>0</v>
      </c>
      <c r="BI199" s="225">
        <f>IF($N$199="nulová",$J$199,0)</f>
        <v>0</v>
      </c>
      <c r="BJ199" s="175" t="s">
        <v>17</v>
      </c>
      <c r="BK199" s="225">
        <f>ROUND($I$199*$H$199,2)</f>
        <v>0</v>
      </c>
      <c r="BL199" s="175" t="s">
        <v>197</v>
      </c>
      <c r="BM199" s="175" t="s">
        <v>1281</v>
      </c>
    </row>
    <row r="200" spans="1:65" s="205" customFormat="1" ht="30.75" hidden="1" customHeight="1" x14ac:dyDescent="0.3">
      <c r="A200" s="250"/>
      <c r="B200" s="204"/>
      <c r="D200" s="206" t="s">
        <v>62</v>
      </c>
      <c r="E200" s="213" t="s">
        <v>665</v>
      </c>
      <c r="F200" s="213" t="s">
        <v>666</v>
      </c>
      <c r="J200" s="214">
        <f>$BK$200</f>
        <v>0</v>
      </c>
      <c r="L200" s="254"/>
      <c r="M200" s="209"/>
      <c r="P200" s="210">
        <f>SUM($P$201:$P$204)</f>
        <v>0.29499999999999998</v>
      </c>
      <c r="R200" s="210">
        <f>SUM($R$201:$R$204)</f>
        <v>6.2999999999999992E-4</v>
      </c>
      <c r="T200" s="211">
        <f>SUM($T$201:$T$204)</f>
        <v>0</v>
      </c>
      <c r="AR200" s="206" t="s">
        <v>70</v>
      </c>
      <c r="AT200" s="206" t="s">
        <v>62</v>
      </c>
      <c r="AU200" s="206" t="s">
        <v>17</v>
      </c>
      <c r="AY200" s="206" t="s">
        <v>122</v>
      </c>
      <c r="BK200" s="212">
        <f>SUM($BK$201:$BK$204)</f>
        <v>0</v>
      </c>
    </row>
    <row r="201" spans="1:65" s="147" customFormat="1" ht="15.75" customHeight="1" x14ac:dyDescent="0.3">
      <c r="A201" s="245"/>
      <c r="B201" s="81"/>
      <c r="C201" s="218" t="s">
        <v>581</v>
      </c>
      <c r="D201" s="218" t="s">
        <v>125</v>
      </c>
      <c r="E201" s="216" t="s">
        <v>672</v>
      </c>
      <c r="F201" s="217" t="s">
        <v>673</v>
      </c>
      <c r="G201" s="218" t="s">
        <v>128</v>
      </c>
      <c r="H201" s="219">
        <v>1</v>
      </c>
      <c r="I201" s="270"/>
      <c r="J201" s="220">
        <f>ROUND($I$201*$H$201,2)</f>
        <v>0</v>
      </c>
      <c r="K201" s="217" t="s">
        <v>129</v>
      </c>
      <c r="L201" s="252"/>
      <c r="M201" s="221"/>
      <c r="N201" s="222" t="s">
        <v>34</v>
      </c>
      <c r="O201" s="223">
        <v>0.15</v>
      </c>
      <c r="P201" s="223">
        <f>$O$201*$H$201</f>
        <v>0.15</v>
      </c>
      <c r="Q201" s="223">
        <v>2.5999999999999998E-4</v>
      </c>
      <c r="R201" s="223">
        <f>$Q$201*$H$201</f>
        <v>2.5999999999999998E-4</v>
      </c>
      <c r="S201" s="223">
        <v>0</v>
      </c>
      <c r="T201" s="224">
        <f>$S$201*$H$201</f>
        <v>0</v>
      </c>
      <c r="AR201" s="175" t="s">
        <v>197</v>
      </c>
      <c r="AT201" s="175" t="s">
        <v>125</v>
      </c>
      <c r="AU201" s="175" t="s">
        <v>70</v>
      </c>
      <c r="AY201" s="175" t="s">
        <v>122</v>
      </c>
      <c r="BE201" s="225">
        <f>IF($N$201="základní",$J$201,0)</f>
        <v>0</v>
      </c>
      <c r="BF201" s="225">
        <f>IF($N$201="snížená",$J$201,0)</f>
        <v>0</v>
      </c>
      <c r="BG201" s="225">
        <f>IF($N$201="zákl. přenesená",$J$201,0)</f>
        <v>0</v>
      </c>
      <c r="BH201" s="225">
        <f>IF($N$201="sníž. přenesená",$J$201,0)</f>
        <v>0</v>
      </c>
      <c r="BI201" s="225">
        <f>IF($N$201="nulová",$J$201,0)</f>
        <v>0</v>
      </c>
      <c r="BJ201" s="175" t="s">
        <v>17</v>
      </c>
      <c r="BK201" s="225">
        <f>ROUND($I$201*$H$201,2)</f>
        <v>0</v>
      </c>
      <c r="BL201" s="175" t="s">
        <v>197</v>
      </c>
      <c r="BM201" s="175" t="s">
        <v>1282</v>
      </c>
    </row>
    <row r="202" spans="1:65" s="147" customFormat="1" ht="15.75" customHeight="1" x14ac:dyDescent="0.3">
      <c r="A202" s="245"/>
      <c r="B202" s="81"/>
      <c r="C202" s="218" t="s">
        <v>585</v>
      </c>
      <c r="D202" s="218" t="s">
        <v>125</v>
      </c>
      <c r="E202" s="216" t="s">
        <v>676</v>
      </c>
      <c r="F202" s="217" t="s">
        <v>677</v>
      </c>
      <c r="G202" s="218" t="s">
        <v>128</v>
      </c>
      <c r="H202" s="219">
        <v>1</v>
      </c>
      <c r="I202" s="270"/>
      <c r="J202" s="220">
        <f>ROUND($I$202*$H$202,2)</f>
        <v>0</v>
      </c>
      <c r="K202" s="217" t="s">
        <v>129</v>
      </c>
      <c r="L202" s="252"/>
      <c r="M202" s="221"/>
      <c r="N202" s="222" t="s">
        <v>34</v>
      </c>
      <c r="O202" s="223">
        <v>3.5000000000000003E-2</v>
      </c>
      <c r="P202" s="223">
        <f>$O$202*$H$202</f>
        <v>3.5000000000000003E-2</v>
      </c>
      <c r="Q202" s="223">
        <v>1.1E-4</v>
      </c>
      <c r="R202" s="223">
        <f>$Q$202*$H$202</f>
        <v>1.1E-4</v>
      </c>
      <c r="S202" s="223">
        <v>0</v>
      </c>
      <c r="T202" s="224">
        <f>$S$202*$H$202</f>
        <v>0</v>
      </c>
      <c r="AR202" s="175" t="s">
        <v>197</v>
      </c>
      <c r="AT202" s="175" t="s">
        <v>125</v>
      </c>
      <c r="AU202" s="175" t="s">
        <v>70</v>
      </c>
      <c r="AY202" s="175" t="s">
        <v>122</v>
      </c>
      <c r="BE202" s="225">
        <f>IF($N$202="základní",$J$202,0)</f>
        <v>0</v>
      </c>
      <c r="BF202" s="225">
        <f>IF($N$202="snížená",$J$202,0)</f>
        <v>0</v>
      </c>
      <c r="BG202" s="225">
        <f>IF($N$202="zákl. přenesená",$J$202,0)</f>
        <v>0</v>
      </c>
      <c r="BH202" s="225">
        <f>IF($N$202="sníž. přenesená",$J$202,0)</f>
        <v>0</v>
      </c>
      <c r="BI202" s="225">
        <f>IF($N$202="nulová",$J$202,0)</f>
        <v>0</v>
      </c>
      <c r="BJ202" s="175" t="s">
        <v>17</v>
      </c>
      <c r="BK202" s="225">
        <f>ROUND($I$202*$H$202,2)</f>
        <v>0</v>
      </c>
      <c r="BL202" s="175" t="s">
        <v>197</v>
      </c>
      <c r="BM202" s="175" t="s">
        <v>1283</v>
      </c>
    </row>
    <row r="203" spans="1:65" s="147" customFormat="1" ht="15.75" customHeight="1" x14ac:dyDescent="0.3">
      <c r="A203" s="245"/>
      <c r="B203" s="81"/>
      <c r="C203" s="218" t="s">
        <v>589</v>
      </c>
      <c r="D203" s="218" t="s">
        <v>125</v>
      </c>
      <c r="E203" s="216" t="s">
        <v>680</v>
      </c>
      <c r="F203" s="217" t="s">
        <v>681</v>
      </c>
      <c r="G203" s="218" t="s">
        <v>128</v>
      </c>
      <c r="H203" s="219">
        <v>1</v>
      </c>
      <c r="I203" s="270"/>
      <c r="J203" s="220">
        <f>ROUND($I$203*$H$203,2)</f>
        <v>0</v>
      </c>
      <c r="K203" s="217" t="s">
        <v>129</v>
      </c>
      <c r="L203" s="252"/>
      <c r="M203" s="221"/>
      <c r="N203" s="222" t="s">
        <v>34</v>
      </c>
      <c r="O203" s="223">
        <v>0.11</v>
      </c>
      <c r="P203" s="223">
        <f>$O$203*$H$203</f>
        <v>0.11</v>
      </c>
      <c r="Q203" s="223">
        <v>2.5999999999999998E-4</v>
      </c>
      <c r="R203" s="223">
        <f>$Q$203*$H$203</f>
        <v>2.5999999999999998E-4</v>
      </c>
      <c r="S203" s="223">
        <v>0</v>
      </c>
      <c r="T203" s="224">
        <f>$S$203*$H$203</f>
        <v>0</v>
      </c>
      <c r="AR203" s="175" t="s">
        <v>197</v>
      </c>
      <c r="AT203" s="175" t="s">
        <v>125</v>
      </c>
      <c r="AU203" s="175" t="s">
        <v>70</v>
      </c>
      <c r="AY203" s="175" t="s">
        <v>122</v>
      </c>
      <c r="BE203" s="225">
        <f>IF($N$203="základní",$J$203,0)</f>
        <v>0</v>
      </c>
      <c r="BF203" s="225">
        <f>IF($N$203="snížená",$J$203,0)</f>
        <v>0</v>
      </c>
      <c r="BG203" s="225">
        <f>IF($N$203="zákl. přenesená",$J$203,0)</f>
        <v>0</v>
      </c>
      <c r="BH203" s="225">
        <f>IF($N$203="sníž. přenesená",$J$203,0)</f>
        <v>0</v>
      </c>
      <c r="BI203" s="225">
        <f>IF($N$203="nulová",$J$203,0)</f>
        <v>0</v>
      </c>
      <c r="BJ203" s="175" t="s">
        <v>17</v>
      </c>
      <c r="BK203" s="225">
        <f>ROUND($I$203*$H$203,2)</f>
        <v>0</v>
      </c>
      <c r="BL203" s="175" t="s">
        <v>197</v>
      </c>
      <c r="BM203" s="175" t="s">
        <v>1284</v>
      </c>
    </row>
    <row r="204" spans="1:65" s="147" customFormat="1" ht="15.75" customHeight="1" x14ac:dyDescent="0.3">
      <c r="A204" s="245"/>
      <c r="B204" s="81"/>
      <c r="C204" s="218" t="s">
        <v>593</v>
      </c>
      <c r="D204" s="218" t="s">
        <v>125</v>
      </c>
      <c r="E204" s="216" t="s">
        <v>684</v>
      </c>
      <c r="F204" s="217" t="s">
        <v>685</v>
      </c>
      <c r="G204" s="218" t="s">
        <v>221</v>
      </c>
      <c r="H204" s="269"/>
      <c r="I204" s="270"/>
      <c r="J204" s="220">
        <f>ROUND($I$204*$H$204,2)</f>
        <v>0</v>
      </c>
      <c r="K204" s="217" t="s">
        <v>129</v>
      </c>
      <c r="L204" s="252"/>
      <c r="M204" s="221"/>
      <c r="N204" s="222" t="s">
        <v>34</v>
      </c>
      <c r="O204" s="223">
        <v>0</v>
      </c>
      <c r="P204" s="223">
        <f>$O$204*$H$204</f>
        <v>0</v>
      </c>
      <c r="Q204" s="223">
        <v>0</v>
      </c>
      <c r="R204" s="223">
        <f>$Q$204*$H$204</f>
        <v>0</v>
      </c>
      <c r="S204" s="223">
        <v>0</v>
      </c>
      <c r="T204" s="224">
        <f>$S$204*$H$204</f>
        <v>0</v>
      </c>
      <c r="AR204" s="175" t="s">
        <v>197</v>
      </c>
      <c r="AT204" s="175" t="s">
        <v>125</v>
      </c>
      <c r="AU204" s="175" t="s">
        <v>70</v>
      </c>
      <c r="AY204" s="175" t="s">
        <v>122</v>
      </c>
      <c r="BE204" s="225">
        <f>IF($N$204="základní",$J$204,0)</f>
        <v>0</v>
      </c>
      <c r="BF204" s="225">
        <f>IF($N$204="snížená",$J$204,0)</f>
        <v>0</v>
      </c>
      <c r="BG204" s="225">
        <f>IF($N$204="zákl. přenesená",$J$204,0)</f>
        <v>0</v>
      </c>
      <c r="BH204" s="225">
        <f>IF($N$204="sníž. přenesená",$J$204,0)</f>
        <v>0</v>
      </c>
      <c r="BI204" s="225">
        <f>IF($N$204="nulová",$J$204,0)</f>
        <v>0</v>
      </c>
      <c r="BJ204" s="175" t="s">
        <v>17</v>
      </c>
      <c r="BK204" s="225">
        <f>ROUND($I$204*$H$204,2)</f>
        <v>0</v>
      </c>
      <c r="BL204" s="175" t="s">
        <v>197</v>
      </c>
      <c r="BM204" s="175" t="s">
        <v>1285</v>
      </c>
    </row>
    <row r="205" spans="1:65" s="205" customFormat="1" ht="30.75" hidden="1" customHeight="1" x14ac:dyDescent="0.3">
      <c r="A205" s="250"/>
      <c r="B205" s="204"/>
      <c r="D205" s="206" t="s">
        <v>62</v>
      </c>
      <c r="E205" s="213" t="s">
        <v>687</v>
      </c>
      <c r="F205" s="213" t="s">
        <v>688</v>
      </c>
      <c r="J205" s="214">
        <f>$BK$205</f>
        <v>0</v>
      </c>
      <c r="L205" s="254"/>
      <c r="M205" s="209"/>
      <c r="P205" s="210">
        <f>SUM($P$206:$P$208)</f>
        <v>0.58599999999999997</v>
      </c>
      <c r="R205" s="210">
        <f>SUM($R$206:$R$208)</f>
        <v>0</v>
      </c>
      <c r="T205" s="211">
        <f>SUM($T$206:$T$208)</f>
        <v>0</v>
      </c>
      <c r="AR205" s="206" t="s">
        <v>70</v>
      </c>
      <c r="AT205" s="206" t="s">
        <v>62</v>
      </c>
      <c r="AU205" s="206" t="s">
        <v>17</v>
      </c>
      <c r="AY205" s="206" t="s">
        <v>122</v>
      </c>
      <c r="BK205" s="212">
        <f>SUM($BK$206:$BK$208)</f>
        <v>0</v>
      </c>
    </row>
    <row r="206" spans="1:65" s="147" customFormat="1" ht="15.75" customHeight="1" x14ac:dyDescent="0.3">
      <c r="A206" s="245"/>
      <c r="B206" s="81"/>
      <c r="C206" s="218" t="s">
        <v>597</v>
      </c>
      <c r="D206" s="218" t="s">
        <v>125</v>
      </c>
      <c r="E206" s="216" t="s">
        <v>696</v>
      </c>
      <c r="F206" s="217" t="s">
        <v>697</v>
      </c>
      <c r="G206" s="218" t="s">
        <v>128</v>
      </c>
      <c r="H206" s="219">
        <v>1</v>
      </c>
      <c r="I206" s="270"/>
      <c r="J206" s="220">
        <f>ROUND($I$206*$H$206,2)</f>
        <v>0</v>
      </c>
      <c r="K206" s="217" t="s">
        <v>129</v>
      </c>
      <c r="L206" s="252"/>
      <c r="M206" s="221"/>
      <c r="N206" s="222" t="s">
        <v>34</v>
      </c>
      <c r="O206" s="223">
        <v>0.58599999999999997</v>
      </c>
      <c r="P206" s="223">
        <f>$O$206*$H$206</f>
        <v>0.58599999999999997</v>
      </c>
      <c r="Q206" s="223">
        <v>0</v>
      </c>
      <c r="R206" s="223">
        <f>$Q$206*$H$206</f>
        <v>0</v>
      </c>
      <c r="S206" s="223">
        <v>0</v>
      </c>
      <c r="T206" s="224">
        <f>$S$206*$H$206</f>
        <v>0</v>
      </c>
      <c r="AR206" s="175" t="s">
        <v>197</v>
      </c>
      <c r="AT206" s="175" t="s">
        <v>125</v>
      </c>
      <c r="AU206" s="175" t="s">
        <v>70</v>
      </c>
      <c r="AY206" s="175" t="s">
        <v>122</v>
      </c>
      <c r="BE206" s="225">
        <f>IF($N$206="základní",$J$206,0)</f>
        <v>0</v>
      </c>
      <c r="BF206" s="225">
        <f>IF($N$206="snížená",$J$206,0)</f>
        <v>0</v>
      </c>
      <c r="BG206" s="225">
        <f>IF($N$206="zákl. přenesená",$J$206,0)</f>
        <v>0</v>
      </c>
      <c r="BH206" s="225">
        <f>IF($N$206="sníž. přenesená",$J$206,0)</f>
        <v>0</v>
      </c>
      <c r="BI206" s="225">
        <f>IF($N$206="nulová",$J$206,0)</f>
        <v>0</v>
      </c>
      <c r="BJ206" s="175" t="s">
        <v>17</v>
      </c>
      <c r="BK206" s="225">
        <f>ROUND($I$206*$H$206,2)</f>
        <v>0</v>
      </c>
      <c r="BL206" s="175" t="s">
        <v>197</v>
      </c>
      <c r="BM206" s="175" t="s">
        <v>1286</v>
      </c>
    </row>
    <row r="207" spans="1:65" s="147" customFormat="1" ht="15.75" customHeight="1" x14ac:dyDescent="0.3">
      <c r="A207" s="245"/>
      <c r="B207" s="81"/>
      <c r="C207" s="237" t="s">
        <v>601</v>
      </c>
      <c r="D207" s="237" t="s">
        <v>382</v>
      </c>
      <c r="E207" s="238" t="s">
        <v>708</v>
      </c>
      <c r="F207" s="239" t="s">
        <v>1287</v>
      </c>
      <c r="G207" s="237" t="s">
        <v>128</v>
      </c>
      <c r="H207" s="240">
        <v>1</v>
      </c>
      <c r="I207" s="271"/>
      <c r="J207" s="241">
        <f>ROUND($I$207*$H$207,2)</f>
        <v>0</v>
      </c>
      <c r="K207" s="239" t="s">
        <v>217</v>
      </c>
      <c r="L207" s="256"/>
      <c r="M207" s="239"/>
      <c r="N207" s="242" t="s">
        <v>34</v>
      </c>
      <c r="O207" s="223">
        <v>0</v>
      </c>
      <c r="P207" s="223">
        <f>$O$207*$H$207</f>
        <v>0</v>
      </c>
      <c r="Q207" s="223">
        <v>0</v>
      </c>
      <c r="R207" s="223">
        <f>$Q$207*$H$207</f>
        <v>0</v>
      </c>
      <c r="S207" s="223">
        <v>0</v>
      </c>
      <c r="T207" s="224">
        <f>$S$207*$H$207</f>
        <v>0</v>
      </c>
      <c r="AR207" s="175" t="s">
        <v>266</v>
      </c>
      <c r="AT207" s="175" t="s">
        <v>382</v>
      </c>
      <c r="AU207" s="175" t="s">
        <v>70</v>
      </c>
      <c r="AY207" s="175" t="s">
        <v>122</v>
      </c>
      <c r="BE207" s="225">
        <f>IF($N$207="základní",$J$207,0)</f>
        <v>0</v>
      </c>
      <c r="BF207" s="225">
        <f>IF($N$207="snížená",$J$207,0)</f>
        <v>0</v>
      </c>
      <c r="BG207" s="225">
        <f>IF($N$207="zákl. přenesená",$J$207,0)</f>
        <v>0</v>
      </c>
      <c r="BH207" s="225">
        <f>IF($N$207="sníž. přenesená",$J$207,0)</f>
        <v>0</v>
      </c>
      <c r="BI207" s="225">
        <f>IF($N$207="nulová",$J$207,0)</f>
        <v>0</v>
      </c>
      <c r="BJ207" s="175" t="s">
        <v>17</v>
      </c>
      <c r="BK207" s="225">
        <f>ROUND($I$207*$H$207,2)</f>
        <v>0</v>
      </c>
      <c r="BL207" s="175" t="s">
        <v>197</v>
      </c>
      <c r="BM207" s="175" t="s">
        <v>1288</v>
      </c>
    </row>
    <row r="208" spans="1:65" s="147" customFormat="1" ht="15.75" customHeight="1" x14ac:dyDescent="0.3">
      <c r="A208" s="245"/>
      <c r="B208" s="81"/>
      <c r="C208" s="218" t="s">
        <v>605</v>
      </c>
      <c r="D208" s="218" t="s">
        <v>125</v>
      </c>
      <c r="E208" s="216" t="s">
        <v>716</v>
      </c>
      <c r="F208" s="217" t="s">
        <v>717</v>
      </c>
      <c r="G208" s="218" t="s">
        <v>221</v>
      </c>
      <c r="H208" s="269"/>
      <c r="I208" s="270"/>
      <c r="J208" s="220">
        <f>ROUND($I$208*$H$208,2)</f>
        <v>0</v>
      </c>
      <c r="K208" s="217" t="s">
        <v>129</v>
      </c>
      <c r="L208" s="252"/>
      <c r="M208" s="221"/>
      <c r="N208" s="222" t="s">
        <v>34</v>
      </c>
      <c r="O208" s="223">
        <v>0</v>
      </c>
      <c r="P208" s="223">
        <f>$O$208*$H$208</f>
        <v>0</v>
      </c>
      <c r="Q208" s="223">
        <v>0</v>
      </c>
      <c r="R208" s="223">
        <f>$Q$208*$H$208</f>
        <v>0</v>
      </c>
      <c r="S208" s="223">
        <v>0</v>
      </c>
      <c r="T208" s="224">
        <f>$S$208*$H$208</f>
        <v>0</v>
      </c>
      <c r="AR208" s="175" t="s">
        <v>197</v>
      </c>
      <c r="AT208" s="175" t="s">
        <v>125</v>
      </c>
      <c r="AU208" s="175" t="s">
        <v>70</v>
      </c>
      <c r="AY208" s="175" t="s">
        <v>122</v>
      </c>
      <c r="BE208" s="225">
        <f>IF($N$208="základní",$J$208,0)</f>
        <v>0</v>
      </c>
      <c r="BF208" s="225">
        <f>IF($N$208="snížená",$J$208,0)</f>
        <v>0</v>
      </c>
      <c r="BG208" s="225">
        <f>IF($N$208="zákl. přenesená",$J$208,0)</f>
        <v>0</v>
      </c>
      <c r="BH208" s="225">
        <f>IF($N$208="sníž. přenesená",$J$208,0)</f>
        <v>0</v>
      </c>
      <c r="BI208" s="225">
        <f>IF($N$208="nulová",$J$208,0)</f>
        <v>0</v>
      </c>
      <c r="BJ208" s="175" t="s">
        <v>17</v>
      </c>
      <c r="BK208" s="225">
        <f>ROUND($I$208*$H$208,2)</f>
        <v>0</v>
      </c>
      <c r="BL208" s="175" t="s">
        <v>197</v>
      </c>
      <c r="BM208" s="175" t="s">
        <v>1289</v>
      </c>
    </row>
    <row r="209" spans="1:65" s="205" customFormat="1" ht="30.75" hidden="1" customHeight="1" x14ac:dyDescent="0.3">
      <c r="A209" s="250"/>
      <c r="B209" s="204"/>
      <c r="D209" s="206" t="s">
        <v>62</v>
      </c>
      <c r="E209" s="213" t="s">
        <v>719</v>
      </c>
      <c r="F209" s="213" t="s">
        <v>720</v>
      </c>
      <c r="J209" s="214">
        <f>$BK$209</f>
        <v>0</v>
      </c>
      <c r="L209" s="254"/>
      <c r="M209" s="209"/>
      <c r="P209" s="210">
        <f>SUM($P$210:$P$214)</f>
        <v>5.5798050000000003</v>
      </c>
      <c r="R209" s="210">
        <f>SUM($R$210:$R$214)</f>
        <v>8.5466700000000007E-2</v>
      </c>
      <c r="T209" s="211">
        <f>SUM($T$210:$T$214)</f>
        <v>0</v>
      </c>
      <c r="AR209" s="206" t="s">
        <v>70</v>
      </c>
      <c r="AT209" s="206" t="s">
        <v>62</v>
      </c>
      <c r="AU209" s="206" t="s">
        <v>17</v>
      </c>
      <c r="AY209" s="206" t="s">
        <v>122</v>
      </c>
      <c r="BK209" s="212">
        <f>SUM($BK$210:$BK$214)</f>
        <v>0</v>
      </c>
    </row>
    <row r="210" spans="1:65" s="147" customFormat="1" ht="15.75" customHeight="1" x14ac:dyDescent="0.3">
      <c r="A210" s="245"/>
      <c r="B210" s="81"/>
      <c r="C210" s="218" t="s">
        <v>609</v>
      </c>
      <c r="D210" s="218" t="s">
        <v>125</v>
      </c>
      <c r="E210" s="216" t="s">
        <v>721</v>
      </c>
      <c r="F210" s="217" t="s">
        <v>722</v>
      </c>
      <c r="G210" s="218" t="s">
        <v>134</v>
      </c>
      <c r="H210" s="219">
        <v>2.8050000000000002</v>
      </c>
      <c r="I210" s="270"/>
      <c r="J210" s="220">
        <f>ROUND($I$210*$H$210,2)</f>
        <v>0</v>
      </c>
      <c r="K210" s="217" t="s">
        <v>129</v>
      </c>
      <c r="L210" s="252"/>
      <c r="M210" s="221"/>
      <c r="N210" s="222" t="s">
        <v>34</v>
      </c>
      <c r="O210" s="223">
        <v>0.80900000000000005</v>
      </c>
      <c r="P210" s="223">
        <f>$O$210*$H$210</f>
        <v>2.2692450000000002</v>
      </c>
      <c r="Q210" s="223">
        <v>1.5180000000000001E-2</v>
      </c>
      <c r="R210" s="223">
        <f>$Q$210*$H$210</f>
        <v>4.2579900000000004E-2</v>
      </c>
      <c r="S210" s="223">
        <v>0</v>
      </c>
      <c r="T210" s="224">
        <f>$S$210*$H$210</f>
        <v>0</v>
      </c>
      <c r="AR210" s="175" t="s">
        <v>197</v>
      </c>
      <c r="AT210" s="175" t="s">
        <v>125</v>
      </c>
      <c r="AU210" s="175" t="s">
        <v>70</v>
      </c>
      <c r="AY210" s="175" t="s">
        <v>122</v>
      </c>
      <c r="BE210" s="225">
        <f>IF($N$210="základní",$J$210,0)</f>
        <v>0</v>
      </c>
      <c r="BF210" s="225">
        <f>IF($N$210="snížená",$J$210,0)</f>
        <v>0</v>
      </c>
      <c r="BG210" s="225">
        <f>IF($N$210="zákl. přenesená",$J$210,0)</f>
        <v>0</v>
      </c>
      <c r="BH210" s="225">
        <f>IF($N$210="sníž. přenesená",$J$210,0)</f>
        <v>0</v>
      </c>
      <c r="BI210" s="225">
        <f>IF($N$210="nulová",$J$210,0)</f>
        <v>0</v>
      </c>
      <c r="BJ210" s="175" t="s">
        <v>17</v>
      </c>
      <c r="BK210" s="225">
        <f>ROUND($I$210*$H$210,2)</f>
        <v>0</v>
      </c>
      <c r="BL210" s="175" t="s">
        <v>197</v>
      </c>
      <c r="BM210" s="175" t="s">
        <v>1290</v>
      </c>
    </row>
    <row r="211" spans="1:65" s="147" customFormat="1" ht="15.75" hidden="1" customHeight="1" x14ac:dyDescent="0.3">
      <c r="A211" s="245"/>
      <c r="B211" s="226"/>
      <c r="D211" s="227" t="s">
        <v>166</v>
      </c>
      <c r="E211" s="228"/>
      <c r="F211" s="228" t="s">
        <v>1291</v>
      </c>
      <c r="H211" s="229">
        <v>2.8050000000000002</v>
      </c>
      <c r="L211" s="255"/>
      <c r="M211" s="230"/>
      <c r="T211" s="231"/>
      <c r="AT211" s="232" t="s">
        <v>166</v>
      </c>
      <c r="AU211" s="232" t="s">
        <v>70</v>
      </c>
      <c r="AV211" s="232" t="s">
        <v>70</v>
      </c>
      <c r="AW211" s="232" t="s">
        <v>93</v>
      </c>
      <c r="AX211" s="232" t="s">
        <v>63</v>
      </c>
      <c r="AY211" s="232" t="s">
        <v>122</v>
      </c>
    </row>
    <row r="212" spans="1:65" s="147" customFormat="1" ht="15.75" customHeight="1" x14ac:dyDescent="0.3">
      <c r="A212" s="245"/>
      <c r="B212" s="81"/>
      <c r="C212" s="215" t="s">
        <v>613</v>
      </c>
      <c r="D212" s="215" t="s">
        <v>125</v>
      </c>
      <c r="E212" s="216" t="s">
        <v>728</v>
      </c>
      <c r="F212" s="217" t="s">
        <v>729</v>
      </c>
      <c r="G212" s="218" t="s">
        <v>134</v>
      </c>
      <c r="H212" s="219">
        <v>3.42</v>
      </c>
      <c r="I212" s="270"/>
      <c r="J212" s="220">
        <f>ROUND($I$212*$H$212,2)</f>
        <v>0</v>
      </c>
      <c r="K212" s="217" t="s">
        <v>129</v>
      </c>
      <c r="L212" s="252"/>
      <c r="M212" s="221"/>
      <c r="N212" s="222" t="s">
        <v>34</v>
      </c>
      <c r="O212" s="223">
        <v>0.96799999999999997</v>
      </c>
      <c r="P212" s="223">
        <f>$O$212*$H$212</f>
        <v>3.3105599999999997</v>
      </c>
      <c r="Q212" s="223">
        <v>1.2540000000000001E-2</v>
      </c>
      <c r="R212" s="223">
        <f>$Q$212*$H$212</f>
        <v>4.2886800000000003E-2</v>
      </c>
      <c r="S212" s="223">
        <v>0</v>
      </c>
      <c r="T212" s="224">
        <f>$S$212*$H$212</f>
        <v>0</v>
      </c>
      <c r="AR212" s="175" t="s">
        <v>197</v>
      </c>
      <c r="AT212" s="175" t="s">
        <v>125</v>
      </c>
      <c r="AU212" s="175" t="s">
        <v>70</v>
      </c>
      <c r="AY212" s="147" t="s">
        <v>122</v>
      </c>
      <c r="BE212" s="225">
        <f>IF($N$212="základní",$J$212,0)</f>
        <v>0</v>
      </c>
      <c r="BF212" s="225">
        <f>IF($N$212="snížená",$J$212,0)</f>
        <v>0</v>
      </c>
      <c r="BG212" s="225">
        <f>IF($N$212="zákl. přenesená",$J$212,0)</f>
        <v>0</v>
      </c>
      <c r="BH212" s="225">
        <f>IF($N$212="sníž. přenesená",$J$212,0)</f>
        <v>0</v>
      </c>
      <c r="BI212" s="225">
        <f>IF($N$212="nulová",$J$212,0)</f>
        <v>0</v>
      </c>
      <c r="BJ212" s="175" t="s">
        <v>17</v>
      </c>
      <c r="BK212" s="225">
        <f>ROUND($I$212*$H$212,2)</f>
        <v>0</v>
      </c>
      <c r="BL212" s="175" t="s">
        <v>197</v>
      </c>
      <c r="BM212" s="175" t="s">
        <v>730</v>
      </c>
    </row>
    <row r="213" spans="1:65" s="147" customFormat="1" ht="15.75" hidden="1" customHeight="1" x14ac:dyDescent="0.3">
      <c r="A213" s="245"/>
      <c r="B213" s="226"/>
      <c r="D213" s="227" t="s">
        <v>166</v>
      </c>
      <c r="E213" s="228"/>
      <c r="F213" s="228" t="s">
        <v>1249</v>
      </c>
      <c r="H213" s="229">
        <v>3.42</v>
      </c>
      <c r="L213" s="255"/>
      <c r="M213" s="230"/>
      <c r="T213" s="231"/>
      <c r="AT213" s="232" t="s">
        <v>166</v>
      </c>
      <c r="AU213" s="232" t="s">
        <v>70</v>
      </c>
      <c r="AV213" s="232" t="s">
        <v>70</v>
      </c>
      <c r="AW213" s="232" t="s">
        <v>93</v>
      </c>
      <c r="AX213" s="232" t="s">
        <v>63</v>
      </c>
      <c r="AY213" s="232" t="s">
        <v>122</v>
      </c>
    </row>
    <row r="214" spans="1:65" s="147" customFormat="1" ht="15.75" customHeight="1" x14ac:dyDescent="0.3">
      <c r="A214" s="245"/>
      <c r="B214" s="81"/>
      <c r="C214" s="215" t="s">
        <v>617</v>
      </c>
      <c r="D214" s="215" t="s">
        <v>125</v>
      </c>
      <c r="E214" s="216" t="s">
        <v>732</v>
      </c>
      <c r="F214" s="217" t="s">
        <v>733</v>
      </c>
      <c r="G214" s="218" t="s">
        <v>221</v>
      </c>
      <c r="H214" s="269"/>
      <c r="I214" s="270"/>
      <c r="J214" s="220">
        <f>ROUND($I$214*$H$214,2)</f>
        <v>0</v>
      </c>
      <c r="K214" s="217" t="s">
        <v>129</v>
      </c>
      <c r="L214" s="252"/>
      <c r="M214" s="221"/>
      <c r="N214" s="222" t="s">
        <v>34</v>
      </c>
      <c r="O214" s="223">
        <v>0</v>
      </c>
      <c r="P214" s="223">
        <f>$O$214*$H$214</f>
        <v>0</v>
      </c>
      <c r="Q214" s="223">
        <v>0</v>
      </c>
      <c r="R214" s="223">
        <f>$Q$214*$H$214</f>
        <v>0</v>
      </c>
      <c r="S214" s="223">
        <v>0</v>
      </c>
      <c r="T214" s="224">
        <f>$S$214*$H$214</f>
        <v>0</v>
      </c>
      <c r="AR214" s="175" t="s">
        <v>197</v>
      </c>
      <c r="AT214" s="175" t="s">
        <v>125</v>
      </c>
      <c r="AU214" s="175" t="s">
        <v>70</v>
      </c>
      <c r="AY214" s="147" t="s">
        <v>122</v>
      </c>
      <c r="BE214" s="225">
        <f>IF($N$214="základní",$J$214,0)</f>
        <v>0</v>
      </c>
      <c r="BF214" s="225">
        <f>IF($N$214="snížená",$J$214,0)</f>
        <v>0</v>
      </c>
      <c r="BG214" s="225">
        <f>IF($N$214="zákl. přenesená",$J$214,0)</f>
        <v>0</v>
      </c>
      <c r="BH214" s="225">
        <f>IF($N$214="sníž. přenesená",$J$214,0)</f>
        <v>0</v>
      </c>
      <c r="BI214" s="225">
        <f>IF($N$214="nulová",$J$214,0)</f>
        <v>0</v>
      </c>
      <c r="BJ214" s="175" t="s">
        <v>17</v>
      </c>
      <c r="BK214" s="225">
        <f>ROUND($I$214*$H$214,2)</f>
        <v>0</v>
      </c>
      <c r="BL214" s="175" t="s">
        <v>197</v>
      </c>
      <c r="BM214" s="175" t="s">
        <v>734</v>
      </c>
    </row>
    <row r="215" spans="1:65" s="205" customFormat="1" ht="30.75" hidden="1" customHeight="1" x14ac:dyDescent="0.3">
      <c r="A215" s="250"/>
      <c r="B215" s="204"/>
      <c r="D215" s="206" t="s">
        <v>62</v>
      </c>
      <c r="E215" s="213" t="s">
        <v>758</v>
      </c>
      <c r="F215" s="213" t="s">
        <v>759</v>
      </c>
      <c r="J215" s="214">
        <f>$BK$215</f>
        <v>0</v>
      </c>
      <c r="L215" s="254"/>
      <c r="M215" s="209"/>
      <c r="P215" s="210">
        <f>SUM($P$216:$P$221)</f>
        <v>2.2319999999999998</v>
      </c>
      <c r="R215" s="210">
        <f>SUM($R$216:$R$221)</f>
        <v>1.5900000000000001E-2</v>
      </c>
      <c r="T215" s="211">
        <f>SUM($T$216:$T$221)</f>
        <v>2.4E-2</v>
      </c>
      <c r="AR215" s="206" t="s">
        <v>70</v>
      </c>
      <c r="AT215" s="206" t="s">
        <v>62</v>
      </c>
      <c r="AU215" s="206" t="s">
        <v>17</v>
      </c>
      <c r="AY215" s="206" t="s">
        <v>122</v>
      </c>
      <c r="BK215" s="212">
        <f>SUM($BK$216:$BK$221)</f>
        <v>0</v>
      </c>
    </row>
    <row r="216" spans="1:65" s="147" customFormat="1" ht="15.75" customHeight="1" x14ac:dyDescent="0.3">
      <c r="A216" s="245"/>
      <c r="B216" s="81"/>
      <c r="C216" s="218" t="s">
        <v>621</v>
      </c>
      <c r="D216" s="218" t="s">
        <v>125</v>
      </c>
      <c r="E216" s="216" t="s">
        <v>770</v>
      </c>
      <c r="F216" s="217" t="s">
        <v>771</v>
      </c>
      <c r="G216" s="218" t="s">
        <v>128</v>
      </c>
      <c r="H216" s="219">
        <v>1</v>
      </c>
      <c r="I216" s="270"/>
      <c r="J216" s="220">
        <f>ROUND($I$216*$H$216,2)</f>
        <v>0</v>
      </c>
      <c r="K216" s="217" t="s">
        <v>129</v>
      </c>
      <c r="L216" s="252"/>
      <c r="M216" s="221"/>
      <c r="N216" s="222" t="s">
        <v>34</v>
      </c>
      <c r="O216" s="223">
        <v>1.6819999999999999</v>
      </c>
      <c r="P216" s="223">
        <f>$O$216*$H$216</f>
        <v>1.6819999999999999</v>
      </c>
      <c r="Q216" s="223">
        <v>0</v>
      </c>
      <c r="R216" s="223">
        <f>$Q$216*$H$216</f>
        <v>0</v>
      </c>
      <c r="S216" s="223">
        <v>0</v>
      </c>
      <c r="T216" s="224">
        <f>$S$216*$H$216</f>
        <v>0</v>
      </c>
      <c r="AR216" s="175" t="s">
        <v>197</v>
      </c>
      <c r="AT216" s="175" t="s">
        <v>125</v>
      </c>
      <c r="AU216" s="175" t="s">
        <v>70</v>
      </c>
      <c r="AY216" s="175" t="s">
        <v>122</v>
      </c>
      <c r="BE216" s="225">
        <f>IF($N$216="základní",$J$216,0)</f>
        <v>0</v>
      </c>
      <c r="BF216" s="225">
        <f>IF($N$216="snížená",$J$216,0)</f>
        <v>0</v>
      </c>
      <c r="BG216" s="225">
        <f>IF($N$216="zákl. přenesená",$J$216,0)</f>
        <v>0</v>
      </c>
      <c r="BH216" s="225">
        <f>IF($N$216="sníž. přenesená",$J$216,0)</f>
        <v>0</v>
      </c>
      <c r="BI216" s="225">
        <f>IF($N$216="nulová",$J$216,0)</f>
        <v>0</v>
      </c>
      <c r="BJ216" s="175" t="s">
        <v>17</v>
      </c>
      <c r="BK216" s="225">
        <f>ROUND($I$216*$H$216,2)</f>
        <v>0</v>
      </c>
      <c r="BL216" s="175" t="s">
        <v>197</v>
      </c>
      <c r="BM216" s="175" t="s">
        <v>772</v>
      </c>
    </row>
    <row r="217" spans="1:65" s="147" customFormat="1" ht="15.75" customHeight="1" x14ac:dyDescent="0.3">
      <c r="A217" s="245"/>
      <c r="B217" s="81"/>
      <c r="C217" s="237" t="s">
        <v>625</v>
      </c>
      <c r="D217" s="237" t="s">
        <v>382</v>
      </c>
      <c r="E217" s="238" t="s">
        <v>774</v>
      </c>
      <c r="F217" s="239" t="s">
        <v>775</v>
      </c>
      <c r="G217" s="237" t="s">
        <v>128</v>
      </c>
      <c r="H217" s="240">
        <v>1</v>
      </c>
      <c r="I217" s="271"/>
      <c r="J217" s="241">
        <f>ROUND($I$217*$H$217,2)</f>
        <v>0</v>
      </c>
      <c r="K217" s="239" t="s">
        <v>129</v>
      </c>
      <c r="L217" s="256"/>
      <c r="M217" s="239"/>
      <c r="N217" s="242" t="s">
        <v>34</v>
      </c>
      <c r="O217" s="223">
        <v>0</v>
      </c>
      <c r="P217" s="223">
        <f>$O$217*$H$217</f>
        <v>0</v>
      </c>
      <c r="Q217" s="223">
        <v>1.38E-2</v>
      </c>
      <c r="R217" s="223">
        <f>$Q$217*$H$217</f>
        <v>1.38E-2</v>
      </c>
      <c r="S217" s="223">
        <v>0</v>
      </c>
      <c r="T217" s="224">
        <f>$S$217*$H$217</f>
        <v>0</v>
      </c>
      <c r="AR217" s="175" t="s">
        <v>266</v>
      </c>
      <c r="AT217" s="175" t="s">
        <v>382</v>
      </c>
      <c r="AU217" s="175" t="s">
        <v>70</v>
      </c>
      <c r="AY217" s="175" t="s">
        <v>122</v>
      </c>
      <c r="BE217" s="225">
        <f>IF($N$217="základní",$J$217,0)</f>
        <v>0</v>
      </c>
      <c r="BF217" s="225">
        <f>IF($N$217="snížená",$J$217,0)</f>
        <v>0</v>
      </c>
      <c r="BG217" s="225">
        <f>IF($N$217="zákl. přenesená",$J$217,0)</f>
        <v>0</v>
      </c>
      <c r="BH217" s="225">
        <f>IF($N$217="sníž. přenesená",$J$217,0)</f>
        <v>0</v>
      </c>
      <c r="BI217" s="225">
        <f>IF($N$217="nulová",$J$217,0)</f>
        <v>0</v>
      </c>
      <c r="BJ217" s="175" t="s">
        <v>17</v>
      </c>
      <c r="BK217" s="225">
        <f>ROUND($I$217*$H$217,2)</f>
        <v>0</v>
      </c>
      <c r="BL217" s="175" t="s">
        <v>197</v>
      </c>
      <c r="BM217" s="175" t="s">
        <v>776</v>
      </c>
    </row>
    <row r="218" spans="1:65" s="147" customFormat="1" ht="15.75" customHeight="1" x14ac:dyDescent="0.3">
      <c r="A218" s="245"/>
      <c r="B218" s="81"/>
      <c r="C218" s="218" t="s">
        <v>629</v>
      </c>
      <c r="D218" s="218" t="s">
        <v>125</v>
      </c>
      <c r="E218" s="216" t="s">
        <v>778</v>
      </c>
      <c r="F218" s="217" t="s">
        <v>779</v>
      </c>
      <c r="G218" s="218" t="s">
        <v>128</v>
      </c>
      <c r="H218" s="219">
        <v>1</v>
      </c>
      <c r="I218" s="270"/>
      <c r="J218" s="220">
        <f>ROUND($I$218*$H$218,2)</f>
        <v>0</v>
      </c>
      <c r="K218" s="217" t="s">
        <v>129</v>
      </c>
      <c r="L218" s="252"/>
      <c r="M218" s="221"/>
      <c r="N218" s="222" t="s">
        <v>34</v>
      </c>
      <c r="O218" s="223">
        <v>0.5</v>
      </c>
      <c r="P218" s="223">
        <f>$O$218*$H$218</f>
        <v>0.5</v>
      </c>
      <c r="Q218" s="223">
        <v>0</v>
      </c>
      <c r="R218" s="223">
        <f>$Q$218*$H$218</f>
        <v>0</v>
      </c>
      <c r="S218" s="223">
        <v>0</v>
      </c>
      <c r="T218" s="224">
        <f>$S$218*$H$218</f>
        <v>0</v>
      </c>
      <c r="AR218" s="175" t="s">
        <v>197</v>
      </c>
      <c r="AT218" s="175" t="s">
        <v>125</v>
      </c>
      <c r="AU218" s="175" t="s">
        <v>70</v>
      </c>
      <c r="AY218" s="175" t="s">
        <v>122</v>
      </c>
      <c r="BE218" s="225">
        <f>IF($N$218="základní",$J$218,0)</f>
        <v>0</v>
      </c>
      <c r="BF218" s="225">
        <f>IF($N$218="snížená",$J$218,0)</f>
        <v>0</v>
      </c>
      <c r="BG218" s="225">
        <f>IF($N$218="zákl. přenesená",$J$218,0)</f>
        <v>0</v>
      </c>
      <c r="BH218" s="225">
        <f>IF($N$218="sníž. přenesená",$J$218,0)</f>
        <v>0</v>
      </c>
      <c r="BI218" s="225">
        <f>IF($N$218="nulová",$J$218,0)</f>
        <v>0</v>
      </c>
      <c r="BJ218" s="175" t="s">
        <v>17</v>
      </c>
      <c r="BK218" s="225">
        <f>ROUND($I$218*$H$218,2)</f>
        <v>0</v>
      </c>
      <c r="BL218" s="175" t="s">
        <v>197</v>
      </c>
      <c r="BM218" s="175" t="s">
        <v>780</v>
      </c>
    </row>
    <row r="219" spans="1:65" s="147" customFormat="1" ht="15.75" customHeight="1" x14ac:dyDescent="0.3">
      <c r="A219" s="245"/>
      <c r="B219" s="81"/>
      <c r="C219" s="237" t="s">
        <v>633</v>
      </c>
      <c r="D219" s="237" t="s">
        <v>382</v>
      </c>
      <c r="E219" s="238" t="s">
        <v>782</v>
      </c>
      <c r="F219" s="239" t="s">
        <v>783</v>
      </c>
      <c r="G219" s="237" t="s">
        <v>128</v>
      </c>
      <c r="H219" s="240">
        <v>1</v>
      </c>
      <c r="I219" s="271"/>
      <c r="J219" s="241">
        <f>ROUND($I$219*$H$219,2)</f>
        <v>0</v>
      </c>
      <c r="K219" s="239" t="s">
        <v>129</v>
      </c>
      <c r="L219" s="256"/>
      <c r="M219" s="239"/>
      <c r="N219" s="242" t="s">
        <v>34</v>
      </c>
      <c r="O219" s="223">
        <v>0</v>
      </c>
      <c r="P219" s="223">
        <f>$O$219*$H$219</f>
        <v>0</v>
      </c>
      <c r="Q219" s="223">
        <v>2.0999999999999999E-3</v>
      </c>
      <c r="R219" s="223">
        <f>$Q$219*$H$219</f>
        <v>2.0999999999999999E-3</v>
      </c>
      <c r="S219" s="223">
        <v>0</v>
      </c>
      <c r="T219" s="224">
        <f>$S$219*$H$219</f>
        <v>0</v>
      </c>
      <c r="AR219" s="175" t="s">
        <v>266</v>
      </c>
      <c r="AT219" s="175" t="s">
        <v>382</v>
      </c>
      <c r="AU219" s="175" t="s">
        <v>70</v>
      </c>
      <c r="AY219" s="175" t="s">
        <v>122</v>
      </c>
      <c r="BE219" s="225">
        <f>IF($N$219="základní",$J$219,0)</f>
        <v>0</v>
      </c>
      <c r="BF219" s="225">
        <f>IF($N$219="snížená",$J$219,0)</f>
        <v>0</v>
      </c>
      <c r="BG219" s="225">
        <f>IF($N$219="zákl. přenesená",$J$219,0)</f>
        <v>0</v>
      </c>
      <c r="BH219" s="225">
        <f>IF($N$219="sníž. přenesená",$J$219,0)</f>
        <v>0</v>
      </c>
      <c r="BI219" s="225">
        <f>IF($N$219="nulová",$J$219,0)</f>
        <v>0</v>
      </c>
      <c r="BJ219" s="175" t="s">
        <v>17</v>
      </c>
      <c r="BK219" s="225">
        <f>ROUND($I$219*$H$219,2)</f>
        <v>0</v>
      </c>
      <c r="BL219" s="175" t="s">
        <v>197</v>
      </c>
      <c r="BM219" s="175" t="s">
        <v>784</v>
      </c>
    </row>
    <row r="220" spans="1:65" s="147" customFormat="1" ht="15.75" customHeight="1" x14ac:dyDescent="0.3">
      <c r="A220" s="245"/>
      <c r="B220" s="81"/>
      <c r="C220" s="218" t="s">
        <v>639</v>
      </c>
      <c r="D220" s="218" t="s">
        <v>125</v>
      </c>
      <c r="E220" s="216" t="s">
        <v>789</v>
      </c>
      <c r="F220" s="217" t="s">
        <v>790</v>
      </c>
      <c r="G220" s="218" t="s">
        <v>128</v>
      </c>
      <c r="H220" s="219">
        <v>1</v>
      </c>
      <c r="I220" s="270"/>
      <c r="J220" s="220">
        <f>ROUND($I$220*$H$220,2)</f>
        <v>0</v>
      </c>
      <c r="K220" s="217" t="s">
        <v>129</v>
      </c>
      <c r="L220" s="252"/>
      <c r="M220" s="221"/>
      <c r="N220" s="222" t="s">
        <v>34</v>
      </c>
      <c r="O220" s="223">
        <v>0.05</v>
      </c>
      <c r="P220" s="223">
        <f>$O$220*$H$220</f>
        <v>0.05</v>
      </c>
      <c r="Q220" s="223">
        <v>0</v>
      </c>
      <c r="R220" s="223">
        <f>$Q$220*$H$220</f>
        <v>0</v>
      </c>
      <c r="S220" s="223">
        <v>2.4E-2</v>
      </c>
      <c r="T220" s="224">
        <f>$S$220*$H$220</f>
        <v>2.4E-2</v>
      </c>
      <c r="AR220" s="175" t="s">
        <v>197</v>
      </c>
      <c r="AT220" s="175" t="s">
        <v>125</v>
      </c>
      <c r="AU220" s="175" t="s">
        <v>70</v>
      </c>
      <c r="AY220" s="175" t="s">
        <v>122</v>
      </c>
      <c r="BE220" s="225">
        <f>IF($N$220="základní",$J$220,0)</f>
        <v>0</v>
      </c>
      <c r="BF220" s="225">
        <f>IF($N$220="snížená",$J$220,0)</f>
        <v>0</v>
      </c>
      <c r="BG220" s="225">
        <f>IF($N$220="zákl. přenesená",$J$220,0)</f>
        <v>0</v>
      </c>
      <c r="BH220" s="225">
        <f>IF($N$220="sníž. přenesená",$J$220,0)</f>
        <v>0</v>
      </c>
      <c r="BI220" s="225">
        <f>IF($N$220="nulová",$J$220,0)</f>
        <v>0</v>
      </c>
      <c r="BJ220" s="175" t="s">
        <v>17</v>
      </c>
      <c r="BK220" s="225">
        <f>ROUND($I$220*$H$220,2)</f>
        <v>0</v>
      </c>
      <c r="BL220" s="175" t="s">
        <v>197</v>
      </c>
      <c r="BM220" s="175" t="s">
        <v>791</v>
      </c>
    </row>
    <row r="221" spans="1:65" s="147" customFormat="1" ht="15.75" customHeight="1" x14ac:dyDescent="0.3">
      <c r="A221" s="245"/>
      <c r="B221" s="81"/>
      <c r="C221" s="218" t="s">
        <v>645</v>
      </c>
      <c r="D221" s="218" t="s">
        <v>125</v>
      </c>
      <c r="E221" s="216" t="s">
        <v>805</v>
      </c>
      <c r="F221" s="217" t="s">
        <v>806</v>
      </c>
      <c r="G221" s="218" t="s">
        <v>221</v>
      </c>
      <c r="H221" s="269"/>
      <c r="I221" s="270"/>
      <c r="J221" s="220">
        <f>ROUND($I$221*$H$221,2)</f>
        <v>0</v>
      </c>
      <c r="K221" s="217" t="s">
        <v>129</v>
      </c>
      <c r="L221" s="252"/>
      <c r="M221" s="221"/>
      <c r="N221" s="222" t="s">
        <v>34</v>
      </c>
      <c r="O221" s="223">
        <v>0</v>
      </c>
      <c r="P221" s="223">
        <f>$O$221*$H$221</f>
        <v>0</v>
      </c>
      <c r="Q221" s="223">
        <v>0</v>
      </c>
      <c r="R221" s="223">
        <f>$Q$221*$H$221</f>
        <v>0</v>
      </c>
      <c r="S221" s="223">
        <v>0</v>
      </c>
      <c r="T221" s="224">
        <f>$S$221*$H$221</f>
        <v>0</v>
      </c>
      <c r="AR221" s="175" t="s">
        <v>197</v>
      </c>
      <c r="AT221" s="175" t="s">
        <v>125</v>
      </c>
      <c r="AU221" s="175" t="s">
        <v>70</v>
      </c>
      <c r="AY221" s="175" t="s">
        <v>122</v>
      </c>
      <c r="BE221" s="225">
        <f>IF($N$221="základní",$J$221,0)</f>
        <v>0</v>
      </c>
      <c r="BF221" s="225">
        <f>IF($N$221="snížená",$J$221,0)</f>
        <v>0</v>
      </c>
      <c r="BG221" s="225">
        <f>IF($N$221="zákl. přenesená",$J$221,0)</f>
        <v>0</v>
      </c>
      <c r="BH221" s="225">
        <f>IF($N$221="sníž. přenesená",$J$221,0)</f>
        <v>0</v>
      </c>
      <c r="BI221" s="225">
        <f>IF($N$221="nulová",$J$221,0)</f>
        <v>0</v>
      </c>
      <c r="BJ221" s="175" t="s">
        <v>17</v>
      </c>
      <c r="BK221" s="225">
        <f>ROUND($I$221*$H$221,2)</f>
        <v>0</v>
      </c>
      <c r="BL221" s="175" t="s">
        <v>197</v>
      </c>
      <c r="BM221" s="175" t="s">
        <v>807</v>
      </c>
    </row>
    <row r="222" spans="1:65" s="205" customFormat="1" ht="30.75" hidden="1" customHeight="1" x14ac:dyDescent="0.3">
      <c r="A222" s="250"/>
      <c r="B222" s="204"/>
      <c r="D222" s="206" t="s">
        <v>62</v>
      </c>
      <c r="E222" s="213" t="s">
        <v>808</v>
      </c>
      <c r="F222" s="213" t="s">
        <v>809</v>
      </c>
      <c r="J222" s="214">
        <f>$BK$222</f>
        <v>0</v>
      </c>
      <c r="L222" s="254"/>
      <c r="M222" s="209"/>
      <c r="P222" s="210">
        <f>SUM($P$223:$P$231)</f>
        <v>3.7716599999999998</v>
      </c>
      <c r="R222" s="210">
        <f>SUM($R$223:$R$231)</f>
        <v>0.11859600000000001</v>
      </c>
      <c r="T222" s="211">
        <f>SUM($T$223:$T$231)</f>
        <v>0</v>
      </c>
      <c r="AR222" s="206" t="s">
        <v>70</v>
      </c>
      <c r="AT222" s="206" t="s">
        <v>62</v>
      </c>
      <c r="AU222" s="206" t="s">
        <v>17</v>
      </c>
      <c r="AY222" s="206" t="s">
        <v>122</v>
      </c>
      <c r="BK222" s="212">
        <f>SUM($BK$223:$BK$231)</f>
        <v>0</v>
      </c>
    </row>
    <row r="223" spans="1:65" s="147" customFormat="1" ht="15.75" customHeight="1" x14ac:dyDescent="0.3">
      <c r="A223" s="245"/>
      <c r="B223" s="81"/>
      <c r="C223" s="218" t="s">
        <v>649</v>
      </c>
      <c r="D223" s="218" t="s">
        <v>125</v>
      </c>
      <c r="E223" s="216" t="s">
        <v>811</v>
      </c>
      <c r="F223" s="217" t="s">
        <v>812</v>
      </c>
      <c r="G223" s="218" t="s">
        <v>208</v>
      </c>
      <c r="H223" s="219">
        <v>4.8</v>
      </c>
      <c r="I223" s="270"/>
      <c r="J223" s="220">
        <f>ROUND($I$223*$H$223,2)</f>
        <v>0</v>
      </c>
      <c r="K223" s="217" t="s">
        <v>129</v>
      </c>
      <c r="L223" s="252"/>
      <c r="M223" s="221"/>
      <c r="N223" s="222" t="s">
        <v>34</v>
      </c>
      <c r="O223" s="223">
        <v>0.34899999999999998</v>
      </c>
      <c r="P223" s="223">
        <f>$O$223*$H$223</f>
        <v>1.6751999999999998</v>
      </c>
      <c r="Q223" s="223">
        <v>5.62E-3</v>
      </c>
      <c r="R223" s="223">
        <f>$Q$223*$H$223</f>
        <v>2.6976E-2</v>
      </c>
      <c r="S223" s="223">
        <v>0</v>
      </c>
      <c r="T223" s="224">
        <f>$S$223*$H$223</f>
        <v>0</v>
      </c>
      <c r="AR223" s="175" t="s">
        <v>197</v>
      </c>
      <c r="AT223" s="175" t="s">
        <v>125</v>
      </c>
      <c r="AU223" s="175" t="s">
        <v>70</v>
      </c>
      <c r="AY223" s="175" t="s">
        <v>122</v>
      </c>
      <c r="BE223" s="225">
        <f>IF($N$223="základní",$J$223,0)</f>
        <v>0</v>
      </c>
      <c r="BF223" s="225">
        <f>IF($N$223="snížená",$J$223,0)</f>
        <v>0</v>
      </c>
      <c r="BG223" s="225">
        <f>IF($N$223="zákl. přenesená",$J$223,0)</f>
        <v>0</v>
      </c>
      <c r="BH223" s="225">
        <f>IF($N$223="sníž. přenesená",$J$223,0)</f>
        <v>0</v>
      </c>
      <c r="BI223" s="225">
        <f>IF($N$223="nulová",$J$223,0)</f>
        <v>0</v>
      </c>
      <c r="BJ223" s="175" t="s">
        <v>17</v>
      </c>
      <c r="BK223" s="225">
        <f>ROUND($I$223*$H$223,2)</f>
        <v>0</v>
      </c>
      <c r="BL223" s="175" t="s">
        <v>197</v>
      </c>
      <c r="BM223" s="175" t="s">
        <v>813</v>
      </c>
    </row>
    <row r="224" spans="1:65" s="147" customFormat="1" ht="15.75" hidden="1" customHeight="1" x14ac:dyDescent="0.3">
      <c r="A224" s="245"/>
      <c r="B224" s="226"/>
      <c r="D224" s="227" t="s">
        <v>166</v>
      </c>
      <c r="E224" s="228"/>
      <c r="F224" s="228" t="s">
        <v>1292</v>
      </c>
      <c r="H224" s="229">
        <v>4.8</v>
      </c>
      <c r="L224" s="255"/>
      <c r="M224" s="230"/>
      <c r="T224" s="231"/>
      <c r="AT224" s="232" t="s">
        <v>166</v>
      </c>
      <c r="AU224" s="232" t="s">
        <v>70</v>
      </c>
      <c r="AV224" s="232" t="s">
        <v>70</v>
      </c>
      <c r="AW224" s="232" t="s">
        <v>93</v>
      </c>
      <c r="AX224" s="232" t="s">
        <v>63</v>
      </c>
      <c r="AY224" s="232" t="s">
        <v>122</v>
      </c>
    </row>
    <row r="225" spans="1:65" s="147" customFormat="1" ht="15.75" customHeight="1" x14ac:dyDescent="0.3">
      <c r="A225" s="245"/>
      <c r="B225" s="81"/>
      <c r="C225" s="243" t="s">
        <v>653</v>
      </c>
      <c r="D225" s="243" t="s">
        <v>382</v>
      </c>
      <c r="E225" s="238" t="s">
        <v>815</v>
      </c>
      <c r="F225" s="239" t="s">
        <v>816</v>
      </c>
      <c r="G225" s="237" t="s">
        <v>134</v>
      </c>
      <c r="H225" s="240">
        <v>0.504</v>
      </c>
      <c r="I225" s="271"/>
      <c r="J225" s="241">
        <f>ROUND($I$225*$H$225,2)</f>
        <v>0</v>
      </c>
      <c r="K225" s="239" t="s">
        <v>129</v>
      </c>
      <c r="L225" s="256"/>
      <c r="M225" s="239"/>
      <c r="N225" s="242" t="s">
        <v>34</v>
      </c>
      <c r="O225" s="223">
        <v>0</v>
      </c>
      <c r="P225" s="223">
        <f>$O$225*$H$225</f>
        <v>0</v>
      </c>
      <c r="Q225" s="223">
        <v>1.9199999999999998E-2</v>
      </c>
      <c r="R225" s="223">
        <f>$Q$225*$H$225</f>
        <v>9.6767999999999993E-3</v>
      </c>
      <c r="S225" s="223">
        <v>0</v>
      </c>
      <c r="T225" s="224">
        <f>$S$225*$H$225</f>
        <v>0</v>
      </c>
      <c r="AR225" s="175" t="s">
        <v>266</v>
      </c>
      <c r="AT225" s="175" t="s">
        <v>382</v>
      </c>
      <c r="AU225" s="175" t="s">
        <v>70</v>
      </c>
      <c r="AY225" s="147" t="s">
        <v>122</v>
      </c>
      <c r="BE225" s="225">
        <f>IF($N$225="základní",$J$225,0)</f>
        <v>0</v>
      </c>
      <c r="BF225" s="225">
        <f>IF($N$225="snížená",$J$225,0)</f>
        <v>0</v>
      </c>
      <c r="BG225" s="225">
        <f>IF($N$225="zákl. přenesená",$J$225,0)</f>
        <v>0</v>
      </c>
      <c r="BH225" s="225">
        <f>IF($N$225="sníž. přenesená",$J$225,0)</f>
        <v>0</v>
      </c>
      <c r="BI225" s="225">
        <f>IF($N$225="nulová",$J$225,0)</f>
        <v>0</v>
      </c>
      <c r="BJ225" s="175" t="s">
        <v>17</v>
      </c>
      <c r="BK225" s="225">
        <f>ROUND($I$225*$H$225,2)</f>
        <v>0</v>
      </c>
      <c r="BL225" s="175" t="s">
        <v>197</v>
      </c>
      <c r="BM225" s="175" t="s">
        <v>817</v>
      </c>
    </row>
    <row r="226" spans="1:65" s="147" customFormat="1" ht="15.75" hidden="1" customHeight="1" x14ac:dyDescent="0.3">
      <c r="A226" s="245"/>
      <c r="B226" s="226"/>
      <c r="D226" s="233" t="s">
        <v>166</v>
      </c>
      <c r="F226" s="228" t="s">
        <v>1293</v>
      </c>
      <c r="H226" s="229">
        <v>0.504</v>
      </c>
      <c r="L226" s="255"/>
      <c r="M226" s="230"/>
      <c r="T226" s="231"/>
      <c r="AT226" s="232" t="s">
        <v>166</v>
      </c>
      <c r="AU226" s="232" t="s">
        <v>70</v>
      </c>
      <c r="AV226" s="232" t="s">
        <v>70</v>
      </c>
      <c r="AW226" s="232" t="s">
        <v>63</v>
      </c>
      <c r="AX226" s="232" t="s">
        <v>17</v>
      </c>
      <c r="AY226" s="232" t="s">
        <v>122</v>
      </c>
    </row>
    <row r="227" spans="1:65" s="147" customFormat="1" ht="15.75" customHeight="1" x14ac:dyDescent="0.3">
      <c r="A227" s="245"/>
      <c r="B227" s="81"/>
      <c r="C227" s="215" t="s">
        <v>657</v>
      </c>
      <c r="D227" s="215" t="s">
        <v>125</v>
      </c>
      <c r="E227" s="216" t="s">
        <v>820</v>
      </c>
      <c r="F227" s="217" t="s">
        <v>821</v>
      </c>
      <c r="G227" s="218" t="s">
        <v>134</v>
      </c>
      <c r="H227" s="219">
        <v>3.42</v>
      </c>
      <c r="I227" s="270"/>
      <c r="J227" s="220">
        <f>ROUND($I$227*$H$227,2)</f>
        <v>0</v>
      </c>
      <c r="K227" s="217" t="s">
        <v>129</v>
      </c>
      <c r="L227" s="252"/>
      <c r="M227" s="221"/>
      <c r="N227" s="222" t="s">
        <v>34</v>
      </c>
      <c r="O227" s="223">
        <v>0.61299999999999999</v>
      </c>
      <c r="P227" s="223">
        <f>$O$227*$H$227</f>
        <v>2.09646</v>
      </c>
      <c r="Q227" s="223">
        <v>3.8E-3</v>
      </c>
      <c r="R227" s="223">
        <f>$Q$227*$H$227</f>
        <v>1.2995999999999999E-2</v>
      </c>
      <c r="S227" s="223">
        <v>0</v>
      </c>
      <c r="T227" s="224">
        <f>$S$227*$H$227</f>
        <v>0</v>
      </c>
      <c r="AR227" s="175" t="s">
        <v>197</v>
      </c>
      <c r="AT227" s="175" t="s">
        <v>125</v>
      </c>
      <c r="AU227" s="175" t="s">
        <v>70</v>
      </c>
      <c r="AY227" s="147" t="s">
        <v>122</v>
      </c>
      <c r="BE227" s="225">
        <f>IF($N$227="základní",$J$227,0)</f>
        <v>0</v>
      </c>
      <c r="BF227" s="225">
        <f>IF($N$227="snížená",$J$227,0)</f>
        <v>0</v>
      </c>
      <c r="BG227" s="225">
        <f>IF($N$227="zákl. přenesená",$J$227,0)</f>
        <v>0</v>
      </c>
      <c r="BH227" s="225">
        <f>IF($N$227="sníž. přenesená",$J$227,0)</f>
        <v>0</v>
      </c>
      <c r="BI227" s="225">
        <f>IF($N$227="nulová",$J$227,0)</f>
        <v>0</v>
      </c>
      <c r="BJ227" s="175" t="s">
        <v>17</v>
      </c>
      <c r="BK227" s="225">
        <f>ROUND($I$227*$H$227,2)</f>
        <v>0</v>
      </c>
      <c r="BL227" s="175" t="s">
        <v>197</v>
      </c>
      <c r="BM227" s="175" t="s">
        <v>822</v>
      </c>
    </row>
    <row r="228" spans="1:65" s="147" customFormat="1" ht="15.75" hidden="1" customHeight="1" x14ac:dyDescent="0.3">
      <c r="A228" s="245"/>
      <c r="B228" s="226"/>
      <c r="D228" s="227" t="s">
        <v>166</v>
      </c>
      <c r="E228" s="228"/>
      <c r="F228" s="228" t="s">
        <v>1249</v>
      </c>
      <c r="H228" s="229">
        <v>3.42</v>
      </c>
      <c r="L228" s="255"/>
      <c r="M228" s="230"/>
      <c r="T228" s="231"/>
      <c r="AT228" s="232" t="s">
        <v>166</v>
      </c>
      <c r="AU228" s="232" t="s">
        <v>70</v>
      </c>
      <c r="AV228" s="232" t="s">
        <v>70</v>
      </c>
      <c r="AW228" s="232" t="s">
        <v>93</v>
      </c>
      <c r="AX228" s="232" t="s">
        <v>63</v>
      </c>
      <c r="AY228" s="232" t="s">
        <v>122</v>
      </c>
    </row>
    <row r="229" spans="1:65" s="147" customFormat="1" ht="15.75" customHeight="1" x14ac:dyDescent="0.3">
      <c r="A229" s="245"/>
      <c r="B229" s="81"/>
      <c r="C229" s="243" t="s">
        <v>661</v>
      </c>
      <c r="D229" s="243" t="s">
        <v>382</v>
      </c>
      <c r="E229" s="238" t="s">
        <v>824</v>
      </c>
      <c r="F229" s="239" t="s">
        <v>825</v>
      </c>
      <c r="G229" s="237" t="s">
        <v>134</v>
      </c>
      <c r="H229" s="240">
        <v>3.5910000000000002</v>
      </c>
      <c r="I229" s="271"/>
      <c r="J229" s="241">
        <f>ROUND($I$229*$H$229,2)</f>
        <v>0</v>
      </c>
      <c r="K229" s="239" t="s">
        <v>129</v>
      </c>
      <c r="L229" s="256"/>
      <c r="M229" s="239"/>
      <c r="N229" s="242" t="s">
        <v>34</v>
      </c>
      <c r="O229" s="223">
        <v>0</v>
      </c>
      <c r="P229" s="223">
        <f>$O$229*$H$229</f>
        <v>0</v>
      </c>
      <c r="Q229" s="223">
        <v>1.9199999999999998E-2</v>
      </c>
      <c r="R229" s="223">
        <f>$Q$229*$H$229</f>
        <v>6.89472E-2</v>
      </c>
      <c r="S229" s="223">
        <v>0</v>
      </c>
      <c r="T229" s="224">
        <f>$S$229*$H$229</f>
        <v>0</v>
      </c>
      <c r="AR229" s="175" t="s">
        <v>266</v>
      </c>
      <c r="AT229" s="175" t="s">
        <v>382</v>
      </c>
      <c r="AU229" s="175" t="s">
        <v>70</v>
      </c>
      <c r="AY229" s="147" t="s">
        <v>122</v>
      </c>
      <c r="BE229" s="225">
        <f>IF($N$229="základní",$J$229,0)</f>
        <v>0</v>
      </c>
      <c r="BF229" s="225">
        <f>IF($N$229="snížená",$J$229,0)</f>
        <v>0</v>
      </c>
      <c r="BG229" s="225">
        <f>IF($N$229="zákl. přenesená",$J$229,0)</f>
        <v>0</v>
      </c>
      <c r="BH229" s="225">
        <f>IF($N$229="sníž. přenesená",$J$229,0)</f>
        <v>0</v>
      </c>
      <c r="BI229" s="225">
        <f>IF($N$229="nulová",$J$229,0)</f>
        <v>0</v>
      </c>
      <c r="BJ229" s="175" t="s">
        <v>17</v>
      </c>
      <c r="BK229" s="225">
        <f>ROUND($I$229*$H$229,2)</f>
        <v>0</v>
      </c>
      <c r="BL229" s="175" t="s">
        <v>197</v>
      </c>
      <c r="BM229" s="175" t="s">
        <v>826</v>
      </c>
    </row>
    <row r="230" spans="1:65" s="147" customFormat="1" ht="15.75" hidden="1" customHeight="1" x14ac:dyDescent="0.3">
      <c r="A230" s="245"/>
      <c r="B230" s="226"/>
      <c r="D230" s="233" t="s">
        <v>166</v>
      </c>
      <c r="F230" s="228" t="s">
        <v>1294</v>
      </c>
      <c r="H230" s="229">
        <v>3.5910000000000002</v>
      </c>
      <c r="L230" s="255"/>
      <c r="M230" s="230"/>
      <c r="T230" s="231"/>
      <c r="AT230" s="232" t="s">
        <v>166</v>
      </c>
      <c r="AU230" s="232" t="s">
        <v>70</v>
      </c>
      <c r="AV230" s="232" t="s">
        <v>70</v>
      </c>
      <c r="AW230" s="232" t="s">
        <v>63</v>
      </c>
      <c r="AX230" s="232" t="s">
        <v>17</v>
      </c>
      <c r="AY230" s="232" t="s">
        <v>122</v>
      </c>
    </row>
    <row r="231" spans="1:65" s="147" customFormat="1" ht="15.75" customHeight="1" x14ac:dyDescent="0.3">
      <c r="A231" s="245"/>
      <c r="B231" s="81"/>
      <c r="C231" s="215" t="s">
        <v>667</v>
      </c>
      <c r="D231" s="215" t="s">
        <v>125</v>
      </c>
      <c r="E231" s="216" t="s">
        <v>828</v>
      </c>
      <c r="F231" s="217" t="s">
        <v>829</v>
      </c>
      <c r="G231" s="218" t="s">
        <v>221</v>
      </c>
      <c r="H231" s="269"/>
      <c r="I231" s="270"/>
      <c r="J231" s="220">
        <f>ROUND($I$231*$H$231,2)</f>
        <v>0</v>
      </c>
      <c r="K231" s="217" t="s">
        <v>129</v>
      </c>
      <c r="L231" s="252"/>
      <c r="M231" s="221"/>
      <c r="N231" s="222" t="s">
        <v>34</v>
      </c>
      <c r="O231" s="223">
        <v>0</v>
      </c>
      <c r="P231" s="223">
        <f>$O$231*$H$231</f>
        <v>0</v>
      </c>
      <c r="Q231" s="223">
        <v>0</v>
      </c>
      <c r="R231" s="223">
        <f>$Q$231*$H$231</f>
        <v>0</v>
      </c>
      <c r="S231" s="223">
        <v>0</v>
      </c>
      <c r="T231" s="224">
        <f>$S$231*$H$231</f>
        <v>0</v>
      </c>
      <c r="AR231" s="175" t="s">
        <v>197</v>
      </c>
      <c r="AT231" s="175" t="s">
        <v>125</v>
      </c>
      <c r="AU231" s="175" t="s">
        <v>70</v>
      </c>
      <c r="AY231" s="147" t="s">
        <v>122</v>
      </c>
      <c r="BE231" s="225">
        <f>IF($N$231="základní",$J$231,0)</f>
        <v>0</v>
      </c>
      <c r="BF231" s="225">
        <f>IF($N$231="snížená",$J$231,0)</f>
        <v>0</v>
      </c>
      <c r="BG231" s="225">
        <f>IF($N$231="zákl. přenesená",$J$231,0)</f>
        <v>0</v>
      </c>
      <c r="BH231" s="225">
        <f>IF($N$231="sníž. přenesená",$J$231,0)</f>
        <v>0</v>
      </c>
      <c r="BI231" s="225">
        <f>IF($N$231="nulová",$J$231,0)</f>
        <v>0</v>
      </c>
      <c r="BJ231" s="175" t="s">
        <v>17</v>
      </c>
      <c r="BK231" s="225">
        <f>ROUND($I$231*$H$231,2)</f>
        <v>0</v>
      </c>
      <c r="BL231" s="175" t="s">
        <v>197</v>
      </c>
      <c r="BM231" s="175" t="s">
        <v>830</v>
      </c>
    </row>
    <row r="232" spans="1:65" s="205" customFormat="1" ht="30.75" hidden="1" customHeight="1" x14ac:dyDescent="0.3">
      <c r="A232" s="250"/>
      <c r="B232" s="204"/>
      <c r="D232" s="206" t="s">
        <v>62</v>
      </c>
      <c r="E232" s="213" t="s">
        <v>831</v>
      </c>
      <c r="F232" s="213" t="s">
        <v>832</v>
      </c>
      <c r="J232" s="214">
        <f>$BK$232</f>
        <v>0</v>
      </c>
      <c r="L232" s="254"/>
      <c r="M232" s="209"/>
      <c r="P232" s="210">
        <f>SUM($P$233:$P$239)</f>
        <v>6.9304499999999996</v>
      </c>
      <c r="R232" s="210">
        <f>SUM($R$233:$R$239)</f>
        <v>0.1362816</v>
      </c>
      <c r="T232" s="211">
        <f>SUM($T$233:$T$239)</f>
        <v>0</v>
      </c>
      <c r="AR232" s="206" t="s">
        <v>70</v>
      </c>
      <c r="AT232" s="206" t="s">
        <v>62</v>
      </c>
      <c r="AU232" s="206" t="s">
        <v>17</v>
      </c>
      <c r="AY232" s="206" t="s">
        <v>122</v>
      </c>
      <c r="BK232" s="212">
        <f>SUM($BK$233:$BK$239)</f>
        <v>0</v>
      </c>
    </row>
    <row r="233" spans="1:65" s="147" customFormat="1" ht="15.75" customHeight="1" x14ac:dyDescent="0.3">
      <c r="A233" s="245"/>
      <c r="B233" s="81"/>
      <c r="C233" s="218" t="s">
        <v>671</v>
      </c>
      <c r="D233" s="218" t="s">
        <v>125</v>
      </c>
      <c r="E233" s="216" t="s">
        <v>834</v>
      </c>
      <c r="F233" s="217" t="s">
        <v>835</v>
      </c>
      <c r="G233" s="218" t="s">
        <v>134</v>
      </c>
      <c r="H233" s="219">
        <v>8.3249999999999993</v>
      </c>
      <c r="I233" s="270"/>
      <c r="J233" s="220">
        <f>ROUND($I$233*$H$233,2)</f>
        <v>0</v>
      </c>
      <c r="K233" s="217" t="s">
        <v>129</v>
      </c>
      <c r="L233" s="252"/>
      <c r="M233" s="221"/>
      <c r="N233" s="222" t="s">
        <v>34</v>
      </c>
      <c r="O233" s="223">
        <v>0.746</v>
      </c>
      <c r="P233" s="223">
        <f>$O$233*$H$233</f>
        <v>6.2104499999999998</v>
      </c>
      <c r="Q233" s="223">
        <v>3.0000000000000001E-3</v>
      </c>
      <c r="R233" s="223">
        <f>$Q$233*$H$233</f>
        <v>2.4974999999999997E-2</v>
      </c>
      <c r="S233" s="223">
        <v>0</v>
      </c>
      <c r="T233" s="224">
        <f>$S$233*$H$233</f>
        <v>0</v>
      </c>
      <c r="AR233" s="175" t="s">
        <v>197</v>
      </c>
      <c r="AT233" s="175" t="s">
        <v>125</v>
      </c>
      <c r="AU233" s="175" t="s">
        <v>70</v>
      </c>
      <c r="AY233" s="175" t="s">
        <v>122</v>
      </c>
      <c r="BE233" s="225">
        <f>IF($N$233="základní",$J$233,0)</f>
        <v>0</v>
      </c>
      <c r="BF233" s="225">
        <f>IF($N$233="snížená",$J$233,0)</f>
        <v>0</v>
      </c>
      <c r="BG233" s="225">
        <f>IF($N$233="zákl. přenesená",$J$233,0)</f>
        <v>0</v>
      </c>
      <c r="BH233" s="225">
        <f>IF($N$233="sníž. přenesená",$J$233,0)</f>
        <v>0</v>
      </c>
      <c r="BI233" s="225">
        <f>IF($N$233="nulová",$J$233,0)</f>
        <v>0</v>
      </c>
      <c r="BJ233" s="175" t="s">
        <v>17</v>
      </c>
      <c r="BK233" s="225">
        <f>ROUND($I$233*$H$233,2)</f>
        <v>0</v>
      </c>
      <c r="BL233" s="175" t="s">
        <v>197</v>
      </c>
      <c r="BM233" s="175" t="s">
        <v>836</v>
      </c>
    </row>
    <row r="234" spans="1:65" s="147" customFormat="1" ht="15.75" hidden="1" customHeight="1" x14ac:dyDescent="0.3">
      <c r="A234" s="245"/>
      <c r="B234" s="226"/>
      <c r="D234" s="227" t="s">
        <v>166</v>
      </c>
      <c r="E234" s="228"/>
      <c r="F234" s="228" t="s">
        <v>1295</v>
      </c>
      <c r="H234" s="229">
        <v>8.3249999999999993</v>
      </c>
      <c r="L234" s="255"/>
      <c r="M234" s="230"/>
      <c r="T234" s="231"/>
      <c r="AT234" s="232" t="s">
        <v>166</v>
      </c>
      <c r="AU234" s="232" t="s">
        <v>70</v>
      </c>
      <c r="AV234" s="232" t="s">
        <v>70</v>
      </c>
      <c r="AW234" s="232" t="s">
        <v>93</v>
      </c>
      <c r="AX234" s="232" t="s">
        <v>63</v>
      </c>
      <c r="AY234" s="232" t="s">
        <v>122</v>
      </c>
    </row>
    <row r="235" spans="1:65" s="147" customFormat="1" ht="15.75" customHeight="1" x14ac:dyDescent="0.3">
      <c r="A235" s="245"/>
      <c r="B235" s="81"/>
      <c r="C235" s="243" t="s">
        <v>675</v>
      </c>
      <c r="D235" s="243" t="s">
        <v>382</v>
      </c>
      <c r="E235" s="238" t="s">
        <v>839</v>
      </c>
      <c r="F235" s="239" t="s">
        <v>840</v>
      </c>
      <c r="G235" s="237" t="s">
        <v>134</v>
      </c>
      <c r="H235" s="240">
        <v>8.7409999999999997</v>
      </c>
      <c r="I235" s="271"/>
      <c r="J235" s="241">
        <f>ROUND($I$235*$H$235,2)</f>
        <v>0</v>
      </c>
      <c r="K235" s="239" t="s">
        <v>129</v>
      </c>
      <c r="L235" s="256"/>
      <c r="M235" s="239"/>
      <c r="N235" s="242" t="s">
        <v>34</v>
      </c>
      <c r="O235" s="223">
        <v>0</v>
      </c>
      <c r="P235" s="223">
        <f>$O$235*$H$235</f>
        <v>0</v>
      </c>
      <c r="Q235" s="223">
        <v>1.26E-2</v>
      </c>
      <c r="R235" s="223">
        <f>$Q$235*$H$235</f>
        <v>0.1101366</v>
      </c>
      <c r="S235" s="223">
        <v>0</v>
      </c>
      <c r="T235" s="224">
        <f>$S$235*$H$235</f>
        <v>0</v>
      </c>
      <c r="AR235" s="175" t="s">
        <v>266</v>
      </c>
      <c r="AT235" s="175" t="s">
        <v>382</v>
      </c>
      <c r="AU235" s="175" t="s">
        <v>70</v>
      </c>
      <c r="AY235" s="147" t="s">
        <v>122</v>
      </c>
      <c r="BE235" s="225">
        <f>IF($N$235="základní",$J$235,0)</f>
        <v>0</v>
      </c>
      <c r="BF235" s="225">
        <f>IF($N$235="snížená",$J$235,0)</f>
        <v>0</v>
      </c>
      <c r="BG235" s="225">
        <f>IF($N$235="zákl. přenesená",$J$235,0)</f>
        <v>0</v>
      </c>
      <c r="BH235" s="225">
        <f>IF($N$235="sníž. přenesená",$J$235,0)</f>
        <v>0</v>
      </c>
      <c r="BI235" s="225">
        <f>IF($N$235="nulová",$J$235,0)</f>
        <v>0</v>
      </c>
      <c r="BJ235" s="175" t="s">
        <v>17</v>
      </c>
      <c r="BK235" s="225">
        <f>ROUND($I$235*$H$235,2)</f>
        <v>0</v>
      </c>
      <c r="BL235" s="175" t="s">
        <v>197</v>
      </c>
      <c r="BM235" s="175" t="s">
        <v>841</v>
      </c>
    </row>
    <row r="236" spans="1:65" s="147" customFormat="1" ht="15.75" hidden="1" customHeight="1" x14ac:dyDescent="0.3">
      <c r="A236" s="245"/>
      <c r="B236" s="226"/>
      <c r="D236" s="233" t="s">
        <v>166</v>
      </c>
      <c r="F236" s="228" t="s">
        <v>1296</v>
      </c>
      <c r="H236" s="229">
        <v>8.7409999999999997</v>
      </c>
      <c r="L236" s="255"/>
      <c r="M236" s="230"/>
      <c r="T236" s="231"/>
      <c r="AT236" s="232" t="s">
        <v>166</v>
      </c>
      <c r="AU236" s="232" t="s">
        <v>70</v>
      </c>
      <c r="AV236" s="232" t="s">
        <v>70</v>
      </c>
      <c r="AW236" s="232" t="s">
        <v>63</v>
      </c>
      <c r="AX236" s="232" t="s">
        <v>17</v>
      </c>
      <c r="AY236" s="232" t="s">
        <v>122</v>
      </c>
    </row>
    <row r="237" spans="1:65" s="147" customFormat="1" ht="15.75" customHeight="1" x14ac:dyDescent="0.3">
      <c r="A237" s="245"/>
      <c r="B237" s="81"/>
      <c r="C237" s="215" t="s">
        <v>679</v>
      </c>
      <c r="D237" s="215" t="s">
        <v>125</v>
      </c>
      <c r="E237" s="216" t="s">
        <v>849</v>
      </c>
      <c r="F237" s="217" t="s">
        <v>850</v>
      </c>
      <c r="G237" s="218" t="s">
        <v>208</v>
      </c>
      <c r="H237" s="219">
        <v>4.5</v>
      </c>
      <c r="I237" s="270"/>
      <c r="J237" s="220">
        <f>ROUND($I$237*$H$237,2)</f>
        <v>0</v>
      </c>
      <c r="K237" s="217" t="s">
        <v>129</v>
      </c>
      <c r="L237" s="252"/>
      <c r="M237" s="221"/>
      <c r="N237" s="222" t="s">
        <v>34</v>
      </c>
      <c r="O237" s="223">
        <v>0.16</v>
      </c>
      <c r="P237" s="223">
        <f>$O$237*$H$237</f>
        <v>0.72</v>
      </c>
      <c r="Q237" s="223">
        <v>2.5999999999999998E-4</v>
      </c>
      <c r="R237" s="223">
        <f>$Q$237*$H$237</f>
        <v>1.1699999999999998E-3</v>
      </c>
      <c r="S237" s="223">
        <v>0</v>
      </c>
      <c r="T237" s="224">
        <f>$S$237*$H$237</f>
        <v>0</v>
      </c>
      <c r="AR237" s="175" t="s">
        <v>197</v>
      </c>
      <c r="AT237" s="175" t="s">
        <v>125</v>
      </c>
      <c r="AU237" s="175" t="s">
        <v>70</v>
      </c>
      <c r="AY237" s="147" t="s">
        <v>122</v>
      </c>
      <c r="BE237" s="225">
        <f>IF($N$237="základní",$J$237,0)</f>
        <v>0</v>
      </c>
      <c r="BF237" s="225">
        <f>IF($N$237="snížená",$J$237,0)</f>
        <v>0</v>
      </c>
      <c r="BG237" s="225">
        <f>IF($N$237="zákl. přenesená",$J$237,0)</f>
        <v>0</v>
      </c>
      <c r="BH237" s="225">
        <f>IF($N$237="sníž. přenesená",$J$237,0)</f>
        <v>0</v>
      </c>
      <c r="BI237" s="225">
        <f>IF($N$237="nulová",$J$237,0)</f>
        <v>0</v>
      </c>
      <c r="BJ237" s="175" t="s">
        <v>17</v>
      </c>
      <c r="BK237" s="225">
        <f>ROUND($I$237*$H$237,2)</f>
        <v>0</v>
      </c>
      <c r="BL237" s="175" t="s">
        <v>197</v>
      </c>
      <c r="BM237" s="175" t="s">
        <v>851</v>
      </c>
    </row>
    <row r="238" spans="1:65" s="147" customFormat="1" ht="15.75" hidden="1" customHeight="1" x14ac:dyDescent="0.3">
      <c r="A238" s="245"/>
      <c r="B238" s="226"/>
      <c r="D238" s="227" t="s">
        <v>166</v>
      </c>
      <c r="E238" s="228"/>
      <c r="F238" s="228" t="s">
        <v>1297</v>
      </c>
      <c r="H238" s="229">
        <v>4.5</v>
      </c>
      <c r="L238" s="255"/>
      <c r="M238" s="230"/>
      <c r="T238" s="231"/>
      <c r="AT238" s="232" t="s">
        <v>166</v>
      </c>
      <c r="AU238" s="232" t="s">
        <v>70</v>
      </c>
      <c r="AV238" s="232" t="s">
        <v>70</v>
      </c>
      <c r="AW238" s="232" t="s">
        <v>93</v>
      </c>
      <c r="AX238" s="232" t="s">
        <v>63</v>
      </c>
      <c r="AY238" s="232" t="s">
        <v>122</v>
      </c>
    </row>
    <row r="239" spans="1:65" s="147" customFormat="1" ht="15.75" customHeight="1" x14ac:dyDescent="0.3">
      <c r="A239" s="245"/>
      <c r="B239" s="81"/>
      <c r="C239" s="215" t="s">
        <v>683</v>
      </c>
      <c r="D239" s="215" t="s">
        <v>125</v>
      </c>
      <c r="E239" s="216" t="s">
        <v>856</v>
      </c>
      <c r="F239" s="217" t="s">
        <v>857</v>
      </c>
      <c r="G239" s="218" t="s">
        <v>221</v>
      </c>
      <c r="H239" s="269"/>
      <c r="I239" s="270"/>
      <c r="J239" s="220">
        <f>ROUND($I$239*$H$239,2)</f>
        <v>0</v>
      </c>
      <c r="K239" s="217" t="s">
        <v>129</v>
      </c>
      <c r="L239" s="252"/>
      <c r="M239" s="221"/>
      <c r="N239" s="222" t="s">
        <v>34</v>
      </c>
      <c r="O239" s="223">
        <v>0</v>
      </c>
      <c r="P239" s="223">
        <f>$O$239*$H$239</f>
        <v>0</v>
      </c>
      <c r="Q239" s="223">
        <v>0</v>
      </c>
      <c r="R239" s="223">
        <f>$Q$239*$H$239</f>
        <v>0</v>
      </c>
      <c r="S239" s="223">
        <v>0</v>
      </c>
      <c r="T239" s="224">
        <f>$S$239*$H$239</f>
        <v>0</v>
      </c>
      <c r="AR239" s="175" t="s">
        <v>197</v>
      </c>
      <c r="AT239" s="175" t="s">
        <v>125</v>
      </c>
      <c r="AU239" s="175" t="s">
        <v>70</v>
      </c>
      <c r="AY239" s="147" t="s">
        <v>122</v>
      </c>
      <c r="BE239" s="225">
        <f>IF($N$239="základní",$J$239,0)</f>
        <v>0</v>
      </c>
      <c r="BF239" s="225">
        <f>IF($N$239="snížená",$J$239,0)</f>
        <v>0</v>
      </c>
      <c r="BG239" s="225">
        <f>IF($N$239="zákl. přenesená",$J$239,0)</f>
        <v>0</v>
      </c>
      <c r="BH239" s="225">
        <f>IF($N$239="sníž. přenesená",$J$239,0)</f>
        <v>0</v>
      </c>
      <c r="BI239" s="225">
        <f>IF($N$239="nulová",$J$239,0)</f>
        <v>0</v>
      </c>
      <c r="BJ239" s="175" t="s">
        <v>17</v>
      </c>
      <c r="BK239" s="225">
        <f>ROUND($I$239*$H$239,2)</f>
        <v>0</v>
      </c>
      <c r="BL239" s="175" t="s">
        <v>197</v>
      </c>
      <c r="BM239" s="175" t="s">
        <v>858</v>
      </c>
    </row>
    <row r="240" spans="1:65" s="205" customFormat="1" ht="30.75" hidden="1" customHeight="1" x14ac:dyDescent="0.3">
      <c r="A240" s="250"/>
      <c r="B240" s="204"/>
      <c r="D240" s="206" t="s">
        <v>62</v>
      </c>
      <c r="E240" s="213" t="s">
        <v>859</v>
      </c>
      <c r="F240" s="213" t="s">
        <v>860</v>
      </c>
      <c r="J240" s="214">
        <f>$BK$240</f>
        <v>0</v>
      </c>
      <c r="L240" s="254"/>
      <c r="M240" s="209"/>
      <c r="P240" s="210">
        <f>SUM($P$241:$P$246)</f>
        <v>5.5441199999999995</v>
      </c>
      <c r="R240" s="210">
        <f>SUM($R$241:$R$246)</f>
        <v>1.15896E-2</v>
      </c>
      <c r="T240" s="211">
        <f>SUM($T$241:$T$246)</f>
        <v>0</v>
      </c>
      <c r="AR240" s="206" t="s">
        <v>70</v>
      </c>
      <c r="AT240" s="206" t="s">
        <v>62</v>
      </c>
      <c r="AU240" s="206" t="s">
        <v>17</v>
      </c>
      <c r="AY240" s="206" t="s">
        <v>122</v>
      </c>
      <c r="BK240" s="212">
        <f>SUM($BK$241:$BK$246)</f>
        <v>0</v>
      </c>
    </row>
    <row r="241" spans="1:65" s="147" customFormat="1" ht="15.75" customHeight="1" x14ac:dyDescent="0.3">
      <c r="A241" s="245"/>
      <c r="B241" s="81"/>
      <c r="C241" s="218" t="s">
        <v>689</v>
      </c>
      <c r="D241" s="218" t="s">
        <v>125</v>
      </c>
      <c r="E241" s="216" t="s">
        <v>862</v>
      </c>
      <c r="F241" s="217" t="s">
        <v>863</v>
      </c>
      <c r="G241" s="218" t="s">
        <v>134</v>
      </c>
      <c r="H241" s="219">
        <v>1.38</v>
      </c>
      <c r="I241" s="270"/>
      <c r="J241" s="220">
        <f>ROUND($I$241*$H$241,2)</f>
        <v>0</v>
      </c>
      <c r="K241" s="217" t="s">
        <v>129</v>
      </c>
      <c r="L241" s="252"/>
      <c r="M241" s="221"/>
      <c r="N241" s="222" t="s">
        <v>34</v>
      </c>
      <c r="O241" s="223">
        <v>7.1999999999999995E-2</v>
      </c>
      <c r="P241" s="223">
        <f>$O$241*$H$241</f>
        <v>9.935999999999999E-2</v>
      </c>
      <c r="Q241" s="223">
        <v>0</v>
      </c>
      <c r="R241" s="223">
        <f>$Q$241*$H$241</f>
        <v>0</v>
      </c>
      <c r="S241" s="223">
        <v>0</v>
      </c>
      <c r="T241" s="224">
        <f>$S$241*$H$241</f>
        <v>0</v>
      </c>
      <c r="AR241" s="175" t="s">
        <v>197</v>
      </c>
      <c r="AT241" s="175" t="s">
        <v>125</v>
      </c>
      <c r="AU241" s="175" t="s">
        <v>70</v>
      </c>
      <c r="AY241" s="175" t="s">
        <v>122</v>
      </c>
      <c r="BE241" s="225">
        <f>IF($N$241="základní",$J$241,0)</f>
        <v>0</v>
      </c>
      <c r="BF241" s="225">
        <f>IF($N$241="snížená",$J$241,0)</f>
        <v>0</v>
      </c>
      <c r="BG241" s="225">
        <f>IF($N$241="zákl. přenesená",$J$241,0)</f>
        <v>0</v>
      </c>
      <c r="BH241" s="225">
        <f>IF($N$241="sníž. přenesená",$J$241,0)</f>
        <v>0</v>
      </c>
      <c r="BI241" s="225">
        <f>IF($N$241="nulová",$J$241,0)</f>
        <v>0</v>
      </c>
      <c r="BJ241" s="175" t="s">
        <v>17</v>
      </c>
      <c r="BK241" s="225">
        <f>ROUND($I$241*$H$241,2)</f>
        <v>0</v>
      </c>
      <c r="BL241" s="175" t="s">
        <v>197</v>
      </c>
      <c r="BM241" s="175" t="s">
        <v>864</v>
      </c>
    </row>
    <row r="242" spans="1:65" s="147" customFormat="1" ht="15.75" hidden="1" customHeight="1" x14ac:dyDescent="0.3">
      <c r="A242" s="245"/>
      <c r="B242" s="226"/>
      <c r="D242" s="227" t="s">
        <v>166</v>
      </c>
      <c r="E242" s="228"/>
      <c r="F242" s="228" t="s">
        <v>1050</v>
      </c>
      <c r="H242" s="229">
        <v>1.38</v>
      </c>
      <c r="L242" s="255"/>
      <c r="M242" s="230"/>
      <c r="T242" s="231"/>
      <c r="AT242" s="232" t="s">
        <v>166</v>
      </c>
      <c r="AU242" s="232" t="s">
        <v>70</v>
      </c>
      <c r="AV242" s="232" t="s">
        <v>70</v>
      </c>
      <c r="AW242" s="232" t="s">
        <v>93</v>
      </c>
      <c r="AX242" s="232" t="s">
        <v>63</v>
      </c>
      <c r="AY242" s="232" t="s">
        <v>122</v>
      </c>
    </row>
    <row r="243" spans="1:65" s="147" customFormat="1" ht="15.75" customHeight="1" x14ac:dyDescent="0.3">
      <c r="A243" s="245"/>
      <c r="B243" s="81"/>
      <c r="C243" s="215" t="s">
        <v>1176</v>
      </c>
      <c r="D243" s="215" t="s">
        <v>125</v>
      </c>
      <c r="E243" s="216" t="s">
        <v>868</v>
      </c>
      <c r="F243" s="217" t="s">
        <v>869</v>
      </c>
      <c r="G243" s="218" t="s">
        <v>134</v>
      </c>
      <c r="H243" s="219">
        <v>2.76</v>
      </c>
      <c r="I243" s="270"/>
      <c r="J243" s="220">
        <f>ROUND($I$243*$H$243,2)</f>
        <v>0</v>
      </c>
      <c r="K243" s="217" t="s">
        <v>129</v>
      </c>
      <c r="L243" s="252"/>
      <c r="M243" s="221"/>
      <c r="N243" s="222" t="s">
        <v>34</v>
      </c>
      <c r="O243" s="223">
        <v>0.39300000000000002</v>
      </c>
      <c r="P243" s="223">
        <f>$O$243*$H$243</f>
        <v>1.0846799999999999</v>
      </c>
      <c r="Q243" s="223">
        <v>6.6E-4</v>
      </c>
      <c r="R243" s="223">
        <f>$Q$243*$H$243</f>
        <v>1.8215999999999998E-3</v>
      </c>
      <c r="S243" s="223">
        <v>0</v>
      </c>
      <c r="T243" s="224">
        <f>$S$243*$H$243</f>
        <v>0</v>
      </c>
      <c r="AR243" s="175" t="s">
        <v>197</v>
      </c>
      <c r="AT243" s="175" t="s">
        <v>125</v>
      </c>
      <c r="AU243" s="175" t="s">
        <v>70</v>
      </c>
      <c r="AY243" s="147" t="s">
        <v>122</v>
      </c>
      <c r="BE243" s="225">
        <f>IF($N$243="základní",$J$243,0)</f>
        <v>0</v>
      </c>
      <c r="BF243" s="225">
        <f>IF($N$243="snížená",$J$243,0)</f>
        <v>0</v>
      </c>
      <c r="BG243" s="225">
        <f>IF($N$243="zákl. přenesená",$J$243,0)</f>
        <v>0</v>
      </c>
      <c r="BH243" s="225">
        <f>IF($N$243="sníž. přenesená",$J$243,0)</f>
        <v>0</v>
      </c>
      <c r="BI243" s="225">
        <f>IF($N$243="nulová",$J$243,0)</f>
        <v>0</v>
      </c>
      <c r="BJ243" s="175" t="s">
        <v>17</v>
      </c>
      <c r="BK243" s="225">
        <f>ROUND($I$243*$H$243,2)</f>
        <v>0</v>
      </c>
      <c r="BL243" s="175" t="s">
        <v>197</v>
      </c>
      <c r="BM243" s="175" t="s">
        <v>870</v>
      </c>
    </row>
    <row r="244" spans="1:65" s="147" customFormat="1" ht="15.75" hidden="1" customHeight="1" x14ac:dyDescent="0.3">
      <c r="A244" s="245"/>
      <c r="B244" s="226"/>
      <c r="D244" s="227" t="s">
        <v>166</v>
      </c>
      <c r="E244" s="228"/>
      <c r="F244" s="228" t="s">
        <v>866</v>
      </c>
      <c r="H244" s="229">
        <v>2.76</v>
      </c>
      <c r="L244" s="255"/>
      <c r="M244" s="230"/>
      <c r="T244" s="231"/>
      <c r="AT244" s="232" t="s">
        <v>166</v>
      </c>
      <c r="AU244" s="232" t="s">
        <v>70</v>
      </c>
      <c r="AV244" s="232" t="s">
        <v>70</v>
      </c>
      <c r="AW244" s="232" t="s">
        <v>93</v>
      </c>
      <c r="AX244" s="232" t="s">
        <v>63</v>
      </c>
      <c r="AY244" s="232" t="s">
        <v>122</v>
      </c>
    </row>
    <row r="245" spans="1:65" s="147" customFormat="1" ht="15.75" customHeight="1" x14ac:dyDescent="0.3">
      <c r="A245" s="245"/>
      <c r="B245" s="81"/>
      <c r="C245" s="215" t="s">
        <v>695</v>
      </c>
      <c r="D245" s="215" t="s">
        <v>125</v>
      </c>
      <c r="E245" s="216" t="s">
        <v>873</v>
      </c>
      <c r="F245" s="217" t="s">
        <v>874</v>
      </c>
      <c r="G245" s="218" t="s">
        <v>134</v>
      </c>
      <c r="H245" s="219">
        <v>8.8800000000000008</v>
      </c>
      <c r="I245" s="270"/>
      <c r="J245" s="220">
        <f>ROUND($I$245*$H$245,2)</f>
        <v>0</v>
      </c>
      <c r="K245" s="217" t="s">
        <v>129</v>
      </c>
      <c r="L245" s="252"/>
      <c r="M245" s="221"/>
      <c r="N245" s="222" t="s">
        <v>34</v>
      </c>
      <c r="O245" s="223">
        <v>0.49099999999999999</v>
      </c>
      <c r="P245" s="223">
        <f>$O$245*$H$245</f>
        <v>4.36008</v>
      </c>
      <c r="Q245" s="223">
        <v>1.1000000000000001E-3</v>
      </c>
      <c r="R245" s="223">
        <f>$Q$245*$H$245</f>
        <v>9.7680000000000006E-3</v>
      </c>
      <c r="S245" s="223">
        <v>0</v>
      </c>
      <c r="T245" s="224">
        <f>$S$245*$H$245</f>
        <v>0</v>
      </c>
      <c r="AR245" s="175" t="s">
        <v>197</v>
      </c>
      <c r="AT245" s="175" t="s">
        <v>125</v>
      </c>
      <c r="AU245" s="175" t="s">
        <v>70</v>
      </c>
      <c r="AY245" s="147" t="s">
        <v>122</v>
      </c>
      <c r="BE245" s="225">
        <f>IF($N$245="základní",$J$245,0)</f>
        <v>0</v>
      </c>
      <c r="BF245" s="225">
        <f>IF($N$245="snížená",$J$245,0)</f>
        <v>0</v>
      </c>
      <c r="BG245" s="225">
        <f>IF($N$245="zákl. přenesená",$J$245,0)</f>
        <v>0</v>
      </c>
      <c r="BH245" s="225">
        <f>IF($N$245="sníž. přenesená",$J$245,0)</f>
        <v>0</v>
      </c>
      <c r="BI245" s="225">
        <f>IF($N$245="nulová",$J$245,0)</f>
        <v>0</v>
      </c>
      <c r="BJ245" s="175" t="s">
        <v>17</v>
      </c>
      <c r="BK245" s="225">
        <f>ROUND($I$245*$H$245,2)</f>
        <v>0</v>
      </c>
      <c r="BL245" s="175" t="s">
        <v>197</v>
      </c>
      <c r="BM245" s="175" t="s">
        <v>875</v>
      </c>
    </row>
    <row r="246" spans="1:65" s="147" customFormat="1" ht="15.75" hidden="1" customHeight="1" x14ac:dyDescent="0.3">
      <c r="A246" s="245"/>
      <c r="B246" s="226"/>
      <c r="D246" s="227" t="s">
        <v>166</v>
      </c>
      <c r="E246" s="228"/>
      <c r="F246" s="228" t="s">
        <v>1298</v>
      </c>
      <c r="H246" s="229">
        <v>8.8800000000000008</v>
      </c>
      <c r="L246" s="255"/>
      <c r="M246" s="230"/>
      <c r="T246" s="231"/>
      <c r="AT246" s="232" t="s">
        <v>166</v>
      </c>
      <c r="AU246" s="232" t="s">
        <v>70</v>
      </c>
      <c r="AV246" s="232" t="s">
        <v>70</v>
      </c>
      <c r="AW246" s="232" t="s">
        <v>93</v>
      </c>
      <c r="AX246" s="232" t="s">
        <v>63</v>
      </c>
      <c r="AY246" s="232" t="s">
        <v>122</v>
      </c>
    </row>
    <row r="247" spans="1:65" s="205" customFormat="1" ht="30.75" hidden="1" customHeight="1" x14ac:dyDescent="0.3">
      <c r="A247" s="250"/>
      <c r="B247" s="204"/>
      <c r="D247" s="206" t="s">
        <v>62</v>
      </c>
      <c r="E247" s="213" t="s">
        <v>284</v>
      </c>
      <c r="F247" s="213" t="s">
        <v>285</v>
      </c>
      <c r="J247" s="214">
        <f>$BK$247</f>
        <v>0</v>
      </c>
      <c r="L247" s="254"/>
      <c r="M247" s="209"/>
      <c r="P247" s="210">
        <f>SUM($P$248:$P$253)</f>
        <v>6.0464470000000006</v>
      </c>
      <c r="R247" s="210">
        <f>SUM($R$248:$R$253)</f>
        <v>3.86033E-2</v>
      </c>
      <c r="T247" s="211">
        <f>SUM($T$248:$T$253)</f>
        <v>4.4990300000000002E-3</v>
      </c>
      <c r="AR247" s="206" t="s">
        <v>70</v>
      </c>
      <c r="AT247" s="206" t="s">
        <v>62</v>
      </c>
      <c r="AU247" s="206" t="s">
        <v>17</v>
      </c>
      <c r="AY247" s="206" t="s">
        <v>122</v>
      </c>
      <c r="BK247" s="212">
        <f>SUM($BK$248:$BK$253)</f>
        <v>0</v>
      </c>
    </row>
    <row r="248" spans="1:65" s="147" customFormat="1" ht="15.75" customHeight="1" x14ac:dyDescent="0.3">
      <c r="A248" s="245"/>
      <c r="B248" s="81"/>
      <c r="C248" s="215" t="s">
        <v>699</v>
      </c>
      <c r="D248" s="215" t="s">
        <v>125</v>
      </c>
      <c r="E248" s="216" t="s">
        <v>287</v>
      </c>
      <c r="F248" s="217" t="s">
        <v>288</v>
      </c>
      <c r="G248" s="218" t="s">
        <v>134</v>
      </c>
      <c r="H248" s="219">
        <v>14.513</v>
      </c>
      <c r="I248" s="270"/>
      <c r="J248" s="220">
        <f>ROUND($I$248*$H$248,2)</f>
        <v>0</v>
      </c>
      <c r="K248" s="217" t="s">
        <v>129</v>
      </c>
      <c r="L248" s="252"/>
      <c r="M248" s="221"/>
      <c r="N248" s="222" t="s">
        <v>34</v>
      </c>
      <c r="O248" s="223">
        <v>7.3999999999999996E-2</v>
      </c>
      <c r="P248" s="223">
        <f>$O$248*$H$248</f>
        <v>1.0739619999999999</v>
      </c>
      <c r="Q248" s="223">
        <v>1E-3</v>
      </c>
      <c r="R248" s="223">
        <f>$Q$248*$H$248</f>
        <v>1.4513E-2</v>
      </c>
      <c r="S248" s="223">
        <v>3.1E-4</v>
      </c>
      <c r="T248" s="224">
        <f>$S$248*$H$248</f>
        <v>4.4990300000000002E-3</v>
      </c>
      <c r="AR248" s="175" t="s">
        <v>197</v>
      </c>
      <c r="AT248" s="175" t="s">
        <v>125</v>
      </c>
      <c r="AU248" s="175" t="s">
        <v>70</v>
      </c>
      <c r="AY248" s="147" t="s">
        <v>122</v>
      </c>
      <c r="BE248" s="225">
        <f>IF($N$248="základní",$J$248,0)</f>
        <v>0</v>
      </c>
      <c r="BF248" s="225">
        <f>IF($N$248="snížená",$J$248,0)</f>
        <v>0</v>
      </c>
      <c r="BG248" s="225">
        <f>IF($N$248="zákl. přenesená",$J$248,0)</f>
        <v>0</v>
      </c>
      <c r="BH248" s="225">
        <f>IF($N$248="sníž. přenesená",$J$248,0)</f>
        <v>0</v>
      </c>
      <c r="BI248" s="225">
        <f>IF($N$248="nulová",$J$248,0)</f>
        <v>0</v>
      </c>
      <c r="BJ248" s="175" t="s">
        <v>17</v>
      </c>
      <c r="BK248" s="225">
        <f>ROUND($I$248*$H$248,2)</f>
        <v>0</v>
      </c>
      <c r="BL248" s="175" t="s">
        <v>197</v>
      </c>
      <c r="BM248" s="175" t="s">
        <v>885</v>
      </c>
    </row>
    <row r="249" spans="1:65" s="147" customFormat="1" ht="15.75" hidden="1" customHeight="1" x14ac:dyDescent="0.3">
      <c r="A249" s="245"/>
      <c r="B249" s="226"/>
      <c r="D249" s="227" t="s">
        <v>166</v>
      </c>
      <c r="E249" s="228"/>
      <c r="F249" s="228" t="s">
        <v>1299</v>
      </c>
      <c r="H249" s="229">
        <v>14.513</v>
      </c>
      <c r="L249" s="255"/>
      <c r="M249" s="230"/>
      <c r="T249" s="231"/>
      <c r="AT249" s="232" t="s">
        <v>166</v>
      </c>
      <c r="AU249" s="232" t="s">
        <v>70</v>
      </c>
      <c r="AV249" s="232" t="s">
        <v>70</v>
      </c>
      <c r="AW249" s="232" t="s">
        <v>93</v>
      </c>
      <c r="AX249" s="232" t="s">
        <v>63</v>
      </c>
      <c r="AY249" s="232" t="s">
        <v>122</v>
      </c>
    </row>
    <row r="250" spans="1:65" s="147" customFormat="1" ht="15.75" customHeight="1" x14ac:dyDescent="0.3">
      <c r="A250" s="245"/>
      <c r="B250" s="81"/>
      <c r="C250" s="215" t="s">
        <v>703</v>
      </c>
      <c r="D250" s="215" t="s">
        <v>125</v>
      </c>
      <c r="E250" s="216" t="s">
        <v>292</v>
      </c>
      <c r="F250" s="217" t="s">
        <v>293</v>
      </c>
      <c r="G250" s="218" t="s">
        <v>134</v>
      </c>
      <c r="H250" s="219">
        <v>30.885000000000002</v>
      </c>
      <c r="I250" s="270"/>
      <c r="J250" s="220">
        <f>ROUND($I$250*$H$250,2)</f>
        <v>0</v>
      </c>
      <c r="K250" s="217" t="s">
        <v>129</v>
      </c>
      <c r="L250" s="252"/>
      <c r="M250" s="221"/>
      <c r="N250" s="222" t="s">
        <v>34</v>
      </c>
      <c r="O250" s="223">
        <v>3.3000000000000002E-2</v>
      </c>
      <c r="P250" s="223">
        <f>$O$250*$H$250</f>
        <v>1.0192050000000001</v>
      </c>
      <c r="Q250" s="223">
        <v>2.0000000000000001E-4</v>
      </c>
      <c r="R250" s="223">
        <f>$Q$250*$H$250</f>
        <v>6.1770000000000002E-3</v>
      </c>
      <c r="S250" s="223">
        <v>0</v>
      </c>
      <c r="T250" s="224">
        <f>$S$250*$H$250</f>
        <v>0</v>
      </c>
      <c r="AR250" s="175" t="s">
        <v>197</v>
      </c>
      <c r="AT250" s="175" t="s">
        <v>125</v>
      </c>
      <c r="AU250" s="175" t="s">
        <v>70</v>
      </c>
      <c r="AY250" s="147" t="s">
        <v>122</v>
      </c>
      <c r="BE250" s="225">
        <f>IF($N$250="základní",$J$250,0)</f>
        <v>0</v>
      </c>
      <c r="BF250" s="225">
        <f>IF($N$250="snížená",$J$250,0)</f>
        <v>0</v>
      </c>
      <c r="BG250" s="225">
        <f>IF($N$250="zákl. přenesená",$J$250,0)</f>
        <v>0</v>
      </c>
      <c r="BH250" s="225">
        <f>IF($N$250="sníž. přenesená",$J$250,0)</f>
        <v>0</v>
      </c>
      <c r="BI250" s="225">
        <f>IF($N$250="nulová",$J$250,0)</f>
        <v>0</v>
      </c>
      <c r="BJ250" s="175" t="s">
        <v>17</v>
      </c>
      <c r="BK250" s="225">
        <f>ROUND($I$250*$H$250,2)</f>
        <v>0</v>
      </c>
      <c r="BL250" s="175" t="s">
        <v>197</v>
      </c>
      <c r="BM250" s="175" t="s">
        <v>889</v>
      </c>
    </row>
    <row r="251" spans="1:65" s="147" customFormat="1" ht="15.75" hidden="1" customHeight="1" x14ac:dyDescent="0.3">
      <c r="A251" s="245"/>
      <c r="B251" s="226"/>
      <c r="D251" s="227" t="s">
        <v>166</v>
      </c>
      <c r="E251" s="228"/>
      <c r="F251" s="228" t="s">
        <v>1300</v>
      </c>
      <c r="H251" s="229">
        <v>30.885000000000002</v>
      </c>
      <c r="L251" s="255"/>
      <c r="M251" s="230"/>
      <c r="T251" s="231"/>
      <c r="AT251" s="232" t="s">
        <v>166</v>
      </c>
      <c r="AU251" s="232" t="s">
        <v>70</v>
      </c>
      <c r="AV251" s="232" t="s">
        <v>70</v>
      </c>
      <c r="AW251" s="232" t="s">
        <v>93</v>
      </c>
      <c r="AX251" s="232" t="s">
        <v>17</v>
      </c>
      <c r="AY251" s="232" t="s">
        <v>122</v>
      </c>
    </row>
    <row r="252" spans="1:65" s="147" customFormat="1" ht="15.75" customHeight="1" x14ac:dyDescent="0.3">
      <c r="A252" s="245"/>
      <c r="B252" s="81"/>
      <c r="C252" s="215" t="s">
        <v>707</v>
      </c>
      <c r="D252" s="215" t="s">
        <v>125</v>
      </c>
      <c r="E252" s="216" t="s">
        <v>296</v>
      </c>
      <c r="F252" s="217" t="s">
        <v>297</v>
      </c>
      <c r="G252" s="218" t="s">
        <v>134</v>
      </c>
      <c r="H252" s="219">
        <v>30.885000000000002</v>
      </c>
      <c r="I252" s="270"/>
      <c r="J252" s="220">
        <f>ROUND($I$252*$H$252,2)</f>
        <v>0</v>
      </c>
      <c r="K252" s="217" t="s">
        <v>129</v>
      </c>
      <c r="L252" s="252"/>
      <c r="M252" s="221"/>
      <c r="N252" s="222" t="s">
        <v>34</v>
      </c>
      <c r="O252" s="223">
        <v>6.4000000000000001E-2</v>
      </c>
      <c r="P252" s="223">
        <f>$O$252*$H$252</f>
        <v>1.9766400000000002</v>
      </c>
      <c r="Q252" s="223">
        <v>2.9E-4</v>
      </c>
      <c r="R252" s="223">
        <f>$Q$252*$H$252</f>
        <v>8.95665E-3</v>
      </c>
      <c r="S252" s="223">
        <v>0</v>
      </c>
      <c r="T252" s="224">
        <f>$S$252*$H$252</f>
        <v>0</v>
      </c>
      <c r="AR252" s="175" t="s">
        <v>197</v>
      </c>
      <c r="AT252" s="175" t="s">
        <v>125</v>
      </c>
      <c r="AU252" s="175" t="s">
        <v>70</v>
      </c>
      <c r="AY252" s="147" t="s">
        <v>122</v>
      </c>
      <c r="BE252" s="225">
        <f>IF($N$252="základní",$J$252,0)</f>
        <v>0</v>
      </c>
      <c r="BF252" s="225">
        <f>IF($N$252="snížená",$J$252,0)</f>
        <v>0</v>
      </c>
      <c r="BG252" s="225">
        <f>IF($N$252="zákl. přenesená",$J$252,0)</f>
        <v>0</v>
      </c>
      <c r="BH252" s="225">
        <f>IF($N$252="sníž. přenesená",$J$252,0)</f>
        <v>0</v>
      </c>
      <c r="BI252" s="225">
        <f>IF($N$252="nulová",$J$252,0)</f>
        <v>0</v>
      </c>
      <c r="BJ252" s="175" t="s">
        <v>17</v>
      </c>
      <c r="BK252" s="225">
        <f>ROUND($I$252*$H$252,2)</f>
        <v>0</v>
      </c>
      <c r="BL252" s="175" t="s">
        <v>197</v>
      </c>
      <c r="BM252" s="175" t="s">
        <v>892</v>
      </c>
    </row>
    <row r="253" spans="1:65" s="147" customFormat="1" ht="15.75" customHeight="1" x14ac:dyDescent="0.3">
      <c r="A253" s="245"/>
      <c r="B253" s="81"/>
      <c r="C253" s="218" t="s">
        <v>711</v>
      </c>
      <c r="D253" s="218" t="s">
        <v>125</v>
      </c>
      <c r="E253" s="216" t="s">
        <v>300</v>
      </c>
      <c r="F253" s="217" t="s">
        <v>301</v>
      </c>
      <c r="G253" s="218" t="s">
        <v>134</v>
      </c>
      <c r="H253" s="219">
        <v>30.885000000000002</v>
      </c>
      <c r="I253" s="270"/>
      <c r="J253" s="220">
        <f>ROUND($I$253*$H$253,2)</f>
        <v>0</v>
      </c>
      <c r="K253" s="217" t="s">
        <v>217</v>
      </c>
      <c r="L253" s="252"/>
      <c r="M253" s="221"/>
      <c r="N253" s="222" t="s">
        <v>34</v>
      </c>
      <c r="O253" s="223">
        <v>6.4000000000000001E-2</v>
      </c>
      <c r="P253" s="223">
        <f>$O$253*$H$253</f>
        <v>1.9766400000000002</v>
      </c>
      <c r="Q253" s="223">
        <v>2.9E-4</v>
      </c>
      <c r="R253" s="223">
        <f>$Q$253*$H$253</f>
        <v>8.95665E-3</v>
      </c>
      <c r="S253" s="223">
        <v>0</v>
      </c>
      <c r="T253" s="224">
        <f>$S$253*$H$253</f>
        <v>0</v>
      </c>
      <c r="AR253" s="175" t="s">
        <v>197</v>
      </c>
      <c r="AT253" s="175" t="s">
        <v>125</v>
      </c>
      <c r="AU253" s="175" t="s">
        <v>70</v>
      </c>
      <c r="AY253" s="175" t="s">
        <v>122</v>
      </c>
      <c r="BE253" s="225">
        <f>IF($N$253="základní",$J$253,0)</f>
        <v>0</v>
      </c>
      <c r="BF253" s="225">
        <f>IF($N$253="snížená",$J$253,0)</f>
        <v>0</v>
      </c>
      <c r="BG253" s="225">
        <f>IF($N$253="zákl. přenesená",$J$253,0)</f>
        <v>0</v>
      </c>
      <c r="BH253" s="225">
        <f>IF($N$253="sníž. přenesená",$J$253,0)</f>
        <v>0</v>
      </c>
      <c r="BI253" s="225">
        <f>IF($N$253="nulová",$J$253,0)</f>
        <v>0</v>
      </c>
      <c r="BJ253" s="175" t="s">
        <v>17</v>
      </c>
      <c r="BK253" s="225">
        <f>ROUND($I$253*$H$253,2)</f>
        <v>0</v>
      </c>
      <c r="BL253" s="175" t="s">
        <v>197</v>
      </c>
      <c r="BM253" s="175" t="s">
        <v>894</v>
      </c>
    </row>
    <row r="254" spans="1:65" s="205" customFormat="1" ht="37.5" hidden="1" customHeight="1" x14ac:dyDescent="0.35">
      <c r="A254" s="250"/>
      <c r="B254" s="204"/>
      <c r="D254" s="206" t="s">
        <v>62</v>
      </c>
      <c r="E254" s="207" t="s">
        <v>303</v>
      </c>
      <c r="F254" s="207" t="s">
        <v>304</v>
      </c>
      <c r="J254" s="208">
        <f>$BK$254</f>
        <v>0</v>
      </c>
      <c r="L254" s="254"/>
      <c r="M254" s="209"/>
      <c r="P254" s="210">
        <f>$P$255</f>
        <v>0</v>
      </c>
      <c r="R254" s="210">
        <f>$R$255</f>
        <v>0</v>
      </c>
      <c r="T254" s="211">
        <f>$T$255</f>
        <v>0</v>
      </c>
      <c r="AR254" s="206" t="s">
        <v>145</v>
      </c>
      <c r="AT254" s="206" t="s">
        <v>62</v>
      </c>
      <c r="AU254" s="206" t="s">
        <v>63</v>
      </c>
      <c r="AY254" s="206" t="s">
        <v>122</v>
      </c>
      <c r="BK254" s="212">
        <f>$BK$255</f>
        <v>0</v>
      </c>
    </row>
    <row r="255" spans="1:65" s="147" customFormat="1" ht="15.75" customHeight="1" x14ac:dyDescent="0.3">
      <c r="A255" s="245"/>
      <c r="B255" s="81"/>
      <c r="C255" s="218" t="s">
        <v>715</v>
      </c>
      <c r="D255" s="218" t="s">
        <v>125</v>
      </c>
      <c r="E255" s="216" t="s">
        <v>306</v>
      </c>
      <c r="F255" s="217" t="s">
        <v>307</v>
      </c>
      <c r="G255" s="218" t="s">
        <v>221</v>
      </c>
      <c r="H255" s="269"/>
      <c r="I255" s="270"/>
      <c r="J255" s="220">
        <f>ROUND($I$255*$H$255,2)</f>
        <v>0</v>
      </c>
      <c r="K255" s="217" t="s">
        <v>217</v>
      </c>
      <c r="L255" s="252"/>
      <c r="M255" s="221"/>
      <c r="N255" s="234" t="s">
        <v>34</v>
      </c>
      <c r="O255" s="235">
        <v>0</v>
      </c>
      <c r="P255" s="235">
        <f>$O$255*$H$255</f>
        <v>0</v>
      </c>
      <c r="Q255" s="235">
        <v>0</v>
      </c>
      <c r="R255" s="235">
        <f>$Q$255*$H$255</f>
        <v>0</v>
      </c>
      <c r="S255" s="235">
        <v>0</v>
      </c>
      <c r="T255" s="236">
        <f>$S$255*$H$255</f>
        <v>0</v>
      </c>
      <c r="AR255" s="175" t="s">
        <v>130</v>
      </c>
      <c r="AT255" s="175" t="s">
        <v>125</v>
      </c>
      <c r="AU255" s="175" t="s">
        <v>17</v>
      </c>
      <c r="AY255" s="175" t="s">
        <v>122</v>
      </c>
      <c r="BE255" s="225">
        <f>IF($N$255="základní",$J$255,0)</f>
        <v>0</v>
      </c>
      <c r="BF255" s="225">
        <f>IF($N$255="snížená",$J$255,0)</f>
        <v>0</v>
      </c>
      <c r="BG255" s="225">
        <f>IF($N$255="zákl. přenesená",$J$255,0)</f>
        <v>0</v>
      </c>
      <c r="BH255" s="225">
        <f>IF($N$255="sníž. přenesená",$J$255,0)</f>
        <v>0</v>
      </c>
      <c r="BI255" s="225">
        <f>IF($N$255="nulová",$J$255,0)</f>
        <v>0</v>
      </c>
      <c r="BJ255" s="175" t="s">
        <v>17</v>
      </c>
      <c r="BK255" s="225">
        <f>ROUND($I$255*$H$255,2)</f>
        <v>0</v>
      </c>
      <c r="BL255" s="175" t="s">
        <v>130</v>
      </c>
      <c r="BM255" s="175" t="s">
        <v>308</v>
      </c>
    </row>
    <row r="256" spans="1:65" s="147" customFormat="1" ht="7.5" customHeight="1" x14ac:dyDescent="0.3">
      <c r="A256" s="245"/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252"/>
    </row>
    <row r="257" spans="1:12" ht="37.5" customHeight="1" x14ac:dyDescent="0.3">
      <c r="A257" s="244"/>
      <c r="B257" s="244"/>
      <c r="C257" s="244"/>
      <c r="D257" s="244"/>
      <c r="E257" s="244"/>
      <c r="F257" s="244"/>
      <c r="G257" s="244"/>
      <c r="H257" s="244"/>
      <c r="I257" s="244"/>
      <c r="J257" s="244"/>
      <c r="K257" s="244"/>
      <c r="L257" s="251"/>
    </row>
    <row r="402" s="87" customFormat="1" ht="14.25" customHeight="1" x14ac:dyDescent="0.3"/>
  </sheetData>
  <sheetProtection password="836A" sheet="1" objects="1" scenarios="1" autoFilter="0"/>
  <autoFilter ref="C97:K255">
    <filterColumn colId="1">
      <filters blank="1">
        <filter val="D"/>
        <filter val="K"/>
        <filter val="M"/>
      </filters>
    </filterColumn>
    <filterColumn colId="6">
      <customFilters>
        <customFilter operator="notEqual" val=" "/>
      </customFilters>
    </filterColumn>
  </autoFilter>
  <mergeCells count="9">
    <mergeCell ref="E90:H90"/>
    <mergeCell ref="G1:H1"/>
    <mergeCell ref="L2:V2"/>
    <mergeCell ref="E7:H7"/>
    <mergeCell ref="E9:H9"/>
    <mergeCell ref="E24:H24"/>
    <mergeCell ref="E45:H45"/>
    <mergeCell ref="E47:H47"/>
    <mergeCell ref="E88:H88"/>
  </mergeCells>
  <hyperlinks>
    <hyperlink ref="F1:G1" location="C2" tooltip="Krycí list soupisu" display="1) Krycí list soupisu"/>
    <hyperlink ref="G1:H1" location="'D6 - 137,138'!A42" tooltip="Rekapitulace" display="2) Rekapitulace"/>
    <hyperlink ref="J1" location="'D6 - 137,138'!I101" tooltip="Soupis prací" display="3) Soupis prací"/>
    <hyperlink ref="L1" location="'Rekapitulace stavby'!A2" tooltip="Rekapitulace stavby" display="Rekapitulace stavby"/>
    <hyperlink ref="F1" location="'D6 - 137,138'!A2" tooltip="Krycí list soupisu" display="1) Krycí list soupisu"/>
  </hyperlinks>
  <printOptions horizontalCentered="1"/>
  <pageMargins left="0.59055118110236227" right="0.39370078740157483" top="0.59055118110236227" bottom="0.59055118110236227" header="0" footer="0"/>
  <pageSetup paperSize="9" scale="66" fitToHeight="100" orientation="portrait" blackAndWhite="1" r:id="rId1"/>
  <headerFooter alignWithMargins="0"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V402"/>
  <sheetViews>
    <sheetView showGridLines="0" showRowColHeaders="0" zoomScaleNormal="100" workbookViewId="0">
      <pane ySplit="1" topLeftCell="A64" activePane="bottomLeft" state="frozenSplit"/>
      <selection activeCell="L1" sqref="L1"/>
      <selection pane="bottomLeft" activeCell="I82" sqref="I82"/>
    </sheetView>
  </sheetViews>
  <sheetFormatPr defaultColWidth="0" defaultRowHeight="14.25" customHeight="1" x14ac:dyDescent="0.3"/>
  <cols>
    <col min="1" max="1" width="20.83203125" style="87" customWidth="1"/>
    <col min="2" max="2" width="1.6640625" style="87" customWidth="1"/>
    <col min="3" max="3" width="4.1640625" style="87" customWidth="1"/>
    <col min="4" max="4" width="4.33203125" style="87" customWidth="1"/>
    <col min="5" max="5" width="17.1640625" style="87" customWidth="1"/>
    <col min="6" max="6" width="90.83203125" style="87" customWidth="1"/>
    <col min="7" max="7" width="8.6640625" style="87" customWidth="1"/>
    <col min="8" max="8" width="11.1640625" style="87" customWidth="1"/>
    <col min="9" max="9" width="12.6640625" style="87" customWidth="1"/>
    <col min="10" max="10" width="23.5" style="87" customWidth="1"/>
    <col min="11" max="11" width="15.5" style="87" customWidth="1"/>
    <col min="12" max="12" width="20.83203125" style="146" customWidth="1"/>
    <col min="13" max="18" width="10.5" style="87" hidden="1" customWidth="1"/>
    <col min="19" max="19" width="8.1640625" style="87" hidden="1" customWidth="1"/>
    <col min="20" max="20" width="29.6640625" style="87" hidden="1" customWidth="1"/>
    <col min="21" max="21" width="16.33203125" style="87" hidden="1" customWidth="1"/>
    <col min="22" max="22" width="12.33203125" style="87" hidden="1" customWidth="1"/>
    <col min="23" max="23" width="16.33203125" style="87" hidden="1" customWidth="1"/>
    <col min="24" max="24" width="12.1640625" style="87" hidden="1" customWidth="1"/>
    <col min="25" max="25" width="15" style="87" hidden="1" customWidth="1"/>
    <col min="26" max="26" width="11" style="87" hidden="1" customWidth="1"/>
    <col min="27" max="27" width="15" style="87" hidden="1" customWidth="1"/>
    <col min="28" max="28" width="16.33203125" style="87" hidden="1" customWidth="1"/>
    <col min="29" max="29" width="11" style="87" hidden="1" customWidth="1"/>
    <col min="30" max="30" width="15" style="87" hidden="1" customWidth="1"/>
    <col min="31" max="31" width="16.33203125" style="87" hidden="1" customWidth="1"/>
    <col min="32" max="43" width="10.5" style="146" hidden="1" customWidth="1"/>
    <col min="44" max="65" width="10.5" style="87" hidden="1" customWidth="1"/>
    <col min="66" max="256" width="0" style="146" hidden="1" customWidth="1"/>
    <col min="257" max="16384" width="10.5" style="146" hidden="1"/>
  </cols>
  <sheetData>
    <row r="1" spans="1:256" s="86" customFormat="1" ht="22.5" customHeight="1" x14ac:dyDescent="0.3">
      <c r="A1" s="4"/>
      <c r="B1" s="2"/>
      <c r="C1" s="2"/>
      <c r="D1" s="3" t="s">
        <v>1</v>
      </c>
      <c r="E1" s="2"/>
      <c r="F1" s="290" t="s">
        <v>1417</v>
      </c>
      <c r="G1" s="303" t="s">
        <v>1418</v>
      </c>
      <c r="H1" s="303"/>
      <c r="I1" s="2"/>
      <c r="J1" s="290" t="s">
        <v>1419</v>
      </c>
      <c r="K1" s="3" t="s">
        <v>86</v>
      </c>
      <c r="L1" s="290" t="s">
        <v>1420</v>
      </c>
      <c r="M1" s="159"/>
      <c r="N1" s="159"/>
      <c r="O1" s="159"/>
      <c r="P1" s="159"/>
      <c r="Q1" s="159"/>
      <c r="R1" s="159"/>
      <c r="S1" s="159"/>
      <c r="T1" s="159"/>
      <c r="U1" s="5"/>
      <c r="V1" s="5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s="87" customFormat="1" ht="37.5" customHeight="1" x14ac:dyDescent="0.3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346" t="s">
        <v>5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87" t="s">
        <v>85</v>
      </c>
    </row>
    <row r="3" spans="1:256" s="87" customFormat="1" ht="7.5" customHeight="1" x14ac:dyDescent="0.3">
      <c r="A3" s="257"/>
      <c r="B3" s="88"/>
      <c r="C3" s="89"/>
      <c r="D3" s="89"/>
      <c r="E3" s="89"/>
      <c r="F3" s="89"/>
      <c r="G3" s="89"/>
      <c r="H3" s="89"/>
      <c r="I3" s="89"/>
      <c r="J3" s="89"/>
      <c r="K3" s="90"/>
      <c r="L3" s="257"/>
      <c r="AT3" s="87" t="s">
        <v>70</v>
      </c>
    </row>
    <row r="4" spans="1:256" s="87" customFormat="1" ht="37.5" customHeight="1" x14ac:dyDescent="0.3">
      <c r="A4" s="257"/>
      <c r="B4" s="91"/>
      <c r="D4" s="92" t="s">
        <v>87</v>
      </c>
      <c r="K4" s="93"/>
      <c r="L4" s="257"/>
      <c r="M4" s="94" t="s">
        <v>10</v>
      </c>
      <c r="AT4" s="87" t="s">
        <v>3</v>
      </c>
    </row>
    <row r="5" spans="1:256" s="87" customFormat="1" ht="7.5" customHeight="1" x14ac:dyDescent="0.3">
      <c r="A5" s="257"/>
      <c r="B5" s="91"/>
      <c r="K5" s="93"/>
      <c r="L5" s="257"/>
    </row>
    <row r="6" spans="1:256" s="87" customFormat="1" ht="15.75" customHeight="1" x14ac:dyDescent="0.3">
      <c r="A6" s="257"/>
      <c r="B6" s="91"/>
      <c r="D6" s="78" t="s">
        <v>13</v>
      </c>
      <c r="K6" s="93"/>
      <c r="L6" s="257"/>
    </row>
    <row r="7" spans="1:256" s="87" customFormat="1" ht="15.75" customHeight="1" x14ac:dyDescent="0.3">
      <c r="A7" s="257"/>
      <c r="B7" s="91"/>
      <c r="E7" s="343" t="str">
        <f>'Rekapitulace stavby'!$K$6</f>
        <v>Kynšperk - Oprava centrálních sprch příslušníků - Budova OVS</v>
      </c>
      <c r="F7" s="305"/>
      <c r="G7" s="305"/>
      <c r="H7" s="305"/>
      <c r="K7" s="93"/>
      <c r="L7" s="257"/>
    </row>
    <row r="8" spans="1:256" s="147" customFormat="1" ht="15.75" customHeight="1" x14ac:dyDescent="0.3">
      <c r="A8" s="258"/>
      <c r="B8" s="81"/>
      <c r="D8" s="78" t="s">
        <v>88</v>
      </c>
      <c r="K8" s="103"/>
      <c r="L8" s="258"/>
    </row>
    <row r="9" spans="1:256" s="147" customFormat="1" ht="15.75" customHeight="1" x14ac:dyDescent="0.3">
      <c r="A9" s="258"/>
      <c r="B9" s="81"/>
      <c r="E9" s="309" t="str">
        <f>'Rekapitulace stavby'!D58&amp;" - "&amp;'Rekapitulace stavby'!J58</f>
        <v>D-E - Elektroinstalace</v>
      </c>
      <c r="F9" s="310"/>
      <c r="G9" s="310"/>
      <c r="H9" s="310"/>
      <c r="K9" s="103"/>
      <c r="L9" s="258"/>
    </row>
    <row r="10" spans="1:256" s="147" customFormat="1" ht="14.25" customHeight="1" x14ac:dyDescent="0.3">
      <c r="A10" s="258"/>
      <c r="B10" s="81"/>
      <c r="K10" s="103"/>
      <c r="L10" s="258"/>
    </row>
    <row r="11" spans="1:256" s="147" customFormat="1" ht="15" customHeight="1" x14ac:dyDescent="0.3">
      <c r="A11" s="258"/>
      <c r="B11" s="81"/>
      <c r="D11" s="78" t="s">
        <v>15</v>
      </c>
      <c r="F11" s="148"/>
      <c r="I11" s="78" t="s">
        <v>16</v>
      </c>
      <c r="J11" s="148"/>
      <c r="K11" s="103"/>
      <c r="L11" s="258"/>
    </row>
    <row r="12" spans="1:256" s="147" customFormat="1" ht="15" customHeight="1" x14ac:dyDescent="0.3">
      <c r="A12" s="258"/>
      <c r="B12" s="81"/>
      <c r="D12" s="78" t="s">
        <v>18</v>
      </c>
      <c r="F12" s="148" t="str">
        <f>'Rekapitulace stavby'!K8</f>
        <v>Věznice Kynšperk nad Ohří, objekt č. 053 - Budova OVS</v>
      </c>
      <c r="I12" s="78" t="s">
        <v>19</v>
      </c>
      <c r="J12" s="153" t="str">
        <f>IF('Rekapitulace stavby'!$AN$8="Vyplň údaj","",IF('Rekapitulace stavby'!$AN$8="","",'Rekapitulace stavby'!$AN$8))</f>
        <v/>
      </c>
      <c r="K12" s="103"/>
      <c r="L12" s="258"/>
    </row>
    <row r="13" spans="1:256" s="147" customFormat="1" ht="12" customHeight="1" x14ac:dyDescent="0.3">
      <c r="A13" s="258"/>
      <c r="B13" s="81"/>
      <c r="K13" s="103"/>
      <c r="L13" s="258"/>
    </row>
    <row r="14" spans="1:256" s="147" customFormat="1" ht="15" customHeight="1" x14ac:dyDescent="0.3">
      <c r="A14" s="258"/>
      <c r="B14" s="81"/>
      <c r="D14" s="78" t="s">
        <v>22</v>
      </c>
      <c r="I14" s="78" t="s">
        <v>23</v>
      </c>
      <c r="J14" s="281" t="str">
        <f>'Rekapitulace stavby'!AN10</f>
        <v>00212423</v>
      </c>
      <c r="K14" s="103"/>
      <c r="L14" s="258"/>
    </row>
    <row r="15" spans="1:256" s="147" customFormat="1" ht="18.75" customHeight="1" x14ac:dyDescent="0.3">
      <c r="A15" s="258"/>
      <c r="B15" s="81"/>
      <c r="E15" s="148" t="str">
        <f>'Rekapitulace stavby'!E11</f>
        <v>VS ČR, Věznice Kynšperk nad Ohří, Zlatá č. p. 52, P. O. Box 10, 357 51 Kynšperk nad Ohří</v>
      </c>
      <c r="I15" s="78" t="s">
        <v>24</v>
      </c>
      <c r="J15" s="148"/>
      <c r="K15" s="103"/>
      <c r="L15" s="258"/>
    </row>
    <row r="16" spans="1:256" s="147" customFormat="1" ht="7.5" customHeight="1" x14ac:dyDescent="0.3">
      <c r="A16" s="258"/>
      <c r="B16" s="81"/>
      <c r="K16" s="103"/>
      <c r="L16" s="258"/>
    </row>
    <row r="17" spans="1:12" s="147" customFormat="1" ht="15" customHeight="1" x14ac:dyDescent="0.3">
      <c r="A17" s="258"/>
      <c r="B17" s="81"/>
      <c r="D17" s="78" t="s">
        <v>25</v>
      </c>
      <c r="I17" s="78" t="s">
        <v>23</v>
      </c>
      <c r="J17" s="148" t="str">
        <f>IF('Rekapitulace stavby'!$AN$13="Vyplň údaj","",IF('Rekapitulace stavby'!$AN$13="","",'Rekapitulace stavby'!$AN$13))</f>
        <v/>
      </c>
      <c r="K17" s="103"/>
      <c r="L17" s="258"/>
    </row>
    <row r="18" spans="1:12" s="147" customFormat="1" ht="18.75" customHeight="1" x14ac:dyDescent="0.3">
      <c r="A18" s="258"/>
      <c r="B18" s="81"/>
      <c r="E18" s="148" t="str">
        <f>IF('Rekapitulace stavby'!$E$14="Vyplň údaj","",IF('Rekapitulace stavby'!$E$14="","",'Rekapitulace stavby'!$E$14))</f>
        <v/>
      </c>
      <c r="I18" s="78" t="s">
        <v>24</v>
      </c>
      <c r="J18" s="148" t="str">
        <f>IF('Rekapitulace stavby'!$AN$14="Vyplň údaj","",IF('Rekapitulace stavby'!$AN$14="","",'Rekapitulace stavby'!$AN$14))</f>
        <v/>
      </c>
      <c r="K18" s="103"/>
      <c r="L18" s="258"/>
    </row>
    <row r="19" spans="1:12" s="147" customFormat="1" ht="7.5" customHeight="1" x14ac:dyDescent="0.3">
      <c r="A19" s="258"/>
      <c r="B19" s="81"/>
      <c r="K19" s="103"/>
      <c r="L19" s="258"/>
    </row>
    <row r="20" spans="1:12" s="147" customFormat="1" ht="15" customHeight="1" x14ac:dyDescent="0.3">
      <c r="A20" s="258"/>
      <c r="B20" s="81"/>
      <c r="D20" s="78" t="s">
        <v>26</v>
      </c>
      <c r="I20" s="78" t="s">
        <v>23</v>
      </c>
      <c r="J20" s="148"/>
      <c r="K20" s="103"/>
      <c r="L20" s="258"/>
    </row>
    <row r="21" spans="1:12" s="147" customFormat="1" ht="18.75" customHeight="1" x14ac:dyDescent="0.3">
      <c r="A21" s="258"/>
      <c r="B21" s="81"/>
      <c r="E21" s="148" t="str">
        <f>'Rekapitulace stavby'!E17</f>
        <v>Ing.Jiří Benda, Vrchlického 774/3, 350 02 Cheb</v>
      </c>
      <c r="I21" s="78" t="s">
        <v>24</v>
      </c>
      <c r="J21" s="148"/>
      <c r="K21" s="103"/>
      <c r="L21" s="258"/>
    </row>
    <row r="22" spans="1:12" s="147" customFormat="1" ht="7.5" customHeight="1" x14ac:dyDescent="0.3">
      <c r="A22" s="258"/>
      <c r="B22" s="81"/>
      <c r="K22" s="103"/>
      <c r="L22" s="258"/>
    </row>
    <row r="23" spans="1:12" s="147" customFormat="1" ht="15" customHeight="1" x14ac:dyDescent="0.3">
      <c r="A23" s="258"/>
      <c r="B23" s="81"/>
      <c r="D23" s="78" t="s">
        <v>28</v>
      </c>
      <c r="K23" s="103"/>
      <c r="L23" s="258"/>
    </row>
    <row r="24" spans="1:12" s="175" customFormat="1" ht="15.75" customHeight="1" x14ac:dyDescent="0.3">
      <c r="A24" s="259"/>
      <c r="B24" s="174"/>
      <c r="E24" s="344"/>
      <c r="F24" s="345"/>
      <c r="G24" s="345"/>
      <c r="H24" s="345"/>
      <c r="K24" s="176"/>
      <c r="L24" s="259"/>
    </row>
    <row r="25" spans="1:12" s="147" customFormat="1" ht="7.5" customHeight="1" x14ac:dyDescent="0.3">
      <c r="A25" s="258"/>
      <c r="B25" s="81"/>
      <c r="K25" s="103"/>
      <c r="L25" s="258"/>
    </row>
    <row r="26" spans="1:12" s="147" customFormat="1" ht="7.5" customHeight="1" x14ac:dyDescent="0.3">
      <c r="A26" s="258"/>
      <c r="B26" s="81"/>
      <c r="D26" s="155"/>
      <c r="E26" s="155"/>
      <c r="F26" s="155"/>
      <c r="G26" s="155"/>
      <c r="H26" s="155"/>
      <c r="I26" s="155"/>
      <c r="J26" s="155"/>
      <c r="K26" s="177"/>
      <c r="L26" s="258"/>
    </row>
    <row r="27" spans="1:12" s="147" customFormat="1" ht="26.25" customHeight="1" x14ac:dyDescent="0.3">
      <c r="A27" s="258"/>
      <c r="B27" s="81"/>
      <c r="D27" s="178" t="s">
        <v>29</v>
      </c>
      <c r="J27" s="157">
        <f>ROUND($J$79,2)</f>
        <v>0</v>
      </c>
      <c r="K27" s="103"/>
      <c r="L27" s="258"/>
    </row>
    <row r="28" spans="1:12" s="147" customFormat="1" ht="7.5" customHeight="1" x14ac:dyDescent="0.3">
      <c r="A28" s="258"/>
      <c r="B28" s="81"/>
      <c r="D28" s="155"/>
      <c r="E28" s="155"/>
      <c r="F28" s="155"/>
      <c r="G28" s="155"/>
      <c r="H28" s="155"/>
      <c r="I28" s="155"/>
      <c r="J28" s="155"/>
      <c r="K28" s="177"/>
      <c r="L28" s="258"/>
    </row>
    <row r="29" spans="1:12" s="147" customFormat="1" ht="15" customHeight="1" x14ac:dyDescent="0.3">
      <c r="A29" s="258"/>
      <c r="B29" s="81"/>
      <c r="F29" s="149" t="s">
        <v>31</v>
      </c>
      <c r="I29" s="149" t="s">
        <v>30</v>
      </c>
      <c r="J29" s="149" t="s">
        <v>32</v>
      </c>
      <c r="K29" s="103"/>
      <c r="L29" s="258"/>
    </row>
    <row r="30" spans="1:12" s="147" customFormat="1" ht="15" customHeight="1" x14ac:dyDescent="0.3">
      <c r="A30" s="258"/>
      <c r="B30" s="81"/>
      <c r="D30" s="150" t="s">
        <v>33</v>
      </c>
      <c r="E30" s="150" t="s">
        <v>34</v>
      </c>
      <c r="F30" s="179">
        <f>ROUND(SUM($BE$79:$BE$119),2)</f>
        <v>0</v>
      </c>
      <c r="I30" s="180">
        <v>0.21</v>
      </c>
      <c r="J30" s="179">
        <f>ROUND(ROUND((SUM($BE$79:$BE$119)),2)*$I$30,2)</f>
        <v>0</v>
      </c>
      <c r="K30" s="103"/>
      <c r="L30" s="258"/>
    </row>
    <row r="31" spans="1:12" s="147" customFormat="1" ht="15" customHeight="1" x14ac:dyDescent="0.3">
      <c r="A31" s="258"/>
      <c r="B31" s="81"/>
      <c r="E31" s="150" t="s">
        <v>35</v>
      </c>
      <c r="F31" s="179">
        <f>ROUND(SUM($BF$79:$BF$119),2)</f>
        <v>0</v>
      </c>
      <c r="I31" s="180">
        <v>0.15</v>
      </c>
      <c r="J31" s="179">
        <f>ROUND(ROUND((SUM($BF$79:$BF$119)),2)*$I$31,2)</f>
        <v>0</v>
      </c>
      <c r="K31" s="103"/>
      <c r="L31" s="258"/>
    </row>
    <row r="32" spans="1:12" s="147" customFormat="1" ht="15" hidden="1" customHeight="1" x14ac:dyDescent="0.3">
      <c r="A32" s="258"/>
      <c r="B32" s="81"/>
      <c r="E32" s="150" t="s">
        <v>36</v>
      </c>
      <c r="F32" s="179">
        <f>ROUND(SUM($BG$79:$BG$119),2)</f>
        <v>0</v>
      </c>
      <c r="I32" s="180">
        <v>0.21</v>
      </c>
      <c r="J32" s="179">
        <v>0</v>
      </c>
      <c r="K32" s="103"/>
      <c r="L32" s="258"/>
    </row>
    <row r="33" spans="1:12" s="147" customFormat="1" ht="15" hidden="1" customHeight="1" x14ac:dyDescent="0.3">
      <c r="A33" s="258"/>
      <c r="B33" s="81"/>
      <c r="E33" s="150" t="s">
        <v>37</v>
      </c>
      <c r="F33" s="179">
        <f>ROUND(SUM($BH$79:$BH$119),2)</f>
        <v>0</v>
      </c>
      <c r="I33" s="180">
        <v>0.15</v>
      </c>
      <c r="J33" s="179">
        <v>0</v>
      </c>
      <c r="K33" s="103"/>
      <c r="L33" s="258"/>
    </row>
    <row r="34" spans="1:12" s="147" customFormat="1" ht="15" hidden="1" customHeight="1" x14ac:dyDescent="0.3">
      <c r="A34" s="258"/>
      <c r="B34" s="81"/>
      <c r="E34" s="150" t="s">
        <v>38</v>
      </c>
      <c r="F34" s="179">
        <f>ROUND(SUM($BI$79:$BI$119),2)</f>
        <v>0</v>
      </c>
      <c r="I34" s="180">
        <v>0</v>
      </c>
      <c r="J34" s="179">
        <v>0</v>
      </c>
      <c r="K34" s="103"/>
      <c r="L34" s="258"/>
    </row>
    <row r="35" spans="1:12" s="147" customFormat="1" ht="7.5" customHeight="1" x14ac:dyDescent="0.3">
      <c r="A35" s="258"/>
      <c r="B35" s="81"/>
      <c r="K35" s="103"/>
      <c r="L35" s="258"/>
    </row>
    <row r="36" spans="1:12" s="147" customFormat="1" ht="26.25" customHeight="1" x14ac:dyDescent="0.3">
      <c r="A36" s="258"/>
      <c r="B36" s="81"/>
      <c r="C36" s="107"/>
      <c r="D36" s="108" t="s">
        <v>39</v>
      </c>
      <c r="E36" s="151"/>
      <c r="F36" s="151"/>
      <c r="G36" s="181" t="s">
        <v>40</v>
      </c>
      <c r="H36" s="109" t="s">
        <v>41</v>
      </c>
      <c r="I36" s="151"/>
      <c r="J36" s="152">
        <f>SUM($J$27:$J$34)</f>
        <v>0</v>
      </c>
      <c r="K36" s="182"/>
      <c r="L36" s="258"/>
    </row>
    <row r="37" spans="1:12" s="147" customFormat="1" ht="15" customHeight="1" x14ac:dyDescent="0.3">
      <c r="A37" s="258"/>
      <c r="B37" s="112"/>
      <c r="C37" s="113"/>
      <c r="D37" s="113"/>
      <c r="E37" s="113"/>
      <c r="F37" s="113"/>
      <c r="G37" s="113"/>
      <c r="H37" s="113"/>
      <c r="I37" s="113"/>
      <c r="J37" s="113"/>
      <c r="K37" s="114"/>
      <c r="L37" s="258"/>
    </row>
    <row r="38" spans="1:12" ht="14.25" customHeight="1" x14ac:dyDescent="0.3">
      <c r="A38" s="257"/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64"/>
    </row>
    <row r="39" spans="1:12" ht="14.25" customHeight="1" x14ac:dyDescent="0.3">
      <c r="A39" s="257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64"/>
    </row>
    <row r="40" spans="1:12" ht="14.25" customHeight="1" x14ac:dyDescent="0.3">
      <c r="A40" s="257"/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64"/>
    </row>
    <row r="41" spans="1:12" s="147" customFormat="1" ht="7.5" customHeight="1" x14ac:dyDescent="0.3">
      <c r="A41" s="258"/>
      <c r="B41" s="115"/>
      <c r="C41" s="116"/>
      <c r="D41" s="116"/>
      <c r="E41" s="116"/>
      <c r="F41" s="116"/>
      <c r="G41" s="116"/>
      <c r="H41" s="116"/>
      <c r="I41" s="116"/>
      <c r="J41" s="116"/>
      <c r="K41" s="183"/>
      <c r="L41" s="258"/>
    </row>
    <row r="42" spans="1:12" s="147" customFormat="1" ht="37.5" customHeight="1" x14ac:dyDescent="0.3">
      <c r="A42" s="258"/>
      <c r="B42" s="81"/>
      <c r="C42" s="92" t="s">
        <v>89</v>
      </c>
      <c r="K42" s="103"/>
      <c r="L42" s="258"/>
    </row>
    <row r="43" spans="1:12" s="147" customFormat="1" ht="7.5" customHeight="1" x14ac:dyDescent="0.3">
      <c r="A43" s="258"/>
      <c r="B43" s="81"/>
      <c r="K43" s="103"/>
      <c r="L43" s="258"/>
    </row>
    <row r="44" spans="1:12" s="147" customFormat="1" ht="15" customHeight="1" x14ac:dyDescent="0.3">
      <c r="A44" s="258"/>
      <c r="B44" s="81"/>
      <c r="C44" s="78" t="s">
        <v>13</v>
      </c>
      <c r="K44" s="103"/>
      <c r="L44" s="258"/>
    </row>
    <row r="45" spans="1:12" s="147" customFormat="1" ht="16.5" customHeight="1" x14ac:dyDescent="0.3">
      <c r="A45" s="258"/>
      <c r="B45" s="81"/>
      <c r="E45" s="343" t="str">
        <f>$E$7</f>
        <v>Kynšperk - Oprava centrálních sprch příslušníků - Budova OVS</v>
      </c>
      <c r="F45" s="310"/>
      <c r="G45" s="310"/>
      <c r="H45" s="310"/>
      <c r="K45" s="103"/>
      <c r="L45" s="258"/>
    </row>
    <row r="46" spans="1:12" s="147" customFormat="1" ht="15" customHeight="1" x14ac:dyDescent="0.3">
      <c r="A46" s="258"/>
      <c r="B46" s="81"/>
      <c r="C46" s="78" t="s">
        <v>88</v>
      </c>
      <c r="K46" s="103"/>
      <c r="L46" s="258"/>
    </row>
    <row r="47" spans="1:12" s="147" customFormat="1" ht="19.5" customHeight="1" x14ac:dyDescent="0.3">
      <c r="A47" s="258"/>
      <c r="B47" s="81"/>
      <c r="E47" s="309" t="str">
        <f>$E$9</f>
        <v>D-E - Elektroinstalace</v>
      </c>
      <c r="F47" s="310"/>
      <c r="G47" s="310"/>
      <c r="H47" s="310"/>
      <c r="K47" s="103"/>
      <c r="L47" s="258"/>
    </row>
    <row r="48" spans="1:12" s="147" customFormat="1" ht="7.5" customHeight="1" x14ac:dyDescent="0.3">
      <c r="A48" s="258"/>
      <c r="B48" s="81"/>
      <c r="K48" s="103"/>
      <c r="L48" s="258"/>
    </row>
    <row r="49" spans="1:47" s="147" customFormat="1" ht="18.75" customHeight="1" x14ac:dyDescent="0.3">
      <c r="A49" s="258"/>
      <c r="B49" s="81"/>
      <c r="C49" s="78" t="s">
        <v>18</v>
      </c>
      <c r="F49" s="148" t="str">
        <f>$F$12</f>
        <v>Věznice Kynšperk nad Ohří, objekt č. 053 - Budova OVS</v>
      </c>
      <c r="I49" s="78" t="s">
        <v>19</v>
      </c>
      <c r="J49" s="153" t="str">
        <f>IF($J$12="","",$J$12)</f>
        <v/>
      </c>
      <c r="K49" s="103"/>
      <c r="L49" s="258"/>
    </row>
    <row r="50" spans="1:47" s="147" customFormat="1" ht="7.5" customHeight="1" x14ac:dyDescent="0.3">
      <c r="A50" s="258"/>
      <c r="B50" s="81"/>
      <c r="K50" s="103"/>
      <c r="L50" s="258"/>
    </row>
    <row r="51" spans="1:47" s="147" customFormat="1" ht="27.75" customHeight="1" x14ac:dyDescent="0.3">
      <c r="A51" s="258"/>
      <c r="B51" s="81"/>
      <c r="C51" s="83" t="s">
        <v>22</v>
      </c>
      <c r="F51" s="156" t="str">
        <f>$E$15</f>
        <v>VS ČR, Věznice Kynšperk nad Ohří, Zlatá č. p. 52, P. O. Box 10, 357 51 Kynšperk nad Ohří</v>
      </c>
      <c r="I51" s="83" t="s">
        <v>26</v>
      </c>
      <c r="J51" s="156" t="str">
        <f>$E$21</f>
        <v>Ing.Jiří Benda, Vrchlického 774/3, 350 02 Cheb</v>
      </c>
      <c r="K51" s="103"/>
      <c r="L51" s="258"/>
    </row>
    <row r="52" spans="1:47" s="147" customFormat="1" ht="15" customHeight="1" x14ac:dyDescent="0.3">
      <c r="A52" s="258"/>
      <c r="B52" s="81"/>
      <c r="C52" s="83" t="s">
        <v>25</v>
      </c>
      <c r="F52" s="156" t="str">
        <f>IF($E$18="","",$E$18)</f>
        <v/>
      </c>
      <c r="I52" s="146"/>
      <c r="J52" s="146"/>
      <c r="K52" s="103"/>
      <c r="L52" s="258"/>
    </row>
    <row r="53" spans="1:47" s="147" customFormat="1" ht="11.25" customHeight="1" x14ac:dyDescent="0.3">
      <c r="A53" s="258"/>
      <c r="B53" s="81"/>
      <c r="K53" s="103"/>
      <c r="L53" s="258"/>
    </row>
    <row r="54" spans="1:47" s="147" customFormat="1" ht="30" customHeight="1" x14ac:dyDescent="0.3">
      <c r="A54" s="258"/>
      <c r="B54" s="81"/>
      <c r="C54" s="184" t="s">
        <v>90</v>
      </c>
      <c r="D54" s="107"/>
      <c r="E54" s="107"/>
      <c r="F54" s="107"/>
      <c r="G54" s="107"/>
      <c r="H54" s="107"/>
      <c r="I54" s="107"/>
      <c r="J54" s="185" t="s">
        <v>91</v>
      </c>
      <c r="K54" s="111"/>
      <c r="L54" s="258"/>
    </row>
    <row r="55" spans="1:47" s="147" customFormat="1" ht="11.25" customHeight="1" x14ac:dyDescent="0.3">
      <c r="A55" s="258"/>
      <c r="B55" s="81"/>
      <c r="K55" s="103"/>
      <c r="L55" s="258"/>
    </row>
    <row r="56" spans="1:47" s="147" customFormat="1" ht="30" customHeight="1" x14ac:dyDescent="0.3">
      <c r="A56" s="258"/>
      <c r="B56" s="81"/>
      <c r="C56" s="158" t="s">
        <v>92</v>
      </c>
      <c r="J56" s="157">
        <f>$J$79</f>
        <v>0</v>
      </c>
      <c r="K56" s="103"/>
      <c r="L56" s="258"/>
      <c r="AU56" s="147" t="s">
        <v>93</v>
      </c>
    </row>
    <row r="57" spans="1:47" s="132" customFormat="1" ht="25.5" customHeight="1" x14ac:dyDescent="0.3">
      <c r="A57" s="260"/>
      <c r="B57" s="186"/>
      <c r="D57" s="187" t="s">
        <v>322</v>
      </c>
      <c r="E57" s="187"/>
      <c r="F57" s="187"/>
      <c r="G57" s="187"/>
      <c r="H57" s="187"/>
      <c r="I57" s="187"/>
      <c r="J57" s="188">
        <f>$J$80</f>
        <v>0</v>
      </c>
      <c r="K57" s="189"/>
      <c r="L57" s="260"/>
    </row>
    <row r="58" spans="1:47" s="191" customFormat="1" ht="21" customHeight="1" x14ac:dyDescent="0.3">
      <c r="A58" s="261"/>
      <c r="B58" s="190"/>
      <c r="D58" s="192" t="s">
        <v>1301</v>
      </c>
      <c r="E58" s="192"/>
      <c r="F58" s="192"/>
      <c r="G58" s="192"/>
      <c r="H58" s="192"/>
      <c r="I58" s="192"/>
      <c r="J58" s="193">
        <f>$J$81</f>
        <v>0</v>
      </c>
      <c r="K58" s="194"/>
      <c r="L58" s="261"/>
    </row>
    <row r="59" spans="1:47" s="132" customFormat="1" ht="25.5" customHeight="1" x14ac:dyDescent="0.3">
      <c r="A59" s="260"/>
      <c r="B59" s="186"/>
      <c r="D59" s="187" t="s">
        <v>104</v>
      </c>
      <c r="E59" s="187"/>
      <c r="F59" s="187"/>
      <c r="G59" s="187"/>
      <c r="H59" s="187"/>
      <c r="I59" s="187"/>
      <c r="J59" s="188">
        <f>$J$118</f>
        <v>0</v>
      </c>
      <c r="K59" s="189"/>
      <c r="L59" s="260"/>
    </row>
    <row r="60" spans="1:47" s="147" customFormat="1" ht="22.5" customHeight="1" x14ac:dyDescent="0.3">
      <c r="A60" s="258"/>
      <c r="B60" s="81"/>
      <c r="K60" s="103"/>
      <c r="L60" s="258"/>
    </row>
    <row r="61" spans="1:47" s="147" customFormat="1" ht="7.5" customHeight="1" x14ac:dyDescent="0.3">
      <c r="A61" s="258"/>
      <c r="B61" s="112"/>
      <c r="C61" s="113"/>
      <c r="D61" s="113"/>
      <c r="E61" s="113"/>
      <c r="F61" s="113"/>
      <c r="G61" s="113"/>
      <c r="H61" s="113"/>
      <c r="I61" s="113"/>
      <c r="J61" s="113"/>
      <c r="K61" s="114"/>
      <c r="L61" s="258"/>
    </row>
    <row r="62" spans="1:47" ht="14.25" customHeight="1" x14ac:dyDescent="0.3">
      <c r="A62" s="257"/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64"/>
    </row>
    <row r="63" spans="1:47" ht="14.25" customHeight="1" x14ac:dyDescent="0.3">
      <c r="A63" s="257"/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64"/>
    </row>
    <row r="64" spans="1:47" ht="14.25" customHeight="1" x14ac:dyDescent="0.3">
      <c r="A64" s="257"/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264"/>
    </row>
    <row r="65" spans="1:63" s="147" customFormat="1" ht="7.5" customHeight="1" x14ac:dyDescent="0.3">
      <c r="A65" s="258"/>
      <c r="B65" s="115"/>
      <c r="C65" s="116"/>
      <c r="D65" s="116"/>
      <c r="E65" s="116"/>
      <c r="F65" s="116"/>
      <c r="G65" s="116"/>
      <c r="H65" s="116"/>
      <c r="I65" s="116"/>
      <c r="J65" s="116"/>
      <c r="K65" s="116"/>
      <c r="L65" s="265"/>
    </row>
    <row r="66" spans="1:63" s="147" customFormat="1" ht="37.5" customHeight="1" x14ac:dyDescent="0.3">
      <c r="A66" s="258"/>
      <c r="B66" s="81"/>
      <c r="C66" s="92" t="s">
        <v>105</v>
      </c>
      <c r="L66" s="265"/>
    </row>
    <row r="67" spans="1:63" s="147" customFormat="1" ht="7.5" customHeight="1" x14ac:dyDescent="0.3">
      <c r="A67" s="258"/>
      <c r="B67" s="81"/>
      <c r="L67" s="265"/>
    </row>
    <row r="68" spans="1:63" s="147" customFormat="1" ht="15" customHeight="1" x14ac:dyDescent="0.3">
      <c r="A68" s="258"/>
      <c r="B68" s="81"/>
      <c r="C68" s="78" t="s">
        <v>13</v>
      </c>
      <c r="L68" s="265"/>
    </row>
    <row r="69" spans="1:63" s="147" customFormat="1" ht="16.5" customHeight="1" x14ac:dyDescent="0.3">
      <c r="A69" s="258"/>
      <c r="B69" s="81"/>
      <c r="E69" s="343" t="str">
        <f>$E$7</f>
        <v>Kynšperk - Oprava centrálních sprch příslušníků - Budova OVS</v>
      </c>
      <c r="F69" s="310"/>
      <c r="G69" s="310"/>
      <c r="H69" s="310"/>
      <c r="L69" s="265"/>
    </row>
    <row r="70" spans="1:63" s="147" customFormat="1" ht="15" customHeight="1" x14ac:dyDescent="0.3">
      <c r="A70" s="258"/>
      <c r="B70" s="81"/>
      <c r="C70" s="78" t="s">
        <v>88</v>
      </c>
      <c r="L70" s="265"/>
    </row>
    <row r="71" spans="1:63" s="147" customFormat="1" ht="19.5" customHeight="1" x14ac:dyDescent="0.3">
      <c r="A71" s="258"/>
      <c r="B71" s="81"/>
      <c r="E71" s="309" t="str">
        <f>$E$9</f>
        <v>D-E - Elektroinstalace</v>
      </c>
      <c r="F71" s="310"/>
      <c r="G71" s="310"/>
      <c r="H71" s="310"/>
      <c r="L71" s="265"/>
    </row>
    <row r="72" spans="1:63" s="147" customFormat="1" ht="7.5" customHeight="1" x14ac:dyDescent="0.3">
      <c r="A72" s="258"/>
      <c r="B72" s="81"/>
      <c r="L72" s="265"/>
    </row>
    <row r="73" spans="1:63" s="147" customFormat="1" ht="18.75" customHeight="1" x14ac:dyDescent="0.3">
      <c r="A73" s="258"/>
      <c r="B73" s="81"/>
      <c r="C73" s="78" t="s">
        <v>18</v>
      </c>
      <c r="F73" s="148" t="str">
        <f>$F$12</f>
        <v>Věznice Kynšperk nad Ohří, objekt č. 053 - Budova OVS</v>
      </c>
      <c r="I73" s="78" t="s">
        <v>19</v>
      </c>
      <c r="J73" s="153" t="str">
        <f>IF($J$12="","",$J$12)</f>
        <v/>
      </c>
      <c r="L73" s="265"/>
    </row>
    <row r="74" spans="1:63" s="147" customFormat="1" ht="7.5" customHeight="1" x14ac:dyDescent="0.3">
      <c r="A74" s="258"/>
      <c r="B74" s="81"/>
      <c r="L74" s="265"/>
    </row>
    <row r="75" spans="1:63" s="147" customFormat="1" ht="27.75" customHeight="1" x14ac:dyDescent="0.3">
      <c r="A75" s="258"/>
      <c r="B75" s="81"/>
      <c r="C75" s="83" t="s">
        <v>22</v>
      </c>
      <c r="F75" s="154" t="str">
        <f>$E$15</f>
        <v>VS ČR, Věznice Kynšperk nad Ohří, Zlatá č. p. 52, P. O. Box 10, 357 51 Kynšperk nad Ohří</v>
      </c>
      <c r="I75" s="83" t="s">
        <v>26</v>
      </c>
      <c r="J75" s="156" t="str">
        <f>$E$21</f>
        <v>Ing.Jiří Benda, Vrchlického 774/3, 350 02 Cheb</v>
      </c>
      <c r="L75" s="265"/>
    </row>
    <row r="76" spans="1:63" s="147" customFormat="1" ht="15" customHeight="1" x14ac:dyDescent="0.3">
      <c r="A76" s="258"/>
      <c r="B76" s="81"/>
      <c r="C76" s="78" t="s">
        <v>25</v>
      </c>
      <c r="F76" s="148" t="str">
        <f>IF($E$18="","",$E$18)</f>
        <v/>
      </c>
      <c r="L76" s="265"/>
    </row>
    <row r="77" spans="1:63" s="147" customFormat="1" ht="11.25" customHeight="1" x14ac:dyDescent="0.3">
      <c r="A77" s="258"/>
      <c r="B77" s="81"/>
      <c r="L77" s="265"/>
    </row>
    <row r="78" spans="1:63" s="199" customFormat="1" ht="30" customHeight="1" x14ac:dyDescent="0.3">
      <c r="A78" s="262"/>
      <c r="B78" s="195"/>
      <c r="C78" s="196" t="s">
        <v>106</v>
      </c>
      <c r="D78" s="197" t="s">
        <v>48</v>
      </c>
      <c r="E78" s="197" t="s">
        <v>44</v>
      </c>
      <c r="F78" s="197" t="s">
        <v>107</v>
      </c>
      <c r="G78" s="197" t="s">
        <v>108</v>
      </c>
      <c r="H78" s="197" t="s">
        <v>109</v>
      </c>
      <c r="I78" s="197" t="s">
        <v>110</v>
      </c>
      <c r="J78" s="197" t="s">
        <v>111</v>
      </c>
      <c r="K78" s="198" t="s">
        <v>112</v>
      </c>
      <c r="L78" s="266"/>
      <c r="M78" s="121" t="s">
        <v>113</v>
      </c>
      <c r="N78" s="122" t="s">
        <v>33</v>
      </c>
      <c r="O78" s="122" t="s">
        <v>114</v>
      </c>
      <c r="P78" s="122" t="s">
        <v>115</v>
      </c>
      <c r="Q78" s="122" t="s">
        <v>116</v>
      </c>
      <c r="R78" s="122" t="s">
        <v>117</v>
      </c>
      <c r="S78" s="122" t="s">
        <v>118</v>
      </c>
      <c r="T78" s="123" t="s">
        <v>119</v>
      </c>
    </row>
    <row r="79" spans="1:63" s="147" customFormat="1" ht="30" customHeight="1" x14ac:dyDescent="0.35">
      <c r="A79" s="258"/>
      <c r="B79" s="81"/>
      <c r="C79" s="158" t="s">
        <v>92</v>
      </c>
      <c r="J79" s="200">
        <f>$BK$79</f>
        <v>0</v>
      </c>
      <c r="L79" s="265"/>
      <c r="M79" s="125"/>
      <c r="N79" s="155"/>
      <c r="O79" s="155"/>
      <c r="P79" s="201">
        <f>$P$80+$P$118</f>
        <v>0</v>
      </c>
      <c r="Q79" s="155"/>
      <c r="R79" s="201">
        <f>$R$80+$R$118</f>
        <v>0</v>
      </c>
      <c r="S79" s="155"/>
      <c r="T79" s="202">
        <f>$T$80+$T$118</f>
        <v>0</v>
      </c>
      <c r="AT79" s="147" t="s">
        <v>62</v>
      </c>
      <c r="AU79" s="147" t="s">
        <v>93</v>
      </c>
      <c r="BK79" s="203">
        <f>$BK$80+$BK$118</f>
        <v>0</v>
      </c>
    </row>
    <row r="80" spans="1:63" s="205" customFormat="1" ht="37.5" customHeight="1" x14ac:dyDescent="0.35">
      <c r="A80" s="263"/>
      <c r="B80" s="204"/>
      <c r="D80" s="206" t="s">
        <v>62</v>
      </c>
      <c r="E80" s="207" t="s">
        <v>382</v>
      </c>
      <c r="F80" s="207" t="s">
        <v>895</v>
      </c>
      <c r="J80" s="208">
        <f>$BK$80</f>
        <v>0</v>
      </c>
      <c r="L80" s="267"/>
      <c r="M80" s="209"/>
      <c r="P80" s="210">
        <f>$P$81</f>
        <v>0</v>
      </c>
      <c r="R80" s="210">
        <f>$R$81</f>
        <v>0</v>
      </c>
      <c r="T80" s="211">
        <f>$T$81</f>
        <v>0</v>
      </c>
      <c r="AR80" s="206" t="s">
        <v>136</v>
      </c>
      <c r="AT80" s="206" t="s">
        <v>62</v>
      </c>
      <c r="AU80" s="206" t="s">
        <v>63</v>
      </c>
      <c r="AY80" s="206" t="s">
        <v>122</v>
      </c>
      <c r="BK80" s="212">
        <f>$BK$81</f>
        <v>0</v>
      </c>
    </row>
    <row r="81" spans="1:65" s="205" customFormat="1" ht="21" customHeight="1" x14ac:dyDescent="0.3">
      <c r="A81" s="263"/>
      <c r="B81" s="204"/>
      <c r="D81" s="206" t="s">
        <v>62</v>
      </c>
      <c r="E81" s="213" t="s">
        <v>1302</v>
      </c>
      <c r="F81" s="213" t="s">
        <v>1303</v>
      </c>
      <c r="J81" s="214">
        <f>$BK$81</f>
        <v>0</v>
      </c>
      <c r="L81" s="267"/>
      <c r="M81" s="209"/>
      <c r="P81" s="210">
        <f>SUM($P$82:$P$117)</f>
        <v>0</v>
      </c>
      <c r="R81" s="210">
        <f>SUM($R$82:$R$117)</f>
        <v>0</v>
      </c>
      <c r="T81" s="211">
        <f>SUM($T$82:$T$117)</f>
        <v>0</v>
      </c>
      <c r="AR81" s="206" t="s">
        <v>136</v>
      </c>
      <c r="AT81" s="206" t="s">
        <v>62</v>
      </c>
      <c r="AU81" s="206" t="s">
        <v>17</v>
      </c>
      <c r="AY81" s="206" t="s">
        <v>122</v>
      </c>
      <c r="BK81" s="212">
        <f>SUM($BK$82:$BK$117)</f>
        <v>0</v>
      </c>
    </row>
    <row r="82" spans="1:65" s="147" customFormat="1" ht="15.75" customHeight="1" x14ac:dyDescent="0.3">
      <c r="A82" s="258"/>
      <c r="B82" s="81"/>
      <c r="C82" s="215" t="s">
        <v>17</v>
      </c>
      <c r="D82" s="215" t="s">
        <v>125</v>
      </c>
      <c r="E82" s="216" t="s">
        <v>1304</v>
      </c>
      <c r="F82" s="217" t="s">
        <v>1305</v>
      </c>
      <c r="G82" s="218" t="s">
        <v>228</v>
      </c>
      <c r="H82" s="219">
        <v>85</v>
      </c>
      <c r="I82" s="270"/>
      <c r="J82" s="220">
        <f>ROUND($I$82*$H$82,2)</f>
        <v>0</v>
      </c>
      <c r="K82" s="217" t="s">
        <v>217</v>
      </c>
      <c r="L82" s="265"/>
      <c r="M82" s="221"/>
      <c r="N82" s="222" t="s">
        <v>34</v>
      </c>
      <c r="O82" s="223">
        <v>0</v>
      </c>
      <c r="P82" s="223">
        <f>$O$82*$H$82</f>
        <v>0</v>
      </c>
      <c r="Q82" s="223">
        <v>0</v>
      </c>
      <c r="R82" s="223">
        <f>$Q$82*$H$82</f>
        <v>0</v>
      </c>
      <c r="S82" s="223">
        <v>0</v>
      </c>
      <c r="T82" s="224">
        <f>$S$82*$H$82</f>
        <v>0</v>
      </c>
      <c r="AR82" s="175" t="s">
        <v>569</v>
      </c>
      <c r="AT82" s="175" t="s">
        <v>125</v>
      </c>
      <c r="AU82" s="175" t="s">
        <v>70</v>
      </c>
      <c r="AY82" s="147" t="s">
        <v>122</v>
      </c>
      <c r="BE82" s="225">
        <f>IF($N$82="základní",$J$82,0)</f>
        <v>0</v>
      </c>
      <c r="BF82" s="225">
        <f>IF($N$82="snížená",$J$82,0)</f>
        <v>0</v>
      </c>
      <c r="BG82" s="225">
        <f>IF($N$82="zákl. přenesená",$J$82,0)</f>
        <v>0</v>
      </c>
      <c r="BH82" s="225">
        <f>IF($N$82="sníž. přenesená",$J$82,0)</f>
        <v>0</v>
      </c>
      <c r="BI82" s="225">
        <f>IF($N$82="nulová",$J$82,0)</f>
        <v>0</v>
      </c>
      <c r="BJ82" s="175" t="s">
        <v>17</v>
      </c>
      <c r="BK82" s="225">
        <f>ROUND($I$82*$H$82,2)</f>
        <v>0</v>
      </c>
      <c r="BL82" s="175" t="s">
        <v>569</v>
      </c>
      <c r="BM82" s="175" t="s">
        <v>1306</v>
      </c>
    </row>
    <row r="83" spans="1:65" s="147" customFormat="1" ht="15.75" customHeight="1" x14ac:dyDescent="0.3">
      <c r="A83" s="258"/>
      <c r="B83" s="81"/>
      <c r="C83" s="237" t="s">
        <v>70</v>
      </c>
      <c r="D83" s="237" t="s">
        <v>382</v>
      </c>
      <c r="E83" s="238" t="s">
        <v>1307</v>
      </c>
      <c r="F83" s="239" t="s">
        <v>1308</v>
      </c>
      <c r="G83" s="237" t="s">
        <v>1309</v>
      </c>
      <c r="H83" s="240">
        <v>1</v>
      </c>
      <c r="I83" s="271"/>
      <c r="J83" s="241">
        <f>ROUND($I$83*$H$83,2)</f>
        <v>0</v>
      </c>
      <c r="K83" s="239" t="s">
        <v>217</v>
      </c>
      <c r="L83" s="268"/>
      <c r="M83" s="239"/>
      <c r="N83" s="242" t="s">
        <v>34</v>
      </c>
      <c r="O83" s="223">
        <v>0</v>
      </c>
      <c r="P83" s="223">
        <f>$O$83*$H$83</f>
        <v>0</v>
      </c>
      <c r="Q83" s="223">
        <v>0</v>
      </c>
      <c r="R83" s="223">
        <f>$Q$83*$H$83</f>
        <v>0</v>
      </c>
      <c r="S83" s="223">
        <v>0</v>
      </c>
      <c r="T83" s="224">
        <f>$S$83*$H$83</f>
        <v>0</v>
      </c>
      <c r="AR83" s="175" t="s">
        <v>905</v>
      </c>
      <c r="AT83" s="175" t="s">
        <v>382</v>
      </c>
      <c r="AU83" s="175" t="s">
        <v>70</v>
      </c>
      <c r="AY83" s="175" t="s">
        <v>122</v>
      </c>
      <c r="BE83" s="225">
        <f>IF($N$83="základní",$J$83,0)</f>
        <v>0</v>
      </c>
      <c r="BF83" s="225">
        <f>IF($N$83="snížená",$J$83,0)</f>
        <v>0</v>
      </c>
      <c r="BG83" s="225">
        <f>IF($N$83="zákl. přenesená",$J$83,0)</f>
        <v>0</v>
      </c>
      <c r="BH83" s="225">
        <f>IF($N$83="sníž. přenesená",$J$83,0)</f>
        <v>0</v>
      </c>
      <c r="BI83" s="225">
        <f>IF($N$83="nulová",$J$83,0)</f>
        <v>0</v>
      </c>
      <c r="BJ83" s="175" t="s">
        <v>17</v>
      </c>
      <c r="BK83" s="225">
        <f>ROUND($I$83*$H$83,2)</f>
        <v>0</v>
      </c>
      <c r="BL83" s="175" t="s">
        <v>569</v>
      </c>
      <c r="BM83" s="175" t="s">
        <v>1310</v>
      </c>
    </row>
    <row r="84" spans="1:65" s="147" customFormat="1" ht="15.75" customHeight="1" x14ac:dyDescent="0.3">
      <c r="A84" s="258"/>
      <c r="B84" s="81"/>
      <c r="C84" s="237" t="s">
        <v>136</v>
      </c>
      <c r="D84" s="237" t="s">
        <v>382</v>
      </c>
      <c r="E84" s="238" t="s">
        <v>1311</v>
      </c>
      <c r="F84" s="239" t="s">
        <v>1312</v>
      </c>
      <c r="G84" s="237" t="s">
        <v>1309</v>
      </c>
      <c r="H84" s="240">
        <v>1</v>
      </c>
      <c r="I84" s="271"/>
      <c r="J84" s="241">
        <f>ROUND($I$84*$H$84,2)</f>
        <v>0</v>
      </c>
      <c r="K84" s="239" t="s">
        <v>217</v>
      </c>
      <c r="L84" s="268"/>
      <c r="M84" s="239"/>
      <c r="N84" s="242" t="s">
        <v>34</v>
      </c>
      <c r="O84" s="223">
        <v>0</v>
      </c>
      <c r="P84" s="223">
        <f>$O$84*$H$84</f>
        <v>0</v>
      </c>
      <c r="Q84" s="223">
        <v>0</v>
      </c>
      <c r="R84" s="223">
        <f>$Q$84*$H$84</f>
        <v>0</v>
      </c>
      <c r="S84" s="223">
        <v>0</v>
      </c>
      <c r="T84" s="224">
        <f>$S$84*$H$84</f>
        <v>0</v>
      </c>
      <c r="AR84" s="175" t="s">
        <v>905</v>
      </c>
      <c r="AT84" s="175" t="s">
        <v>382</v>
      </c>
      <c r="AU84" s="175" t="s">
        <v>70</v>
      </c>
      <c r="AY84" s="175" t="s">
        <v>122</v>
      </c>
      <c r="BE84" s="225">
        <f>IF($N$84="základní",$J$84,0)</f>
        <v>0</v>
      </c>
      <c r="BF84" s="225">
        <f>IF($N$84="snížená",$J$84,0)</f>
        <v>0</v>
      </c>
      <c r="BG84" s="225">
        <f>IF($N$84="zákl. přenesená",$J$84,0)</f>
        <v>0</v>
      </c>
      <c r="BH84" s="225">
        <f>IF($N$84="sníž. přenesená",$J$84,0)</f>
        <v>0</v>
      </c>
      <c r="BI84" s="225">
        <f>IF($N$84="nulová",$J$84,0)</f>
        <v>0</v>
      </c>
      <c r="BJ84" s="175" t="s">
        <v>17</v>
      </c>
      <c r="BK84" s="225">
        <f>ROUND($I$84*$H$84,2)</f>
        <v>0</v>
      </c>
      <c r="BL84" s="175" t="s">
        <v>569</v>
      </c>
      <c r="BM84" s="175" t="s">
        <v>1313</v>
      </c>
    </row>
    <row r="85" spans="1:65" s="147" customFormat="1" ht="15.75" customHeight="1" x14ac:dyDescent="0.3">
      <c r="A85" s="258"/>
      <c r="B85" s="81"/>
      <c r="C85" s="237" t="s">
        <v>130</v>
      </c>
      <c r="D85" s="237" t="s">
        <v>382</v>
      </c>
      <c r="E85" s="238" t="s">
        <v>1314</v>
      </c>
      <c r="F85" s="239" t="s">
        <v>1315</v>
      </c>
      <c r="G85" s="237" t="s">
        <v>1309</v>
      </c>
      <c r="H85" s="240">
        <v>1</v>
      </c>
      <c r="I85" s="271"/>
      <c r="J85" s="241">
        <f>ROUND($I$85*$H$85,2)</f>
        <v>0</v>
      </c>
      <c r="K85" s="239" t="s">
        <v>217</v>
      </c>
      <c r="L85" s="268"/>
      <c r="M85" s="239"/>
      <c r="N85" s="242" t="s">
        <v>34</v>
      </c>
      <c r="O85" s="223">
        <v>0</v>
      </c>
      <c r="P85" s="223">
        <f>$O$85*$H$85</f>
        <v>0</v>
      </c>
      <c r="Q85" s="223">
        <v>0</v>
      </c>
      <c r="R85" s="223">
        <f>$Q$85*$H$85</f>
        <v>0</v>
      </c>
      <c r="S85" s="223">
        <v>0</v>
      </c>
      <c r="T85" s="224">
        <f>$S$85*$H$85</f>
        <v>0</v>
      </c>
      <c r="AR85" s="175" t="s">
        <v>905</v>
      </c>
      <c r="AT85" s="175" t="s">
        <v>382</v>
      </c>
      <c r="AU85" s="175" t="s">
        <v>70</v>
      </c>
      <c r="AY85" s="175" t="s">
        <v>122</v>
      </c>
      <c r="BE85" s="225">
        <f>IF($N$85="základní",$J$85,0)</f>
        <v>0</v>
      </c>
      <c r="BF85" s="225">
        <f>IF($N$85="snížená",$J$85,0)</f>
        <v>0</v>
      </c>
      <c r="BG85" s="225">
        <f>IF($N$85="zákl. přenesená",$J$85,0)</f>
        <v>0</v>
      </c>
      <c r="BH85" s="225">
        <f>IF($N$85="sníž. přenesená",$J$85,0)</f>
        <v>0</v>
      </c>
      <c r="BI85" s="225">
        <f>IF($N$85="nulová",$J$85,0)</f>
        <v>0</v>
      </c>
      <c r="BJ85" s="175" t="s">
        <v>17</v>
      </c>
      <c r="BK85" s="225">
        <f>ROUND($I$85*$H$85,2)</f>
        <v>0</v>
      </c>
      <c r="BL85" s="175" t="s">
        <v>569</v>
      </c>
      <c r="BM85" s="175" t="s">
        <v>1316</v>
      </c>
    </row>
    <row r="86" spans="1:65" s="147" customFormat="1" ht="15.75" customHeight="1" x14ac:dyDescent="0.3">
      <c r="A86" s="258"/>
      <c r="B86" s="81"/>
      <c r="C86" s="237" t="s">
        <v>145</v>
      </c>
      <c r="D86" s="237" t="s">
        <v>382</v>
      </c>
      <c r="E86" s="238" t="s">
        <v>1317</v>
      </c>
      <c r="F86" s="239" t="s">
        <v>1318</v>
      </c>
      <c r="G86" s="237" t="s">
        <v>208</v>
      </c>
      <c r="H86" s="240">
        <v>27</v>
      </c>
      <c r="I86" s="271"/>
      <c r="J86" s="241">
        <f>ROUND($I$86*$H$86,2)</f>
        <v>0</v>
      </c>
      <c r="K86" s="239" t="s">
        <v>217</v>
      </c>
      <c r="L86" s="268"/>
      <c r="M86" s="239"/>
      <c r="N86" s="242" t="s">
        <v>34</v>
      </c>
      <c r="O86" s="223">
        <v>0</v>
      </c>
      <c r="P86" s="223">
        <f>$O$86*$H$86</f>
        <v>0</v>
      </c>
      <c r="Q86" s="223">
        <v>0</v>
      </c>
      <c r="R86" s="223">
        <f>$Q$86*$H$86</f>
        <v>0</v>
      </c>
      <c r="S86" s="223">
        <v>0</v>
      </c>
      <c r="T86" s="224">
        <f>$S$86*$H$86</f>
        <v>0</v>
      </c>
      <c r="AR86" s="175" t="s">
        <v>905</v>
      </c>
      <c r="AT86" s="175" t="s">
        <v>382</v>
      </c>
      <c r="AU86" s="175" t="s">
        <v>70</v>
      </c>
      <c r="AY86" s="175" t="s">
        <v>122</v>
      </c>
      <c r="BE86" s="225">
        <f>IF($N$86="základní",$J$86,0)</f>
        <v>0</v>
      </c>
      <c r="BF86" s="225">
        <f>IF($N$86="snížená",$J$86,0)</f>
        <v>0</v>
      </c>
      <c r="BG86" s="225">
        <f>IF($N$86="zákl. přenesená",$J$86,0)</f>
        <v>0</v>
      </c>
      <c r="BH86" s="225">
        <f>IF($N$86="sníž. přenesená",$J$86,0)</f>
        <v>0</v>
      </c>
      <c r="BI86" s="225">
        <f>IF($N$86="nulová",$J$86,0)</f>
        <v>0</v>
      </c>
      <c r="BJ86" s="175" t="s">
        <v>17</v>
      </c>
      <c r="BK86" s="225">
        <f>ROUND($I$86*$H$86,2)</f>
        <v>0</v>
      </c>
      <c r="BL86" s="175" t="s">
        <v>569</v>
      </c>
      <c r="BM86" s="175" t="s">
        <v>1319</v>
      </c>
    </row>
    <row r="87" spans="1:65" s="147" customFormat="1" ht="15.75" customHeight="1" x14ac:dyDescent="0.3">
      <c r="A87" s="258"/>
      <c r="B87" s="81"/>
      <c r="C87" s="237" t="s">
        <v>123</v>
      </c>
      <c r="D87" s="237" t="s">
        <v>382</v>
      </c>
      <c r="E87" s="238" t="s">
        <v>1320</v>
      </c>
      <c r="F87" s="239" t="s">
        <v>1321</v>
      </c>
      <c r="G87" s="237" t="s">
        <v>208</v>
      </c>
      <c r="H87" s="240">
        <v>125</v>
      </c>
      <c r="I87" s="271"/>
      <c r="J87" s="241">
        <f>ROUND($I$87*$H$87,2)</f>
        <v>0</v>
      </c>
      <c r="K87" s="239" t="s">
        <v>217</v>
      </c>
      <c r="L87" s="268"/>
      <c r="M87" s="239"/>
      <c r="N87" s="242" t="s">
        <v>34</v>
      </c>
      <c r="O87" s="223">
        <v>0</v>
      </c>
      <c r="P87" s="223">
        <f>$O$87*$H$87</f>
        <v>0</v>
      </c>
      <c r="Q87" s="223">
        <v>0</v>
      </c>
      <c r="R87" s="223">
        <f>$Q$87*$H$87</f>
        <v>0</v>
      </c>
      <c r="S87" s="223">
        <v>0</v>
      </c>
      <c r="T87" s="224">
        <f>$S$87*$H$87</f>
        <v>0</v>
      </c>
      <c r="AR87" s="175" t="s">
        <v>905</v>
      </c>
      <c r="AT87" s="175" t="s">
        <v>382</v>
      </c>
      <c r="AU87" s="175" t="s">
        <v>70</v>
      </c>
      <c r="AY87" s="175" t="s">
        <v>122</v>
      </c>
      <c r="BE87" s="225">
        <f>IF($N$87="základní",$J$87,0)</f>
        <v>0</v>
      </c>
      <c r="BF87" s="225">
        <f>IF($N$87="snížená",$J$87,0)</f>
        <v>0</v>
      </c>
      <c r="BG87" s="225">
        <f>IF($N$87="zákl. přenesená",$J$87,0)</f>
        <v>0</v>
      </c>
      <c r="BH87" s="225">
        <f>IF($N$87="sníž. přenesená",$J$87,0)</f>
        <v>0</v>
      </c>
      <c r="BI87" s="225">
        <f>IF($N$87="nulová",$J$87,0)</f>
        <v>0</v>
      </c>
      <c r="BJ87" s="175" t="s">
        <v>17</v>
      </c>
      <c r="BK87" s="225">
        <f>ROUND($I$87*$H$87,2)</f>
        <v>0</v>
      </c>
      <c r="BL87" s="175" t="s">
        <v>569</v>
      </c>
      <c r="BM87" s="175" t="s">
        <v>1322</v>
      </c>
    </row>
    <row r="88" spans="1:65" s="147" customFormat="1" ht="15.75" customHeight="1" x14ac:dyDescent="0.3">
      <c r="A88" s="258"/>
      <c r="B88" s="81"/>
      <c r="C88" s="237" t="s">
        <v>152</v>
      </c>
      <c r="D88" s="237" t="s">
        <v>382</v>
      </c>
      <c r="E88" s="238" t="s">
        <v>1323</v>
      </c>
      <c r="F88" s="239" t="s">
        <v>1324</v>
      </c>
      <c r="G88" s="237" t="s">
        <v>208</v>
      </c>
      <c r="H88" s="240">
        <v>16</v>
      </c>
      <c r="I88" s="271"/>
      <c r="J88" s="241">
        <f>ROUND($I$88*$H$88,2)</f>
        <v>0</v>
      </c>
      <c r="K88" s="239" t="s">
        <v>217</v>
      </c>
      <c r="L88" s="268"/>
      <c r="M88" s="239"/>
      <c r="N88" s="242" t="s">
        <v>34</v>
      </c>
      <c r="O88" s="223">
        <v>0</v>
      </c>
      <c r="P88" s="223">
        <f>$O$88*$H$88</f>
        <v>0</v>
      </c>
      <c r="Q88" s="223">
        <v>0</v>
      </c>
      <c r="R88" s="223">
        <f>$Q$88*$H$88</f>
        <v>0</v>
      </c>
      <c r="S88" s="223">
        <v>0</v>
      </c>
      <c r="T88" s="224">
        <f>$S$88*$H$88</f>
        <v>0</v>
      </c>
      <c r="AR88" s="175" t="s">
        <v>905</v>
      </c>
      <c r="AT88" s="175" t="s">
        <v>382</v>
      </c>
      <c r="AU88" s="175" t="s">
        <v>70</v>
      </c>
      <c r="AY88" s="175" t="s">
        <v>122</v>
      </c>
      <c r="BE88" s="225">
        <f>IF($N$88="základní",$J$88,0)</f>
        <v>0</v>
      </c>
      <c r="BF88" s="225">
        <f>IF($N$88="snížená",$J$88,0)</f>
        <v>0</v>
      </c>
      <c r="BG88" s="225">
        <f>IF($N$88="zákl. přenesená",$J$88,0)</f>
        <v>0</v>
      </c>
      <c r="BH88" s="225">
        <f>IF($N$88="sníž. přenesená",$J$88,0)</f>
        <v>0</v>
      </c>
      <c r="BI88" s="225">
        <f>IF($N$88="nulová",$J$88,0)</f>
        <v>0</v>
      </c>
      <c r="BJ88" s="175" t="s">
        <v>17</v>
      </c>
      <c r="BK88" s="225">
        <f>ROUND($I$88*$H$88,2)</f>
        <v>0</v>
      </c>
      <c r="BL88" s="175" t="s">
        <v>569</v>
      </c>
      <c r="BM88" s="175" t="s">
        <v>1325</v>
      </c>
    </row>
    <row r="89" spans="1:65" s="147" customFormat="1" ht="15.75" customHeight="1" x14ac:dyDescent="0.3">
      <c r="A89" s="258"/>
      <c r="B89" s="81"/>
      <c r="C89" s="237" t="s">
        <v>156</v>
      </c>
      <c r="D89" s="237" t="s">
        <v>382</v>
      </c>
      <c r="E89" s="238" t="s">
        <v>1326</v>
      </c>
      <c r="F89" s="239" t="s">
        <v>1327</v>
      </c>
      <c r="G89" s="237" t="s">
        <v>208</v>
      </c>
      <c r="H89" s="240">
        <v>234</v>
      </c>
      <c r="I89" s="271"/>
      <c r="J89" s="241">
        <f>ROUND($I$89*$H$89,2)</f>
        <v>0</v>
      </c>
      <c r="K89" s="239" t="s">
        <v>217</v>
      </c>
      <c r="L89" s="268"/>
      <c r="M89" s="239"/>
      <c r="N89" s="242" t="s">
        <v>34</v>
      </c>
      <c r="O89" s="223">
        <v>0</v>
      </c>
      <c r="P89" s="223">
        <f>$O$89*$H$89</f>
        <v>0</v>
      </c>
      <c r="Q89" s="223">
        <v>0</v>
      </c>
      <c r="R89" s="223">
        <f>$Q$89*$H$89</f>
        <v>0</v>
      </c>
      <c r="S89" s="223">
        <v>0</v>
      </c>
      <c r="T89" s="224">
        <f>$S$89*$H$89</f>
        <v>0</v>
      </c>
      <c r="AR89" s="175" t="s">
        <v>905</v>
      </c>
      <c r="AT89" s="175" t="s">
        <v>382</v>
      </c>
      <c r="AU89" s="175" t="s">
        <v>70</v>
      </c>
      <c r="AY89" s="175" t="s">
        <v>122</v>
      </c>
      <c r="BE89" s="225">
        <f>IF($N$89="základní",$J$89,0)</f>
        <v>0</v>
      </c>
      <c r="BF89" s="225">
        <f>IF($N$89="snížená",$J$89,0)</f>
        <v>0</v>
      </c>
      <c r="BG89" s="225">
        <f>IF($N$89="zákl. přenesená",$J$89,0)</f>
        <v>0</v>
      </c>
      <c r="BH89" s="225">
        <f>IF($N$89="sníž. přenesená",$J$89,0)</f>
        <v>0</v>
      </c>
      <c r="BI89" s="225">
        <f>IF($N$89="nulová",$J$89,0)</f>
        <v>0</v>
      </c>
      <c r="BJ89" s="175" t="s">
        <v>17</v>
      </c>
      <c r="BK89" s="225">
        <f>ROUND($I$89*$H$89,2)</f>
        <v>0</v>
      </c>
      <c r="BL89" s="175" t="s">
        <v>569</v>
      </c>
      <c r="BM89" s="175" t="s">
        <v>1328</v>
      </c>
    </row>
    <row r="90" spans="1:65" s="147" customFormat="1" ht="15.75" customHeight="1" x14ac:dyDescent="0.3">
      <c r="A90" s="258"/>
      <c r="B90" s="81"/>
      <c r="C90" s="237" t="s">
        <v>143</v>
      </c>
      <c r="D90" s="237" t="s">
        <v>382</v>
      </c>
      <c r="E90" s="238" t="s">
        <v>1329</v>
      </c>
      <c r="F90" s="239" t="s">
        <v>1330</v>
      </c>
      <c r="G90" s="237" t="s">
        <v>208</v>
      </c>
      <c r="H90" s="240">
        <v>57</v>
      </c>
      <c r="I90" s="271"/>
      <c r="J90" s="241">
        <f>ROUND($I$90*$H$90,2)</f>
        <v>0</v>
      </c>
      <c r="K90" s="239" t="s">
        <v>217</v>
      </c>
      <c r="L90" s="268"/>
      <c r="M90" s="239"/>
      <c r="N90" s="242" t="s">
        <v>34</v>
      </c>
      <c r="O90" s="223">
        <v>0</v>
      </c>
      <c r="P90" s="223">
        <f>$O$90*$H$90</f>
        <v>0</v>
      </c>
      <c r="Q90" s="223">
        <v>0</v>
      </c>
      <c r="R90" s="223">
        <f>$Q$90*$H$90</f>
        <v>0</v>
      </c>
      <c r="S90" s="223">
        <v>0</v>
      </c>
      <c r="T90" s="224">
        <f>$S$90*$H$90</f>
        <v>0</v>
      </c>
      <c r="AR90" s="175" t="s">
        <v>905</v>
      </c>
      <c r="AT90" s="175" t="s">
        <v>382</v>
      </c>
      <c r="AU90" s="175" t="s">
        <v>70</v>
      </c>
      <c r="AY90" s="175" t="s">
        <v>122</v>
      </c>
      <c r="BE90" s="225">
        <f>IF($N$90="základní",$J$90,0)</f>
        <v>0</v>
      </c>
      <c r="BF90" s="225">
        <f>IF($N$90="snížená",$J$90,0)</f>
        <v>0</v>
      </c>
      <c r="BG90" s="225">
        <f>IF($N$90="zákl. přenesená",$J$90,0)</f>
        <v>0</v>
      </c>
      <c r="BH90" s="225">
        <f>IF($N$90="sníž. přenesená",$J$90,0)</f>
        <v>0</v>
      </c>
      <c r="BI90" s="225">
        <f>IF($N$90="nulová",$J$90,0)</f>
        <v>0</v>
      </c>
      <c r="BJ90" s="175" t="s">
        <v>17</v>
      </c>
      <c r="BK90" s="225">
        <f>ROUND($I$90*$H$90,2)</f>
        <v>0</v>
      </c>
      <c r="BL90" s="175" t="s">
        <v>569</v>
      </c>
      <c r="BM90" s="175" t="s">
        <v>1331</v>
      </c>
    </row>
    <row r="91" spans="1:65" s="147" customFormat="1" ht="15.75" customHeight="1" x14ac:dyDescent="0.3">
      <c r="A91" s="258"/>
      <c r="B91" s="81"/>
      <c r="C91" s="237" t="s">
        <v>20</v>
      </c>
      <c r="D91" s="237" t="s">
        <v>382</v>
      </c>
      <c r="E91" s="238" t="s">
        <v>1332</v>
      </c>
      <c r="F91" s="239" t="s">
        <v>1333</v>
      </c>
      <c r="G91" s="237" t="s">
        <v>208</v>
      </c>
      <c r="H91" s="240">
        <v>35</v>
      </c>
      <c r="I91" s="271"/>
      <c r="J91" s="241">
        <f>ROUND($I$91*$H$91,2)</f>
        <v>0</v>
      </c>
      <c r="K91" s="239" t="s">
        <v>217</v>
      </c>
      <c r="L91" s="268"/>
      <c r="M91" s="239"/>
      <c r="N91" s="242" t="s">
        <v>34</v>
      </c>
      <c r="O91" s="223">
        <v>0</v>
      </c>
      <c r="P91" s="223">
        <f>$O$91*$H$91</f>
        <v>0</v>
      </c>
      <c r="Q91" s="223">
        <v>0</v>
      </c>
      <c r="R91" s="223">
        <f>$Q$91*$H$91</f>
        <v>0</v>
      </c>
      <c r="S91" s="223">
        <v>0</v>
      </c>
      <c r="T91" s="224">
        <f>$S$91*$H$91</f>
        <v>0</v>
      </c>
      <c r="AR91" s="175" t="s">
        <v>905</v>
      </c>
      <c r="AT91" s="175" t="s">
        <v>382</v>
      </c>
      <c r="AU91" s="175" t="s">
        <v>70</v>
      </c>
      <c r="AY91" s="175" t="s">
        <v>122</v>
      </c>
      <c r="BE91" s="225">
        <f>IF($N$91="základní",$J$91,0)</f>
        <v>0</v>
      </c>
      <c r="BF91" s="225">
        <f>IF($N$91="snížená",$J$91,0)</f>
        <v>0</v>
      </c>
      <c r="BG91" s="225">
        <f>IF($N$91="zákl. přenesená",$J$91,0)</f>
        <v>0</v>
      </c>
      <c r="BH91" s="225">
        <f>IF($N$91="sníž. přenesená",$J$91,0)</f>
        <v>0</v>
      </c>
      <c r="BI91" s="225">
        <f>IF($N$91="nulová",$J$91,0)</f>
        <v>0</v>
      </c>
      <c r="BJ91" s="175" t="s">
        <v>17</v>
      </c>
      <c r="BK91" s="225">
        <f>ROUND($I$91*$H$91,2)</f>
        <v>0</v>
      </c>
      <c r="BL91" s="175" t="s">
        <v>569</v>
      </c>
      <c r="BM91" s="175" t="s">
        <v>1334</v>
      </c>
    </row>
    <row r="92" spans="1:65" s="147" customFormat="1" ht="15.75" customHeight="1" x14ac:dyDescent="0.3">
      <c r="A92" s="258"/>
      <c r="B92" s="81"/>
      <c r="C92" s="237" t="s">
        <v>170</v>
      </c>
      <c r="D92" s="237" t="s">
        <v>382</v>
      </c>
      <c r="E92" s="238" t="s">
        <v>1335</v>
      </c>
      <c r="F92" s="239" t="s">
        <v>1336</v>
      </c>
      <c r="G92" s="237" t="s">
        <v>1309</v>
      </c>
      <c r="H92" s="240">
        <v>6</v>
      </c>
      <c r="I92" s="271"/>
      <c r="J92" s="241">
        <f>ROUND($I$92*$H$92,2)</f>
        <v>0</v>
      </c>
      <c r="K92" s="239" t="s">
        <v>217</v>
      </c>
      <c r="L92" s="268"/>
      <c r="M92" s="239"/>
      <c r="N92" s="242" t="s">
        <v>34</v>
      </c>
      <c r="O92" s="223">
        <v>0</v>
      </c>
      <c r="P92" s="223">
        <f>$O$92*$H$92</f>
        <v>0</v>
      </c>
      <c r="Q92" s="223">
        <v>0</v>
      </c>
      <c r="R92" s="223">
        <f>$Q$92*$H$92</f>
        <v>0</v>
      </c>
      <c r="S92" s="223">
        <v>0</v>
      </c>
      <c r="T92" s="224">
        <f>$S$92*$H$92</f>
        <v>0</v>
      </c>
      <c r="AR92" s="175" t="s">
        <v>905</v>
      </c>
      <c r="AT92" s="175" t="s">
        <v>382</v>
      </c>
      <c r="AU92" s="175" t="s">
        <v>70</v>
      </c>
      <c r="AY92" s="175" t="s">
        <v>122</v>
      </c>
      <c r="BE92" s="225">
        <f>IF($N$92="základní",$J$92,0)</f>
        <v>0</v>
      </c>
      <c r="BF92" s="225">
        <f>IF($N$92="snížená",$J$92,0)</f>
        <v>0</v>
      </c>
      <c r="BG92" s="225">
        <f>IF($N$92="zákl. přenesená",$J$92,0)</f>
        <v>0</v>
      </c>
      <c r="BH92" s="225">
        <f>IF($N$92="sníž. přenesená",$J$92,0)</f>
        <v>0</v>
      </c>
      <c r="BI92" s="225">
        <f>IF($N$92="nulová",$J$92,0)</f>
        <v>0</v>
      </c>
      <c r="BJ92" s="175" t="s">
        <v>17</v>
      </c>
      <c r="BK92" s="225">
        <f>ROUND($I$92*$H$92,2)</f>
        <v>0</v>
      </c>
      <c r="BL92" s="175" t="s">
        <v>569</v>
      </c>
      <c r="BM92" s="175" t="s">
        <v>1337</v>
      </c>
    </row>
    <row r="93" spans="1:65" s="147" customFormat="1" ht="15.75" customHeight="1" x14ac:dyDescent="0.3">
      <c r="A93" s="258"/>
      <c r="B93" s="81"/>
      <c r="C93" s="237" t="s">
        <v>175</v>
      </c>
      <c r="D93" s="237" t="s">
        <v>382</v>
      </c>
      <c r="E93" s="238" t="s">
        <v>1338</v>
      </c>
      <c r="F93" s="239" t="s">
        <v>1339</v>
      </c>
      <c r="G93" s="237" t="s">
        <v>1309</v>
      </c>
      <c r="H93" s="240">
        <v>6</v>
      </c>
      <c r="I93" s="271"/>
      <c r="J93" s="241">
        <f>ROUND($I$93*$H$93,2)</f>
        <v>0</v>
      </c>
      <c r="K93" s="239" t="s">
        <v>217</v>
      </c>
      <c r="L93" s="268"/>
      <c r="M93" s="239"/>
      <c r="N93" s="242" t="s">
        <v>34</v>
      </c>
      <c r="O93" s="223">
        <v>0</v>
      </c>
      <c r="P93" s="223">
        <f>$O$93*$H$93</f>
        <v>0</v>
      </c>
      <c r="Q93" s="223">
        <v>0</v>
      </c>
      <c r="R93" s="223">
        <f>$Q$93*$H$93</f>
        <v>0</v>
      </c>
      <c r="S93" s="223">
        <v>0</v>
      </c>
      <c r="T93" s="224">
        <f>$S$93*$H$93</f>
        <v>0</v>
      </c>
      <c r="AR93" s="175" t="s">
        <v>905</v>
      </c>
      <c r="AT93" s="175" t="s">
        <v>382</v>
      </c>
      <c r="AU93" s="175" t="s">
        <v>70</v>
      </c>
      <c r="AY93" s="175" t="s">
        <v>122</v>
      </c>
      <c r="BE93" s="225">
        <f>IF($N$93="základní",$J$93,0)</f>
        <v>0</v>
      </c>
      <c r="BF93" s="225">
        <f>IF($N$93="snížená",$J$93,0)</f>
        <v>0</v>
      </c>
      <c r="BG93" s="225">
        <f>IF($N$93="zákl. přenesená",$J$93,0)</f>
        <v>0</v>
      </c>
      <c r="BH93" s="225">
        <f>IF($N$93="sníž. přenesená",$J$93,0)</f>
        <v>0</v>
      </c>
      <c r="BI93" s="225">
        <f>IF($N$93="nulová",$J$93,0)</f>
        <v>0</v>
      </c>
      <c r="BJ93" s="175" t="s">
        <v>17</v>
      </c>
      <c r="BK93" s="225">
        <f>ROUND($I$93*$H$93,2)</f>
        <v>0</v>
      </c>
      <c r="BL93" s="175" t="s">
        <v>569</v>
      </c>
      <c r="BM93" s="175" t="s">
        <v>1340</v>
      </c>
    </row>
    <row r="94" spans="1:65" s="147" customFormat="1" ht="15.75" customHeight="1" x14ac:dyDescent="0.3">
      <c r="A94" s="258"/>
      <c r="B94" s="81"/>
      <c r="C94" s="237" t="s">
        <v>179</v>
      </c>
      <c r="D94" s="237" t="s">
        <v>382</v>
      </c>
      <c r="E94" s="238" t="s">
        <v>1341</v>
      </c>
      <c r="F94" s="239" t="s">
        <v>1342</v>
      </c>
      <c r="G94" s="237" t="s">
        <v>1309</v>
      </c>
      <c r="H94" s="240">
        <v>2</v>
      </c>
      <c r="I94" s="271"/>
      <c r="J94" s="241">
        <f>ROUND($I$94*$H$94,2)</f>
        <v>0</v>
      </c>
      <c r="K94" s="239" t="s">
        <v>217</v>
      </c>
      <c r="L94" s="268"/>
      <c r="M94" s="239"/>
      <c r="N94" s="242" t="s">
        <v>34</v>
      </c>
      <c r="O94" s="223">
        <v>0</v>
      </c>
      <c r="P94" s="223">
        <f>$O$94*$H$94</f>
        <v>0</v>
      </c>
      <c r="Q94" s="223">
        <v>0</v>
      </c>
      <c r="R94" s="223">
        <f>$Q$94*$H$94</f>
        <v>0</v>
      </c>
      <c r="S94" s="223">
        <v>0</v>
      </c>
      <c r="T94" s="224">
        <f>$S$94*$H$94</f>
        <v>0</v>
      </c>
      <c r="AR94" s="175" t="s">
        <v>905</v>
      </c>
      <c r="AT94" s="175" t="s">
        <v>382</v>
      </c>
      <c r="AU94" s="175" t="s">
        <v>70</v>
      </c>
      <c r="AY94" s="175" t="s">
        <v>122</v>
      </c>
      <c r="BE94" s="225">
        <f>IF($N$94="základní",$J$94,0)</f>
        <v>0</v>
      </c>
      <c r="BF94" s="225">
        <f>IF($N$94="snížená",$J$94,0)</f>
        <v>0</v>
      </c>
      <c r="BG94" s="225">
        <f>IF($N$94="zákl. přenesená",$J$94,0)</f>
        <v>0</v>
      </c>
      <c r="BH94" s="225">
        <f>IF($N$94="sníž. přenesená",$J$94,0)</f>
        <v>0</v>
      </c>
      <c r="BI94" s="225">
        <f>IF($N$94="nulová",$J$94,0)</f>
        <v>0</v>
      </c>
      <c r="BJ94" s="175" t="s">
        <v>17</v>
      </c>
      <c r="BK94" s="225">
        <f>ROUND($I$94*$H$94,2)</f>
        <v>0</v>
      </c>
      <c r="BL94" s="175" t="s">
        <v>569</v>
      </c>
      <c r="BM94" s="175" t="s">
        <v>1343</v>
      </c>
    </row>
    <row r="95" spans="1:65" s="147" customFormat="1" ht="15.75" customHeight="1" x14ac:dyDescent="0.3">
      <c r="A95" s="258"/>
      <c r="B95" s="81"/>
      <c r="C95" s="237" t="s">
        <v>184</v>
      </c>
      <c r="D95" s="237" t="s">
        <v>382</v>
      </c>
      <c r="E95" s="238" t="s">
        <v>1344</v>
      </c>
      <c r="F95" s="239" t="s">
        <v>1345</v>
      </c>
      <c r="G95" s="237" t="s">
        <v>1309</v>
      </c>
      <c r="H95" s="240">
        <v>4</v>
      </c>
      <c r="I95" s="271"/>
      <c r="J95" s="241">
        <f>ROUND($I$95*$H$95,2)</f>
        <v>0</v>
      </c>
      <c r="K95" s="239" t="s">
        <v>217</v>
      </c>
      <c r="L95" s="268"/>
      <c r="M95" s="239"/>
      <c r="N95" s="242" t="s">
        <v>34</v>
      </c>
      <c r="O95" s="223">
        <v>0</v>
      </c>
      <c r="P95" s="223">
        <f>$O$95*$H$95</f>
        <v>0</v>
      </c>
      <c r="Q95" s="223">
        <v>0</v>
      </c>
      <c r="R95" s="223">
        <f>$Q$95*$H$95</f>
        <v>0</v>
      </c>
      <c r="S95" s="223">
        <v>0</v>
      </c>
      <c r="T95" s="224">
        <f>$S$95*$H$95</f>
        <v>0</v>
      </c>
      <c r="AR95" s="175" t="s">
        <v>905</v>
      </c>
      <c r="AT95" s="175" t="s">
        <v>382</v>
      </c>
      <c r="AU95" s="175" t="s">
        <v>70</v>
      </c>
      <c r="AY95" s="175" t="s">
        <v>122</v>
      </c>
      <c r="BE95" s="225">
        <f>IF($N$95="základní",$J$95,0)</f>
        <v>0</v>
      </c>
      <c r="BF95" s="225">
        <f>IF($N$95="snížená",$J$95,0)</f>
        <v>0</v>
      </c>
      <c r="BG95" s="225">
        <f>IF($N$95="zákl. přenesená",$J$95,0)</f>
        <v>0</v>
      </c>
      <c r="BH95" s="225">
        <f>IF($N$95="sníž. přenesená",$J$95,0)</f>
        <v>0</v>
      </c>
      <c r="BI95" s="225">
        <f>IF($N$95="nulová",$J$95,0)</f>
        <v>0</v>
      </c>
      <c r="BJ95" s="175" t="s">
        <v>17</v>
      </c>
      <c r="BK95" s="225">
        <f>ROUND($I$95*$H$95,2)</f>
        <v>0</v>
      </c>
      <c r="BL95" s="175" t="s">
        <v>569</v>
      </c>
      <c r="BM95" s="175" t="s">
        <v>1346</v>
      </c>
    </row>
    <row r="96" spans="1:65" s="147" customFormat="1" ht="15.75" customHeight="1" x14ac:dyDescent="0.3">
      <c r="A96" s="258"/>
      <c r="B96" s="81"/>
      <c r="C96" s="237" t="s">
        <v>8</v>
      </c>
      <c r="D96" s="237" t="s">
        <v>382</v>
      </c>
      <c r="E96" s="238" t="s">
        <v>1347</v>
      </c>
      <c r="F96" s="239" t="s">
        <v>1348</v>
      </c>
      <c r="G96" s="237" t="s">
        <v>1309</v>
      </c>
      <c r="H96" s="240">
        <v>1</v>
      </c>
      <c r="I96" s="271"/>
      <c r="J96" s="241">
        <f>ROUND($I$96*$H$96,2)</f>
        <v>0</v>
      </c>
      <c r="K96" s="239" t="s">
        <v>217</v>
      </c>
      <c r="L96" s="268"/>
      <c r="M96" s="239"/>
      <c r="N96" s="242" t="s">
        <v>34</v>
      </c>
      <c r="O96" s="223">
        <v>0</v>
      </c>
      <c r="P96" s="223">
        <f>$O$96*$H$96</f>
        <v>0</v>
      </c>
      <c r="Q96" s="223">
        <v>0</v>
      </c>
      <c r="R96" s="223">
        <f>$Q$96*$H$96</f>
        <v>0</v>
      </c>
      <c r="S96" s="223">
        <v>0</v>
      </c>
      <c r="T96" s="224">
        <f>$S$96*$H$96</f>
        <v>0</v>
      </c>
      <c r="AR96" s="175" t="s">
        <v>905</v>
      </c>
      <c r="AT96" s="175" t="s">
        <v>382</v>
      </c>
      <c r="AU96" s="175" t="s">
        <v>70</v>
      </c>
      <c r="AY96" s="175" t="s">
        <v>122</v>
      </c>
      <c r="BE96" s="225">
        <f>IF($N$96="základní",$J$96,0)</f>
        <v>0</v>
      </c>
      <c r="BF96" s="225">
        <f>IF($N$96="snížená",$J$96,0)</f>
        <v>0</v>
      </c>
      <c r="BG96" s="225">
        <f>IF($N$96="zákl. přenesená",$J$96,0)</f>
        <v>0</v>
      </c>
      <c r="BH96" s="225">
        <f>IF($N$96="sníž. přenesená",$J$96,0)</f>
        <v>0</v>
      </c>
      <c r="BI96" s="225">
        <f>IF($N$96="nulová",$J$96,0)</f>
        <v>0</v>
      </c>
      <c r="BJ96" s="175" t="s">
        <v>17</v>
      </c>
      <c r="BK96" s="225">
        <f>ROUND($I$96*$H$96,2)</f>
        <v>0</v>
      </c>
      <c r="BL96" s="175" t="s">
        <v>569</v>
      </c>
      <c r="BM96" s="175" t="s">
        <v>1349</v>
      </c>
    </row>
    <row r="97" spans="1:65" s="147" customFormat="1" ht="15.75" customHeight="1" x14ac:dyDescent="0.3">
      <c r="A97" s="258"/>
      <c r="B97" s="81"/>
      <c r="C97" s="237" t="s">
        <v>197</v>
      </c>
      <c r="D97" s="237" t="s">
        <v>382</v>
      </c>
      <c r="E97" s="238" t="s">
        <v>1350</v>
      </c>
      <c r="F97" s="239" t="s">
        <v>1351</v>
      </c>
      <c r="G97" s="237" t="s">
        <v>1309</v>
      </c>
      <c r="H97" s="240">
        <v>6</v>
      </c>
      <c r="I97" s="271"/>
      <c r="J97" s="241">
        <f>ROUND($I$97*$H$97,2)</f>
        <v>0</v>
      </c>
      <c r="K97" s="239" t="s">
        <v>217</v>
      </c>
      <c r="L97" s="268"/>
      <c r="M97" s="239"/>
      <c r="N97" s="242" t="s">
        <v>34</v>
      </c>
      <c r="O97" s="223">
        <v>0</v>
      </c>
      <c r="P97" s="223">
        <f>$O$97*$H$97</f>
        <v>0</v>
      </c>
      <c r="Q97" s="223">
        <v>0</v>
      </c>
      <c r="R97" s="223">
        <f>$Q$97*$H$97</f>
        <v>0</v>
      </c>
      <c r="S97" s="223">
        <v>0</v>
      </c>
      <c r="T97" s="224">
        <f>$S$97*$H$97</f>
        <v>0</v>
      </c>
      <c r="AR97" s="175" t="s">
        <v>905</v>
      </c>
      <c r="AT97" s="175" t="s">
        <v>382</v>
      </c>
      <c r="AU97" s="175" t="s">
        <v>70</v>
      </c>
      <c r="AY97" s="175" t="s">
        <v>122</v>
      </c>
      <c r="BE97" s="225">
        <f>IF($N$97="základní",$J$97,0)</f>
        <v>0</v>
      </c>
      <c r="BF97" s="225">
        <f>IF($N$97="snížená",$J$97,0)</f>
        <v>0</v>
      </c>
      <c r="BG97" s="225">
        <f>IF($N$97="zákl. přenesená",$J$97,0)</f>
        <v>0</v>
      </c>
      <c r="BH97" s="225">
        <f>IF($N$97="sníž. přenesená",$J$97,0)</f>
        <v>0</v>
      </c>
      <c r="BI97" s="225">
        <f>IF($N$97="nulová",$J$97,0)</f>
        <v>0</v>
      </c>
      <c r="BJ97" s="175" t="s">
        <v>17</v>
      </c>
      <c r="BK97" s="225">
        <f>ROUND($I$97*$H$97,2)</f>
        <v>0</v>
      </c>
      <c r="BL97" s="175" t="s">
        <v>569</v>
      </c>
      <c r="BM97" s="175" t="s">
        <v>1352</v>
      </c>
    </row>
    <row r="98" spans="1:65" s="147" customFormat="1" ht="15.75" customHeight="1" x14ac:dyDescent="0.3">
      <c r="A98" s="258"/>
      <c r="B98" s="81"/>
      <c r="C98" s="237" t="s">
        <v>201</v>
      </c>
      <c r="D98" s="237" t="s">
        <v>382</v>
      </c>
      <c r="E98" s="238" t="s">
        <v>1353</v>
      </c>
      <c r="F98" s="239" t="s">
        <v>1354</v>
      </c>
      <c r="G98" s="237" t="s">
        <v>1309</v>
      </c>
      <c r="H98" s="240">
        <v>4</v>
      </c>
      <c r="I98" s="271"/>
      <c r="J98" s="241">
        <f>ROUND($I$98*$H$98,2)</f>
        <v>0</v>
      </c>
      <c r="K98" s="239" t="s">
        <v>217</v>
      </c>
      <c r="L98" s="268"/>
      <c r="M98" s="239"/>
      <c r="N98" s="242" t="s">
        <v>34</v>
      </c>
      <c r="O98" s="223">
        <v>0</v>
      </c>
      <c r="P98" s="223">
        <f>$O$98*$H$98</f>
        <v>0</v>
      </c>
      <c r="Q98" s="223">
        <v>0</v>
      </c>
      <c r="R98" s="223">
        <f>$Q$98*$H$98</f>
        <v>0</v>
      </c>
      <c r="S98" s="223">
        <v>0</v>
      </c>
      <c r="T98" s="224">
        <f>$S$98*$H$98</f>
        <v>0</v>
      </c>
      <c r="AR98" s="175" t="s">
        <v>905</v>
      </c>
      <c r="AT98" s="175" t="s">
        <v>382</v>
      </c>
      <c r="AU98" s="175" t="s">
        <v>70</v>
      </c>
      <c r="AY98" s="175" t="s">
        <v>122</v>
      </c>
      <c r="BE98" s="225">
        <f>IF($N$98="základní",$J$98,0)</f>
        <v>0</v>
      </c>
      <c r="BF98" s="225">
        <f>IF($N$98="snížená",$J$98,0)</f>
        <v>0</v>
      </c>
      <c r="BG98" s="225">
        <f>IF($N$98="zákl. přenesená",$J$98,0)</f>
        <v>0</v>
      </c>
      <c r="BH98" s="225">
        <f>IF($N$98="sníž. přenesená",$J$98,0)</f>
        <v>0</v>
      </c>
      <c r="BI98" s="225">
        <f>IF($N$98="nulová",$J$98,0)</f>
        <v>0</v>
      </c>
      <c r="BJ98" s="175" t="s">
        <v>17</v>
      </c>
      <c r="BK98" s="225">
        <f>ROUND($I$98*$H$98,2)</f>
        <v>0</v>
      </c>
      <c r="BL98" s="175" t="s">
        <v>569</v>
      </c>
      <c r="BM98" s="175" t="s">
        <v>1355</v>
      </c>
    </row>
    <row r="99" spans="1:65" s="147" customFormat="1" ht="15.75" customHeight="1" x14ac:dyDescent="0.3">
      <c r="A99" s="258"/>
      <c r="B99" s="81"/>
      <c r="C99" s="237" t="s">
        <v>205</v>
      </c>
      <c r="D99" s="237" t="s">
        <v>382</v>
      </c>
      <c r="E99" s="238" t="s">
        <v>1356</v>
      </c>
      <c r="F99" s="239" t="s">
        <v>1357</v>
      </c>
      <c r="G99" s="237" t="s">
        <v>1309</v>
      </c>
      <c r="H99" s="240">
        <v>6</v>
      </c>
      <c r="I99" s="271"/>
      <c r="J99" s="241">
        <f>ROUND($I$99*$H$99,2)</f>
        <v>0</v>
      </c>
      <c r="K99" s="239" t="s">
        <v>217</v>
      </c>
      <c r="L99" s="268"/>
      <c r="M99" s="239"/>
      <c r="N99" s="242" t="s">
        <v>34</v>
      </c>
      <c r="O99" s="223">
        <v>0</v>
      </c>
      <c r="P99" s="223">
        <f>$O$99*$H$99</f>
        <v>0</v>
      </c>
      <c r="Q99" s="223">
        <v>0</v>
      </c>
      <c r="R99" s="223">
        <f>$Q$99*$H$99</f>
        <v>0</v>
      </c>
      <c r="S99" s="223">
        <v>0</v>
      </c>
      <c r="T99" s="224">
        <f>$S$99*$H$99</f>
        <v>0</v>
      </c>
      <c r="AR99" s="175" t="s">
        <v>905</v>
      </c>
      <c r="AT99" s="175" t="s">
        <v>382</v>
      </c>
      <c r="AU99" s="175" t="s">
        <v>70</v>
      </c>
      <c r="AY99" s="175" t="s">
        <v>122</v>
      </c>
      <c r="BE99" s="225">
        <f>IF($N$99="základní",$J$99,0)</f>
        <v>0</v>
      </c>
      <c r="BF99" s="225">
        <f>IF($N$99="snížená",$J$99,0)</f>
        <v>0</v>
      </c>
      <c r="BG99" s="225">
        <f>IF($N$99="zákl. přenesená",$J$99,0)</f>
        <v>0</v>
      </c>
      <c r="BH99" s="225">
        <f>IF($N$99="sníž. přenesená",$J$99,0)</f>
        <v>0</v>
      </c>
      <c r="BI99" s="225">
        <f>IF($N$99="nulová",$J$99,0)</f>
        <v>0</v>
      </c>
      <c r="BJ99" s="175" t="s">
        <v>17</v>
      </c>
      <c r="BK99" s="225">
        <f>ROUND($I$99*$H$99,2)</f>
        <v>0</v>
      </c>
      <c r="BL99" s="175" t="s">
        <v>569</v>
      </c>
      <c r="BM99" s="175" t="s">
        <v>1358</v>
      </c>
    </row>
    <row r="100" spans="1:65" s="147" customFormat="1" ht="15.75" customHeight="1" x14ac:dyDescent="0.3">
      <c r="A100" s="258"/>
      <c r="B100" s="81"/>
      <c r="C100" s="237" t="s">
        <v>210</v>
      </c>
      <c r="D100" s="237" t="s">
        <v>382</v>
      </c>
      <c r="E100" s="238" t="s">
        <v>1359</v>
      </c>
      <c r="F100" s="239" t="s">
        <v>1360</v>
      </c>
      <c r="G100" s="237" t="s">
        <v>1309</v>
      </c>
      <c r="H100" s="240">
        <v>4</v>
      </c>
      <c r="I100" s="271"/>
      <c r="J100" s="241">
        <f>ROUND($I$100*$H$100,2)</f>
        <v>0</v>
      </c>
      <c r="K100" s="239" t="s">
        <v>217</v>
      </c>
      <c r="L100" s="268"/>
      <c r="M100" s="239"/>
      <c r="N100" s="242" t="s">
        <v>34</v>
      </c>
      <c r="O100" s="223">
        <v>0</v>
      </c>
      <c r="P100" s="223">
        <f>$O$100*$H$100</f>
        <v>0</v>
      </c>
      <c r="Q100" s="223">
        <v>0</v>
      </c>
      <c r="R100" s="223">
        <f>$Q$100*$H$100</f>
        <v>0</v>
      </c>
      <c r="S100" s="223">
        <v>0</v>
      </c>
      <c r="T100" s="224">
        <f>$S$100*$H$100</f>
        <v>0</v>
      </c>
      <c r="AR100" s="175" t="s">
        <v>905</v>
      </c>
      <c r="AT100" s="175" t="s">
        <v>382</v>
      </c>
      <c r="AU100" s="175" t="s">
        <v>70</v>
      </c>
      <c r="AY100" s="175" t="s">
        <v>122</v>
      </c>
      <c r="BE100" s="225">
        <f>IF($N$100="základní",$J$100,0)</f>
        <v>0</v>
      </c>
      <c r="BF100" s="225">
        <f>IF($N$100="snížená",$J$100,0)</f>
        <v>0</v>
      </c>
      <c r="BG100" s="225">
        <f>IF($N$100="zákl. přenesená",$J$100,0)</f>
        <v>0</v>
      </c>
      <c r="BH100" s="225">
        <f>IF($N$100="sníž. přenesená",$J$100,0)</f>
        <v>0</v>
      </c>
      <c r="BI100" s="225">
        <f>IF($N$100="nulová",$J$100,0)</f>
        <v>0</v>
      </c>
      <c r="BJ100" s="175" t="s">
        <v>17</v>
      </c>
      <c r="BK100" s="225">
        <f>ROUND($I$100*$H$100,2)</f>
        <v>0</v>
      </c>
      <c r="BL100" s="175" t="s">
        <v>569</v>
      </c>
      <c r="BM100" s="175" t="s">
        <v>1361</v>
      </c>
    </row>
    <row r="101" spans="1:65" s="147" customFormat="1" ht="15.75" customHeight="1" x14ac:dyDescent="0.3">
      <c r="A101" s="258"/>
      <c r="B101" s="81"/>
      <c r="C101" s="237" t="s">
        <v>214</v>
      </c>
      <c r="D101" s="237" t="s">
        <v>382</v>
      </c>
      <c r="E101" s="238" t="s">
        <v>1362</v>
      </c>
      <c r="F101" s="239" t="s">
        <v>1363</v>
      </c>
      <c r="G101" s="237" t="s">
        <v>1309</v>
      </c>
      <c r="H101" s="240">
        <v>2</v>
      </c>
      <c r="I101" s="271"/>
      <c r="J101" s="241">
        <f>ROUND($I$101*$H$101,2)</f>
        <v>0</v>
      </c>
      <c r="K101" s="239" t="s">
        <v>217</v>
      </c>
      <c r="L101" s="268"/>
      <c r="M101" s="239"/>
      <c r="N101" s="242" t="s">
        <v>34</v>
      </c>
      <c r="O101" s="223">
        <v>0</v>
      </c>
      <c r="P101" s="223">
        <f>$O$101*$H$101</f>
        <v>0</v>
      </c>
      <c r="Q101" s="223">
        <v>0</v>
      </c>
      <c r="R101" s="223">
        <f>$Q$101*$H$101</f>
        <v>0</v>
      </c>
      <c r="S101" s="223">
        <v>0</v>
      </c>
      <c r="T101" s="224">
        <f>$S$101*$H$101</f>
        <v>0</v>
      </c>
      <c r="AR101" s="175" t="s">
        <v>905</v>
      </c>
      <c r="AT101" s="175" t="s">
        <v>382</v>
      </c>
      <c r="AU101" s="175" t="s">
        <v>70</v>
      </c>
      <c r="AY101" s="175" t="s">
        <v>122</v>
      </c>
      <c r="BE101" s="225">
        <f>IF($N$101="základní",$J$101,0)</f>
        <v>0</v>
      </c>
      <c r="BF101" s="225">
        <f>IF($N$101="snížená",$J$101,0)</f>
        <v>0</v>
      </c>
      <c r="BG101" s="225">
        <f>IF($N$101="zákl. přenesená",$J$101,0)</f>
        <v>0</v>
      </c>
      <c r="BH101" s="225">
        <f>IF($N$101="sníž. přenesená",$J$101,0)</f>
        <v>0</v>
      </c>
      <c r="BI101" s="225">
        <f>IF($N$101="nulová",$J$101,0)</f>
        <v>0</v>
      </c>
      <c r="BJ101" s="175" t="s">
        <v>17</v>
      </c>
      <c r="BK101" s="225">
        <f>ROUND($I$101*$H$101,2)</f>
        <v>0</v>
      </c>
      <c r="BL101" s="175" t="s">
        <v>569</v>
      </c>
      <c r="BM101" s="175" t="s">
        <v>1364</v>
      </c>
    </row>
    <row r="102" spans="1:65" s="147" customFormat="1" ht="15.75" customHeight="1" x14ac:dyDescent="0.3">
      <c r="A102" s="258"/>
      <c r="B102" s="81"/>
      <c r="C102" s="237" t="s">
        <v>7</v>
      </c>
      <c r="D102" s="237" t="s">
        <v>382</v>
      </c>
      <c r="E102" s="238" t="s">
        <v>1365</v>
      </c>
      <c r="F102" s="239" t="s">
        <v>1366</v>
      </c>
      <c r="G102" s="237" t="s">
        <v>1309</v>
      </c>
      <c r="H102" s="240">
        <v>2</v>
      </c>
      <c r="I102" s="271"/>
      <c r="J102" s="241">
        <f>ROUND($I$102*$H$102,2)</f>
        <v>0</v>
      </c>
      <c r="K102" s="239" t="s">
        <v>217</v>
      </c>
      <c r="L102" s="268"/>
      <c r="M102" s="239"/>
      <c r="N102" s="242" t="s">
        <v>34</v>
      </c>
      <c r="O102" s="223">
        <v>0</v>
      </c>
      <c r="P102" s="223">
        <f>$O$102*$H$102</f>
        <v>0</v>
      </c>
      <c r="Q102" s="223">
        <v>0</v>
      </c>
      <c r="R102" s="223">
        <f>$Q$102*$H$102</f>
        <v>0</v>
      </c>
      <c r="S102" s="223">
        <v>0</v>
      </c>
      <c r="T102" s="224">
        <f>$S$102*$H$102</f>
        <v>0</v>
      </c>
      <c r="AR102" s="175" t="s">
        <v>905</v>
      </c>
      <c r="AT102" s="175" t="s">
        <v>382</v>
      </c>
      <c r="AU102" s="175" t="s">
        <v>70</v>
      </c>
      <c r="AY102" s="175" t="s">
        <v>122</v>
      </c>
      <c r="BE102" s="225">
        <f>IF($N$102="základní",$J$102,0)</f>
        <v>0</v>
      </c>
      <c r="BF102" s="225">
        <f>IF($N$102="snížená",$J$102,0)</f>
        <v>0</v>
      </c>
      <c r="BG102" s="225">
        <f>IF($N$102="zákl. přenesená",$J$102,0)</f>
        <v>0</v>
      </c>
      <c r="BH102" s="225">
        <f>IF($N$102="sníž. přenesená",$J$102,0)</f>
        <v>0</v>
      </c>
      <c r="BI102" s="225">
        <f>IF($N$102="nulová",$J$102,0)</f>
        <v>0</v>
      </c>
      <c r="BJ102" s="175" t="s">
        <v>17</v>
      </c>
      <c r="BK102" s="225">
        <f>ROUND($I$102*$H$102,2)</f>
        <v>0</v>
      </c>
      <c r="BL102" s="175" t="s">
        <v>569</v>
      </c>
      <c r="BM102" s="175" t="s">
        <v>1367</v>
      </c>
    </row>
    <row r="103" spans="1:65" s="147" customFormat="1" ht="15.75" customHeight="1" x14ac:dyDescent="0.3">
      <c r="A103" s="258"/>
      <c r="B103" s="81"/>
      <c r="C103" s="237" t="s">
        <v>225</v>
      </c>
      <c r="D103" s="237" t="s">
        <v>382</v>
      </c>
      <c r="E103" s="238" t="s">
        <v>1368</v>
      </c>
      <c r="F103" s="239" t="s">
        <v>1369</v>
      </c>
      <c r="G103" s="237" t="s">
        <v>1309</v>
      </c>
      <c r="H103" s="240">
        <v>1</v>
      </c>
      <c r="I103" s="271"/>
      <c r="J103" s="241">
        <f>ROUND($I$103*$H$103,2)</f>
        <v>0</v>
      </c>
      <c r="K103" s="239" t="s">
        <v>217</v>
      </c>
      <c r="L103" s="268"/>
      <c r="M103" s="239"/>
      <c r="N103" s="242" t="s">
        <v>34</v>
      </c>
      <c r="O103" s="223">
        <v>0</v>
      </c>
      <c r="P103" s="223">
        <f>$O$103*$H$103</f>
        <v>0</v>
      </c>
      <c r="Q103" s="223">
        <v>0</v>
      </c>
      <c r="R103" s="223">
        <f>$Q$103*$H$103</f>
        <v>0</v>
      </c>
      <c r="S103" s="223">
        <v>0</v>
      </c>
      <c r="T103" s="224">
        <f>$S$103*$H$103</f>
        <v>0</v>
      </c>
      <c r="AR103" s="175" t="s">
        <v>905</v>
      </c>
      <c r="AT103" s="175" t="s">
        <v>382</v>
      </c>
      <c r="AU103" s="175" t="s">
        <v>70</v>
      </c>
      <c r="AY103" s="175" t="s">
        <v>122</v>
      </c>
      <c r="BE103" s="225">
        <f>IF($N$103="základní",$J$103,0)</f>
        <v>0</v>
      </c>
      <c r="BF103" s="225">
        <f>IF($N$103="snížená",$J$103,0)</f>
        <v>0</v>
      </c>
      <c r="BG103" s="225">
        <f>IF($N$103="zákl. přenesená",$J$103,0)</f>
        <v>0</v>
      </c>
      <c r="BH103" s="225">
        <f>IF($N$103="sníž. přenesená",$J$103,0)</f>
        <v>0</v>
      </c>
      <c r="BI103" s="225">
        <f>IF($N$103="nulová",$J$103,0)</f>
        <v>0</v>
      </c>
      <c r="BJ103" s="175" t="s">
        <v>17</v>
      </c>
      <c r="BK103" s="225">
        <f>ROUND($I$103*$H$103,2)</f>
        <v>0</v>
      </c>
      <c r="BL103" s="175" t="s">
        <v>569</v>
      </c>
      <c r="BM103" s="175" t="s">
        <v>1370</v>
      </c>
    </row>
    <row r="104" spans="1:65" s="147" customFormat="1" ht="15.75" customHeight="1" x14ac:dyDescent="0.3">
      <c r="A104" s="258"/>
      <c r="B104" s="81"/>
      <c r="C104" s="237" t="s">
        <v>230</v>
      </c>
      <c r="D104" s="237" t="s">
        <v>382</v>
      </c>
      <c r="E104" s="238" t="s">
        <v>1371</v>
      </c>
      <c r="F104" s="239" t="s">
        <v>1372</v>
      </c>
      <c r="G104" s="237" t="s">
        <v>1309</v>
      </c>
      <c r="H104" s="240">
        <v>4</v>
      </c>
      <c r="I104" s="271"/>
      <c r="J104" s="241">
        <f>ROUND($I$104*$H$104,2)</f>
        <v>0</v>
      </c>
      <c r="K104" s="239" t="s">
        <v>217</v>
      </c>
      <c r="L104" s="268"/>
      <c r="M104" s="239"/>
      <c r="N104" s="242" t="s">
        <v>34</v>
      </c>
      <c r="O104" s="223">
        <v>0</v>
      </c>
      <c r="P104" s="223">
        <f>$O$104*$H$104</f>
        <v>0</v>
      </c>
      <c r="Q104" s="223">
        <v>0</v>
      </c>
      <c r="R104" s="223">
        <f>$Q$104*$H$104</f>
        <v>0</v>
      </c>
      <c r="S104" s="223">
        <v>0</v>
      </c>
      <c r="T104" s="224">
        <f>$S$104*$H$104</f>
        <v>0</v>
      </c>
      <c r="AR104" s="175" t="s">
        <v>905</v>
      </c>
      <c r="AT104" s="175" t="s">
        <v>382</v>
      </c>
      <c r="AU104" s="175" t="s">
        <v>70</v>
      </c>
      <c r="AY104" s="175" t="s">
        <v>122</v>
      </c>
      <c r="BE104" s="225">
        <f>IF($N$104="základní",$J$104,0)</f>
        <v>0</v>
      </c>
      <c r="BF104" s="225">
        <f>IF($N$104="snížená",$J$104,0)</f>
        <v>0</v>
      </c>
      <c r="BG104" s="225">
        <f>IF($N$104="zákl. přenesená",$J$104,0)</f>
        <v>0</v>
      </c>
      <c r="BH104" s="225">
        <f>IF($N$104="sníž. přenesená",$J$104,0)</f>
        <v>0</v>
      </c>
      <c r="BI104" s="225">
        <f>IF($N$104="nulová",$J$104,0)</f>
        <v>0</v>
      </c>
      <c r="BJ104" s="175" t="s">
        <v>17</v>
      </c>
      <c r="BK104" s="225">
        <f>ROUND($I$104*$H$104,2)</f>
        <v>0</v>
      </c>
      <c r="BL104" s="175" t="s">
        <v>569</v>
      </c>
      <c r="BM104" s="175" t="s">
        <v>1373</v>
      </c>
    </row>
    <row r="105" spans="1:65" s="147" customFormat="1" ht="15.75" customHeight="1" x14ac:dyDescent="0.3">
      <c r="A105" s="258"/>
      <c r="B105" s="81"/>
      <c r="C105" s="237" t="s">
        <v>234</v>
      </c>
      <c r="D105" s="237" t="s">
        <v>382</v>
      </c>
      <c r="E105" s="238" t="s">
        <v>1374</v>
      </c>
      <c r="F105" s="239" t="s">
        <v>1375</v>
      </c>
      <c r="G105" s="237" t="s">
        <v>1309</v>
      </c>
      <c r="H105" s="240">
        <v>5</v>
      </c>
      <c r="I105" s="271"/>
      <c r="J105" s="241">
        <f>ROUND($I$105*$H$105,2)</f>
        <v>0</v>
      </c>
      <c r="K105" s="239" t="s">
        <v>217</v>
      </c>
      <c r="L105" s="268"/>
      <c r="M105" s="239"/>
      <c r="N105" s="242" t="s">
        <v>34</v>
      </c>
      <c r="O105" s="223">
        <v>0</v>
      </c>
      <c r="P105" s="223">
        <f>$O$105*$H$105</f>
        <v>0</v>
      </c>
      <c r="Q105" s="223">
        <v>0</v>
      </c>
      <c r="R105" s="223">
        <f>$Q$105*$H$105</f>
        <v>0</v>
      </c>
      <c r="S105" s="223">
        <v>0</v>
      </c>
      <c r="T105" s="224">
        <f>$S$105*$H$105</f>
        <v>0</v>
      </c>
      <c r="AR105" s="175" t="s">
        <v>905</v>
      </c>
      <c r="AT105" s="175" t="s">
        <v>382</v>
      </c>
      <c r="AU105" s="175" t="s">
        <v>70</v>
      </c>
      <c r="AY105" s="175" t="s">
        <v>122</v>
      </c>
      <c r="BE105" s="225">
        <f>IF($N$105="základní",$J$105,0)</f>
        <v>0</v>
      </c>
      <c r="BF105" s="225">
        <f>IF($N$105="snížená",$J$105,0)</f>
        <v>0</v>
      </c>
      <c r="BG105" s="225">
        <f>IF($N$105="zákl. přenesená",$J$105,0)</f>
        <v>0</v>
      </c>
      <c r="BH105" s="225">
        <f>IF($N$105="sníž. přenesená",$J$105,0)</f>
        <v>0</v>
      </c>
      <c r="BI105" s="225">
        <f>IF($N$105="nulová",$J$105,0)</f>
        <v>0</v>
      </c>
      <c r="BJ105" s="175" t="s">
        <v>17</v>
      </c>
      <c r="BK105" s="225">
        <f>ROUND($I$105*$H$105,2)</f>
        <v>0</v>
      </c>
      <c r="BL105" s="175" t="s">
        <v>569</v>
      </c>
      <c r="BM105" s="175" t="s">
        <v>1376</v>
      </c>
    </row>
    <row r="106" spans="1:65" s="147" customFormat="1" ht="15.75" customHeight="1" x14ac:dyDescent="0.3">
      <c r="A106" s="258"/>
      <c r="B106" s="81"/>
      <c r="C106" s="237" t="s">
        <v>238</v>
      </c>
      <c r="D106" s="237" t="s">
        <v>382</v>
      </c>
      <c r="E106" s="238" t="s">
        <v>1377</v>
      </c>
      <c r="F106" s="239" t="s">
        <v>1378</v>
      </c>
      <c r="G106" s="237" t="s">
        <v>1309</v>
      </c>
      <c r="H106" s="240">
        <v>8</v>
      </c>
      <c r="I106" s="271"/>
      <c r="J106" s="241">
        <f>ROUND($I$106*$H$106,2)</f>
        <v>0</v>
      </c>
      <c r="K106" s="239" t="s">
        <v>217</v>
      </c>
      <c r="L106" s="268"/>
      <c r="M106" s="239"/>
      <c r="N106" s="242" t="s">
        <v>34</v>
      </c>
      <c r="O106" s="223">
        <v>0</v>
      </c>
      <c r="P106" s="223">
        <f>$O$106*$H$106</f>
        <v>0</v>
      </c>
      <c r="Q106" s="223">
        <v>0</v>
      </c>
      <c r="R106" s="223">
        <f>$Q$106*$H$106</f>
        <v>0</v>
      </c>
      <c r="S106" s="223">
        <v>0</v>
      </c>
      <c r="T106" s="224">
        <f>$S$106*$H$106</f>
        <v>0</v>
      </c>
      <c r="AR106" s="175" t="s">
        <v>905</v>
      </c>
      <c r="AT106" s="175" t="s">
        <v>382</v>
      </c>
      <c r="AU106" s="175" t="s">
        <v>70</v>
      </c>
      <c r="AY106" s="175" t="s">
        <v>122</v>
      </c>
      <c r="BE106" s="225">
        <f>IF($N$106="základní",$J$106,0)</f>
        <v>0</v>
      </c>
      <c r="BF106" s="225">
        <f>IF($N$106="snížená",$J$106,0)</f>
        <v>0</v>
      </c>
      <c r="BG106" s="225">
        <f>IF($N$106="zákl. přenesená",$J$106,0)</f>
        <v>0</v>
      </c>
      <c r="BH106" s="225">
        <f>IF($N$106="sníž. přenesená",$J$106,0)</f>
        <v>0</v>
      </c>
      <c r="BI106" s="225">
        <f>IF($N$106="nulová",$J$106,0)</f>
        <v>0</v>
      </c>
      <c r="BJ106" s="175" t="s">
        <v>17</v>
      </c>
      <c r="BK106" s="225">
        <f>ROUND($I$106*$H$106,2)</f>
        <v>0</v>
      </c>
      <c r="BL106" s="175" t="s">
        <v>569</v>
      </c>
      <c r="BM106" s="175" t="s">
        <v>1379</v>
      </c>
    </row>
    <row r="107" spans="1:65" s="147" customFormat="1" ht="15.75" customHeight="1" x14ac:dyDescent="0.3">
      <c r="A107" s="258"/>
      <c r="B107" s="81"/>
      <c r="C107" s="237" t="s">
        <v>242</v>
      </c>
      <c r="D107" s="237" t="s">
        <v>382</v>
      </c>
      <c r="E107" s="238" t="s">
        <v>1380</v>
      </c>
      <c r="F107" s="239" t="s">
        <v>1381</v>
      </c>
      <c r="G107" s="237" t="s">
        <v>1309</v>
      </c>
      <c r="H107" s="240">
        <v>1</v>
      </c>
      <c r="I107" s="271"/>
      <c r="J107" s="241">
        <f>ROUND($I$107*$H$107,2)</f>
        <v>0</v>
      </c>
      <c r="K107" s="239" t="s">
        <v>217</v>
      </c>
      <c r="L107" s="268"/>
      <c r="M107" s="239"/>
      <c r="N107" s="242" t="s">
        <v>34</v>
      </c>
      <c r="O107" s="223">
        <v>0</v>
      </c>
      <c r="P107" s="223">
        <f>$O$107*$H$107</f>
        <v>0</v>
      </c>
      <c r="Q107" s="223">
        <v>0</v>
      </c>
      <c r="R107" s="223">
        <f>$Q$107*$H$107</f>
        <v>0</v>
      </c>
      <c r="S107" s="223">
        <v>0</v>
      </c>
      <c r="T107" s="224">
        <f>$S$107*$H$107</f>
        <v>0</v>
      </c>
      <c r="AR107" s="175" t="s">
        <v>905</v>
      </c>
      <c r="AT107" s="175" t="s">
        <v>382</v>
      </c>
      <c r="AU107" s="175" t="s">
        <v>70</v>
      </c>
      <c r="AY107" s="175" t="s">
        <v>122</v>
      </c>
      <c r="BE107" s="225">
        <f>IF($N$107="základní",$J$107,0)</f>
        <v>0</v>
      </c>
      <c r="BF107" s="225">
        <f>IF($N$107="snížená",$J$107,0)</f>
        <v>0</v>
      </c>
      <c r="BG107" s="225">
        <f>IF($N$107="zákl. přenesená",$J$107,0)</f>
        <v>0</v>
      </c>
      <c r="BH107" s="225">
        <f>IF($N$107="sníž. přenesená",$J$107,0)</f>
        <v>0</v>
      </c>
      <c r="BI107" s="225">
        <f>IF($N$107="nulová",$J$107,0)</f>
        <v>0</v>
      </c>
      <c r="BJ107" s="175" t="s">
        <v>17</v>
      </c>
      <c r="BK107" s="225">
        <f>ROUND($I$107*$H$107,2)</f>
        <v>0</v>
      </c>
      <c r="BL107" s="175" t="s">
        <v>569</v>
      </c>
      <c r="BM107" s="175" t="s">
        <v>1382</v>
      </c>
    </row>
    <row r="108" spans="1:65" s="147" customFormat="1" ht="15.75" customHeight="1" x14ac:dyDescent="0.3">
      <c r="A108" s="258"/>
      <c r="B108" s="81"/>
      <c r="C108" s="237" t="s">
        <v>246</v>
      </c>
      <c r="D108" s="237" t="s">
        <v>382</v>
      </c>
      <c r="E108" s="238" t="s">
        <v>1383</v>
      </c>
      <c r="F108" s="239" t="s">
        <v>1384</v>
      </c>
      <c r="G108" s="237" t="s">
        <v>1309</v>
      </c>
      <c r="H108" s="240">
        <v>1</v>
      </c>
      <c r="I108" s="271"/>
      <c r="J108" s="241">
        <f>ROUND($I$108*$H$108,2)</f>
        <v>0</v>
      </c>
      <c r="K108" s="239" t="s">
        <v>217</v>
      </c>
      <c r="L108" s="268"/>
      <c r="M108" s="239"/>
      <c r="N108" s="242" t="s">
        <v>34</v>
      </c>
      <c r="O108" s="223">
        <v>0</v>
      </c>
      <c r="P108" s="223">
        <f>$O$108*$H$108</f>
        <v>0</v>
      </c>
      <c r="Q108" s="223">
        <v>0</v>
      </c>
      <c r="R108" s="223">
        <f>$Q$108*$H$108</f>
        <v>0</v>
      </c>
      <c r="S108" s="223">
        <v>0</v>
      </c>
      <c r="T108" s="224">
        <f>$S$108*$H$108</f>
        <v>0</v>
      </c>
      <c r="AR108" s="175" t="s">
        <v>905</v>
      </c>
      <c r="AT108" s="175" t="s">
        <v>382</v>
      </c>
      <c r="AU108" s="175" t="s">
        <v>70</v>
      </c>
      <c r="AY108" s="175" t="s">
        <v>122</v>
      </c>
      <c r="BE108" s="225">
        <f>IF($N$108="základní",$J$108,0)</f>
        <v>0</v>
      </c>
      <c r="BF108" s="225">
        <f>IF($N$108="snížená",$J$108,0)</f>
        <v>0</v>
      </c>
      <c r="BG108" s="225">
        <f>IF($N$108="zákl. přenesená",$J$108,0)</f>
        <v>0</v>
      </c>
      <c r="BH108" s="225">
        <f>IF($N$108="sníž. přenesená",$J$108,0)</f>
        <v>0</v>
      </c>
      <c r="BI108" s="225">
        <f>IF($N$108="nulová",$J$108,0)</f>
        <v>0</v>
      </c>
      <c r="BJ108" s="175" t="s">
        <v>17</v>
      </c>
      <c r="BK108" s="225">
        <f>ROUND($I$108*$H$108,2)</f>
        <v>0</v>
      </c>
      <c r="BL108" s="175" t="s">
        <v>569</v>
      </c>
      <c r="BM108" s="175" t="s">
        <v>1385</v>
      </c>
    </row>
    <row r="109" spans="1:65" s="147" customFormat="1" ht="15.75" customHeight="1" x14ac:dyDescent="0.3">
      <c r="A109" s="258"/>
      <c r="B109" s="81"/>
      <c r="C109" s="237" t="s">
        <v>250</v>
      </c>
      <c r="D109" s="237" t="s">
        <v>382</v>
      </c>
      <c r="E109" s="238" t="s">
        <v>1386</v>
      </c>
      <c r="F109" s="239" t="s">
        <v>1387</v>
      </c>
      <c r="G109" s="237" t="s">
        <v>1309</v>
      </c>
      <c r="H109" s="240">
        <v>1</v>
      </c>
      <c r="I109" s="271"/>
      <c r="J109" s="241">
        <f>ROUND($I$109*$H$109,2)</f>
        <v>0</v>
      </c>
      <c r="K109" s="239" t="s">
        <v>217</v>
      </c>
      <c r="L109" s="268"/>
      <c r="M109" s="239"/>
      <c r="N109" s="242" t="s">
        <v>34</v>
      </c>
      <c r="O109" s="223">
        <v>0</v>
      </c>
      <c r="P109" s="223">
        <f>$O$109*$H$109</f>
        <v>0</v>
      </c>
      <c r="Q109" s="223">
        <v>0</v>
      </c>
      <c r="R109" s="223">
        <f>$Q$109*$H$109</f>
        <v>0</v>
      </c>
      <c r="S109" s="223">
        <v>0</v>
      </c>
      <c r="T109" s="224">
        <f>$S$109*$H$109</f>
        <v>0</v>
      </c>
      <c r="AR109" s="175" t="s">
        <v>905</v>
      </c>
      <c r="AT109" s="175" t="s">
        <v>382</v>
      </c>
      <c r="AU109" s="175" t="s">
        <v>70</v>
      </c>
      <c r="AY109" s="175" t="s">
        <v>122</v>
      </c>
      <c r="BE109" s="225">
        <f>IF($N$109="základní",$J$109,0)</f>
        <v>0</v>
      </c>
      <c r="BF109" s="225">
        <f>IF($N$109="snížená",$J$109,0)</f>
        <v>0</v>
      </c>
      <c r="BG109" s="225">
        <f>IF($N$109="zákl. přenesená",$J$109,0)</f>
        <v>0</v>
      </c>
      <c r="BH109" s="225">
        <f>IF($N$109="sníž. přenesená",$J$109,0)</f>
        <v>0</v>
      </c>
      <c r="BI109" s="225">
        <f>IF($N$109="nulová",$J$109,0)</f>
        <v>0</v>
      </c>
      <c r="BJ109" s="175" t="s">
        <v>17</v>
      </c>
      <c r="BK109" s="225">
        <f>ROUND($I$109*$H$109,2)</f>
        <v>0</v>
      </c>
      <c r="BL109" s="175" t="s">
        <v>569</v>
      </c>
      <c r="BM109" s="175" t="s">
        <v>1388</v>
      </c>
    </row>
    <row r="110" spans="1:65" s="147" customFormat="1" ht="15.75" customHeight="1" x14ac:dyDescent="0.3">
      <c r="A110" s="258"/>
      <c r="B110" s="81"/>
      <c r="C110" s="237" t="s">
        <v>254</v>
      </c>
      <c r="D110" s="237" t="s">
        <v>382</v>
      </c>
      <c r="E110" s="238" t="s">
        <v>1389</v>
      </c>
      <c r="F110" s="239" t="s">
        <v>1390</v>
      </c>
      <c r="G110" s="237" t="s">
        <v>1309</v>
      </c>
      <c r="H110" s="240">
        <v>8</v>
      </c>
      <c r="I110" s="271"/>
      <c r="J110" s="241">
        <f>ROUND($I$110*$H$110,2)</f>
        <v>0</v>
      </c>
      <c r="K110" s="239" t="s">
        <v>217</v>
      </c>
      <c r="L110" s="268"/>
      <c r="M110" s="239"/>
      <c r="N110" s="242" t="s">
        <v>34</v>
      </c>
      <c r="O110" s="223">
        <v>0</v>
      </c>
      <c r="P110" s="223">
        <f>$O$110*$H$110</f>
        <v>0</v>
      </c>
      <c r="Q110" s="223">
        <v>0</v>
      </c>
      <c r="R110" s="223">
        <f>$Q$110*$H$110</f>
        <v>0</v>
      </c>
      <c r="S110" s="223">
        <v>0</v>
      </c>
      <c r="T110" s="224">
        <f>$S$110*$H$110</f>
        <v>0</v>
      </c>
      <c r="AR110" s="175" t="s">
        <v>905</v>
      </c>
      <c r="AT110" s="175" t="s">
        <v>382</v>
      </c>
      <c r="AU110" s="175" t="s">
        <v>70</v>
      </c>
      <c r="AY110" s="175" t="s">
        <v>122</v>
      </c>
      <c r="BE110" s="225">
        <f>IF($N$110="základní",$J$110,0)</f>
        <v>0</v>
      </c>
      <c r="BF110" s="225">
        <f>IF($N$110="snížená",$J$110,0)</f>
        <v>0</v>
      </c>
      <c r="BG110" s="225">
        <f>IF($N$110="zákl. přenesená",$J$110,0)</f>
        <v>0</v>
      </c>
      <c r="BH110" s="225">
        <f>IF($N$110="sníž. přenesená",$J$110,0)</f>
        <v>0</v>
      </c>
      <c r="BI110" s="225">
        <f>IF($N$110="nulová",$J$110,0)</f>
        <v>0</v>
      </c>
      <c r="BJ110" s="175" t="s">
        <v>17</v>
      </c>
      <c r="BK110" s="225">
        <f>ROUND($I$110*$H$110,2)</f>
        <v>0</v>
      </c>
      <c r="BL110" s="175" t="s">
        <v>569</v>
      </c>
      <c r="BM110" s="175" t="s">
        <v>1391</v>
      </c>
    </row>
    <row r="111" spans="1:65" s="147" customFormat="1" ht="15.75" customHeight="1" x14ac:dyDescent="0.3">
      <c r="A111" s="258"/>
      <c r="B111" s="81"/>
      <c r="C111" s="237" t="s">
        <v>258</v>
      </c>
      <c r="D111" s="237" t="s">
        <v>382</v>
      </c>
      <c r="E111" s="238" t="s">
        <v>1392</v>
      </c>
      <c r="F111" s="239" t="s">
        <v>1393</v>
      </c>
      <c r="G111" s="237" t="s">
        <v>1309</v>
      </c>
      <c r="H111" s="240">
        <v>14</v>
      </c>
      <c r="I111" s="271"/>
      <c r="J111" s="241">
        <f>ROUND($I$111*$H$111,2)</f>
        <v>0</v>
      </c>
      <c r="K111" s="239" t="s">
        <v>217</v>
      </c>
      <c r="L111" s="268"/>
      <c r="M111" s="239"/>
      <c r="N111" s="242" t="s">
        <v>34</v>
      </c>
      <c r="O111" s="223">
        <v>0</v>
      </c>
      <c r="P111" s="223">
        <f>$O$111*$H$111</f>
        <v>0</v>
      </c>
      <c r="Q111" s="223">
        <v>0</v>
      </c>
      <c r="R111" s="223">
        <f>$Q$111*$H$111</f>
        <v>0</v>
      </c>
      <c r="S111" s="223">
        <v>0</v>
      </c>
      <c r="T111" s="224">
        <f>$S$111*$H$111</f>
        <v>0</v>
      </c>
      <c r="AR111" s="175" t="s">
        <v>905</v>
      </c>
      <c r="AT111" s="175" t="s">
        <v>382</v>
      </c>
      <c r="AU111" s="175" t="s">
        <v>70</v>
      </c>
      <c r="AY111" s="175" t="s">
        <v>122</v>
      </c>
      <c r="BE111" s="225">
        <f>IF($N$111="základní",$J$111,0)</f>
        <v>0</v>
      </c>
      <c r="BF111" s="225">
        <f>IF($N$111="snížená",$J$111,0)</f>
        <v>0</v>
      </c>
      <c r="BG111" s="225">
        <f>IF($N$111="zákl. přenesená",$J$111,0)</f>
        <v>0</v>
      </c>
      <c r="BH111" s="225">
        <f>IF($N$111="sníž. přenesená",$J$111,0)</f>
        <v>0</v>
      </c>
      <c r="BI111" s="225">
        <f>IF($N$111="nulová",$J$111,0)</f>
        <v>0</v>
      </c>
      <c r="BJ111" s="175" t="s">
        <v>17</v>
      </c>
      <c r="BK111" s="225">
        <f>ROUND($I$111*$H$111,2)</f>
        <v>0</v>
      </c>
      <c r="BL111" s="175" t="s">
        <v>569</v>
      </c>
      <c r="BM111" s="175" t="s">
        <v>1394</v>
      </c>
    </row>
    <row r="112" spans="1:65" s="147" customFormat="1" ht="15.75" customHeight="1" x14ac:dyDescent="0.3">
      <c r="A112" s="258"/>
      <c r="B112" s="81"/>
      <c r="C112" s="237" t="s">
        <v>262</v>
      </c>
      <c r="D112" s="237" t="s">
        <v>382</v>
      </c>
      <c r="E112" s="238" t="s">
        <v>1395</v>
      </c>
      <c r="F112" s="239" t="s">
        <v>1396</v>
      </c>
      <c r="G112" s="237" t="s">
        <v>1309</v>
      </c>
      <c r="H112" s="240">
        <v>14</v>
      </c>
      <c r="I112" s="271"/>
      <c r="J112" s="241">
        <f>ROUND($I$112*$H$112,2)</f>
        <v>0</v>
      </c>
      <c r="K112" s="239" t="s">
        <v>217</v>
      </c>
      <c r="L112" s="268"/>
      <c r="M112" s="239"/>
      <c r="N112" s="242" t="s">
        <v>34</v>
      </c>
      <c r="O112" s="223">
        <v>0</v>
      </c>
      <c r="P112" s="223">
        <f>$O$112*$H$112</f>
        <v>0</v>
      </c>
      <c r="Q112" s="223">
        <v>0</v>
      </c>
      <c r="R112" s="223">
        <f>$Q$112*$H$112</f>
        <v>0</v>
      </c>
      <c r="S112" s="223">
        <v>0</v>
      </c>
      <c r="T112" s="224">
        <f>$S$112*$H$112</f>
        <v>0</v>
      </c>
      <c r="AR112" s="175" t="s">
        <v>905</v>
      </c>
      <c r="AT112" s="175" t="s">
        <v>382</v>
      </c>
      <c r="AU112" s="175" t="s">
        <v>70</v>
      </c>
      <c r="AY112" s="175" t="s">
        <v>122</v>
      </c>
      <c r="BE112" s="225">
        <f>IF($N$112="základní",$J$112,0)</f>
        <v>0</v>
      </c>
      <c r="BF112" s="225">
        <f>IF($N$112="snížená",$J$112,0)</f>
        <v>0</v>
      </c>
      <c r="BG112" s="225">
        <f>IF($N$112="zákl. přenesená",$J$112,0)</f>
        <v>0</v>
      </c>
      <c r="BH112" s="225">
        <f>IF($N$112="sníž. přenesená",$J$112,0)</f>
        <v>0</v>
      </c>
      <c r="BI112" s="225">
        <f>IF($N$112="nulová",$J$112,0)</f>
        <v>0</v>
      </c>
      <c r="BJ112" s="175" t="s">
        <v>17</v>
      </c>
      <c r="BK112" s="225">
        <f>ROUND($I$112*$H$112,2)</f>
        <v>0</v>
      </c>
      <c r="BL112" s="175" t="s">
        <v>569</v>
      </c>
      <c r="BM112" s="175" t="s">
        <v>1397</v>
      </c>
    </row>
    <row r="113" spans="1:65" s="147" customFormat="1" ht="15.75" customHeight="1" x14ac:dyDescent="0.3">
      <c r="A113" s="258"/>
      <c r="B113" s="81"/>
      <c r="C113" s="237" t="s">
        <v>266</v>
      </c>
      <c r="D113" s="237" t="s">
        <v>382</v>
      </c>
      <c r="E113" s="238" t="s">
        <v>1398</v>
      </c>
      <c r="F113" s="239" t="s">
        <v>1399</v>
      </c>
      <c r="G113" s="237" t="s">
        <v>1309</v>
      </c>
      <c r="H113" s="240">
        <v>19</v>
      </c>
      <c r="I113" s="271"/>
      <c r="J113" s="241">
        <f>ROUND($I$113*$H$113,2)</f>
        <v>0</v>
      </c>
      <c r="K113" s="239" t="s">
        <v>217</v>
      </c>
      <c r="L113" s="268"/>
      <c r="M113" s="239"/>
      <c r="N113" s="242" t="s">
        <v>34</v>
      </c>
      <c r="O113" s="223">
        <v>0</v>
      </c>
      <c r="P113" s="223">
        <f>$O$113*$H$113</f>
        <v>0</v>
      </c>
      <c r="Q113" s="223">
        <v>0</v>
      </c>
      <c r="R113" s="223">
        <f>$Q$113*$H$113</f>
        <v>0</v>
      </c>
      <c r="S113" s="223">
        <v>0</v>
      </c>
      <c r="T113" s="224">
        <f>$S$113*$H$113</f>
        <v>0</v>
      </c>
      <c r="AR113" s="175" t="s">
        <v>905</v>
      </c>
      <c r="AT113" s="175" t="s">
        <v>382</v>
      </c>
      <c r="AU113" s="175" t="s">
        <v>70</v>
      </c>
      <c r="AY113" s="175" t="s">
        <v>122</v>
      </c>
      <c r="BE113" s="225">
        <f>IF($N$113="základní",$J$113,0)</f>
        <v>0</v>
      </c>
      <c r="BF113" s="225">
        <f>IF($N$113="snížená",$J$113,0)</f>
        <v>0</v>
      </c>
      <c r="BG113" s="225">
        <f>IF($N$113="zákl. přenesená",$J$113,0)</f>
        <v>0</v>
      </c>
      <c r="BH113" s="225">
        <f>IF($N$113="sníž. přenesená",$J$113,0)</f>
        <v>0</v>
      </c>
      <c r="BI113" s="225">
        <f>IF($N$113="nulová",$J$113,0)</f>
        <v>0</v>
      </c>
      <c r="BJ113" s="175" t="s">
        <v>17</v>
      </c>
      <c r="BK113" s="225">
        <f>ROUND($I$113*$H$113,2)</f>
        <v>0</v>
      </c>
      <c r="BL113" s="175" t="s">
        <v>569</v>
      </c>
      <c r="BM113" s="175" t="s">
        <v>1400</v>
      </c>
    </row>
    <row r="114" spans="1:65" s="147" customFormat="1" ht="15.75" customHeight="1" x14ac:dyDescent="0.3">
      <c r="A114" s="258"/>
      <c r="B114" s="81"/>
      <c r="C114" s="237" t="s">
        <v>270</v>
      </c>
      <c r="D114" s="237" t="s">
        <v>382</v>
      </c>
      <c r="E114" s="238" t="s">
        <v>1401</v>
      </c>
      <c r="F114" s="239" t="s">
        <v>1402</v>
      </c>
      <c r="G114" s="237" t="s">
        <v>1309</v>
      </c>
      <c r="H114" s="240">
        <v>1</v>
      </c>
      <c r="I114" s="271"/>
      <c r="J114" s="241">
        <f>ROUND($I$114*$H$114,2)</f>
        <v>0</v>
      </c>
      <c r="K114" s="239" t="s">
        <v>217</v>
      </c>
      <c r="L114" s="268"/>
      <c r="M114" s="239"/>
      <c r="N114" s="242" t="s">
        <v>34</v>
      </c>
      <c r="O114" s="223">
        <v>0</v>
      </c>
      <c r="P114" s="223">
        <f>$O$114*$H$114</f>
        <v>0</v>
      </c>
      <c r="Q114" s="223">
        <v>0</v>
      </c>
      <c r="R114" s="223">
        <f>$Q$114*$H$114</f>
        <v>0</v>
      </c>
      <c r="S114" s="223">
        <v>0</v>
      </c>
      <c r="T114" s="224">
        <f>$S$114*$H$114</f>
        <v>0</v>
      </c>
      <c r="AR114" s="175" t="s">
        <v>905</v>
      </c>
      <c r="AT114" s="175" t="s">
        <v>382</v>
      </c>
      <c r="AU114" s="175" t="s">
        <v>70</v>
      </c>
      <c r="AY114" s="175" t="s">
        <v>122</v>
      </c>
      <c r="BE114" s="225">
        <f>IF($N$114="základní",$J$114,0)</f>
        <v>0</v>
      </c>
      <c r="BF114" s="225">
        <f>IF($N$114="snížená",$J$114,0)</f>
        <v>0</v>
      </c>
      <c r="BG114" s="225">
        <f>IF($N$114="zákl. přenesená",$J$114,0)</f>
        <v>0</v>
      </c>
      <c r="BH114" s="225">
        <f>IF($N$114="sníž. přenesená",$J$114,0)</f>
        <v>0</v>
      </c>
      <c r="BI114" s="225">
        <f>IF($N$114="nulová",$J$114,0)</f>
        <v>0</v>
      </c>
      <c r="BJ114" s="175" t="s">
        <v>17</v>
      </c>
      <c r="BK114" s="225">
        <f>ROUND($I$114*$H$114,2)</f>
        <v>0</v>
      </c>
      <c r="BL114" s="175" t="s">
        <v>569</v>
      </c>
      <c r="BM114" s="175" t="s">
        <v>1403</v>
      </c>
    </row>
    <row r="115" spans="1:65" s="147" customFormat="1" ht="15.75" customHeight="1" x14ac:dyDescent="0.3">
      <c r="A115" s="258"/>
      <c r="B115" s="81"/>
      <c r="C115" s="218" t="s">
        <v>276</v>
      </c>
      <c r="D115" s="218" t="s">
        <v>125</v>
      </c>
      <c r="E115" s="216" t="s">
        <v>1404</v>
      </c>
      <c r="F115" s="217" t="s">
        <v>1405</v>
      </c>
      <c r="G115" s="218" t="s">
        <v>228</v>
      </c>
      <c r="H115" s="219">
        <v>25</v>
      </c>
      <c r="I115" s="270"/>
      <c r="J115" s="220">
        <f>ROUND($I$115*$H$115,2)</f>
        <v>0</v>
      </c>
      <c r="K115" s="217" t="s">
        <v>217</v>
      </c>
      <c r="L115" s="265"/>
      <c r="M115" s="221"/>
      <c r="N115" s="222" t="s">
        <v>34</v>
      </c>
      <c r="O115" s="223">
        <v>0</v>
      </c>
      <c r="P115" s="223">
        <f>$O$115*$H$115</f>
        <v>0</v>
      </c>
      <c r="Q115" s="223">
        <v>0</v>
      </c>
      <c r="R115" s="223">
        <f>$Q$115*$H$115</f>
        <v>0</v>
      </c>
      <c r="S115" s="223">
        <v>0</v>
      </c>
      <c r="T115" s="224">
        <f>$S$115*$H$115</f>
        <v>0</v>
      </c>
      <c r="AR115" s="175" t="s">
        <v>569</v>
      </c>
      <c r="AT115" s="175" t="s">
        <v>125</v>
      </c>
      <c r="AU115" s="175" t="s">
        <v>70</v>
      </c>
      <c r="AY115" s="175" t="s">
        <v>122</v>
      </c>
      <c r="BE115" s="225">
        <f>IF($N$115="základní",$J$115,0)</f>
        <v>0</v>
      </c>
      <c r="BF115" s="225">
        <f>IF($N$115="snížená",$J$115,0)</f>
        <v>0</v>
      </c>
      <c r="BG115" s="225">
        <f>IF($N$115="zákl. přenesená",$J$115,0)</f>
        <v>0</v>
      </c>
      <c r="BH115" s="225">
        <f>IF($N$115="sníž. přenesená",$J$115,0)</f>
        <v>0</v>
      </c>
      <c r="BI115" s="225">
        <f>IF($N$115="nulová",$J$115,0)</f>
        <v>0</v>
      </c>
      <c r="BJ115" s="175" t="s">
        <v>17</v>
      </c>
      <c r="BK115" s="225">
        <f>ROUND($I$115*$H$115,2)</f>
        <v>0</v>
      </c>
      <c r="BL115" s="175" t="s">
        <v>569</v>
      </c>
      <c r="BM115" s="175" t="s">
        <v>1406</v>
      </c>
    </row>
    <row r="116" spans="1:65" s="147" customFormat="1" ht="15.75" customHeight="1" x14ac:dyDescent="0.3">
      <c r="A116" s="258"/>
      <c r="B116" s="81"/>
      <c r="C116" s="218" t="s">
        <v>280</v>
      </c>
      <c r="D116" s="218" t="s">
        <v>125</v>
      </c>
      <c r="E116" s="216" t="s">
        <v>1407</v>
      </c>
      <c r="F116" s="217" t="s">
        <v>1408</v>
      </c>
      <c r="G116" s="218" t="s">
        <v>1309</v>
      </c>
      <c r="H116" s="219">
        <v>1</v>
      </c>
      <c r="I116" s="270"/>
      <c r="J116" s="220">
        <f>ROUND($I$116*$H$116,2)</f>
        <v>0</v>
      </c>
      <c r="K116" s="217" t="s">
        <v>217</v>
      </c>
      <c r="L116" s="265"/>
      <c r="M116" s="221"/>
      <c r="N116" s="222" t="s">
        <v>34</v>
      </c>
      <c r="O116" s="223">
        <v>0</v>
      </c>
      <c r="P116" s="223">
        <f>$O$116*$H$116</f>
        <v>0</v>
      </c>
      <c r="Q116" s="223">
        <v>0</v>
      </c>
      <c r="R116" s="223">
        <f>$Q$116*$H$116</f>
        <v>0</v>
      </c>
      <c r="S116" s="223">
        <v>0</v>
      </c>
      <c r="T116" s="224">
        <f>$S$116*$H$116</f>
        <v>0</v>
      </c>
      <c r="AR116" s="175" t="s">
        <v>569</v>
      </c>
      <c r="AT116" s="175" t="s">
        <v>125</v>
      </c>
      <c r="AU116" s="175" t="s">
        <v>70</v>
      </c>
      <c r="AY116" s="175" t="s">
        <v>122</v>
      </c>
      <c r="BE116" s="225">
        <f>IF($N$116="základní",$J$116,0)</f>
        <v>0</v>
      </c>
      <c r="BF116" s="225">
        <f>IF($N$116="snížená",$J$116,0)</f>
        <v>0</v>
      </c>
      <c r="BG116" s="225">
        <f>IF($N$116="zákl. přenesená",$J$116,0)</f>
        <v>0</v>
      </c>
      <c r="BH116" s="225">
        <f>IF($N$116="sníž. přenesená",$J$116,0)</f>
        <v>0</v>
      </c>
      <c r="BI116" s="225">
        <f>IF($N$116="nulová",$J$116,0)</f>
        <v>0</v>
      </c>
      <c r="BJ116" s="175" t="s">
        <v>17</v>
      </c>
      <c r="BK116" s="225">
        <f>ROUND($I$116*$H$116,2)</f>
        <v>0</v>
      </c>
      <c r="BL116" s="175" t="s">
        <v>569</v>
      </c>
      <c r="BM116" s="175" t="s">
        <v>1409</v>
      </c>
    </row>
    <row r="117" spans="1:65" s="147" customFormat="1" ht="15.75" customHeight="1" x14ac:dyDescent="0.3">
      <c r="A117" s="258"/>
      <c r="B117" s="81"/>
      <c r="C117" s="218" t="s">
        <v>286</v>
      </c>
      <c r="D117" s="218" t="s">
        <v>125</v>
      </c>
      <c r="E117" s="216" t="s">
        <v>1410</v>
      </c>
      <c r="F117" s="217" t="s">
        <v>1411</v>
      </c>
      <c r="G117" s="218" t="s">
        <v>1309</v>
      </c>
      <c r="H117" s="219">
        <v>1</v>
      </c>
      <c r="I117" s="270"/>
      <c r="J117" s="220">
        <f>ROUND($I$117*$H$117,2)</f>
        <v>0</v>
      </c>
      <c r="K117" s="217" t="s">
        <v>217</v>
      </c>
      <c r="L117" s="265"/>
      <c r="M117" s="221"/>
      <c r="N117" s="222" t="s">
        <v>34</v>
      </c>
      <c r="O117" s="223">
        <v>0</v>
      </c>
      <c r="P117" s="223">
        <f>$O$117*$H$117</f>
        <v>0</v>
      </c>
      <c r="Q117" s="223">
        <v>0</v>
      </c>
      <c r="R117" s="223">
        <f>$Q$117*$H$117</f>
        <v>0</v>
      </c>
      <c r="S117" s="223">
        <v>0</v>
      </c>
      <c r="T117" s="224">
        <f>$S$117*$H$117</f>
        <v>0</v>
      </c>
      <c r="AR117" s="175" t="s">
        <v>569</v>
      </c>
      <c r="AT117" s="175" t="s">
        <v>125</v>
      </c>
      <c r="AU117" s="175" t="s">
        <v>70</v>
      </c>
      <c r="AY117" s="175" t="s">
        <v>122</v>
      </c>
      <c r="BE117" s="225">
        <f>IF($N$117="základní",$J$117,0)</f>
        <v>0</v>
      </c>
      <c r="BF117" s="225">
        <f>IF($N$117="snížená",$J$117,0)</f>
        <v>0</v>
      </c>
      <c r="BG117" s="225">
        <f>IF($N$117="zákl. přenesená",$J$117,0)</f>
        <v>0</v>
      </c>
      <c r="BH117" s="225">
        <f>IF($N$117="sníž. přenesená",$J$117,0)</f>
        <v>0</v>
      </c>
      <c r="BI117" s="225">
        <f>IF($N$117="nulová",$J$117,0)</f>
        <v>0</v>
      </c>
      <c r="BJ117" s="175" t="s">
        <v>17</v>
      </c>
      <c r="BK117" s="225">
        <f>ROUND($I$117*$H$117,2)</f>
        <v>0</v>
      </c>
      <c r="BL117" s="175" t="s">
        <v>569</v>
      </c>
      <c r="BM117" s="175" t="s">
        <v>1412</v>
      </c>
    </row>
    <row r="118" spans="1:65" s="205" customFormat="1" ht="37.5" customHeight="1" x14ac:dyDescent="0.35">
      <c r="A118" s="263"/>
      <c r="B118" s="204"/>
      <c r="D118" s="206" t="s">
        <v>62</v>
      </c>
      <c r="E118" s="207" t="s">
        <v>303</v>
      </c>
      <c r="F118" s="207" t="s">
        <v>304</v>
      </c>
      <c r="J118" s="208">
        <f>$BK$118</f>
        <v>0</v>
      </c>
      <c r="L118" s="267"/>
      <c r="M118" s="209"/>
      <c r="P118" s="210">
        <f>$P$119</f>
        <v>0</v>
      </c>
      <c r="R118" s="210">
        <f>$R$119</f>
        <v>0</v>
      </c>
      <c r="T118" s="211">
        <f>$T$119</f>
        <v>0</v>
      </c>
      <c r="AR118" s="206" t="s">
        <v>145</v>
      </c>
      <c r="AT118" s="206" t="s">
        <v>62</v>
      </c>
      <c r="AU118" s="206" t="s">
        <v>63</v>
      </c>
      <c r="AY118" s="206" t="s">
        <v>122</v>
      </c>
      <c r="BK118" s="212">
        <f>$BK$119</f>
        <v>0</v>
      </c>
    </row>
    <row r="119" spans="1:65" s="147" customFormat="1" ht="15.75" customHeight="1" x14ac:dyDescent="0.3">
      <c r="A119" s="258"/>
      <c r="B119" s="81"/>
      <c r="C119" s="218" t="s">
        <v>291</v>
      </c>
      <c r="D119" s="218" t="s">
        <v>125</v>
      </c>
      <c r="E119" s="216" t="s">
        <v>306</v>
      </c>
      <c r="F119" s="217" t="s">
        <v>307</v>
      </c>
      <c r="G119" s="218" t="s">
        <v>221</v>
      </c>
      <c r="H119" s="269"/>
      <c r="I119" s="270"/>
      <c r="J119" s="220">
        <f>ROUND($I$119*$H$119,2)</f>
        <v>0</v>
      </c>
      <c r="K119" s="217" t="s">
        <v>217</v>
      </c>
      <c r="L119" s="265"/>
      <c r="M119" s="221"/>
      <c r="N119" s="234" t="s">
        <v>34</v>
      </c>
      <c r="O119" s="235">
        <v>0</v>
      </c>
      <c r="P119" s="235">
        <f>$O$119*$H$119</f>
        <v>0</v>
      </c>
      <c r="Q119" s="235">
        <v>0</v>
      </c>
      <c r="R119" s="235">
        <f>$Q$119*$H$119</f>
        <v>0</v>
      </c>
      <c r="S119" s="235">
        <v>0</v>
      </c>
      <c r="T119" s="236">
        <f>$S$119*$H$119</f>
        <v>0</v>
      </c>
      <c r="AR119" s="175" t="s">
        <v>130</v>
      </c>
      <c r="AT119" s="175" t="s">
        <v>125</v>
      </c>
      <c r="AU119" s="175" t="s">
        <v>17</v>
      </c>
      <c r="AY119" s="175" t="s">
        <v>122</v>
      </c>
      <c r="BE119" s="225">
        <f>IF($N$119="základní",$J$119,0)</f>
        <v>0</v>
      </c>
      <c r="BF119" s="225">
        <f>IF($N$119="snížená",$J$119,0)</f>
        <v>0</v>
      </c>
      <c r="BG119" s="225">
        <f>IF($N$119="zákl. přenesená",$J$119,0)</f>
        <v>0</v>
      </c>
      <c r="BH119" s="225">
        <f>IF($N$119="sníž. přenesená",$J$119,0)</f>
        <v>0</v>
      </c>
      <c r="BI119" s="225">
        <f>IF($N$119="nulová",$J$119,0)</f>
        <v>0</v>
      </c>
      <c r="BJ119" s="175" t="s">
        <v>17</v>
      </c>
      <c r="BK119" s="225">
        <f>ROUND($I$119*$H$119,2)</f>
        <v>0</v>
      </c>
      <c r="BL119" s="175" t="s">
        <v>130</v>
      </c>
      <c r="BM119" s="175" t="s">
        <v>1413</v>
      </c>
    </row>
    <row r="120" spans="1:65" s="147" customFormat="1" ht="7.5" customHeight="1" x14ac:dyDescent="0.3">
      <c r="A120" s="258"/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265"/>
    </row>
    <row r="121" spans="1:65" ht="37.5" customHeight="1" x14ac:dyDescent="0.3">
      <c r="A121" s="257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64"/>
    </row>
    <row r="402" s="87" customFormat="1" ht="14.25" customHeight="1" x14ac:dyDescent="0.3"/>
  </sheetData>
  <sheetProtection password="836A" sheet="1" objects="1" scenarios="1" autoFilter="0"/>
  <autoFilter ref="C78:K78"/>
  <mergeCells count="9">
    <mergeCell ref="E71:H71"/>
    <mergeCell ref="G1:H1"/>
    <mergeCell ref="L2:V2"/>
    <mergeCell ref="E7:H7"/>
    <mergeCell ref="E9:H9"/>
    <mergeCell ref="E24:H24"/>
    <mergeCell ref="E45:H45"/>
    <mergeCell ref="E47:H47"/>
    <mergeCell ref="E69:H69"/>
  </mergeCells>
  <hyperlinks>
    <hyperlink ref="F1:G1" location="C2" tooltip="Krycí list soupisu" display="1) Krycí list soupisu"/>
    <hyperlink ref="G1:H1" location="'D-E - Elektroinstalace'!A42" tooltip="Rekapitulace" display="2) Rekapitulace"/>
    <hyperlink ref="J1" location="'D-E - Elektroinstalace'!I82" tooltip="Soupis prací" display="3) Soupis prací"/>
    <hyperlink ref="L1" location="'Rekapitulace stavby'!A2" tooltip="Rekapitulace stavby" display="Rekapitulace stavby"/>
    <hyperlink ref="F1" location="'D-E - Elektroinstalace'!A2" tooltip="Krycí list soupisu" display="1) Krycí list soupisu"/>
  </hyperlinks>
  <printOptions horizontalCentered="1"/>
  <pageMargins left="0.59055118110236227" right="0.39370078740157483" top="0.59055118110236227" bottom="0.59055118110236227" header="0" footer="0"/>
  <pageSetup paperSize="9" scale="66" fitToHeight="100" orientation="portrait" blackAndWhite="1" r:id="rId1"/>
  <headerFooter alignWithMargins="0"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08"/>
  <sheetViews>
    <sheetView showRowColHeaders="0" zoomScaleNormal="100" workbookViewId="0"/>
  </sheetViews>
  <sheetFormatPr defaultColWidth="0" defaultRowHeight="13.5" x14ac:dyDescent="0.3"/>
  <cols>
    <col min="1" max="1" width="8.33203125" customWidth="1"/>
    <col min="2" max="2" width="1.6640625" customWidth="1"/>
    <col min="3" max="4" width="5" customWidth="1"/>
    <col min="5" max="5" width="11.6640625" customWidth="1"/>
    <col min="6" max="6" width="9.1640625" customWidth="1"/>
    <col min="7" max="7" width="5" customWidth="1"/>
    <col min="8" max="8" width="77.83203125" customWidth="1"/>
    <col min="9" max="10" width="20" customWidth="1"/>
    <col min="11" max="11" width="1.6640625" customWidth="1"/>
    <col min="12" max="12" width="9.33203125" customWidth="1"/>
    <col min="13" max="16384" width="9.33203125" hidden="1"/>
  </cols>
  <sheetData>
    <row r="1" spans="1:12" ht="37.5" customHeight="1" x14ac:dyDescent="0.3">
      <c r="A1" s="292"/>
      <c r="B1" s="292"/>
      <c r="C1" s="292"/>
      <c r="D1" s="292"/>
      <c r="E1" s="292"/>
      <c r="F1" s="292"/>
      <c r="G1" s="292"/>
      <c r="H1" s="292"/>
      <c r="I1" s="292"/>
      <c r="J1" s="355" t="s">
        <v>1420</v>
      </c>
      <c r="K1" s="355"/>
      <c r="L1" s="355"/>
    </row>
    <row r="2" spans="1:12" ht="7.5" customHeight="1" x14ac:dyDescent="0.3">
      <c r="A2" s="292"/>
      <c r="B2" s="6"/>
      <c r="C2" s="7"/>
      <c r="D2" s="7"/>
      <c r="E2" s="7"/>
      <c r="F2" s="7"/>
      <c r="G2" s="7"/>
      <c r="H2" s="7"/>
      <c r="I2" s="7"/>
      <c r="J2" s="7"/>
      <c r="K2" s="8"/>
      <c r="L2" s="292"/>
    </row>
    <row r="3" spans="1:12" s="11" customFormat="1" ht="45" customHeight="1" x14ac:dyDescent="0.3">
      <c r="A3" s="293"/>
      <c r="B3" s="9"/>
      <c r="C3" s="349" t="s">
        <v>1421</v>
      </c>
      <c r="D3" s="349"/>
      <c r="E3" s="349"/>
      <c r="F3" s="349"/>
      <c r="G3" s="349"/>
      <c r="H3" s="349"/>
      <c r="I3" s="349"/>
      <c r="J3" s="349"/>
      <c r="K3" s="10"/>
      <c r="L3" s="293"/>
    </row>
    <row r="4" spans="1:12" ht="25.5" customHeight="1" x14ac:dyDescent="0.3">
      <c r="A4" s="292"/>
      <c r="B4" s="12"/>
      <c r="C4" s="354" t="s">
        <v>1422</v>
      </c>
      <c r="D4" s="354"/>
      <c r="E4" s="354"/>
      <c r="F4" s="354"/>
      <c r="G4" s="354"/>
      <c r="H4" s="354"/>
      <c r="I4" s="354"/>
      <c r="J4" s="354"/>
      <c r="K4" s="13"/>
      <c r="L4" s="292"/>
    </row>
    <row r="5" spans="1:12" ht="5.25" customHeight="1" x14ac:dyDescent="0.3">
      <c r="A5" s="292"/>
      <c r="B5" s="12"/>
      <c r="C5" s="14"/>
      <c r="D5" s="14"/>
      <c r="E5" s="14"/>
      <c r="F5" s="14"/>
      <c r="G5" s="14"/>
      <c r="H5" s="14"/>
      <c r="I5" s="14"/>
      <c r="J5" s="14"/>
      <c r="K5" s="13"/>
      <c r="L5" s="292"/>
    </row>
    <row r="6" spans="1:12" ht="15" customHeight="1" x14ac:dyDescent="0.3">
      <c r="A6" s="292"/>
      <c r="B6" s="12"/>
      <c r="C6" s="352" t="s">
        <v>1423</v>
      </c>
      <c r="D6" s="352"/>
      <c r="E6" s="352"/>
      <c r="F6" s="352"/>
      <c r="G6" s="352"/>
      <c r="H6" s="352"/>
      <c r="I6" s="352"/>
      <c r="J6" s="352"/>
      <c r="K6" s="13"/>
      <c r="L6" s="292"/>
    </row>
    <row r="7" spans="1:12" ht="15" customHeight="1" x14ac:dyDescent="0.3">
      <c r="A7" s="292"/>
      <c r="B7" s="16"/>
      <c r="C7" s="352" t="s">
        <v>1424</v>
      </c>
      <c r="D7" s="352"/>
      <c r="E7" s="352"/>
      <c r="F7" s="352"/>
      <c r="G7" s="352"/>
      <c r="H7" s="352"/>
      <c r="I7" s="352"/>
      <c r="J7" s="352"/>
      <c r="K7" s="13"/>
      <c r="L7" s="292"/>
    </row>
    <row r="8" spans="1:12" ht="12.75" customHeight="1" x14ac:dyDescent="0.3">
      <c r="A8" s="292"/>
      <c r="B8" s="16"/>
      <c r="C8" s="15"/>
      <c r="D8" s="15"/>
      <c r="E8" s="15"/>
      <c r="F8" s="15"/>
      <c r="G8" s="15"/>
      <c r="H8" s="15"/>
      <c r="I8" s="15"/>
      <c r="J8" s="15"/>
      <c r="K8" s="13"/>
      <c r="L8" s="292"/>
    </row>
    <row r="9" spans="1:12" ht="15" customHeight="1" x14ac:dyDescent="0.3">
      <c r="A9" s="292"/>
      <c r="B9" s="16"/>
      <c r="C9" s="352" t="s">
        <v>1425</v>
      </c>
      <c r="D9" s="352"/>
      <c r="E9" s="352"/>
      <c r="F9" s="352"/>
      <c r="G9" s="352"/>
      <c r="H9" s="352"/>
      <c r="I9" s="352"/>
      <c r="J9" s="352"/>
      <c r="K9" s="13"/>
      <c r="L9" s="292"/>
    </row>
    <row r="10" spans="1:12" ht="15" customHeight="1" x14ac:dyDescent="0.3">
      <c r="A10" s="292"/>
      <c r="B10" s="16"/>
      <c r="C10" s="15"/>
      <c r="D10" s="352" t="s">
        <v>1426</v>
      </c>
      <c r="E10" s="352"/>
      <c r="F10" s="352"/>
      <c r="G10" s="352"/>
      <c r="H10" s="352"/>
      <c r="I10" s="352"/>
      <c r="J10" s="352"/>
      <c r="K10" s="13"/>
      <c r="L10" s="292"/>
    </row>
    <row r="11" spans="1:12" ht="15" customHeight="1" x14ac:dyDescent="0.3">
      <c r="A11" s="292"/>
      <c r="B11" s="16"/>
      <c r="C11" s="17"/>
      <c r="D11" s="352" t="s">
        <v>1427</v>
      </c>
      <c r="E11" s="352"/>
      <c r="F11" s="352"/>
      <c r="G11" s="352"/>
      <c r="H11" s="352"/>
      <c r="I11" s="352"/>
      <c r="J11" s="352"/>
      <c r="K11" s="13"/>
      <c r="L11" s="292"/>
    </row>
    <row r="12" spans="1:12" ht="12.75" customHeight="1" x14ac:dyDescent="0.3">
      <c r="A12" s="292"/>
      <c r="B12" s="16"/>
      <c r="C12" s="17"/>
      <c r="D12" s="17"/>
      <c r="E12" s="17"/>
      <c r="F12" s="17"/>
      <c r="G12" s="17"/>
      <c r="H12" s="17"/>
      <c r="I12" s="17"/>
      <c r="J12" s="17"/>
      <c r="K12" s="13"/>
      <c r="L12" s="292"/>
    </row>
    <row r="13" spans="1:12" ht="15" customHeight="1" x14ac:dyDescent="0.3">
      <c r="A13" s="292"/>
      <c r="B13" s="16"/>
      <c r="C13" s="17"/>
      <c r="D13" s="352" t="s">
        <v>1428</v>
      </c>
      <c r="E13" s="352"/>
      <c r="F13" s="352"/>
      <c r="G13" s="352"/>
      <c r="H13" s="352"/>
      <c r="I13" s="352"/>
      <c r="J13" s="352"/>
      <c r="K13" s="13"/>
      <c r="L13" s="292"/>
    </row>
    <row r="14" spans="1:12" ht="15" customHeight="1" x14ac:dyDescent="0.3">
      <c r="A14" s="292"/>
      <c r="B14" s="16"/>
      <c r="C14" s="17"/>
      <c r="D14" s="352" t="s">
        <v>1429</v>
      </c>
      <c r="E14" s="352"/>
      <c r="F14" s="352"/>
      <c r="G14" s="352"/>
      <c r="H14" s="352"/>
      <c r="I14" s="352"/>
      <c r="J14" s="352"/>
      <c r="K14" s="13"/>
      <c r="L14" s="292"/>
    </row>
    <row r="15" spans="1:12" ht="15" customHeight="1" x14ac:dyDescent="0.3">
      <c r="A15" s="292"/>
      <c r="B15" s="16"/>
      <c r="C15" s="17"/>
      <c r="D15" s="352" t="s">
        <v>1430</v>
      </c>
      <c r="E15" s="352"/>
      <c r="F15" s="352"/>
      <c r="G15" s="352"/>
      <c r="H15" s="352"/>
      <c r="I15" s="352"/>
      <c r="J15" s="352"/>
      <c r="K15" s="13"/>
      <c r="L15" s="292"/>
    </row>
    <row r="16" spans="1:12" ht="15" customHeight="1" x14ac:dyDescent="0.3">
      <c r="A16" s="292"/>
      <c r="B16" s="16"/>
      <c r="C16" s="17"/>
      <c r="D16" s="17"/>
      <c r="E16" s="18" t="s">
        <v>68</v>
      </c>
      <c r="F16" s="352" t="s">
        <v>1431</v>
      </c>
      <c r="G16" s="352"/>
      <c r="H16" s="352"/>
      <c r="I16" s="352"/>
      <c r="J16" s="352"/>
      <c r="K16" s="13"/>
      <c r="L16" s="292"/>
    </row>
    <row r="17" spans="1:12" ht="15" customHeight="1" x14ac:dyDescent="0.3">
      <c r="A17" s="292"/>
      <c r="B17" s="16"/>
      <c r="C17" s="17"/>
      <c r="D17" s="17"/>
      <c r="E17" s="18" t="s">
        <v>1432</v>
      </c>
      <c r="F17" s="352" t="s">
        <v>1433</v>
      </c>
      <c r="G17" s="352"/>
      <c r="H17" s="352"/>
      <c r="I17" s="352"/>
      <c r="J17" s="352"/>
      <c r="K17" s="13"/>
      <c r="L17" s="292"/>
    </row>
    <row r="18" spans="1:12" ht="15" customHeight="1" x14ac:dyDescent="0.3">
      <c r="A18" s="292"/>
      <c r="B18" s="16"/>
      <c r="C18" s="17"/>
      <c r="D18" s="17"/>
      <c r="E18" s="18" t="s">
        <v>1434</v>
      </c>
      <c r="F18" s="352" t="s">
        <v>1435</v>
      </c>
      <c r="G18" s="352"/>
      <c r="H18" s="352"/>
      <c r="I18" s="352"/>
      <c r="J18" s="352"/>
      <c r="K18" s="13"/>
      <c r="L18" s="292"/>
    </row>
    <row r="19" spans="1:12" ht="15" customHeight="1" x14ac:dyDescent="0.3">
      <c r="A19" s="292"/>
      <c r="B19" s="16"/>
      <c r="C19" s="17"/>
      <c r="D19" s="17"/>
      <c r="E19" s="18" t="s">
        <v>1436</v>
      </c>
      <c r="F19" s="352" t="s">
        <v>1437</v>
      </c>
      <c r="G19" s="352"/>
      <c r="H19" s="352"/>
      <c r="I19" s="352"/>
      <c r="J19" s="352"/>
      <c r="K19" s="13"/>
      <c r="L19" s="292"/>
    </row>
    <row r="20" spans="1:12" ht="15" customHeight="1" x14ac:dyDescent="0.3">
      <c r="A20" s="292"/>
      <c r="B20" s="16"/>
      <c r="C20" s="17"/>
      <c r="D20" s="17"/>
      <c r="E20" s="18" t="s">
        <v>1438</v>
      </c>
      <c r="F20" s="352" t="s">
        <v>1439</v>
      </c>
      <c r="G20" s="352"/>
      <c r="H20" s="352"/>
      <c r="I20" s="352"/>
      <c r="J20" s="352"/>
      <c r="K20" s="13"/>
      <c r="L20" s="292"/>
    </row>
    <row r="21" spans="1:12" ht="15" customHeight="1" x14ac:dyDescent="0.3">
      <c r="A21" s="292"/>
      <c r="B21" s="16"/>
      <c r="C21" s="17"/>
      <c r="D21" s="17"/>
      <c r="E21" s="18" t="s">
        <v>1440</v>
      </c>
      <c r="F21" s="352" t="s">
        <v>1441</v>
      </c>
      <c r="G21" s="352"/>
      <c r="H21" s="352"/>
      <c r="I21" s="352"/>
      <c r="J21" s="352"/>
      <c r="K21" s="13"/>
      <c r="L21" s="292"/>
    </row>
    <row r="22" spans="1:12" ht="12.75" customHeight="1" x14ac:dyDescent="0.3">
      <c r="A22" s="292"/>
      <c r="B22" s="16"/>
      <c r="C22" s="17"/>
      <c r="D22" s="17"/>
      <c r="E22" s="17"/>
      <c r="F22" s="17"/>
      <c r="G22" s="17"/>
      <c r="H22" s="17"/>
      <c r="I22" s="17"/>
      <c r="J22" s="17"/>
      <c r="K22" s="13"/>
      <c r="L22" s="292"/>
    </row>
    <row r="23" spans="1:12" ht="15" customHeight="1" x14ac:dyDescent="0.3">
      <c r="A23" s="292"/>
      <c r="B23" s="16"/>
      <c r="C23" s="352" t="s">
        <v>1442</v>
      </c>
      <c r="D23" s="352"/>
      <c r="E23" s="352"/>
      <c r="F23" s="352"/>
      <c r="G23" s="352"/>
      <c r="H23" s="352"/>
      <c r="I23" s="352"/>
      <c r="J23" s="352"/>
      <c r="K23" s="13"/>
      <c r="L23" s="292"/>
    </row>
    <row r="24" spans="1:12" ht="15" customHeight="1" x14ac:dyDescent="0.3">
      <c r="A24" s="292"/>
      <c r="B24" s="16"/>
      <c r="C24" s="352" t="s">
        <v>1443</v>
      </c>
      <c r="D24" s="352"/>
      <c r="E24" s="352"/>
      <c r="F24" s="352"/>
      <c r="G24" s="352"/>
      <c r="H24" s="352"/>
      <c r="I24" s="352"/>
      <c r="J24" s="352"/>
      <c r="K24" s="13"/>
      <c r="L24" s="292"/>
    </row>
    <row r="25" spans="1:12" ht="15" customHeight="1" x14ac:dyDescent="0.3">
      <c r="A25" s="292"/>
      <c r="B25" s="16"/>
      <c r="C25" s="15"/>
      <c r="D25" s="352" t="s">
        <v>1444</v>
      </c>
      <c r="E25" s="352"/>
      <c r="F25" s="352"/>
      <c r="G25" s="352"/>
      <c r="H25" s="352"/>
      <c r="I25" s="352"/>
      <c r="J25" s="352"/>
      <c r="K25" s="13"/>
      <c r="L25" s="292"/>
    </row>
    <row r="26" spans="1:12" ht="15" customHeight="1" x14ac:dyDescent="0.3">
      <c r="A26" s="292"/>
      <c r="B26" s="16"/>
      <c r="C26" s="17"/>
      <c r="D26" s="352" t="s">
        <v>1445</v>
      </c>
      <c r="E26" s="352"/>
      <c r="F26" s="352"/>
      <c r="G26" s="352"/>
      <c r="H26" s="352"/>
      <c r="I26" s="352"/>
      <c r="J26" s="352"/>
      <c r="K26" s="13"/>
      <c r="L26" s="292"/>
    </row>
    <row r="27" spans="1:12" ht="12.75" customHeight="1" x14ac:dyDescent="0.3">
      <c r="A27" s="292"/>
      <c r="B27" s="16"/>
      <c r="C27" s="17"/>
      <c r="D27" s="17"/>
      <c r="E27" s="17"/>
      <c r="F27" s="17"/>
      <c r="G27" s="17"/>
      <c r="H27" s="17"/>
      <c r="I27" s="17"/>
      <c r="J27" s="17"/>
      <c r="K27" s="13"/>
      <c r="L27" s="292"/>
    </row>
    <row r="28" spans="1:12" ht="15" customHeight="1" x14ac:dyDescent="0.3">
      <c r="A28" s="292"/>
      <c r="B28" s="16"/>
      <c r="C28" s="17"/>
      <c r="D28" s="352" t="s">
        <v>1446</v>
      </c>
      <c r="E28" s="352"/>
      <c r="F28" s="352"/>
      <c r="G28" s="352"/>
      <c r="H28" s="352"/>
      <c r="I28" s="352"/>
      <c r="J28" s="352"/>
      <c r="K28" s="13"/>
      <c r="L28" s="292"/>
    </row>
    <row r="29" spans="1:12" ht="15" customHeight="1" x14ac:dyDescent="0.3">
      <c r="A29" s="292"/>
      <c r="B29" s="16"/>
      <c r="C29" s="17"/>
      <c r="D29" s="352" t="s">
        <v>1447</v>
      </c>
      <c r="E29" s="352"/>
      <c r="F29" s="352"/>
      <c r="G29" s="352"/>
      <c r="H29" s="352"/>
      <c r="I29" s="352"/>
      <c r="J29" s="352"/>
      <c r="K29" s="13"/>
      <c r="L29" s="292"/>
    </row>
    <row r="30" spans="1:12" ht="12.75" customHeight="1" x14ac:dyDescent="0.3">
      <c r="A30" s="292"/>
      <c r="B30" s="16"/>
      <c r="C30" s="17"/>
      <c r="D30" s="17"/>
      <c r="E30" s="17"/>
      <c r="F30" s="17"/>
      <c r="G30" s="17"/>
      <c r="H30" s="17"/>
      <c r="I30" s="17"/>
      <c r="J30" s="17"/>
      <c r="K30" s="13"/>
      <c r="L30" s="292"/>
    </row>
    <row r="31" spans="1:12" ht="15" customHeight="1" x14ac:dyDescent="0.3">
      <c r="A31" s="292"/>
      <c r="B31" s="16"/>
      <c r="C31" s="17"/>
      <c r="D31" s="352" t="s">
        <v>1448</v>
      </c>
      <c r="E31" s="352"/>
      <c r="F31" s="352"/>
      <c r="G31" s="352"/>
      <c r="H31" s="352"/>
      <c r="I31" s="352"/>
      <c r="J31" s="352"/>
      <c r="K31" s="13"/>
      <c r="L31" s="292"/>
    </row>
    <row r="32" spans="1:12" ht="15" customHeight="1" x14ac:dyDescent="0.3">
      <c r="A32" s="292"/>
      <c r="B32" s="16"/>
      <c r="C32" s="17"/>
      <c r="D32" s="352" t="s">
        <v>1449</v>
      </c>
      <c r="E32" s="352"/>
      <c r="F32" s="352"/>
      <c r="G32" s="352"/>
      <c r="H32" s="352"/>
      <c r="I32" s="352"/>
      <c r="J32" s="352"/>
      <c r="K32" s="13"/>
      <c r="L32" s="292"/>
    </row>
    <row r="33" spans="1:12" ht="15" customHeight="1" x14ac:dyDescent="0.3">
      <c r="A33" s="292"/>
      <c r="B33" s="16"/>
      <c r="C33" s="17"/>
      <c r="D33" s="352" t="s">
        <v>1450</v>
      </c>
      <c r="E33" s="352"/>
      <c r="F33" s="352"/>
      <c r="G33" s="352"/>
      <c r="H33" s="352"/>
      <c r="I33" s="352"/>
      <c r="J33" s="352"/>
      <c r="K33" s="13"/>
      <c r="L33" s="292"/>
    </row>
    <row r="34" spans="1:12" ht="15" customHeight="1" x14ac:dyDescent="0.3">
      <c r="A34" s="292"/>
      <c r="B34" s="16"/>
      <c r="C34" s="17"/>
      <c r="D34" s="15"/>
      <c r="E34" s="19" t="s">
        <v>106</v>
      </c>
      <c r="F34" s="15"/>
      <c r="G34" s="352" t="s">
        <v>1451</v>
      </c>
      <c r="H34" s="352"/>
      <c r="I34" s="352"/>
      <c r="J34" s="352"/>
      <c r="K34" s="13"/>
      <c r="L34" s="292"/>
    </row>
    <row r="35" spans="1:12" ht="30.75" customHeight="1" x14ac:dyDescent="0.3">
      <c r="A35" s="292"/>
      <c r="B35" s="16"/>
      <c r="C35" s="17"/>
      <c r="D35" s="15"/>
      <c r="E35" s="19" t="s">
        <v>1452</v>
      </c>
      <c r="F35" s="15"/>
      <c r="G35" s="352" t="s">
        <v>1453</v>
      </c>
      <c r="H35" s="352"/>
      <c r="I35" s="352"/>
      <c r="J35" s="352"/>
      <c r="K35" s="13"/>
      <c r="L35" s="292"/>
    </row>
    <row r="36" spans="1:12" ht="15" customHeight="1" x14ac:dyDescent="0.3">
      <c r="A36" s="292"/>
      <c r="B36" s="16"/>
      <c r="C36" s="17"/>
      <c r="D36" s="15"/>
      <c r="E36" s="19" t="s">
        <v>44</v>
      </c>
      <c r="F36" s="15"/>
      <c r="G36" s="352" t="s">
        <v>1454</v>
      </c>
      <c r="H36" s="352"/>
      <c r="I36" s="352"/>
      <c r="J36" s="352"/>
      <c r="K36" s="13"/>
      <c r="L36" s="292"/>
    </row>
    <row r="37" spans="1:12" ht="15" customHeight="1" x14ac:dyDescent="0.3">
      <c r="A37" s="292"/>
      <c r="B37" s="16"/>
      <c r="C37" s="17"/>
      <c r="D37" s="15"/>
      <c r="E37" s="19" t="s">
        <v>107</v>
      </c>
      <c r="F37" s="15"/>
      <c r="G37" s="352" t="s">
        <v>1455</v>
      </c>
      <c r="H37" s="352"/>
      <c r="I37" s="352"/>
      <c r="J37" s="352"/>
      <c r="K37" s="13"/>
      <c r="L37" s="292"/>
    </row>
    <row r="38" spans="1:12" ht="15" customHeight="1" x14ac:dyDescent="0.3">
      <c r="A38" s="292"/>
      <c r="B38" s="16"/>
      <c r="C38" s="17"/>
      <c r="D38" s="15"/>
      <c r="E38" s="19" t="s">
        <v>108</v>
      </c>
      <c r="F38" s="15"/>
      <c r="G38" s="352" t="s">
        <v>1456</v>
      </c>
      <c r="H38" s="352"/>
      <c r="I38" s="352"/>
      <c r="J38" s="352"/>
      <c r="K38" s="13"/>
      <c r="L38" s="292"/>
    </row>
    <row r="39" spans="1:12" ht="15" customHeight="1" x14ac:dyDescent="0.3">
      <c r="A39" s="292"/>
      <c r="B39" s="16"/>
      <c r="C39" s="17"/>
      <c r="D39" s="15"/>
      <c r="E39" s="19" t="s">
        <v>109</v>
      </c>
      <c r="F39" s="15"/>
      <c r="G39" s="352" t="s">
        <v>1457</v>
      </c>
      <c r="H39" s="352"/>
      <c r="I39" s="352"/>
      <c r="J39" s="352"/>
      <c r="K39" s="13"/>
      <c r="L39" s="292"/>
    </row>
    <row r="40" spans="1:12" ht="15" customHeight="1" x14ac:dyDescent="0.3">
      <c r="A40" s="292"/>
      <c r="B40" s="16"/>
      <c r="C40" s="17"/>
      <c r="D40" s="15"/>
      <c r="E40" s="19" t="s">
        <v>1458</v>
      </c>
      <c r="F40" s="15"/>
      <c r="G40" s="352" t="s">
        <v>1459</v>
      </c>
      <c r="H40" s="352"/>
      <c r="I40" s="352"/>
      <c r="J40" s="352"/>
      <c r="K40" s="13"/>
      <c r="L40" s="292"/>
    </row>
    <row r="41" spans="1:12" ht="15" customHeight="1" x14ac:dyDescent="0.3">
      <c r="A41" s="292"/>
      <c r="B41" s="16"/>
      <c r="C41" s="17"/>
      <c r="D41" s="15"/>
      <c r="E41" s="19"/>
      <c r="F41" s="15"/>
      <c r="G41" s="352" t="s">
        <v>1460</v>
      </c>
      <c r="H41" s="352"/>
      <c r="I41" s="352"/>
      <c r="J41" s="352"/>
      <c r="K41" s="13"/>
      <c r="L41" s="292"/>
    </row>
    <row r="42" spans="1:12" ht="15" customHeight="1" x14ac:dyDescent="0.3">
      <c r="A42" s="292"/>
      <c r="B42" s="16"/>
      <c r="C42" s="17"/>
      <c r="D42" s="15"/>
      <c r="E42" s="19" t="s">
        <v>1461</v>
      </c>
      <c r="F42" s="15"/>
      <c r="G42" s="352" t="s">
        <v>1462</v>
      </c>
      <c r="H42" s="352"/>
      <c r="I42" s="352"/>
      <c r="J42" s="352"/>
      <c r="K42" s="13"/>
      <c r="L42" s="292"/>
    </row>
    <row r="43" spans="1:12" ht="15" customHeight="1" x14ac:dyDescent="0.3">
      <c r="A43" s="292"/>
      <c r="B43" s="16"/>
      <c r="C43" s="17"/>
      <c r="D43" s="15"/>
      <c r="E43" s="19" t="s">
        <v>112</v>
      </c>
      <c r="F43" s="15"/>
      <c r="G43" s="352" t="s">
        <v>1463</v>
      </c>
      <c r="H43" s="352"/>
      <c r="I43" s="352"/>
      <c r="J43" s="352"/>
      <c r="K43" s="13"/>
      <c r="L43" s="292"/>
    </row>
    <row r="44" spans="1:12" ht="12.75" customHeight="1" x14ac:dyDescent="0.3">
      <c r="A44" s="292"/>
      <c r="B44" s="16"/>
      <c r="C44" s="17"/>
      <c r="D44" s="15"/>
      <c r="E44" s="15"/>
      <c r="F44" s="15"/>
      <c r="G44" s="15"/>
      <c r="H44" s="15"/>
      <c r="I44" s="15"/>
      <c r="J44" s="15"/>
      <c r="K44" s="13"/>
      <c r="L44" s="292"/>
    </row>
    <row r="45" spans="1:12" ht="15" customHeight="1" x14ac:dyDescent="0.3">
      <c r="A45" s="292"/>
      <c r="B45" s="16"/>
      <c r="C45" s="17"/>
      <c r="D45" s="352" t="s">
        <v>1464</v>
      </c>
      <c r="E45" s="352"/>
      <c r="F45" s="352"/>
      <c r="G45" s="352"/>
      <c r="H45" s="352"/>
      <c r="I45" s="352"/>
      <c r="J45" s="352"/>
      <c r="K45" s="13"/>
      <c r="L45" s="292"/>
    </row>
    <row r="46" spans="1:12" ht="15" customHeight="1" x14ac:dyDescent="0.3">
      <c r="A46" s="292"/>
      <c r="B46" s="16"/>
      <c r="C46" s="17"/>
      <c r="D46" s="17"/>
      <c r="E46" s="352" t="s">
        <v>1465</v>
      </c>
      <c r="F46" s="352"/>
      <c r="G46" s="352"/>
      <c r="H46" s="352"/>
      <c r="I46" s="352"/>
      <c r="J46" s="352"/>
      <c r="K46" s="13"/>
      <c r="L46" s="292"/>
    </row>
    <row r="47" spans="1:12" ht="15" customHeight="1" x14ac:dyDescent="0.3">
      <c r="A47" s="292"/>
      <c r="B47" s="16"/>
      <c r="C47" s="17"/>
      <c r="D47" s="17"/>
      <c r="E47" s="352" t="s">
        <v>1466</v>
      </c>
      <c r="F47" s="352"/>
      <c r="G47" s="352"/>
      <c r="H47" s="352"/>
      <c r="I47" s="352"/>
      <c r="J47" s="352"/>
      <c r="K47" s="13"/>
      <c r="L47" s="292"/>
    </row>
    <row r="48" spans="1:12" ht="15" customHeight="1" x14ac:dyDescent="0.3">
      <c r="A48" s="292"/>
      <c r="B48" s="16"/>
      <c r="C48" s="17"/>
      <c r="D48" s="17"/>
      <c r="E48" s="352" t="s">
        <v>1467</v>
      </c>
      <c r="F48" s="352"/>
      <c r="G48" s="352"/>
      <c r="H48" s="352"/>
      <c r="I48" s="352"/>
      <c r="J48" s="352"/>
      <c r="K48" s="13"/>
      <c r="L48" s="292"/>
    </row>
    <row r="49" spans="1:12" ht="15" customHeight="1" x14ac:dyDescent="0.3">
      <c r="A49" s="292"/>
      <c r="B49" s="16"/>
      <c r="C49" s="17"/>
      <c r="D49" s="352" t="s">
        <v>1468</v>
      </c>
      <c r="E49" s="352"/>
      <c r="F49" s="352"/>
      <c r="G49" s="352"/>
      <c r="H49" s="352"/>
      <c r="I49" s="352"/>
      <c r="J49" s="352"/>
      <c r="K49" s="13"/>
      <c r="L49" s="292"/>
    </row>
    <row r="50" spans="1:12" ht="25.5" customHeight="1" x14ac:dyDescent="0.3">
      <c r="A50" s="292"/>
      <c r="B50" s="12"/>
      <c r="C50" s="354" t="s">
        <v>1469</v>
      </c>
      <c r="D50" s="354"/>
      <c r="E50" s="354"/>
      <c r="F50" s="354"/>
      <c r="G50" s="354"/>
      <c r="H50" s="354"/>
      <c r="I50" s="354"/>
      <c r="J50" s="354"/>
      <c r="K50" s="13"/>
      <c r="L50" s="292"/>
    </row>
    <row r="51" spans="1:12" ht="5.25" customHeight="1" x14ac:dyDescent="0.3">
      <c r="A51" s="292"/>
      <c r="B51" s="12"/>
      <c r="C51" s="14"/>
      <c r="D51" s="14"/>
      <c r="E51" s="14"/>
      <c r="F51" s="14"/>
      <c r="G51" s="14"/>
      <c r="H51" s="14"/>
      <c r="I51" s="14"/>
      <c r="J51" s="14"/>
      <c r="K51" s="13"/>
      <c r="L51" s="292"/>
    </row>
    <row r="52" spans="1:12" ht="15" customHeight="1" x14ac:dyDescent="0.3">
      <c r="A52" s="292"/>
      <c r="B52" s="12"/>
      <c r="C52" s="352" t="s">
        <v>1470</v>
      </c>
      <c r="D52" s="352"/>
      <c r="E52" s="352"/>
      <c r="F52" s="352"/>
      <c r="G52" s="352"/>
      <c r="H52" s="352"/>
      <c r="I52" s="352"/>
      <c r="J52" s="352"/>
      <c r="K52" s="13"/>
      <c r="L52" s="292"/>
    </row>
    <row r="53" spans="1:12" ht="15" customHeight="1" x14ac:dyDescent="0.3">
      <c r="A53" s="292"/>
      <c r="B53" s="12"/>
      <c r="C53" s="352" t="s">
        <v>1471</v>
      </c>
      <c r="D53" s="352"/>
      <c r="E53" s="352"/>
      <c r="F53" s="352"/>
      <c r="G53" s="352"/>
      <c r="H53" s="352"/>
      <c r="I53" s="352"/>
      <c r="J53" s="352"/>
      <c r="K53" s="13"/>
      <c r="L53" s="292"/>
    </row>
    <row r="54" spans="1:12" ht="12.75" customHeight="1" x14ac:dyDescent="0.3">
      <c r="A54" s="292"/>
      <c r="B54" s="12"/>
      <c r="C54" s="15"/>
      <c r="D54" s="15"/>
      <c r="E54" s="15"/>
      <c r="F54" s="15"/>
      <c r="G54" s="15"/>
      <c r="H54" s="15"/>
      <c r="I54" s="15"/>
      <c r="J54" s="15"/>
      <c r="K54" s="13"/>
      <c r="L54" s="292"/>
    </row>
    <row r="55" spans="1:12" ht="15" customHeight="1" x14ac:dyDescent="0.3">
      <c r="A55" s="292"/>
      <c r="B55" s="12"/>
      <c r="C55" s="352" t="s">
        <v>1472</v>
      </c>
      <c r="D55" s="352"/>
      <c r="E55" s="352"/>
      <c r="F55" s="352"/>
      <c r="G55" s="352"/>
      <c r="H55" s="352"/>
      <c r="I55" s="352"/>
      <c r="J55" s="352"/>
      <c r="K55" s="13"/>
      <c r="L55" s="292"/>
    </row>
    <row r="56" spans="1:12" ht="15" customHeight="1" x14ac:dyDescent="0.3">
      <c r="A56" s="292"/>
      <c r="B56" s="12"/>
      <c r="C56" s="17"/>
      <c r="D56" s="352" t="s">
        <v>1473</v>
      </c>
      <c r="E56" s="352"/>
      <c r="F56" s="352"/>
      <c r="G56" s="352"/>
      <c r="H56" s="352"/>
      <c r="I56" s="352"/>
      <c r="J56" s="352"/>
      <c r="K56" s="13"/>
      <c r="L56" s="292"/>
    </row>
    <row r="57" spans="1:12" ht="15" customHeight="1" x14ac:dyDescent="0.3">
      <c r="A57" s="292"/>
      <c r="B57" s="12"/>
      <c r="C57" s="17"/>
      <c r="D57" s="352" t="s">
        <v>1474</v>
      </c>
      <c r="E57" s="352"/>
      <c r="F57" s="352"/>
      <c r="G57" s="352"/>
      <c r="H57" s="352"/>
      <c r="I57" s="352"/>
      <c r="J57" s="352"/>
      <c r="K57" s="13"/>
      <c r="L57" s="292"/>
    </row>
    <row r="58" spans="1:12" ht="15" customHeight="1" x14ac:dyDescent="0.3">
      <c r="A58" s="292"/>
      <c r="B58" s="12"/>
      <c r="C58" s="17"/>
      <c r="D58" s="352" t="s">
        <v>1475</v>
      </c>
      <c r="E58" s="352"/>
      <c r="F58" s="352"/>
      <c r="G58" s="352"/>
      <c r="H58" s="352"/>
      <c r="I58" s="352"/>
      <c r="J58" s="352"/>
      <c r="K58" s="13"/>
      <c r="L58" s="292"/>
    </row>
    <row r="59" spans="1:12" ht="15" customHeight="1" x14ac:dyDescent="0.3">
      <c r="A59" s="292"/>
      <c r="B59" s="12"/>
      <c r="C59" s="17"/>
      <c r="D59" s="352" t="s">
        <v>1476</v>
      </c>
      <c r="E59" s="352"/>
      <c r="F59" s="352"/>
      <c r="G59" s="352"/>
      <c r="H59" s="352"/>
      <c r="I59" s="352"/>
      <c r="J59" s="352"/>
      <c r="K59" s="13"/>
      <c r="L59" s="292"/>
    </row>
    <row r="60" spans="1:12" ht="15" customHeight="1" x14ac:dyDescent="0.3">
      <c r="A60" s="292"/>
      <c r="B60" s="12"/>
      <c r="C60" s="17"/>
      <c r="D60" s="353" t="s">
        <v>1477</v>
      </c>
      <c r="E60" s="353"/>
      <c r="F60" s="353"/>
      <c r="G60" s="353"/>
      <c r="H60" s="353"/>
      <c r="I60" s="353"/>
      <c r="J60" s="353"/>
      <c r="K60" s="13"/>
      <c r="L60" s="292"/>
    </row>
    <row r="61" spans="1:12" ht="15" customHeight="1" x14ac:dyDescent="0.3">
      <c r="A61" s="292"/>
      <c r="B61" s="12"/>
      <c r="C61" s="17"/>
      <c r="D61" s="352" t="s">
        <v>1478</v>
      </c>
      <c r="E61" s="352"/>
      <c r="F61" s="352"/>
      <c r="G61" s="352"/>
      <c r="H61" s="352"/>
      <c r="I61" s="352"/>
      <c r="J61" s="352"/>
      <c r="K61" s="13"/>
      <c r="L61" s="292"/>
    </row>
    <row r="62" spans="1:12" ht="12.75" customHeight="1" x14ac:dyDescent="0.3">
      <c r="A62" s="292"/>
      <c r="B62" s="12"/>
      <c r="C62" s="17"/>
      <c r="D62" s="17"/>
      <c r="E62" s="20"/>
      <c r="F62" s="17"/>
      <c r="G62" s="17"/>
      <c r="H62" s="17"/>
      <c r="I62" s="17"/>
      <c r="J62" s="17"/>
      <c r="K62" s="13"/>
      <c r="L62" s="292"/>
    </row>
    <row r="63" spans="1:12" ht="15" customHeight="1" x14ac:dyDescent="0.3">
      <c r="A63" s="292"/>
      <c r="B63" s="12"/>
      <c r="C63" s="17"/>
      <c r="D63" s="352" t="s">
        <v>1479</v>
      </c>
      <c r="E63" s="352"/>
      <c r="F63" s="352"/>
      <c r="G63" s="352"/>
      <c r="H63" s="352"/>
      <c r="I63" s="352"/>
      <c r="J63" s="352"/>
      <c r="K63" s="13"/>
      <c r="L63" s="292"/>
    </row>
    <row r="64" spans="1:12" ht="15" customHeight="1" x14ac:dyDescent="0.3">
      <c r="A64" s="292"/>
      <c r="B64" s="12"/>
      <c r="C64" s="17"/>
      <c r="D64" s="353" t="s">
        <v>1480</v>
      </c>
      <c r="E64" s="353"/>
      <c r="F64" s="353"/>
      <c r="G64" s="353"/>
      <c r="H64" s="353"/>
      <c r="I64" s="353"/>
      <c r="J64" s="353"/>
      <c r="K64" s="13"/>
      <c r="L64" s="292"/>
    </row>
    <row r="65" spans="1:12" ht="15" customHeight="1" x14ac:dyDescent="0.3">
      <c r="A65" s="292"/>
      <c r="B65" s="12"/>
      <c r="C65" s="17"/>
      <c r="D65" s="352" t="s">
        <v>1481</v>
      </c>
      <c r="E65" s="352"/>
      <c r="F65" s="352"/>
      <c r="G65" s="352"/>
      <c r="H65" s="352"/>
      <c r="I65" s="352"/>
      <c r="J65" s="352"/>
      <c r="K65" s="13"/>
      <c r="L65" s="292"/>
    </row>
    <row r="66" spans="1:12" ht="15" customHeight="1" x14ac:dyDescent="0.3">
      <c r="A66" s="292"/>
      <c r="B66" s="12"/>
      <c r="C66" s="17"/>
      <c r="D66" s="352" t="s">
        <v>1482</v>
      </c>
      <c r="E66" s="352"/>
      <c r="F66" s="352"/>
      <c r="G66" s="352"/>
      <c r="H66" s="352"/>
      <c r="I66" s="352"/>
      <c r="J66" s="352"/>
      <c r="K66" s="13"/>
      <c r="L66" s="292"/>
    </row>
    <row r="67" spans="1:12" ht="15" customHeight="1" x14ac:dyDescent="0.3">
      <c r="A67" s="292"/>
      <c r="B67" s="12"/>
      <c r="C67" s="17"/>
      <c r="D67" s="352" t="s">
        <v>1483</v>
      </c>
      <c r="E67" s="352"/>
      <c r="F67" s="352"/>
      <c r="G67" s="352"/>
      <c r="H67" s="352"/>
      <c r="I67" s="352"/>
      <c r="J67" s="352"/>
      <c r="K67" s="13"/>
      <c r="L67" s="292"/>
    </row>
    <row r="68" spans="1:12" ht="15" customHeight="1" x14ac:dyDescent="0.3">
      <c r="A68" s="292"/>
      <c r="B68" s="12"/>
      <c r="C68" s="17"/>
      <c r="D68" s="352" t="s">
        <v>1484</v>
      </c>
      <c r="E68" s="352"/>
      <c r="F68" s="352"/>
      <c r="G68" s="352"/>
      <c r="H68" s="352"/>
      <c r="I68" s="352"/>
      <c r="J68" s="352"/>
      <c r="K68" s="13"/>
      <c r="L68" s="292"/>
    </row>
    <row r="69" spans="1:12" ht="12.75" customHeight="1" x14ac:dyDescent="0.3">
      <c r="A69" s="292"/>
      <c r="B69" s="21"/>
      <c r="C69" s="22"/>
      <c r="D69" s="22"/>
      <c r="E69" s="22"/>
      <c r="F69" s="22"/>
      <c r="G69" s="22"/>
      <c r="H69" s="22"/>
      <c r="I69" s="22"/>
      <c r="J69" s="22"/>
      <c r="K69" s="23"/>
      <c r="L69" s="292"/>
    </row>
    <row r="70" spans="1:12" ht="18.75" customHeight="1" x14ac:dyDescent="0.3">
      <c r="A70" s="292"/>
      <c r="B70" s="294"/>
      <c r="C70" s="294"/>
      <c r="D70" s="294"/>
      <c r="E70" s="294"/>
      <c r="F70" s="294"/>
      <c r="G70" s="294"/>
      <c r="H70" s="294"/>
      <c r="I70" s="294"/>
      <c r="J70" s="294"/>
      <c r="K70" s="295"/>
      <c r="L70" s="292"/>
    </row>
    <row r="71" spans="1:12" ht="18.75" customHeight="1" x14ac:dyDescent="0.3">
      <c r="A71" s="292"/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2"/>
    </row>
    <row r="72" spans="1:12" ht="7.5" customHeight="1" x14ac:dyDescent="0.3">
      <c r="A72" s="292"/>
      <c r="B72" s="25"/>
      <c r="C72" s="26"/>
      <c r="D72" s="26"/>
      <c r="E72" s="26"/>
      <c r="F72" s="26"/>
      <c r="G72" s="26"/>
      <c r="H72" s="26"/>
      <c r="I72" s="26"/>
      <c r="J72" s="26"/>
      <c r="K72" s="27"/>
      <c r="L72" s="292"/>
    </row>
    <row r="73" spans="1:12" ht="45" customHeight="1" x14ac:dyDescent="0.3">
      <c r="A73" s="292"/>
      <c r="B73" s="28"/>
      <c r="C73" s="348" t="s">
        <v>1420</v>
      </c>
      <c r="D73" s="348"/>
      <c r="E73" s="348"/>
      <c r="F73" s="348"/>
      <c r="G73" s="348"/>
      <c r="H73" s="348"/>
      <c r="I73" s="348"/>
      <c r="J73" s="348"/>
      <c r="K73" s="29"/>
      <c r="L73" s="292"/>
    </row>
    <row r="74" spans="1:12" ht="17.25" customHeight="1" x14ac:dyDescent="0.3">
      <c r="A74" s="292"/>
      <c r="B74" s="28"/>
      <c r="C74" s="30" t="s">
        <v>1485</v>
      </c>
      <c r="D74" s="30"/>
      <c r="E74" s="30"/>
      <c r="F74" s="30" t="s">
        <v>1486</v>
      </c>
      <c r="G74" s="31"/>
      <c r="H74" s="30" t="s">
        <v>107</v>
      </c>
      <c r="I74" s="30" t="s">
        <v>48</v>
      </c>
      <c r="J74" s="30" t="s">
        <v>1487</v>
      </c>
      <c r="K74" s="29"/>
      <c r="L74" s="292"/>
    </row>
    <row r="75" spans="1:12" ht="17.25" customHeight="1" x14ac:dyDescent="0.3">
      <c r="A75" s="292"/>
      <c r="B75" s="28"/>
      <c r="C75" s="32" t="s">
        <v>1488</v>
      </c>
      <c r="D75" s="32"/>
      <c r="E75" s="32"/>
      <c r="F75" s="33" t="s">
        <v>1489</v>
      </c>
      <c r="G75" s="34"/>
      <c r="H75" s="32"/>
      <c r="I75" s="32"/>
      <c r="J75" s="32" t="s">
        <v>1490</v>
      </c>
      <c r="K75" s="29"/>
      <c r="L75" s="292"/>
    </row>
    <row r="76" spans="1:12" ht="5.25" customHeight="1" x14ac:dyDescent="0.3">
      <c r="A76" s="292"/>
      <c r="B76" s="28"/>
      <c r="C76" s="35"/>
      <c r="D76" s="35"/>
      <c r="E76" s="35"/>
      <c r="F76" s="35"/>
      <c r="G76" s="36"/>
      <c r="H76" s="35"/>
      <c r="I76" s="35"/>
      <c r="J76" s="35"/>
      <c r="K76" s="29"/>
      <c r="L76" s="292"/>
    </row>
    <row r="77" spans="1:12" ht="15" customHeight="1" x14ac:dyDescent="0.3">
      <c r="A77" s="292"/>
      <c r="B77" s="28"/>
      <c r="C77" s="19" t="s">
        <v>44</v>
      </c>
      <c r="D77" s="35"/>
      <c r="E77" s="35"/>
      <c r="F77" s="37" t="s">
        <v>1491</v>
      </c>
      <c r="G77" s="36"/>
      <c r="H77" s="19" t="s">
        <v>1492</v>
      </c>
      <c r="I77" s="19" t="s">
        <v>1493</v>
      </c>
      <c r="J77" s="19">
        <v>20</v>
      </c>
      <c r="K77" s="29"/>
      <c r="L77" s="292"/>
    </row>
    <row r="78" spans="1:12" ht="15" customHeight="1" x14ac:dyDescent="0.3">
      <c r="A78" s="292"/>
      <c r="B78" s="28"/>
      <c r="C78" s="19" t="s">
        <v>1494</v>
      </c>
      <c r="D78" s="19"/>
      <c r="E78" s="19"/>
      <c r="F78" s="37" t="s">
        <v>1491</v>
      </c>
      <c r="G78" s="36"/>
      <c r="H78" s="19" t="s">
        <v>1495</v>
      </c>
      <c r="I78" s="19" t="s">
        <v>1493</v>
      </c>
      <c r="J78" s="19">
        <v>120</v>
      </c>
      <c r="K78" s="29"/>
      <c r="L78" s="292"/>
    </row>
    <row r="79" spans="1:12" ht="15" customHeight="1" x14ac:dyDescent="0.3">
      <c r="A79" s="292"/>
      <c r="B79" s="38"/>
      <c r="C79" s="19" t="s">
        <v>1496</v>
      </c>
      <c r="D79" s="19"/>
      <c r="E79" s="19"/>
      <c r="F79" s="37" t="s">
        <v>1497</v>
      </c>
      <c r="G79" s="36"/>
      <c r="H79" s="19" t="s">
        <v>1498</v>
      </c>
      <c r="I79" s="19" t="s">
        <v>1493</v>
      </c>
      <c r="J79" s="19">
        <v>50</v>
      </c>
      <c r="K79" s="29"/>
      <c r="L79" s="292"/>
    </row>
    <row r="80" spans="1:12" ht="15" customHeight="1" x14ac:dyDescent="0.3">
      <c r="A80" s="292"/>
      <c r="B80" s="38"/>
      <c r="C80" s="19" t="s">
        <v>1499</v>
      </c>
      <c r="D80" s="19"/>
      <c r="E80" s="19"/>
      <c r="F80" s="37" t="s">
        <v>1491</v>
      </c>
      <c r="G80" s="36"/>
      <c r="H80" s="19" t="s">
        <v>1500</v>
      </c>
      <c r="I80" s="19" t="s">
        <v>1501</v>
      </c>
      <c r="J80" s="19"/>
      <c r="K80" s="29"/>
      <c r="L80" s="292"/>
    </row>
    <row r="81" spans="1:12" ht="15" customHeight="1" x14ac:dyDescent="0.3">
      <c r="A81" s="292"/>
      <c r="B81" s="38"/>
      <c r="C81" s="39" t="s">
        <v>1502</v>
      </c>
      <c r="D81" s="39"/>
      <c r="E81" s="39"/>
      <c r="F81" s="40" t="s">
        <v>1497</v>
      </c>
      <c r="G81" s="39"/>
      <c r="H81" s="39" t="s">
        <v>1503</v>
      </c>
      <c r="I81" s="39" t="s">
        <v>1493</v>
      </c>
      <c r="J81" s="39">
        <v>15</v>
      </c>
      <c r="K81" s="29"/>
      <c r="L81" s="292"/>
    </row>
    <row r="82" spans="1:12" ht="15" customHeight="1" x14ac:dyDescent="0.3">
      <c r="A82" s="292"/>
      <c r="B82" s="38"/>
      <c r="C82" s="39" t="s">
        <v>1504</v>
      </c>
      <c r="D82" s="39"/>
      <c r="E82" s="39"/>
      <c r="F82" s="40" t="s">
        <v>1497</v>
      </c>
      <c r="G82" s="39"/>
      <c r="H82" s="39" t="s">
        <v>1505</v>
      </c>
      <c r="I82" s="39" t="s">
        <v>1493</v>
      </c>
      <c r="J82" s="39">
        <v>15</v>
      </c>
      <c r="K82" s="29"/>
      <c r="L82" s="292"/>
    </row>
    <row r="83" spans="1:12" ht="15" customHeight="1" x14ac:dyDescent="0.3">
      <c r="A83" s="292"/>
      <c r="B83" s="38"/>
      <c r="C83" s="39" t="s">
        <v>1506</v>
      </c>
      <c r="D83" s="39"/>
      <c r="E83" s="39"/>
      <c r="F83" s="40" t="s">
        <v>1497</v>
      </c>
      <c r="G83" s="39"/>
      <c r="H83" s="39" t="s">
        <v>1507</v>
      </c>
      <c r="I83" s="39" t="s">
        <v>1493</v>
      </c>
      <c r="J83" s="39">
        <v>20</v>
      </c>
      <c r="K83" s="29"/>
      <c r="L83" s="292"/>
    </row>
    <row r="84" spans="1:12" ht="15" customHeight="1" x14ac:dyDescent="0.3">
      <c r="A84" s="292"/>
      <c r="B84" s="38"/>
      <c r="C84" s="39" t="s">
        <v>1508</v>
      </c>
      <c r="D84" s="39"/>
      <c r="E84" s="39"/>
      <c r="F84" s="40" t="s">
        <v>1497</v>
      </c>
      <c r="G84" s="39"/>
      <c r="H84" s="39" t="s">
        <v>1509</v>
      </c>
      <c r="I84" s="39" t="s">
        <v>1493</v>
      </c>
      <c r="J84" s="39">
        <v>20</v>
      </c>
      <c r="K84" s="29"/>
      <c r="L84" s="292"/>
    </row>
    <row r="85" spans="1:12" ht="15" customHeight="1" x14ac:dyDescent="0.3">
      <c r="A85" s="292"/>
      <c r="B85" s="38"/>
      <c r="C85" s="19" t="s">
        <v>1510</v>
      </c>
      <c r="D85" s="19"/>
      <c r="E85" s="19"/>
      <c r="F85" s="37" t="s">
        <v>1497</v>
      </c>
      <c r="G85" s="36"/>
      <c r="H85" s="19" t="s">
        <v>1511</v>
      </c>
      <c r="I85" s="19" t="s">
        <v>1493</v>
      </c>
      <c r="J85" s="19">
        <v>50</v>
      </c>
      <c r="K85" s="29"/>
      <c r="L85" s="292"/>
    </row>
    <row r="86" spans="1:12" ht="15" customHeight="1" x14ac:dyDescent="0.3">
      <c r="A86" s="292"/>
      <c r="B86" s="38"/>
      <c r="C86" s="19" t="s">
        <v>1512</v>
      </c>
      <c r="D86" s="19"/>
      <c r="E86" s="19"/>
      <c r="F86" s="37" t="s">
        <v>1497</v>
      </c>
      <c r="G86" s="36"/>
      <c r="H86" s="19" t="s">
        <v>1513</v>
      </c>
      <c r="I86" s="19" t="s">
        <v>1493</v>
      </c>
      <c r="J86" s="19">
        <v>20</v>
      </c>
      <c r="K86" s="29"/>
      <c r="L86" s="292"/>
    </row>
    <row r="87" spans="1:12" ht="15" customHeight="1" x14ac:dyDescent="0.3">
      <c r="A87" s="292"/>
      <c r="B87" s="38"/>
      <c r="C87" s="19" t="s">
        <v>1514</v>
      </c>
      <c r="D87" s="19"/>
      <c r="E87" s="19"/>
      <c r="F87" s="37" t="s">
        <v>1497</v>
      </c>
      <c r="G87" s="36"/>
      <c r="H87" s="19" t="s">
        <v>1515</v>
      </c>
      <c r="I87" s="19" t="s">
        <v>1493</v>
      </c>
      <c r="J87" s="19">
        <v>20</v>
      </c>
      <c r="K87" s="29"/>
      <c r="L87" s="292"/>
    </row>
    <row r="88" spans="1:12" ht="15" customHeight="1" x14ac:dyDescent="0.3">
      <c r="A88" s="292"/>
      <c r="B88" s="38"/>
      <c r="C88" s="19" t="s">
        <v>1516</v>
      </c>
      <c r="D88" s="19"/>
      <c r="E88" s="19"/>
      <c r="F88" s="37" t="s">
        <v>1497</v>
      </c>
      <c r="G88" s="36"/>
      <c r="H88" s="19" t="s">
        <v>1517</v>
      </c>
      <c r="I88" s="19" t="s">
        <v>1493</v>
      </c>
      <c r="J88" s="19">
        <v>50</v>
      </c>
      <c r="K88" s="29"/>
      <c r="L88" s="292"/>
    </row>
    <row r="89" spans="1:12" ht="15" customHeight="1" x14ac:dyDescent="0.3">
      <c r="A89" s="292"/>
      <c r="B89" s="38"/>
      <c r="C89" s="19" t="s">
        <v>1518</v>
      </c>
      <c r="D89" s="19"/>
      <c r="E89" s="19"/>
      <c r="F89" s="37" t="s">
        <v>1497</v>
      </c>
      <c r="G89" s="36"/>
      <c r="H89" s="19" t="s">
        <v>1518</v>
      </c>
      <c r="I89" s="19" t="s">
        <v>1493</v>
      </c>
      <c r="J89" s="19">
        <v>50</v>
      </c>
      <c r="K89" s="29"/>
      <c r="L89" s="292"/>
    </row>
    <row r="90" spans="1:12" ht="15" customHeight="1" x14ac:dyDescent="0.3">
      <c r="A90" s="292"/>
      <c r="B90" s="38"/>
      <c r="C90" s="19" t="s">
        <v>113</v>
      </c>
      <c r="D90" s="19"/>
      <c r="E90" s="19"/>
      <c r="F90" s="37" t="s">
        <v>1497</v>
      </c>
      <c r="G90" s="36"/>
      <c r="H90" s="19" t="s">
        <v>1519</v>
      </c>
      <c r="I90" s="19" t="s">
        <v>1493</v>
      </c>
      <c r="J90" s="19">
        <v>255</v>
      </c>
      <c r="K90" s="29"/>
      <c r="L90" s="292"/>
    </row>
    <row r="91" spans="1:12" ht="15" customHeight="1" x14ac:dyDescent="0.3">
      <c r="A91" s="292"/>
      <c r="B91" s="38"/>
      <c r="C91" s="19" t="s">
        <v>1520</v>
      </c>
      <c r="D91" s="19"/>
      <c r="E91" s="19"/>
      <c r="F91" s="37" t="s">
        <v>1491</v>
      </c>
      <c r="G91" s="36"/>
      <c r="H91" s="19" t="s">
        <v>1521</v>
      </c>
      <c r="I91" s="19" t="s">
        <v>1522</v>
      </c>
      <c r="J91" s="19"/>
      <c r="K91" s="29"/>
      <c r="L91" s="292"/>
    </row>
    <row r="92" spans="1:12" ht="15" customHeight="1" x14ac:dyDescent="0.3">
      <c r="A92" s="292"/>
      <c r="B92" s="38"/>
      <c r="C92" s="19" t="s">
        <v>1523</v>
      </c>
      <c r="D92" s="19"/>
      <c r="E92" s="19"/>
      <c r="F92" s="37" t="s">
        <v>1491</v>
      </c>
      <c r="G92" s="36"/>
      <c r="H92" s="19" t="s">
        <v>1524</v>
      </c>
      <c r="I92" s="19" t="s">
        <v>1525</v>
      </c>
      <c r="J92" s="19"/>
      <c r="K92" s="29"/>
      <c r="L92" s="292"/>
    </row>
    <row r="93" spans="1:12" ht="15" customHeight="1" x14ac:dyDescent="0.3">
      <c r="A93" s="292"/>
      <c r="B93" s="38"/>
      <c r="C93" s="19" t="s">
        <v>1526</v>
      </c>
      <c r="D93" s="19"/>
      <c r="E93" s="19"/>
      <c r="F93" s="37" t="s">
        <v>1491</v>
      </c>
      <c r="G93" s="36"/>
      <c r="H93" s="19" t="s">
        <v>1526</v>
      </c>
      <c r="I93" s="19" t="s">
        <v>1525</v>
      </c>
      <c r="J93" s="19"/>
      <c r="K93" s="29"/>
      <c r="L93" s="292"/>
    </row>
    <row r="94" spans="1:12" ht="15" customHeight="1" x14ac:dyDescent="0.3">
      <c r="A94" s="292"/>
      <c r="B94" s="38"/>
      <c r="C94" s="19" t="s">
        <v>29</v>
      </c>
      <c r="D94" s="19"/>
      <c r="E94" s="19"/>
      <c r="F94" s="37" t="s">
        <v>1491</v>
      </c>
      <c r="G94" s="36"/>
      <c r="H94" s="19" t="s">
        <v>1527</v>
      </c>
      <c r="I94" s="19" t="s">
        <v>1525</v>
      </c>
      <c r="J94" s="19"/>
      <c r="K94" s="29"/>
      <c r="L94" s="292"/>
    </row>
    <row r="95" spans="1:12" ht="15" customHeight="1" x14ac:dyDescent="0.3">
      <c r="A95" s="292"/>
      <c r="B95" s="38"/>
      <c r="C95" s="19" t="s">
        <v>39</v>
      </c>
      <c r="D95" s="19"/>
      <c r="E95" s="19"/>
      <c r="F95" s="37" t="s">
        <v>1491</v>
      </c>
      <c r="G95" s="36"/>
      <c r="H95" s="19" t="s">
        <v>1528</v>
      </c>
      <c r="I95" s="19" t="s">
        <v>1525</v>
      </c>
      <c r="J95" s="19"/>
      <c r="K95" s="29"/>
      <c r="L95" s="292"/>
    </row>
    <row r="96" spans="1:12" ht="15" customHeight="1" x14ac:dyDescent="0.3">
      <c r="A96" s="292"/>
      <c r="B96" s="41"/>
      <c r="C96" s="42"/>
      <c r="D96" s="42"/>
      <c r="E96" s="42"/>
      <c r="F96" s="42"/>
      <c r="G96" s="42"/>
      <c r="H96" s="42"/>
      <c r="I96" s="42"/>
      <c r="J96" s="42"/>
      <c r="K96" s="43"/>
      <c r="L96" s="292"/>
    </row>
    <row r="97" spans="1:12" ht="18.75" customHeight="1" x14ac:dyDescent="0.3">
      <c r="A97" s="292"/>
      <c r="B97" s="296"/>
      <c r="C97" s="297"/>
      <c r="D97" s="297"/>
      <c r="E97" s="297"/>
      <c r="F97" s="297"/>
      <c r="G97" s="297"/>
      <c r="H97" s="297"/>
      <c r="I97" s="297"/>
      <c r="J97" s="297"/>
      <c r="K97" s="296"/>
      <c r="L97" s="292"/>
    </row>
    <row r="98" spans="1:12" ht="18.75" customHeight="1" x14ac:dyDescent="0.3">
      <c r="A98" s="292"/>
      <c r="B98" s="295"/>
      <c r="C98" s="295"/>
      <c r="D98" s="295"/>
      <c r="E98" s="295"/>
      <c r="F98" s="295"/>
      <c r="G98" s="295"/>
      <c r="H98" s="295"/>
      <c r="I98" s="295"/>
      <c r="J98" s="295"/>
      <c r="K98" s="295"/>
      <c r="L98" s="292"/>
    </row>
    <row r="99" spans="1:12" ht="7.5" customHeight="1" x14ac:dyDescent="0.3">
      <c r="A99" s="292"/>
      <c r="B99" s="25"/>
      <c r="C99" s="26"/>
      <c r="D99" s="26"/>
      <c r="E99" s="26"/>
      <c r="F99" s="26"/>
      <c r="G99" s="26"/>
      <c r="H99" s="26"/>
      <c r="I99" s="26"/>
      <c r="J99" s="26"/>
      <c r="K99" s="27"/>
      <c r="L99" s="292"/>
    </row>
    <row r="100" spans="1:12" ht="45" customHeight="1" x14ac:dyDescent="0.3">
      <c r="A100" s="292"/>
      <c r="B100" s="28"/>
      <c r="C100" s="348" t="s">
        <v>1529</v>
      </c>
      <c r="D100" s="348"/>
      <c r="E100" s="348"/>
      <c r="F100" s="348"/>
      <c r="G100" s="348"/>
      <c r="H100" s="348"/>
      <c r="I100" s="348"/>
      <c r="J100" s="348"/>
      <c r="K100" s="29"/>
      <c r="L100" s="292"/>
    </row>
    <row r="101" spans="1:12" ht="17.25" customHeight="1" x14ac:dyDescent="0.3">
      <c r="A101" s="292"/>
      <c r="B101" s="28"/>
      <c r="C101" s="30" t="s">
        <v>1485</v>
      </c>
      <c r="D101" s="30"/>
      <c r="E101" s="30"/>
      <c r="F101" s="30" t="s">
        <v>1486</v>
      </c>
      <c r="G101" s="31"/>
      <c r="H101" s="30" t="s">
        <v>107</v>
      </c>
      <c r="I101" s="30" t="s">
        <v>48</v>
      </c>
      <c r="J101" s="30" t="s">
        <v>1487</v>
      </c>
      <c r="K101" s="29"/>
      <c r="L101" s="292"/>
    </row>
    <row r="102" spans="1:12" ht="17.25" customHeight="1" x14ac:dyDescent="0.3">
      <c r="A102" s="292"/>
      <c r="B102" s="28"/>
      <c r="C102" s="32" t="s">
        <v>1488</v>
      </c>
      <c r="D102" s="32"/>
      <c r="E102" s="32"/>
      <c r="F102" s="33" t="s">
        <v>1489</v>
      </c>
      <c r="G102" s="34"/>
      <c r="H102" s="32"/>
      <c r="I102" s="32"/>
      <c r="J102" s="32" t="s">
        <v>1490</v>
      </c>
      <c r="K102" s="29"/>
      <c r="L102" s="292"/>
    </row>
    <row r="103" spans="1:12" ht="5.25" customHeight="1" x14ac:dyDescent="0.3">
      <c r="A103" s="292"/>
      <c r="B103" s="28"/>
      <c r="C103" s="30"/>
      <c r="D103" s="30"/>
      <c r="E103" s="30"/>
      <c r="F103" s="30"/>
      <c r="G103" s="45"/>
      <c r="H103" s="30"/>
      <c r="I103" s="30"/>
      <c r="J103" s="30"/>
      <c r="K103" s="29"/>
      <c r="L103" s="292"/>
    </row>
    <row r="104" spans="1:12" ht="15" customHeight="1" x14ac:dyDescent="0.3">
      <c r="A104" s="292"/>
      <c r="B104" s="28"/>
      <c r="C104" s="19" t="s">
        <v>44</v>
      </c>
      <c r="D104" s="35"/>
      <c r="E104" s="35"/>
      <c r="F104" s="37" t="s">
        <v>1491</v>
      </c>
      <c r="G104" s="45"/>
      <c r="H104" s="19" t="s">
        <v>1530</v>
      </c>
      <c r="I104" s="19" t="s">
        <v>1493</v>
      </c>
      <c r="J104" s="19">
        <v>20</v>
      </c>
      <c r="K104" s="29"/>
      <c r="L104" s="292"/>
    </row>
    <row r="105" spans="1:12" ht="15" customHeight="1" x14ac:dyDescent="0.3">
      <c r="A105" s="292"/>
      <c r="B105" s="28"/>
      <c r="C105" s="19" t="s">
        <v>1494</v>
      </c>
      <c r="D105" s="19"/>
      <c r="E105" s="19"/>
      <c r="F105" s="37" t="s">
        <v>1491</v>
      </c>
      <c r="G105" s="19"/>
      <c r="H105" s="19" t="s">
        <v>1530</v>
      </c>
      <c r="I105" s="19" t="s">
        <v>1493</v>
      </c>
      <c r="J105" s="19">
        <v>120</v>
      </c>
      <c r="K105" s="29"/>
      <c r="L105" s="292"/>
    </row>
    <row r="106" spans="1:12" ht="15" customHeight="1" x14ac:dyDescent="0.3">
      <c r="A106" s="292"/>
      <c r="B106" s="38"/>
      <c r="C106" s="19" t="s">
        <v>1496</v>
      </c>
      <c r="D106" s="19"/>
      <c r="E106" s="19"/>
      <c r="F106" s="37" t="s">
        <v>1497</v>
      </c>
      <c r="G106" s="19"/>
      <c r="H106" s="19" t="s">
        <v>1530</v>
      </c>
      <c r="I106" s="19" t="s">
        <v>1493</v>
      </c>
      <c r="J106" s="19">
        <v>50</v>
      </c>
      <c r="K106" s="29"/>
      <c r="L106" s="292"/>
    </row>
    <row r="107" spans="1:12" ht="15" customHeight="1" x14ac:dyDescent="0.3">
      <c r="A107" s="292"/>
      <c r="B107" s="38"/>
      <c r="C107" s="19" t="s">
        <v>1499</v>
      </c>
      <c r="D107" s="19"/>
      <c r="E107" s="19"/>
      <c r="F107" s="37" t="s">
        <v>1491</v>
      </c>
      <c r="G107" s="19"/>
      <c r="H107" s="19" t="s">
        <v>1530</v>
      </c>
      <c r="I107" s="19" t="s">
        <v>1501</v>
      </c>
      <c r="J107" s="19"/>
      <c r="K107" s="29"/>
      <c r="L107" s="292"/>
    </row>
    <row r="108" spans="1:12" ht="15" customHeight="1" x14ac:dyDescent="0.3">
      <c r="A108" s="292"/>
      <c r="B108" s="38"/>
      <c r="C108" s="19" t="s">
        <v>1510</v>
      </c>
      <c r="D108" s="19"/>
      <c r="E108" s="19"/>
      <c r="F108" s="37" t="s">
        <v>1497</v>
      </c>
      <c r="G108" s="19"/>
      <c r="H108" s="19" t="s">
        <v>1530</v>
      </c>
      <c r="I108" s="19" t="s">
        <v>1493</v>
      </c>
      <c r="J108" s="19">
        <v>50</v>
      </c>
      <c r="K108" s="29"/>
      <c r="L108" s="292"/>
    </row>
    <row r="109" spans="1:12" ht="15" customHeight="1" x14ac:dyDescent="0.3">
      <c r="A109" s="292"/>
      <c r="B109" s="38"/>
      <c r="C109" s="19" t="s">
        <v>1518</v>
      </c>
      <c r="D109" s="19"/>
      <c r="E109" s="19"/>
      <c r="F109" s="37" t="s">
        <v>1497</v>
      </c>
      <c r="G109" s="19"/>
      <c r="H109" s="19" t="s">
        <v>1530</v>
      </c>
      <c r="I109" s="19" t="s">
        <v>1493</v>
      </c>
      <c r="J109" s="19">
        <v>50</v>
      </c>
      <c r="K109" s="29"/>
      <c r="L109" s="292"/>
    </row>
    <row r="110" spans="1:12" ht="15" customHeight="1" x14ac:dyDescent="0.3">
      <c r="A110" s="292"/>
      <c r="B110" s="38"/>
      <c r="C110" s="19" t="s">
        <v>1516</v>
      </c>
      <c r="D110" s="19"/>
      <c r="E110" s="19"/>
      <c r="F110" s="37" t="s">
        <v>1497</v>
      </c>
      <c r="G110" s="19"/>
      <c r="H110" s="19" t="s">
        <v>1530</v>
      </c>
      <c r="I110" s="19" t="s">
        <v>1493</v>
      </c>
      <c r="J110" s="19">
        <v>50</v>
      </c>
      <c r="K110" s="29"/>
      <c r="L110" s="292"/>
    </row>
    <row r="111" spans="1:12" ht="15" customHeight="1" x14ac:dyDescent="0.3">
      <c r="A111" s="292"/>
      <c r="B111" s="38"/>
      <c r="C111" s="19" t="s">
        <v>44</v>
      </c>
      <c r="D111" s="19"/>
      <c r="E111" s="19"/>
      <c r="F111" s="37" t="s">
        <v>1491</v>
      </c>
      <c r="G111" s="19"/>
      <c r="H111" s="19" t="s">
        <v>1531</v>
      </c>
      <c r="I111" s="19" t="s">
        <v>1493</v>
      </c>
      <c r="J111" s="19">
        <v>20</v>
      </c>
      <c r="K111" s="29"/>
      <c r="L111" s="292"/>
    </row>
    <row r="112" spans="1:12" ht="15" customHeight="1" x14ac:dyDescent="0.3">
      <c r="A112" s="292"/>
      <c r="B112" s="38"/>
      <c r="C112" s="19" t="s">
        <v>1532</v>
      </c>
      <c r="D112" s="19"/>
      <c r="E112" s="19"/>
      <c r="F112" s="37" t="s">
        <v>1491</v>
      </c>
      <c r="G112" s="19"/>
      <c r="H112" s="19" t="s">
        <v>1533</v>
      </c>
      <c r="I112" s="19" t="s">
        <v>1493</v>
      </c>
      <c r="J112" s="19">
        <v>120</v>
      </c>
      <c r="K112" s="29"/>
      <c r="L112" s="292"/>
    </row>
    <row r="113" spans="1:12" ht="15" customHeight="1" x14ac:dyDescent="0.3">
      <c r="A113" s="292"/>
      <c r="B113" s="38"/>
      <c r="C113" s="19" t="s">
        <v>29</v>
      </c>
      <c r="D113" s="19"/>
      <c r="E113" s="19"/>
      <c r="F113" s="37" t="s">
        <v>1491</v>
      </c>
      <c r="G113" s="19"/>
      <c r="H113" s="19" t="s">
        <v>1534</v>
      </c>
      <c r="I113" s="19" t="s">
        <v>1525</v>
      </c>
      <c r="J113" s="19"/>
      <c r="K113" s="29"/>
      <c r="L113" s="292"/>
    </row>
    <row r="114" spans="1:12" ht="15" customHeight="1" x14ac:dyDescent="0.3">
      <c r="A114" s="292"/>
      <c r="B114" s="38"/>
      <c r="C114" s="19" t="s">
        <v>39</v>
      </c>
      <c r="D114" s="19"/>
      <c r="E114" s="19"/>
      <c r="F114" s="37" t="s">
        <v>1491</v>
      </c>
      <c r="G114" s="19"/>
      <c r="H114" s="19" t="s">
        <v>1535</v>
      </c>
      <c r="I114" s="19" t="s">
        <v>1525</v>
      </c>
      <c r="J114" s="19"/>
      <c r="K114" s="29"/>
      <c r="L114" s="292"/>
    </row>
    <row r="115" spans="1:12" ht="15" customHeight="1" x14ac:dyDescent="0.3">
      <c r="A115" s="292"/>
      <c r="B115" s="38"/>
      <c r="C115" s="19" t="s">
        <v>48</v>
      </c>
      <c r="D115" s="19"/>
      <c r="E115" s="19"/>
      <c r="F115" s="37" t="s">
        <v>1491</v>
      </c>
      <c r="G115" s="19"/>
      <c r="H115" s="19" t="s">
        <v>1536</v>
      </c>
      <c r="I115" s="19" t="s">
        <v>1537</v>
      </c>
      <c r="J115" s="19"/>
      <c r="K115" s="29"/>
      <c r="L115" s="292"/>
    </row>
    <row r="116" spans="1:12" ht="15" customHeight="1" x14ac:dyDescent="0.3">
      <c r="A116" s="292"/>
      <c r="B116" s="41"/>
      <c r="C116" s="46"/>
      <c r="D116" s="46"/>
      <c r="E116" s="46"/>
      <c r="F116" s="46"/>
      <c r="G116" s="46"/>
      <c r="H116" s="46"/>
      <c r="I116" s="46"/>
      <c r="J116" s="46"/>
      <c r="K116" s="43"/>
      <c r="L116" s="292"/>
    </row>
    <row r="117" spans="1:12" ht="18.75" customHeight="1" x14ac:dyDescent="0.3">
      <c r="A117" s="292"/>
      <c r="B117" s="298"/>
      <c r="C117" s="299"/>
      <c r="D117" s="299"/>
      <c r="E117" s="299"/>
      <c r="F117" s="300"/>
      <c r="G117" s="299"/>
      <c r="H117" s="299"/>
      <c r="I117" s="299"/>
      <c r="J117" s="299"/>
      <c r="K117" s="298"/>
      <c r="L117" s="292"/>
    </row>
    <row r="118" spans="1:12" ht="18.75" customHeight="1" x14ac:dyDescent="0.3">
      <c r="A118" s="292"/>
      <c r="B118" s="295"/>
      <c r="C118" s="295"/>
      <c r="D118" s="295"/>
      <c r="E118" s="295"/>
      <c r="F118" s="295"/>
      <c r="G118" s="295"/>
      <c r="H118" s="295"/>
      <c r="I118" s="295"/>
      <c r="J118" s="295"/>
      <c r="K118" s="295"/>
      <c r="L118" s="292"/>
    </row>
    <row r="119" spans="1:12" ht="7.5" customHeight="1" x14ac:dyDescent="0.3">
      <c r="A119" s="292"/>
      <c r="B119" s="47"/>
      <c r="C119" s="48"/>
      <c r="D119" s="48"/>
      <c r="E119" s="48"/>
      <c r="F119" s="48"/>
      <c r="G119" s="48"/>
      <c r="H119" s="48"/>
      <c r="I119" s="48"/>
      <c r="J119" s="48"/>
      <c r="K119" s="49"/>
      <c r="L119" s="292"/>
    </row>
    <row r="120" spans="1:12" ht="45" customHeight="1" x14ac:dyDescent="0.3">
      <c r="A120" s="292"/>
      <c r="B120" s="50"/>
      <c r="C120" s="349" t="s">
        <v>1538</v>
      </c>
      <c r="D120" s="349"/>
      <c r="E120" s="349"/>
      <c r="F120" s="349"/>
      <c r="G120" s="349"/>
      <c r="H120" s="349"/>
      <c r="I120" s="349"/>
      <c r="J120" s="349"/>
      <c r="K120" s="51"/>
      <c r="L120" s="292"/>
    </row>
    <row r="121" spans="1:12" ht="17.25" customHeight="1" x14ac:dyDescent="0.3">
      <c r="A121" s="292"/>
      <c r="B121" s="52"/>
      <c r="C121" s="30" t="s">
        <v>1485</v>
      </c>
      <c r="D121" s="30"/>
      <c r="E121" s="30"/>
      <c r="F121" s="30" t="s">
        <v>1486</v>
      </c>
      <c r="G121" s="31"/>
      <c r="H121" s="30" t="s">
        <v>107</v>
      </c>
      <c r="I121" s="30" t="s">
        <v>48</v>
      </c>
      <c r="J121" s="30" t="s">
        <v>1487</v>
      </c>
      <c r="K121" s="53"/>
      <c r="L121" s="292"/>
    </row>
    <row r="122" spans="1:12" ht="17.25" customHeight="1" x14ac:dyDescent="0.3">
      <c r="A122" s="292"/>
      <c r="B122" s="52"/>
      <c r="C122" s="32" t="s">
        <v>1488</v>
      </c>
      <c r="D122" s="32"/>
      <c r="E122" s="32"/>
      <c r="F122" s="33" t="s">
        <v>1489</v>
      </c>
      <c r="G122" s="34"/>
      <c r="H122" s="32"/>
      <c r="I122" s="32"/>
      <c r="J122" s="32" t="s">
        <v>1490</v>
      </c>
      <c r="K122" s="53"/>
      <c r="L122" s="292"/>
    </row>
    <row r="123" spans="1:12" ht="5.25" customHeight="1" x14ac:dyDescent="0.3">
      <c r="A123" s="292"/>
      <c r="B123" s="54"/>
      <c r="C123" s="35"/>
      <c r="D123" s="35"/>
      <c r="E123" s="35"/>
      <c r="F123" s="35"/>
      <c r="G123" s="19"/>
      <c r="H123" s="35"/>
      <c r="I123" s="35"/>
      <c r="J123" s="35"/>
      <c r="K123" s="55"/>
      <c r="L123" s="292"/>
    </row>
    <row r="124" spans="1:12" ht="15" customHeight="1" x14ac:dyDescent="0.3">
      <c r="A124" s="292"/>
      <c r="B124" s="54"/>
      <c r="C124" s="19" t="s">
        <v>1494</v>
      </c>
      <c r="D124" s="35"/>
      <c r="E124" s="35"/>
      <c r="F124" s="37" t="s">
        <v>1491</v>
      </c>
      <c r="G124" s="19"/>
      <c r="H124" s="19" t="s">
        <v>1530</v>
      </c>
      <c r="I124" s="19" t="s">
        <v>1493</v>
      </c>
      <c r="J124" s="19">
        <v>120</v>
      </c>
      <c r="K124" s="56"/>
      <c r="L124" s="292"/>
    </row>
    <row r="125" spans="1:12" ht="15" customHeight="1" x14ac:dyDescent="0.3">
      <c r="A125" s="292"/>
      <c r="B125" s="54"/>
      <c r="C125" s="19" t="s">
        <v>1539</v>
      </c>
      <c r="D125" s="19"/>
      <c r="E125" s="19"/>
      <c r="F125" s="37" t="s">
        <v>1491</v>
      </c>
      <c r="G125" s="19"/>
      <c r="H125" s="19" t="s">
        <v>1540</v>
      </c>
      <c r="I125" s="19" t="s">
        <v>1493</v>
      </c>
      <c r="J125" s="19" t="s">
        <v>1541</v>
      </c>
      <c r="K125" s="56"/>
      <c r="L125" s="292"/>
    </row>
    <row r="126" spans="1:12" ht="15" customHeight="1" x14ac:dyDescent="0.3">
      <c r="A126" s="292"/>
      <c r="B126" s="54"/>
      <c r="C126" s="19" t="s">
        <v>1440</v>
      </c>
      <c r="D126" s="19"/>
      <c r="E126" s="19"/>
      <c r="F126" s="37" t="s">
        <v>1491</v>
      </c>
      <c r="G126" s="19"/>
      <c r="H126" s="19" t="s">
        <v>1542</v>
      </c>
      <c r="I126" s="19" t="s">
        <v>1493</v>
      </c>
      <c r="J126" s="19" t="s">
        <v>1541</v>
      </c>
      <c r="K126" s="56"/>
      <c r="L126" s="292"/>
    </row>
    <row r="127" spans="1:12" ht="15" customHeight="1" x14ac:dyDescent="0.3">
      <c r="A127" s="292"/>
      <c r="B127" s="54"/>
      <c r="C127" s="19" t="s">
        <v>1502</v>
      </c>
      <c r="D127" s="19"/>
      <c r="E127" s="19"/>
      <c r="F127" s="37" t="s">
        <v>1497</v>
      </c>
      <c r="G127" s="19"/>
      <c r="H127" s="19" t="s">
        <v>1503</v>
      </c>
      <c r="I127" s="19" t="s">
        <v>1493</v>
      </c>
      <c r="J127" s="19">
        <v>15</v>
      </c>
      <c r="K127" s="56"/>
      <c r="L127" s="292"/>
    </row>
    <row r="128" spans="1:12" ht="15" customHeight="1" x14ac:dyDescent="0.3">
      <c r="A128" s="292"/>
      <c r="B128" s="54"/>
      <c r="C128" s="39" t="s">
        <v>1504</v>
      </c>
      <c r="D128" s="39"/>
      <c r="E128" s="39"/>
      <c r="F128" s="40" t="s">
        <v>1497</v>
      </c>
      <c r="G128" s="39"/>
      <c r="H128" s="39" t="s">
        <v>1505</v>
      </c>
      <c r="I128" s="39" t="s">
        <v>1493</v>
      </c>
      <c r="J128" s="39">
        <v>15</v>
      </c>
      <c r="K128" s="56"/>
      <c r="L128" s="292"/>
    </row>
    <row r="129" spans="1:12" ht="15" customHeight="1" x14ac:dyDescent="0.3">
      <c r="A129" s="292"/>
      <c r="B129" s="54"/>
      <c r="C129" s="39" t="s">
        <v>1506</v>
      </c>
      <c r="D129" s="39"/>
      <c r="E129" s="39"/>
      <c r="F129" s="40" t="s">
        <v>1497</v>
      </c>
      <c r="G129" s="39"/>
      <c r="H129" s="39" t="s">
        <v>1507</v>
      </c>
      <c r="I129" s="39" t="s">
        <v>1493</v>
      </c>
      <c r="J129" s="39">
        <v>20</v>
      </c>
      <c r="K129" s="56"/>
      <c r="L129" s="292"/>
    </row>
    <row r="130" spans="1:12" ht="15" customHeight="1" x14ac:dyDescent="0.3">
      <c r="A130" s="292"/>
      <c r="B130" s="54"/>
      <c r="C130" s="39" t="s">
        <v>1508</v>
      </c>
      <c r="D130" s="39"/>
      <c r="E130" s="39"/>
      <c r="F130" s="40" t="s">
        <v>1497</v>
      </c>
      <c r="G130" s="39"/>
      <c r="H130" s="39" t="s">
        <v>1509</v>
      </c>
      <c r="I130" s="39" t="s">
        <v>1493</v>
      </c>
      <c r="J130" s="39">
        <v>20</v>
      </c>
      <c r="K130" s="56"/>
      <c r="L130" s="292"/>
    </row>
    <row r="131" spans="1:12" ht="15" customHeight="1" x14ac:dyDescent="0.3">
      <c r="A131" s="292"/>
      <c r="B131" s="54"/>
      <c r="C131" s="19" t="s">
        <v>1496</v>
      </c>
      <c r="D131" s="19"/>
      <c r="E131" s="19"/>
      <c r="F131" s="37" t="s">
        <v>1497</v>
      </c>
      <c r="G131" s="19"/>
      <c r="H131" s="19" t="s">
        <v>1530</v>
      </c>
      <c r="I131" s="19" t="s">
        <v>1493</v>
      </c>
      <c r="J131" s="19">
        <v>50</v>
      </c>
      <c r="K131" s="56"/>
      <c r="L131" s="292"/>
    </row>
    <row r="132" spans="1:12" ht="15" customHeight="1" x14ac:dyDescent="0.3">
      <c r="A132" s="292"/>
      <c r="B132" s="54"/>
      <c r="C132" s="19" t="s">
        <v>1510</v>
      </c>
      <c r="D132" s="19"/>
      <c r="E132" s="19"/>
      <c r="F132" s="37" t="s">
        <v>1497</v>
      </c>
      <c r="G132" s="19"/>
      <c r="H132" s="19" t="s">
        <v>1530</v>
      </c>
      <c r="I132" s="19" t="s">
        <v>1493</v>
      </c>
      <c r="J132" s="19">
        <v>50</v>
      </c>
      <c r="K132" s="56"/>
      <c r="L132" s="292"/>
    </row>
    <row r="133" spans="1:12" ht="15" customHeight="1" x14ac:dyDescent="0.3">
      <c r="A133" s="292"/>
      <c r="B133" s="54"/>
      <c r="C133" s="19" t="s">
        <v>1516</v>
      </c>
      <c r="D133" s="19"/>
      <c r="E133" s="19"/>
      <c r="F133" s="37" t="s">
        <v>1497</v>
      </c>
      <c r="G133" s="19"/>
      <c r="H133" s="19" t="s">
        <v>1530</v>
      </c>
      <c r="I133" s="19" t="s">
        <v>1493</v>
      </c>
      <c r="J133" s="19">
        <v>50</v>
      </c>
      <c r="K133" s="56"/>
      <c r="L133" s="292"/>
    </row>
    <row r="134" spans="1:12" ht="15" customHeight="1" x14ac:dyDescent="0.3">
      <c r="A134" s="292"/>
      <c r="B134" s="54"/>
      <c r="C134" s="19" t="s">
        <v>1518</v>
      </c>
      <c r="D134" s="19"/>
      <c r="E134" s="19"/>
      <c r="F134" s="37" t="s">
        <v>1497</v>
      </c>
      <c r="G134" s="19"/>
      <c r="H134" s="19" t="s">
        <v>1530</v>
      </c>
      <c r="I134" s="19" t="s">
        <v>1493</v>
      </c>
      <c r="J134" s="19">
        <v>50</v>
      </c>
      <c r="K134" s="56"/>
      <c r="L134" s="292"/>
    </row>
    <row r="135" spans="1:12" ht="15" customHeight="1" x14ac:dyDescent="0.3">
      <c r="A135" s="292"/>
      <c r="B135" s="54"/>
      <c r="C135" s="19" t="s">
        <v>113</v>
      </c>
      <c r="D135" s="19"/>
      <c r="E135" s="19"/>
      <c r="F135" s="37" t="s">
        <v>1497</v>
      </c>
      <c r="G135" s="19"/>
      <c r="H135" s="19" t="s">
        <v>1543</v>
      </c>
      <c r="I135" s="19" t="s">
        <v>1493</v>
      </c>
      <c r="J135" s="19">
        <v>255</v>
      </c>
      <c r="K135" s="56"/>
      <c r="L135" s="292"/>
    </row>
    <row r="136" spans="1:12" ht="15" customHeight="1" x14ac:dyDescent="0.3">
      <c r="A136" s="292"/>
      <c r="B136" s="54"/>
      <c r="C136" s="19" t="s">
        <v>1520</v>
      </c>
      <c r="D136" s="19"/>
      <c r="E136" s="19"/>
      <c r="F136" s="37" t="s">
        <v>1491</v>
      </c>
      <c r="G136" s="19"/>
      <c r="H136" s="19" t="s">
        <v>1544</v>
      </c>
      <c r="I136" s="19" t="s">
        <v>1522</v>
      </c>
      <c r="J136" s="19"/>
      <c r="K136" s="56"/>
      <c r="L136" s="292"/>
    </row>
    <row r="137" spans="1:12" ht="15" customHeight="1" x14ac:dyDescent="0.3">
      <c r="A137" s="292"/>
      <c r="B137" s="54"/>
      <c r="C137" s="19" t="s">
        <v>1523</v>
      </c>
      <c r="D137" s="19"/>
      <c r="E137" s="19"/>
      <c r="F137" s="37" t="s">
        <v>1491</v>
      </c>
      <c r="G137" s="19"/>
      <c r="H137" s="19" t="s">
        <v>1545</v>
      </c>
      <c r="I137" s="19" t="s">
        <v>1525</v>
      </c>
      <c r="J137" s="19"/>
      <c r="K137" s="56"/>
      <c r="L137" s="292"/>
    </row>
    <row r="138" spans="1:12" ht="15" customHeight="1" x14ac:dyDescent="0.3">
      <c r="A138" s="292"/>
      <c r="B138" s="54"/>
      <c r="C138" s="19" t="s">
        <v>1526</v>
      </c>
      <c r="D138" s="19"/>
      <c r="E138" s="19"/>
      <c r="F138" s="37" t="s">
        <v>1491</v>
      </c>
      <c r="G138" s="19"/>
      <c r="H138" s="19" t="s">
        <v>1526</v>
      </c>
      <c r="I138" s="19" t="s">
        <v>1525</v>
      </c>
      <c r="J138" s="19"/>
      <c r="K138" s="56"/>
      <c r="L138" s="292"/>
    </row>
    <row r="139" spans="1:12" ht="15" customHeight="1" x14ac:dyDescent="0.3">
      <c r="A139" s="292"/>
      <c r="B139" s="54"/>
      <c r="C139" s="19" t="s">
        <v>29</v>
      </c>
      <c r="D139" s="19"/>
      <c r="E139" s="19"/>
      <c r="F139" s="37" t="s">
        <v>1491</v>
      </c>
      <c r="G139" s="19"/>
      <c r="H139" s="19" t="s">
        <v>1546</v>
      </c>
      <c r="I139" s="19" t="s">
        <v>1525</v>
      </c>
      <c r="J139" s="19"/>
      <c r="K139" s="56"/>
      <c r="L139" s="292"/>
    </row>
    <row r="140" spans="1:12" ht="15" customHeight="1" x14ac:dyDescent="0.3">
      <c r="A140" s="292"/>
      <c r="B140" s="54"/>
      <c r="C140" s="19" t="s">
        <v>1547</v>
      </c>
      <c r="D140" s="19"/>
      <c r="E140" s="19"/>
      <c r="F140" s="37" t="s">
        <v>1491</v>
      </c>
      <c r="G140" s="19"/>
      <c r="H140" s="19" t="s">
        <v>1548</v>
      </c>
      <c r="I140" s="19" t="s">
        <v>1525</v>
      </c>
      <c r="J140" s="19"/>
      <c r="K140" s="56"/>
      <c r="L140" s="292"/>
    </row>
    <row r="141" spans="1:12" ht="15" customHeight="1" x14ac:dyDescent="0.3">
      <c r="A141" s="292"/>
      <c r="B141" s="57"/>
      <c r="C141" s="58"/>
      <c r="D141" s="58"/>
      <c r="E141" s="58"/>
      <c r="F141" s="58"/>
      <c r="G141" s="58"/>
      <c r="H141" s="58"/>
      <c r="I141" s="58"/>
      <c r="J141" s="58"/>
      <c r="K141" s="59"/>
      <c r="L141" s="292"/>
    </row>
    <row r="142" spans="1:12" ht="18.75" customHeight="1" x14ac:dyDescent="0.3">
      <c r="A142" s="292"/>
      <c r="B142" s="299"/>
      <c r="C142" s="299"/>
      <c r="D142" s="299"/>
      <c r="E142" s="299"/>
      <c r="F142" s="300"/>
      <c r="G142" s="299"/>
      <c r="H142" s="299"/>
      <c r="I142" s="299"/>
      <c r="J142" s="299"/>
      <c r="K142" s="299"/>
      <c r="L142" s="292"/>
    </row>
    <row r="143" spans="1:12" ht="18.75" customHeight="1" x14ac:dyDescent="0.3">
      <c r="A143" s="292"/>
      <c r="B143" s="295"/>
      <c r="C143" s="295"/>
      <c r="D143" s="295"/>
      <c r="E143" s="295"/>
      <c r="F143" s="295"/>
      <c r="G143" s="295"/>
      <c r="H143" s="295"/>
      <c r="I143" s="295"/>
      <c r="J143" s="295"/>
      <c r="K143" s="295"/>
      <c r="L143" s="292"/>
    </row>
    <row r="144" spans="1:12" ht="7.5" customHeight="1" x14ac:dyDescent="0.3">
      <c r="A144" s="292"/>
      <c r="B144" s="25"/>
      <c r="C144" s="26"/>
      <c r="D144" s="26"/>
      <c r="E144" s="26"/>
      <c r="F144" s="26"/>
      <c r="G144" s="26"/>
      <c r="H144" s="26"/>
      <c r="I144" s="26"/>
      <c r="J144" s="26"/>
      <c r="K144" s="27"/>
      <c r="L144" s="292"/>
    </row>
    <row r="145" spans="1:12" ht="45" customHeight="1" x14ac:dyDescent="0.3">
      <c r="A145" s="292"/>
      <c r="B145" s="28"/>
      <c r="C145" s="348" t="s">
        <v>1549</v>
      </c>
      <c r="D145" s="348"/>
      <c r="E145" s="348"/>
      <c r="F145" s="348"/>
      <c r="G145" s="348"/>
      <c r="H145" s="348"/>
      <c r="I145" s="348"/>
      <c r="J145" s="348"/>
      <c r="K145" s="29"/>
      <c r="L145" s="292"/>
    </row>
    <row r="146" spans="1:12" ht="17.25" customHeight="1" x14ac:dyDescent="0.3">
      <c r="A146" s="292"/>
      <c r="B146" s="28"/>
      <c r="C146" s="30" t="s">
        <v>1485</v>
      </c>
      <c r="D146" s="30"/>
      <c r="E146" s="30"/>
      <c r="F146" s="30" t="s">
        <v>1486</v>
      </c>
      <c r="G146" s="31"/>
      <c r="H146" s="30" t="s">
        <v>107</v>
      </c>
      <c r="I146" s="30" t="s">
        <v>48</v>
      </c>
      <c r="J146" s="30" t="s">
        <v>1487</v>
      </c>
      <c r="K146" s="29"/>
      <c r="L146" s="292"/>
    </row>
    <row r="147" spans="1:12" ht="17.25" customHeight="1" x14ac:dyDescent="0.3">
      <c r="A147" s="292"/>
      <c r="B147" s="28"/>
      <c r="C147" s="32" t="s">
        <v>1488</v>
      </c>
      <c r="D147" s="32"/>
      <c r="E147" s="32"/>
      <c r="F147" s="33" t="s">
        <v>1489</v>
      </c>
      <c r="G147" s="34"/>
      <c r="H147" s="32"/>
      <c r="I147" s="32"/>
      <c r="J147" s="32" t="s">
        <v>1490</v>
      </c>
      <c r="K147" s="29"/>
      <c r="L147" s="292"/>
    </row>
    <row r="148" spans="1:12" ht="5.25" customHeight="1" x14ac:dyDescent="0.3">
      <c r="A148" s="292"/>
      <c r="B148" s="38"/>
      <c r="C148" s="35"/>
      <c r="D148" s="35"/>
      <c r="E148" s="35"/>
      <c r="F148" s="35"/>
      <c r="G148" s="36"/>
      <c r="H148" s="35"/>
      <c r="I148" s="35"/>
      <c r="J148" s="35"/>
      <c r="K148" s="56"/>
      <c r="L148" s="292"/>
    </row>
    <row r="149" spans="1:12" ht="15" customHeight="1" x14ac:dyDescent="0.3">
      <c r="A149" s="292"/>
      <c r="B149" s="38"/>
      <c r="C149" s="60" t="s">
        <v>1494</v>
      </c>
      <c r="D149" s="19"/>
      <c r="E149" s="19"/>
      <c r="F149" s="61" t="s">
        <v>1491</v>
      </c>
      <c r="G149" s="19"/>
      <c r="H149" s="60" t="s">
        <v>1530</v>
      </c>
      <c r="I149" s="60" t="s">
        <v>1493</v>
      </c>
      <c r="J149" s="60">
        <v>120</v>
      </c>
      <c r="K149" s="56"/>
      <c r="L149" s="292"/>
    </row>
    <row r="150" spans="1:12" ht="15" customHeight="1" x14ac:dyDescent="0.3">
      <c r="A150" s="292"/>
      <c r="B150" s="38"/>
      <c r="C150" s="60" t="s">
        <v>1539</v>
      </c>
      <c r="D150" s="19"/>
      <c r="E150" s="19"/>
      <c r="F150" s="61" t="s">
        <v>1491</v>
      </c>
      <c r="G150" s="19"/>
      <c r="H150" s="60" t="s">
        <v>1550</v>
      </c>
      <c r="I150" s="60" t="s">
        <v>1493</v>
      </c>
      <c r="J150" s="60" t="s">
        <v>1541</v>
      </c>
      <c r="K150" s="56"/>
      <c r="L150" s="292"/>
    </row>
    <row r="151" spans="1:12" ht="15" customHeight="1" x14ac:dyDescent="0.3">
      <c r="A151" s="292"/>
      <c r="B151" s="38"/>
      <c r="C151" s="60" t="s">
        <v>1440</v>
      </c>
      <c r="D151" s="19"/>
      <c r="E151" s="19"/>
      <c r="F151" s="61" t="s">
        <v>1491</v>
      </c>
      <c r="G151" s="19"/>
      <c r="H151" s="60" t="s">
        <v>1551</v>
      </c>
      <c r="I151" s="60" t="s">
        <v>1493</v>
      </c>
      <c r="J151" s="60" t="s">
        <v>1541</v>
      </c>
      <c r="K151" s="56"/>
      <c r="L151" s="292"/>
    </row>
    <row r="152" spans="1:12" ht="15" customHeight="1" x14ac:dyDescent="0.3">
      <c r="A152" s="292"/>
      <c r="B152" s="38"/>
      <c r="C152" s="60" t="s">
        <v>1496</v>
      </c>
      <c r="D152" s="19"/>
      <c r="E152" s="19"/>
      <c r="F152" s="61" t="s">
        <v>1497</v>
      </c>
      <c r="G152" s="19"/>
      <c r="H152" s="60" t="s">
        <v>1530</v>
      </c>
      <c r="I152" s="60" t="s">
        <v>1493</v>
      </c>
      <c r="J152" s="60">
        <v>50</v>
      </c>
      <c r="K152" s="56"/>
      <c r="L152" s="292"/>
    </row>
    <row r="153" spans="1:12" ht="15" customHeight="1" x14ac:dyDescent="0.3">
      <c r="A153" s="292"/>
      <c r="B153" s="38"/>
      <c r="C153" s="60" t="s">
        <v>1499</v>
      </c>
      <c r="D153" s="19"/>
      <c r="E153" s="19"/>
      <c r="F153" s="61" t="s">
        <v>1491</v>
      </c>
      <c r="G153" s="19"/>
      <c r="H153" s="60" t="s">
        <v>1530</v>
      </c>
      <c r="I153" s="60" t="s">
        <v>1501</v>
      </c>
      <c r="J153" s="60"/>
      <c r="K153" s="56"/>
      <c r="L153" s="292"/>
    </row>
    <row r="154" spans="1:12" ht="15" customHeight="1" x14ac:dyDescent="0.3">
      <c r="A154" s="292"/>
      <c r="B154" s="38"/>
      <c r="C154" s="60" t="s">
        <v>1510</v>
      </c>
      <c r="D154" s="19"/>
      <c r="E154" s="19"/>
      <c r="F154" s="61" t="s">
        <v>1497</v>
      </c>
      <c r="G154" s="19"/>
      <c r="H154" s="60" t="s">
        <v>1530</v>
      </c>
      <c r="I154" s="60" t="s">
        <v>1493</v>
      </c>
      <c r="J154" s="60">
        <v>50</v>
      </c>
      <c r="K154" s="56"/>
      <c r="L154" s="292"/>
    </row>
    <row r="155" spans="1:12" ht="15" customHeight="1" x14ac:dyDescent="0.3">
      <c r="A155" s="292"/>
      <c r="B155" s="38"/>
      <c r="C155" s="60" t="s">
        <v>1518</v>
      </c>
      <c r="D155" s="19"/>
      <c r="E155" s="19"/>
      <c r="F155" s="61" t="s">
        <v>1497</v>
      </c>
      <c r="G155" s="19"/>
      <c r="H155" s="60" t="s">
        <v>1530</v>
      </c>
      <c r="I155" s="60" t="s">
        <v>1493</v>
      </c>
      <c r="J155" s="60">
        <v>50</v>
      </c>
      <c r="K155" s="56"/>
      <c r="L155" s="292"/>
    </row>
    <row r="156" spans="1:12" ht="15" customHeight="1" x14ac:dyDescent="0.3">
      <c r="A156" s="292"/>
      <c r="B156" s="38"/>
      <c r="C156" s="60" t="s">
        <v>1516</v>
      </c>
      <c r="D156" s="19"/>
      <c r="E156" s="19"/>
      <c r="F156" s="61" t="s">
        <v>1497</v>
      </c>
      <c r="G156" s="19"/>
      <c r="H156" s="60" t="s">
        <v>1530</v>
      </c>
      <c r="I156" s="60" t="s">
        <v>1493</v>
      </c>
      <c r="J156" s="60">
        <v>50</v>
      </c>
      <c r="K156" s="56"/>
      <c r="L156" s="292"/>
    </row>
    <row r="157" spans="1:12" ht="15" customHeight="1" x14ac:dyDescent="0.3">
      <c r="A157" s="292"/>
      <c r="B157" s="38"/>
      <c r="C157" s="60" t="s">
        <v>90</v>
      </c>
      <c r="D157" s="19"/>
      <c r="E157" s="19"/>
      <c r="F157" s="61" t="s">
        <v>1491</v>
      </c>
      <c r="G157" s="19"/>
      <c r="H157" s="60" t="s">
        <v>1552</v>
      </c>
      <c r="I157" s="60" t="s">
        <v>1493</v>
      </c>
      <c r="J157" s="60" t="s">
        <v>1553</v>
      </c>
      <c r="K157" s="56"/>
      <c r="L157" s="292"/>
    </row>
    <row r="158" spans="1:12" ht="15" customHeight="1" x14ac:dyDescent="0.3">
      <c r="A158" s="292"/>
      <c r="B158" s="38"/>
      <c r="C158" s="60" t="s">
        <v>1554</v>
      </c>
      <c r="D158" s="19"/>
      <c r="E158" s="19"/>
      <c r="F158" s="61" t="s">
        <v>1491</v>
      </c>
      <c r="G158" s="19"/>
      <c r="H158" s="60" t="s">
        <v>1555</v>
      </c>
      <c r="I158" s="60" t="s">
        <v>1525</v>
      </c>
      <c r="J158" s="60"/>
      <c r="K158" s="56"/>
      <c r="L158" s="292"/>
    </row>
    <row r="159" spans="1:12" ht="15" customHeight="1" x14ac:dyDescent="0.3">
      <c r="A159" s="292"/>
      <c r="B159" s="62"/>
      <c r="C159" s="46"/>
      <c r="D159" s="46"/>
      <c r="E159" s="46"/>
      <c r="F159" s="46"/>
      <c r="G159" s="46"/>
      <c r="H159" s="46"/>
      <c r="I159" s="46"/>
      <c r="J159" s="46"/>
      <c r="K159" s="63"/>
      <c r="L159" s="292"/>
    </row>
    <row r="160" spans="1:12" ht="18.75" customHeight="1" x14ac:dyDescent="0.3">
      <c r="A160" s="292"/>
      <c r="B160" s="299"/>
      <c r="C160" s="301"/>
      <c r="D160" s="301"/>
      <c r="E160" s="301"/>
      <c r="F160" s="302"/>
      <c r="G160" s="301"/>
      <c r="H160" s="301"/>
      <c r="I160" s="301"/>
      <c r="J160" s="301"/>
      <c r="K160" s="299"/>
      <c r="L160" s="292"/>
    </row>
    <row r="161" spans="1:12" ht="18.75" customHeight="1" x14ac:dyDescent="0.3">
      <c r="A161" s="292"/>
      <c r="B161" s="295"/>
      <c r="C161" s="295"/>
      <c r="D161" s="295"/>
      <c r="E161" s="295"/>
      <c r="F161" s="295"/>
      <c r="G161" s="295"/>
      <c r="H161" s="295"/>
      <c r="I161" s="295"/>
      <c r="J161" s="295"/>
      <c r="K161" s="295"/>
      <c r="L161" s="292"/>
    </row>
    <row r="162" spans="1:12" ht="7.5" customHeight="1" x14ac:dyDescent="0.3">
      <c r="A162" s="292"/>
      <c r="B162" s="6"/>
      <c r="C162" s="7"/>
      <c r="D162" s="7"/>
      <c r="E162" s="7"/>
      <c r="F162" s="7"/>
      <c r="G162" s="7"/>
      <c r="H162" s="7"/>
      <c r="I162" s="7"/>
      <c r="J162" s="7"/>
      <c r="K162" s="8"/>
      <c r="L162" s="292"/>
    </row>
    <row r="163" spans="1:12" ht="45" customHeight="1" x14ac:dyDescent="0.3">
      <c r="A163" s="292"/>
      <c r="B163" s="9"/>
      <c r="C163" s="349" t="s">
        <v>1556</v>
      </c>
      <c r="D163" s="349"/>
      <c r="E163" s="349"/>
      <c r="F163" s="349"/>
      <c r="G163" s="349"/>
      <c r="H163" s="349"/>
      <c r="I163" s="349"/>
      <c r="J163" s="349"/>
      <c r="K163" s="10"/>
      <c r="L163" s="292"/>
    </row>
    <row r="164" spans="1:12" ht="17.25" customHeight="1" x14ac:dyDescent="0.3">
      <c r="A164" s="292"/>
      <c r="B164" s="9"/>
      <c r="C164" s="30" t="s">
        <v>1485</v>
      </c>
      <c r="D164" s="30"/>
      <c r="E164" s="30"/>
      <c r="F164" s="30" t="s">
        <v>1486</v>
      </c>
      <c r="G164" s="64"/>
      <c r="H164" s="65" t="s">
        <v>107</v>
      </c>
      <c r="I164" s="65" t="s">
        <v>48</v>
      </c>
      <c r="J164" s="30" t="s">
        <v>1487</v>
      </c>
      <c r="K164" s="10"/>
      <c r="L164" s="292"/>
    </row>
    <row r="165" spans="1:12" ht="17.25" customHeight="1" x14ac:dyDescent="0.3">
      <c r="A165" s="292"/>
      <c r="B165" s="12"/>
      <c r="C165" s="32" t="s">
        <v>1488</v>
      </c>
      <c r="D165" s="32"/>
      <c r="E165" s="32"/>
      <c r="F165" s="33" t="s">
        <v>1489</v>
      </c>
      <c r="G165" s="66"/>
      <c r="H165" s="67"/>
      <c r="I165" s="67"/>
      <c r="J165" s="32" t="s">
        <v>1490</v>
      </c>
      <c r="K165" s="13"/>
      <c r="L165" s="292"/>
    </row>
    <row r="166" spans="1:12" ht="5.25" customHeight="1" x14ac:dyDescent="0.3">
      <c r="A166" s="292"/>
      <c r="B166" s="38"/>
      <c r="C166" s="35"/>
      <c r="D166" s="35"/>
      <c r="E166" s="35"/>
      <c r="F166" s="35"/>
      <c r="G166" s="36"/>
      <c r="H166" s="35"/>
      <c r="I166" s="35"/>
      <c r="J166" s="35"/>
      <c r="K166" s="56"/>
      <c r="L166" s="292"/>
    </row>
    <row r="167" spans="1:12" ht="15" customHeight="1" x14ac:dyDescent="0.3">
      <c r="A167" s="292"/>
      <c r="B167" s="38"/>
      <c r="C167" s="19" t="s">
        <v>1494</v>
      </c>
      <c r="D167" s="19"/>
      <c r="E167" s="19"/>
      <c r="F167" s="37" t="s">
        <v>1491</v>
      </c>
      <c r="G167" s="19"/>
      <c r="H167" s="19" t="s">
        <v>1530</v>
      </c>
      <c r="I167" s="19" t="s">
        <v>1493</v>
      </c>
      <c r="J167" s="19">
        <v>120</v>
      </c>
      <c r="K167" s="56"/>
      <c r="L167" s="292"/>
    </row>
    <row r="168" spans="1:12" ht="15" customHeight="1" x14ac:dyDescent="0.3">
      <c r="A168" s="292"/>
      <c r="B168" s="38"/>
      <c r="C168" s="19" t="s">
        <v>1539</v>
      </c>
      <c r="D168" s="19"/>
      <c r="E168" s="19"/>
      <c r="F168" s="37" t="s">
        <v>1491</v>
      </c>
      <c r="G168" s="19"/>
      <c r="H168" s="19" t="s">
        <v>1540</v>
      </c>
      <c r="I168" s="19" t="s">
        <v>1493</v>
      </c>
      <c r="J168" s="19" t="s">
        <v>1541</v>
      </c>
      <c r="K168" s="56"/>
      <c r="L168" s="292"/>
    </row>
    <row r="169" spans="1:12" ht="15" customHeight="1" x14ac:dyDescent="0.3">
      <c r="A169" s="292"/>
      <c r="B169" s="38"/>
      <c r="C169" s="19" t="s">
        <v>1440</v>
      </c>
      <c r="D169" s="19"/>
      <c r="E169" s="19"/>
      <c r="F169" s="37" t="s">
        <v>1491</v>
      </c>
      <c r="G169" s="19"/>
      <c r="H169" s="19" t="s">
        <v>1557</v>
      </c>
      <c r="I169" s="19" t="s">
        <v>1493</v>
      </c>
      <c r="J169" s="19" t="s">
        <v>1541</v>
      </c>
      <c r="K169" s="56"/>
      <c r="L169" s="292"/>
    </row>
    <row r="170" spans="1:12" ht="15" customHeight="1" x14ac:dyDescent="0.3">
      <c r="A170" s="292"/>
      <c r="B170" s="38"/>
      <c r="C170" s="19" t="s">
        <v>1496</v>
      </c>
      <c r="D170" s="19"/>
      <c r="E170" s="19"/>
      <c r="F170" s="37" t="s">
        <v>1497</v>
      </c>
      <c r="G170" s="19"/>
      <c r="H170" s="19" t="s">
        <v>1557</v>
      </c>
      <c r="I170" s="19" t="s">
        <v>1493</v>
      </c>
      <c r="J170" s="19">
        <v>50</v>
      </c>
      <c r="K170" s="56"/>
      <c r="L170" s="292"/>
    </row>
    <row r="171" spans="1:12" ht="15" customHeight="1" x14ac:dyDescent="0.3">
      <c r="A171" s="292"/>
      <c r="B171" s="38"/>
      <c r="C171" s="19" t="s">
        <v>1499</v>
      </c>
      <c r="D171" s="19"/>
      <c r="E171" s="19"/>
      <c r="F171" s="37" t="s">
        <v>1491</v>
      </c>
      <c r="G171" s="19"/>
      <c r="H171" s="19" t="s">
        <v>1557</v>
      </c>
      <c r="I171" s="19" t="s">
        <v>1501</v>
      </c>
      <c r="J171" s="19"/>
      <c r="K171" s="56"/>
      <c r="L171" s="292"/>
    </row>
    <row r="172" spans="1:12" ht="15" customHeight="1" x14ac:dyDescent="0.3">
      <c r="A172" s="292"/>
      <c r="B172" s="38"/>
      <c r="C172" s="19" t="s">
        <v>1510</v>
      </c>
      <c r="D172" s="19"/>
      <c r="E172" s="19"/>
      <c r="F172" s="37" t="s">
        <v>1497</v>
      </c>
      <c r="G172" s="19"/>
      <c r="H172" s="19" t="s">
        <v>1557</v>
      </c>
      <c r="I172" s="19" t="s">
        <v>1493</v>
      </c>
      <c r="J172" s="19">
        <v>50</v>
      </c>
      <c r="K172" s="56"/>
      <c r="L172" s="292"/>
    </row>
    <row r="173" spans="1:12" ht="15" customHeight="1" x14ac:dyDescent="0.3">
      <c r="A173" s="292"/>
      <c r="B173" s="38"/>
      <c r="C173" s="19" t="s">
        <v>1518</v>
      </c>
      <c r="D173" s="19"/>
      <c r="E173" s="19"/>
      <c r="F173" s="37" t="s">
        <v>1497</v>
      </c>
      <c r="G173" s="19"/>
      <c r="H173" s="19" t="s">
        <v>1557</v>
      </c>
      <c r="I173" s="19" t="s">
        <v>1493</v>
      </c>
      <c r="J173" s="19">
        <v>50</v>
      </c>
      <c r="K173" s="56"/>
      <c r="L173" s="292"/>
    </row>
    <row r="174" spans="1:12" ht="15" customHeight="1" x14ac:dyDescent="0.3">
      <c r="A174" s="292"/>
      <c r="B174" s="38"/>
      <c r="C174" s="19" t="s">
        <v>1516</v>
      </c>
      <c r="D174" s="19"/>
      <c r="E174" s="19"/>
      <c r="F174" s="37" t="s">
        <v>1497</v>
      </c>
      <c r="G174" s="19"/>
      <c r="H174" s="19" t="s">
        <v>1557</v>
      </c>
      <c r="I174" s="19" t="s">
        <v>1493</v>
      </c>
      <c r="J174" s="19">
        <v>50</v>
      </c>
      <c r="K174" s="56"/>
      <c r="L174" s="292"/>
    </row>
    <row r="175" spans="1:12" ht="15" customHeight="1" x14ac:dyDescent="0.3">
      <c r="A175" s="292"/>
      <c r="B175" s="38"/>
      <c r="C175" s="19" t="s">
        <v>106</v>
      </c>
      <c r="D175" s="19"/>
      <c r="E175" s="19"/>
      <c r="F175" s="37" t="s">
        <v>1491</v>
      </c>
      <c r="G175" s="19"/>
      <c r="H175" s="19" t="s">
        <v>1558</v>
      </c>
      <c r="I175" s="19" t="s">
        <v>1559</v>
      </c>
      <c r="J175" s="19"/>
      <c r="K175" s="56"/>
      <c r="L175" s="292"/>
    </row>
    <row r="176" spans="1:12" ht="15" customHeight="1" x14ac:dyDescent="0.3">
      <c r="A176" s="292"/>
      <c r="B176" s="38"/>
      <c r="C176" s="19" t="s">
        <v>48</v>
      </c>
      <c r="D176" s="19"/>
      <c r="E176" s="19"/>
      <c r="F176" s="37" t="s">
        <v>1491</v>
      </c>
      <c r="G176" s="19"/>
      <c r="H176" s="19" t="s">
        <v>1560</v>
      </c>
      <c r="I176" s="19" t="s">
        <v>1561</v>
      </c>
      <c r="J176" s="19">
        <v>1</v>
      </c>
      <c r="K176" s="56"/>
      <c r="L176" s="292"/>
    </row>
    <row r="177" spans="1:12" ht="15" customHeight="1" x14ac:dyDescent="0.3">
      <c r="A177" s="292"/>
      <c r="B177" s="38"/>
      <c r="C177" s="19" t="s">
        <v>44</v>
      </c>
      <c r="D177" s="19"/>
      <c r="E177" s="19"/>
      <c r="F177" s="37" t="s">
        <v>1491</v>
      </c>
      <c r="G177" s="19"/>
      <c r="H177" s="19" t="s">
        <v>1562</v>
      </c>
      <c r="I177" s="19" t="s">
        <v>1493</v>
      </c>
      <c r="J177" s="19">
        <v>20</v>
      </c>
      <c r="K177" s="56"/>
      <c r="L177" s="292"/>
    </row>
    <row r="178" spans="1:12" ht="15" customHeight="1" x14ac:dyDescent="0.3">
      <c r="A178" s="292"/>
      <c r="B178" s="38"/>
      <c r="C178" s="19" t="s">
        <v>107</v>
      </c>
      <c r="D178" s="19"/>
      <c r="E178" s="19"/>
      <c r="F178" s="37" t="s">
        <v>1491</v>
      </c>
      <c r="G178" s="19"/>
      <c r="H178" s="19" t="s">
        <v>1563</v>
      </c>
      <c r="I178" s="19" t="s">
        <v>1493</v>
      </c>
      <c r="J178" s="19">
        <v>255</v>
      </c>
      <c r="K178" s="56"/>
      <c r="L178" s="292"/>
    </row>
    <row r="179" spans="1:12" ht="15" customHeight="1" x14ac:dyDescent="0.3">
      <c r="A179" s="292"/>
      <c r="B179" s="38"/>
      <c r="C179" s="19" t="s">
        <v>108</v>
      </c>
      <c r="D179" s="19"/>
      <c r="E179" s="19"/>
      <c r="F179" s="37" t="s">
        <v>1491</v>
      </c>
      <c r="G179" s="19"/>
      <c r="H179" s="19" t="s">
        <v>1456</v>
      </c>
      <c r="I179" s="19" t="s">
        <v>1493</v>
      </c>
      <c r="J179" s="19">
        <v>10</v>
      </c>
      <c r="K179" s="56"/>
      <c r="L179" s="292"/>
    </row>
    <row r="180" spans="1:12" ht="15" customHeight="1" x14ac:dyDescent="0.3">
      <c r="A180" s="292"/>
      <c r="B180" s="38"/>
      <c r="C180" s="19" t="s">
        <v>109</v>
      </c>
      <c r="D180" s="19"/>
      <c r="E180" s="19"/>
      <c r="F180" s="37" t="s">
        <v>1491</v>
      </c>
      <c r="G180" s="19"/>
      <c r="H180" s="19" t="s">
        <v>1564</v>
      </c>
      <c r="I180" s="19" t="s">
        <v>1525</v>
      </c>
      <c r="J180" s="19"/>
      <c r="K180" s="56"/>
      <c r="L180" s="292"/>
    </row>
    <row r="181" spans="1:12" ht="15" customHeight="1" x14ac:dyDescent="0.3">
      <c r="A181" s="292"/>
      <c r="B181" s="38"/>
      <c r="C181" s="19" t="s">
        <v>1565</v>
      </c>
      <c r="D181" s="19"/>
      <c r="E181" s="19"/>
      <c r="F181" s="37" t="s">
        <v>1491</v>
      </c>
      <c r="G181" s="19"/>
      <c r="H181" s="19" t="s">
        <v>1566</v>
      </c>
      <c r="I181" s="19" t="s">
        <v>1525</v>
      </c>
      <c r="J181" s="19"/>
      <c r="K181" s="56"/>
      <c r="L181" s="292"/>
    </row>
    <row r="182" spans="1:12" ht="15" customHeight="1" x14ac:dyDescent="0.3">
      <c r="A182" s="292"/>
      <c r="B182" s="38"/>
      <c r="C182" s="19" t="s">
        <v>1554</v>
      </c>
      <c r="D182" s="19"/>
      <c r="E182" s="19"/>
      <c r="F182" s="37" t="s">
        <v>1491</v>
      </c>
      <c r="G182" s="19"/>
      <c r="H182" s="19" t="s">
        <v>1567</v>
      </c>
      <c r="I182" s="19" t="s">
        <v>1525</v>
      </c>
      <c r="J182" s="19"/>
      <c r="K182" s="56"/>
      <c r="L182" s="292"/>
    </row>
    <row r="183" spans="1:12" ht="15" customHeight="1" x14ac:dyDescent="0.3">
      <c r="A183" s="292"/>
      <c r="B183" s="38"/>
      <c r="C183" s="19" t="s">
        <v>112</v>
      </c>
      <c r="D183" s="19"/>
      <c r="E183" s="19"/>
      <c r="F183" s="37" t="s">
        <v>1497</v>
      </c>
      <c r="G183" s="19"/>
      <c r="H183" s="19" t="s">
        <v>1568</v>
      </c>
      <c r="I183" s="19" t="s">
        <v>1493</v>
      </c>
      <c r="J183" s="19">
        <v>50</v>
      </c>
      <c r="K183" s="56"/>
      <c r="L183" s="292"/>
    </row>
    <row r="184" spans="1:12" ht="15" customHeight="1" x14ac:dyDescent="0.3">
      <c r="A184" s="292"/>
      <c r="B184" s="62"/>
      <c r="C184" s="46"/>
      <c r="D184" s="46"/>
      <c r="E184" s="46"/>
      <c r="F184" s="46"/>
      <c r="G184" s="46"/>
      <c r="H184" s="46"/>
      <c r="I184" s="46"/>
      <c r="J184" s="46"/>
      <c r="K184" s="63"/>
      <c r="L184" s="292"/>
    </row>
    <row r="185" spans="1:12" ht="18.75" customHeight="1" x14ac:dyDescent="0.3">
      <c r="A185" s="292"/>
      <c r="B185" s="299"/>
      <c r="C185" s="301"/>
      <c r="D185" s="301"/>
      <c r="E185" s="301"/>
      <c r="F185" s="302"/>
      <c r="G185" s="301"/>
      <c r="H185" s="301"/>
      <c r="I185" s="301"/>
      <c r="J185" s="301"/>
      <c r="K185" s="299"/>
      <c r="L185" s="292"/>
    </row>
    <row r="186" spans="1:12" ht="18.75" customHeight="1" x14ac:dyDescent="0.3">
      <c r="A186" s="292"/>
      <c r="B186" s="295"/>
      <c r="C186" s="295"/>
      <c r="D186" s="295"/>
      <c r="E186" s="295"/>
      <c r="F186" s="295"/>
      <c r="G186" s="295"/>
      <c r="H186" s="295"/>
      <c r="I186" s="295"/>
      <c r="J186" s="295"/>
      <c r="K186" s="295"/>
      <c r="L186" s="292"/>
    </row>
    <row r="187" spans="1:12" x14ac:dyDescent="0.3">
      <c r="A187" s="292"/>
      <c r="B187" s="6"/>
      <c r="C187" s="7"/>
      <c r="D187" s="7"/>
      <c r="E187" s="7"/>
      <c r="F187" s="7"/>
      <c r="G187" s="7"/>
      <c r="H187" s="7"/>
      <c r="I187" s="7"/>
      <c r="J187" s="7"/>
      <c r="K187" s="8"/>
      <c r="L187" s="292"/>
    </row>
    <row r="188" spans="1:12" ht="21" x14ac:dyDescent="0.3">
      <c r="A188" s="292"/>
      <c r="B188" s="9"/>
      <c r="C188" s="349" t="s">
        <v>1569</v>
      </c>
      <c r="D188" s="349"/>
      <c r="E188" s="349"/>
      <c r="F188" s="349"/>
      <c r="G188" s="349"/>
      <c r="H188" s="349"/>
      <c r="I188" s="349"/>
      <c r="J188" s="349"/>
      <c r="K188" s="10"/>
      <c r="L188" s="292"/>
    </row>
    <row r="189" spans="1:12" ht="25.5" customHeight="1" x14ac:dyDescent="0.3">
      <c r="A189" s="292"/>
      <c r="B189" s="9"/>
      <c r="C189" s="68" t="s">
        <v>1570</v>
      </c>
      <c r="D189" s="68"/>
      <c r="E189" s="68"/>
      <c r="F189" s="68" t="s">
        <v>1571</v>
      </c>
      <c r="G189" s="69"/>
      <c r="H189" s="350" t="s">
        <v>1572</v>
      </c>
      <c r="I189" s="350"/>
      <c r="J189" s="350"/>
      <c r="K189" s="10"/>
      <c r="L189" s="292"/>
    </row>
    <row r="190" spans="1:12" ht="5.25" customHeight="1" x14ac:dyDescent="0.3">
      <c r="A190" s="292"/>
      <c r="B190" s="38"/>
      <c r="C190" s="35"/>
      <c r="D190" s="35"/>
      <c r="E190" s="35"/>
      <c r="F190" s="35"/>
      <c r="G190" s="19"/>
      <c r="H190" s="35"/>
      <c r="I190" s="35"/>
      <c r="J190" s="35"/>
      <c r="K190" s="56"/>
      <c r="L190" s="292"/>
    </row>
    <row r="191" spans="1:12" ht="15" customHeight="1" x14ac:dyDescent="0.3">
      <c r="A191" s="292"/>
      <c r="B191" s="38"/>
      <c r="C191" s="19" t="s">
        <v>1573</v>
      </c>
      <c r="D191" s="19"/>
      <c r="E191" s="19"/>
      <c r="F191" s="37" t="s">
        <v>34</v>
      </c>
      <c r="G191" s="19"/>
      <c r="H191" s="351" t="s">
        <v>1574</v>
      </c>
      <c r="I191" s="351"/>
      <c r="J191" s="351"/>
      <c r="K191" s="56"/>
      <c r="L191" s="292"/>
    </row>
    <row r="192" spans="1:12" ht="15" customHeight="1" x14ac:dyDescent="0.3">
      <c r="A192" s="292"/>
      <c r="B192" s="38"/>
      <c r="C192" s="44"/>
      <c r="D192" s="19"/>
      <c r="E192" s="19"/>
      <c r="F192" s="37" t="s">
        <v>35</v>
      </c>
      <c r="G192" s="19"/>
      <c r="H192" s="351" t="s">
        <v>1575</v>
      </c>
      <c r="I192" s="351"/>
      <c r="J192" s="351"/>
      <c r="K192" s="56"/>
      <c r="L192" s="292"/>
    </row>
    <row r="193" spans="1:12" ht="15" customHeight="1" x14ac:dyDescent="0.3">
      <c r="A193" s="292"/>
      <c r="B193" s="38"/>
      <c r="C193" s="44"/>
      <c r="D193" s="19"/>
      <c r="E193" s="19"/>
      <c r="F193" s="37" t="s">
        <v>38</v>
      </c>
      <c r="G193" s="19"/>
      <c r="H193" s="351" t="s">
        <v>1576</v>
      </c>
      <c r="I193" s="351"/>
      <c r="J193" s="351"/>
      <c r="K193" s="56"/>
      <c r="L193" s="292"/>
    </row>
    <row r="194" spans="1:12" ht="15" customHeight="1" x14ac:dyDescent="0.3">
      <c r="A194" s="292"/>
      <c r="B194" s="38"/>
      <c r="C194" s="19"/>
      <c r="D194" s="19"/>
      <c r="E194" s="19"/>
      <c r="F194" s="37" t="s">
        <v>36</v>
      </c>
      <c r="G194" s="19"/>
      <c r="H194" s="351" t="s">
        <v>1577</v>
      </c>
      <c r="I194" s="351"/>
      <c r="J194" s="351"/>
      <c r="K194" s="56"/>
      <c r="L194" s="292"/>
    </row>
    <row r="195" spans="1:12" ht="15" customHeight="1" x14ac:dyDescent="0.3">
      <c r="A195" s="292"/>
      <c r="B195" s="38"/>
      <c r="C195" s="19"/>
      <c r="D195" s="19"/>
      <c r="E195" s="19"/>
      <c r="F195" s="37" t="s">
        <v>37</v>
      </c>
      <c r="G195" s="19"/>
      <c r="H195" s="351" t="s">
        <v>1578</v>
      </c>
      <c r="I195" s="351"/>
      <c r="J195" s="351"/>
      <c r="K195" s="56"/>
      <c r="L195" s="292"/>
    </row>
    <row r="196" spans="1:12" ht="15" customHeight="1" x14ac:dyDescent="0.3">
      <c r="A196" s="292"/>
      <c r="B196" s="38"/>
      <c r="C196" s="19"/>
      <c r="D196" s="19"/>
      <c r="E196" s="19"/>
      <c r="F196" s="37"/>
      <c r="G196" s="19"/>
      <c r="H196" s="19"/>
      <c r="I196" s="19"/>
      <c r="J196" s="19"/>
      <c r="K196" s="56"/>
      <c r="L196" s="292"/>
    </row>
    <row r="197" spans="1:12" ht="15" customHeight="1" x14ac:dyDescent="0.3">
      <c r="A197" s="292"/>
      <c r="B197" s="38"/>
      <c r="C197" s="19" t="s">
        <v>1537</v>
      </c>
      <c r="D197" s="19"/>
      <c r="E197" s="19"/>
      <c r="F197" s="37" t="s">
        <v>68</v>
      </c>
      <c r="G197" s="19"/>
      <c r="H197" s="351" t="s">
        <v>1579</v>
      </c>
      <c r="I197" s="351"/>
      <c r="J197" s="351"/>
      <c r="K197" s="56"/>
      <c r="L197" s="292"/>
    </row>
    <row r="198" spans="1:12" ht="15" customHeight="1" x14ac:dyDescent="0.3">
      <c r="A198" s="292"/>
      <c r="B198" s="38"/>
      <c r="C198" s="44"/>
      <c r="D198" s="19"/>
      <c r="E198" s="19"/>
      <c r="F198" s="37" t="s">
        <v>1434</v>
      </c>
      <c r="G198" s="19"/>
      <c r="H198" s="351" t="s">
        <v>1435</v>
      </c>
      <c r="I198" s="351"/>
      <c r="J198" s="351"/>
      <c r="K198" s="56"/>
      <c r="L198" s="292"/>
    </row>
    <row r="199" spans="1:12" ht="15" customHeight="1" x14ac:dyDescent="0.3">
      <c r="A199" s="292"/>
      <c r="B199" s="38"/>
      <c r="C199" s="19"/>
      <c r="D199" s="19"/>
      <c r="E199" s="19"/>
      <c r="F199" s="37" t="s">
        <v>1432</v>
      </c>
      <c r="G199" s="19"/>
      <c r="H199" s="351" t="s">
        <v>1580</v>
      </c>
      <c r="I199" s="351"/>
      <c r="J199" s="351"/>
      <c r="K199" s="56"/>
      <c r="L199" s="292"/>
    </row>
    <row r="200" spans="1:12" ht="15" customHeight="1" x14ac:dyDescent="0.3">
      <c r="A200" s="292"/>
      <c r="B200" s="70"/>
      <c r="C200" s="44"/>
      <c r="D200" s="44"/>
      <c r="E200" s="44"/>
      <c r="F200" s="37" t="s">
        <v>1436</v>
      </c>
      <c r="G200" s="24"/>
      <c r="H200" s="347" t="s">
        <v>1437</v>
      </c>
      <c r="I200" s="347"/>
      <c r="J200" s="347"/>
      <c r="K200" s="71"/>
      <c r="L200" s="292"/>
    </row>
    <row r="201" spans="1:12" ht="15" customHeight="1" x14ac:dyDescent="0.3">
      <c r="A201" s="292"/>
      <c r="B201" s="70"/>
      <c r="C201" s="44"/>
      <c r="D201" s="44"/>
      <c r="E201" s="44"/>
      <c r="F201" s="37" t="s">
        <v>1438</v>
      </c>
      <c r="G201" s="24"/>
      <c r="H201" s="347" t="s">
        <v>1581</v>
      </c>
      <c r="I201" s="347"/>
      <c r="J201" s="347"/>
      <c r="K201" s="71"/>
      <c r="L201" s="292"/>
    </row>
    <row r="202" spans="1:12" ht="15" customHeight="1" x14ac:dyDescent="0.3">
      <c r="A202" s="292"/>
      <c r="B202" s="70"/>
      <c r="C202" s="44"/>
      <c r="D202" s="44"/>
      <c r="E202" s="44"/>
      <c r="F202" s="72"/>
      <c r="G202" s="24"/>
      <c r="H202" s="73"/>
      <c r="I202" s="73"/>
      <c r="J202" s="73"/>
      <c r="K202" s="71"/>
      <c r="L202" s="292"/>
    </row>
    <row r="203" spans="1:12" ht="15" customHeight="1" x14ac:dyDescent="0.3">
      <c r="A203" s="292"/>
      <c r="B203" s="70"/>
      <c r="C203" s="19" t="s">
        <v>1561</v>
      </c>
      <c r="D203" s="44"/>
      <c r="E203" s="44"/>
      <c r="F203" s="37">
        <v>1</v>
      </c>
      <c r="G203" s="24"/>
      <c r="H203" s="347" t="s">
        <v>1582</v>
      </c>
      <c r="I203" s="347"/>
      <c r="J203" s="347"/>
      <c r="K203" s="71"/>
      <c r="L203" s="292"/>
    </row>
    <row r="204" spans="1:12" ht="15" customHeight="1" x14ac:dyDescent="0.3">
      <c r="A204" s="292"/>
      <c r="B204" s="70"/>
      <c r="C204" s="44"/>
      <c r="D204" s="44"/>
      <c r="E204" s="44"/>
      <c r="F204" s="37">
        <v>2</v>
      </c>
      <c r="G204" s="24"/>
      <c r="H204" s="347" t="s">
        <v>1583</v>
      </c>
      <c r="I204" s="347"/>
      <c r="J204" s="347"/>
      <c r="K204" s="71"/>
      <c r="L204" s="292"/>
    </row>
    <row r="205" spans="1:12" ht="15" customHeight="1" x14ac:dyDescent="0.3">
      <c r="A205" s="292"/>
      <c r="B205" s="70"/>
      <c r="C205" s="44"/>
      <c r="D205" s="44"/>
      <c r="E205" s="44"/>
      <c r="F205" s="37">
        <v>3</v>
      </c>
      <c r="G205" s="24"/>
      <c r="H205" s="347" t="s">
        <v>1584</v>
      </c>
      <c r="I205" s="347"/>
      <c r="J205" s="347"/>
      <c r="K205" s="71"/>
      <c r="L205" s="292"/>
    </row>
    <row r="206" spans="1:12" ht="15" customHeight="1" x14ac:dyDescent="0.3">
      <c r="A206" s="292"/>
      <c r="B206" s="70"/>
      <c r="C206" s="44"/>
      <c r="D206" s="44"/>
      <c r="E206" s="44"/>
      <c r="F206" s="37">
        <v>4</v>
      </c>
      <c r="G206" s="24"/>
      <c r="H206" s="347" t="s">
        <v>1585</v>
      </c>
      <c r="I206" s="347"/>
      <c r="J206" s="347"/>
      <c r="K206" s="71"/>
      <c r="L206" s="292"/>
    </row>
    <row r="207" spans="1:12" ht="12.75" customHeight="1" x14ac:dyDescent="0.3">
      <c r="A207" s="292"/>
      <c r="B207" s="74"/>
      <c r="C207" s="75"/>
      <c r="D207" s="75"/>
      <c r="E207" s="75"/>
      <c r="F207" s="75"/>
      <c r="G207" s="75"/>
      <c r="H207" s="75"/>
      <c r="I207" s="75"/>
      <c r="J207" s="75"/>
      <c r="K207" s="76"/>
      <c r="L207" s="292"/>
    </row>
    <row r="208" spans="1:12" ht="37.5" customHeight="1" x14ac:dyDescent="0.3">
      <c r="A208" s="292"/>
      <c r="B208" s="292"/>
      <c r="C208" s="292"/>
      <c r="D208" s="292"/>
      <c r="E208" s="292"/>
      <c r="F208" s="292"/>
      <c r="G208" s="292"/>
      <c r="H208" s="292"/>
      <c r="I208" s="292"/>
      <c r="J208" s="292"/>
      <c r="K208" s="292"/>
      <c r="L208" s="292"/>
    </row>
  </sheetData>
  <sheetProtection password="836A" sheet="1" objects="1" scenarios="1"/>
  <mergeCells count="78">
    <mergeCell ref="J1:L1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F17:J17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32:J32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59:J59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C145:J145"/>
    <mergeCell ref="H200:J200"/>
    <mergeCell ref="C163:J163"/>
    <mergeCell ref="C188:J188"/>
    <mergeCell ref="H189:J189"/>
    <mergeCell ref="H191:J191"/>
    <mergeCell ref="H192:J192"/>
    <mergeCell ref="H193:J193"/>
    <mergeCell ref="H194:J194"/>
    <mergeCell ref="H195:J195"/>
    <mergeCell ref="H197:J197"/>
    <mergeCell ref="H198:J198"/>
    <mergeCell ref="H199:J199"/>
    <mergeCell ref="H201:J201"/>
    <mergeCell ref="H203:J203"/>
    <mergeCell ref="H204:J204"/>
    <mergeCell ref="H205:J205"/>
    <mergeCell ref="H206:J206"/>
  </mergeCells>
  <hyperlinks>
    <hyperlink ref="J1" location="'Rekapitulace stavby'!A2" tooltip="Rekapitulace stavby" display="Rekapitulace stavby"/>
  </hyperlink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D1 - 001-003</vt:lpstr>
      <vt:lpstr>D2 - 105-111</vt:lpstr>
      <vt:lpstr>D3 - 114</vt:lpstr>
      <vt:lpstr>D4 - 124</vt:lpstr>
      <vt:lpstr>D5 - 127-133</vt:lpstr>
      <vt:lpstr>D6 - 137,138</vt:lpstr>
      <vt:lpstr>D-E - Elektroinstalace</vt:lpstr>
      <vt:lpstr>Pokyny pro vyplnění</vt:lpstr>
      <vt:lpstr>'D1 - 001-003'!Názvy_tisku</vt:lpstr>
      <vt:lpstr>'D2 - 105-111'!Názvy_tisku</vt:lpstr>
      <vt:lpstr>'D3 - 114'!Názvy_tisku</vt:lpstr>
      <vt:lpstr>'D4 - 124'!Názvy_tisku</vt:lpstr>
      <vt:lpstr>'D5 - 127-133'!Názvy_tisku</vt:lpstr>
      <vt:lpstr>'D6 - 137,138'!Názvy_tisku</vt:lpstr>
      <vt:lpstr>'D-E - Elektroinstalace'!Názvy_tisku</vt:lpstr>
      <vt:lpstr>'Rekapitulace stavby'!Názvy_tisku</vt:lpstr>
      <vt:lpstr>'D1 - 001-003'!Oblast_tisku</vt:lpstr>
      <vt:lpstr>'D2 - 105-111'!Oblast_tisku</vt:lpstr>
      <vt:lpstr>'D3 - 114'!Oblast_tisku</vt:lpstr>
      <vt:lpstr>'D4 - 124'!Oblast_tisku</vt:lpstr>
      <vt:lpstr>'D5 - 127-133'!Oblast_tisku</vt:lpstr>
      <vt:lpstr>'D6 - 137,138'!Oblast_tisku</vt:lpstr>
      <vt:lpstr>'D-E - Elektroinstalace'!Oblast_tisku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Štochl Pavel Bc.</dc:creator>
  <cp:lastModifiedBy>Štochl Pavel</cp:lastModifiedBy>
  <cp:lastPrinted>2015-09-03T12:32:56Z</cp:lastPrinted>
  <dcterms:created xsi:type="dcterms:W3CDTF">2015-08-24T12:54:55Z</dcterms:created>
  <dcterms:modified xsi:type="dcterms:W3CDTF">2015-09-03T14:53:40Z</dcterms:modified>
</cp:coreProperties>
</file>