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01"/>
  <workbookPr/>
  <bookViews>
    <workbookView xWindow="150" yWindow="585" windowWidth="28455" windowHeight="14505" activeTab="0"/>
  </bookViews>
  <sheets>
    <sheet name="Rekapitulace stavby" sheetId="1" r:id="rId1"/>
    <sheet name="ÚT - STROJNÍ" sheetId="2" r:id="rId2"/>
    <sheet name="MR a EL - M + R a ELEKTRO..." sheetId="3" r:id="rId3"/>
    <sheet name="ÚT - STROJNÍ_01" sheetId="4" r:id="rId4"/>
    <sheet name="MR a EL - M + R a ELEKTRO..._01" sheetId="5" r:id="rId5"/>
    <sheet name="ÚT - STROJNÍ_02" sheetId="6" r:id="rId6"/>
    <sheet name="ÚT 2 - STROJNÍ - DEMONTÁŽE" sheetId="7" r:id="rId7"/>
    <sheet name="MR a EL - M + R a ELEKTRO..._02" sheetId="8" r:id="rId8"/>
    <sheet name="ST - STAVEBNÍ" sheetId="9" r:id="rId9"/>
    <sheet name="ST - STAVEBNÍ_01" sheetId="10" r:id="rId10"/>
    <sheet name="ÚT - STROJNÍ_03" sheetId="11" r:id="rId11"/>
    <sheet name="MR a EL - M + R a ELEKTRO..._03" sheetId="12" r:id="rId12"/>
    <sheet name="ÚT - STROJNÍ_04" sheetId="13" r:id="rId13"/>
    <sheet name="MR a EL - M + R a ELEKTRO..._04" sheetId="14" r:id="rId14"/>
    <sheet name="ÚT - STROJNÍ_05" sheetId="15" r:id="rId15"/>
    <sheet name="MR a EL - M + R a ELEKTRO..._05" sheetId="16" r:id="rId16"/>
    <sheet name="VZT - VZT" sheetId="17" r:id="rId17"/>
    <sheet name="ÚT - STROJNÍ_06" sheetId="18" r:id="rId18"/>
    <sheet name="ÚT 2 - STROJNÍ - DEMONTÁŽE_01" sheetId="19" r:id="rId19"/>
    <sheet name="OLEJ - OLEJ" sheetId="20" r:id="rId20"/>
    <sheet name="MR a EL - M + R a ELEKTRO..._06" sheetId="21" r:id="rId21"/>
    <sheet name="ÚT - STROJNÍ_07" sheetId="22" r:id="rId22"/>
    <sheet name="ST - STAVEBNÍ_02" sheetId="23" r:id="rId23"/>
    <sheet name="MR a EL - M + R a ELEKTRO..._07" sheetId="24" r:id="rId24"/>
  </sheets>
  <definedNames>
    <definedName name="_xlnm.Print_Area" localSheetId="2">'MR a EL - M + R a ELEKTRO...'!$C$4:$Q$70,'MR a EL - M + R a ELEKTRO...'!$C$76:$Q$134,'MR a EL - M + R a ELEKTRO...'!$C$140:$Q$241</definedName>
    <definedName name="_xlnm.Print_Area" localSheetId="4">'MR a EL - M + R a ELEKTRO..._01'!$C$4:$Q$70,'MR a EL - M + R a ELEKTRO..._01'!$C$76:$Q$135,'MR a EL - M + R a ELEKTRO..._01'!$C$141:$Q$245</definedName>
    <definedName name="_xlnm.Print_Area" localSheetId="7">'MR a EL - M + R a ELEKTRO..._02'!$C$4:$Q$70,'MR a EL - M + R a ELEKTRO..._02'!$C$76:$Q$134,'MR a EL - M + R a ELEKTRO..._02'!$C$140:$Q$250</definedName>
    <definedName name="_xlnm.Print_Area" localSheetId="11">'MR a EL - M + R a ELEKTRO..._03'!$C$4:$Q$70,'MR a EL - M + R a ELEKTRO..._03'!$C$76:$Q$135,'MR a EL - M + R a ELEKTRO..._03'!$C$141:$Q$246</definedName>
    <definedName name="_xlnm.Print_Area" localSheetId="13">'MR a EL - M + R a ELEKTRO..._04'!$C$4:$Q$70,'MR a EL - M + R a ELEKTRO..._04'!$C$76:$Q$138,'MR a EL - M + R a ELEKTRO..._04'!$C$144:$Q$255</definedName>
    <definedName name="_xlnm.Print_Area" localSheetId="15">'MR a EL - M + R a ELEKTRO..._05'!$C$4:$Q$70,'MR a EL - M + R a ELEKTRO..._05'!$C$76:$Q$134,'MR a EL - M + R a ELEKTRO..._05'!$C$140:$Q$250</definedName>
    <definedName name="_xlnm.Print_Area" localSheetId="20">'MR a EL - M + R a ELEKTRO..._06'!$C$4:$Q$70,'MR a EL - M + R a ELEKTRO..._06'!$C$76:$Q$136,'MR a EL - M + R a ELEKTRO..._06'!$C$142:$Q$303</definedName>
    <definedName name="_xlnm.Print_Area" localSheetId="23">'MR a EL - M + R a ELEKTRO..._07'!$C$4:$Q$70,'MR a EL - M + R a ELEKTRO..._07'!$C$76:$Q$109,'MR a EL - M + R a ELEKTRO..._07'!$C$115:$Q$163</definedName>
    <definedName name="_xlnm.Print_Area" localSheetId="19">'OLEJ - OLEJ'!$C$4:$Q$70,'OLEJ - OLEJ'!$C$76:$Q$100,'OLEJ - OLEJ'!$C$106:$Q$136</definedName>
    <definedName name="_xlnm.Print_Area" localSheetId="0">'Rekapitulace stavby'!$C$4:$AP$70,'Rekapitulace stavby'!$C$76:$AP$129</definedName>
    <definedName name="_xlnm.Print_Area" localSheetId="8">'ST - STAVEBNÍ'!$C$4:$Q$70,'ST - STAVEBNÍ'!$C$76:$Q$115,'ST - STAVEBNÍ'!$C$121:$Q$207</definedName>
    <definedName name="_xlnm.Print_Area" localSheetId="9">'ST - STAVEBNÍ_01'!$C$4:$Q$70,'ST - STAVEBNÍ_01'!$C$76:$Q$125,'ST - STAVEBNÍ_01'!$C$131:$Q$383</definedName>
    <definedName name="_xlnm.Print_Area" localSheetId="22">'ST - STAVEBNÍ_02'!$C$4:$Q$70,'ST - STAVEBNÍ_02'!$C$76:$Q$105,'ST - STAVEBNÍ_02'!$C$111:$Q$160</definedName>
    <definedName name="_xlnm.Print_Area" localSheetId="1">'ÚT - STROJNÍ'!$C$4:$Q$70,'ÚT - STROJNÍ'!$C$76:$Q$109,'ÚT - STROJNÍ'!$C$115:$Q$179</definedName>
    <definedName name="_xlnm.Print_Area" localSheetId="3">'ÚT - STROJNÍ_01'!$C$4:$Q$70,'ÚT - STROJNÍ_01'!$C$76:$Q$108,'ÚT - STROJNÍ_01'!$C$114:$Q$175</definedName>
    <definedName name="_xlnm.Print_Area" localSheetId="5">'ÚT - STROJNÍ_02'!$C$4:$Q$70,'ÚT - STROJNÍ_02'!$C$76:$Q$109,'ÚT - STROJNÍ_02'!$C$115:$Q$248</definedName>
    <definedName name="_xlnm.Print_Area" localSheetId="10">'ÚT - STROJNÍ_03'!$C$4:$Q$70,'ÚT - STROJNÍ_03'!$C$76:$Q$108,'ÚT - STROJNÍ_03'!$C$114:$Q$183</definedName>
    <definedName name="_xlnm.Print_Area" localSheetId="12">'ÚT - STROJNÍ_04'!$C$4:$Q$70,'ÚT - STROJNÍ_04'!$C$76:$Q$109,'ÚT - STROJNÍ_04'!$C$115:$Q$203</definedName>
    <definedName name="_xlnm.Print_Area" localSheetId="14">'ÚT - STROJNÍ_05'!$C$4:$Q$70,'ÚT - STROJNÍ_05'!$C$76:$Q$108,'ÚT - STROJNÍ_05'!$C$114:$Q$193</definedName>
    <definedName name="_xlnm.Print_Area" localSheetId="17">'ÚT - STROJNÍ_06'!$C$4:$Q$70,'ÚT - STROJNÍ_06'!$C$76:$Q$113,'ÚT - STROJNÍ_06'!$C$119:$Q$291</definedName>
    <definedName name="_xlnm.Print_Area" localSheetId="21">'ÚT - STROJNÍ_07'!$C$4:$Q$70,'ÚT - STROJNÍ_07'!$C$76:$Q$109,'ÚT - STROJNÍ_07'!$C$115:$Q$221</definedName>
    <definedName name="_xlnm.Print_Area" localSheetId="6">'ÚT 2 - STROJNÍ - DEMONTÁŽE'!$C$4:$Q$70,'ÚT 2 - STROJNÍ - DEMONTÁŽE'!$C$76:$Q$102,'ÚT 2 - STROJNÍ - DEMONTÁŽE'!$C$108:$Q$136</definedName>
    <definedName name="_xlnm.Print_Area" localSheetId="18">'ÚT 2 - STROJNÍ - DEMONTÁŽE_01'!$C$4:$Q$70,'ÚT 2 - STROJNÍ - DEMONTÁŽE_01'!$C$76:$Q$102,'ÚT 2 - STROJNÍ - DEMONTÁŽE_01'!$C$108:$Q$141</definedName>
    <definedName name="_xlnm.Print_Area" localSheetId="16">'VZT - VZT'!$C$4:$Q$70,'VZT - VZT'!$C$76:$Q$105,'VZT - VZT'!$C$111:$Q$195</definedName>
    <definedName name="_xlnm.Print_Titles" localSheetId="0">'Rekapitulace stavby'!$85:$85</definedName>
    <definedName name="_xlnm.Print_Titles" localSheetId="1">'ÚT - STROJNÍ'!$126:$126</definedName>
    <definedName name="_xlnm.Print_Titles" localSheetId="2">'MR a EL - M + R a ELEKTRO...'!$151:$151</definedName>
    <definedName name="_xlnm.Print_Titles" localSheetId="3">'ÚT - STROJNÍ_01'!$125:$125</definedName>
    <definedName name="_xlnm.Print_Titles" localSheetId="4">'MR a EL - M + R a ELEKTRO..._01'!$152:$152</definedName>
    <definedName name="_xlnm.Print_Titles" localSheetId="5">'ÚT - STROJNÍ_02'!$126:$126</definedName>
    <definedName name="_xlnm.Print_Titles" localSheetId="6">'ÚT 2 - STROJNÍ - DEMONTÁŽE'!$120:$120</definedName>
    <definedName name="_xlnm.Print_Titles" localSheetId="7">'MR a EL - M + R a ELEKTRO..._02'!$151:$151</definedName>
    <definedName name="_xlnm.Print_Titles" localSheetId="8">'ST - STAVEBNÍ'!$132:$132</definedName>
    <definedName name="_xlnm.Print_Titles" localSheetId="9">'ST - STAVEBNÍ_01'!$142:$142</definedName>
    <definedName name="_xlnm.Print_Titles" localSheetId="10">'ÚT - STROJNÍ_03'!$125:$125</definedName>
    <definedName name="_xlnm.Print_Titles" localSheetId="11">'MR a EL - M + R a ELEKTRO..._03'!$152:$152</definedName>
    <definedName name="_xlnm.Print_Titles" localSheetId="12">'ÚT - STROJNÍ_04'!$126:$126</definedName>
    <definedName name="_xlnm.Print_Titles" localSheetId="13">'MR a EL - M + R a ELEKTRO..._04'!$155:$155</definedName>
    <definedName name="_xlnm.Print_Titles" localSheetId="14">'ÚT - STROJNÍ_05'!$125:$125</definedName>
    <definedName name="_xlnm.Print_Titles" localSheetId="15">'MR a EL - M + R a ELEKTRO..._05'!$151:$151</definedName>
    <definedName name="_xlnm.Print_Titles" localSheetId="16">'VZT - VZT'!$122:$122</definedName>
    <definedName name="_xlnm.Print_Titles" localSheetId="17">'ÚT - STROJNÍ_06'!$130:$130</definedName>
    <definedName name="_xlnm.Print_Titles" localSheetId="18">'ÚT 2 - STROJNÍ - DEMONTÁŽE_01'!$120:$120</definedName>
    <definedName name="_xlnm.Print_Titles" localSheetId="19">'OLEJ - OLEJ'!$117:$117</definedName>
    <definedName name="_xlnm.Print_Titles" localSheetId="20">'MR a EL - M + R a ELEKTRO..._06'!$153:$153</definedName>
    <definedName name="_xlnm.Print_Titles" localSheetId="21">'ÚT - STROJNÍ_07'!$126:$126</definedName>
    <definedName name="_xlnm.Print_Titles" localSheetId="22">'ST - STAVEBNÍ_02'!$122:$122</definedName>
    <definedName name="_xlnm.Print_Titles" localSheetId="23">'MR a EL - M + R a ELEKTRO..._07'!$126:$126</definedName>
  </definedNames>
  <calcPr calcId="162913"/>
</workbook>
</file>

<file path=xl/sharedStrings.xml><?xml version="1.0" encoding="utf-8"?>
<sst xmlns="http://schemas.openxmlformats.org/spreadsheetml/2006/main" count="26410" uniqueCount="3178">
  <si>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</si>
  <si>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</si>
  <si>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</si>
  <si>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</si>
  <si>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</si>
  <si>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</si>
  <si>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</si>
  <si>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0,1</t>
  </si>
  <si>
    <t>21</t>
  </si>
  <si>
    <t>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</si>
  <si>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</si>
  <si>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</si>
  <si>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</si>
  <si>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</si>
  <si>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</si>
  <si>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</si>
  <si>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16P109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</si>
  <si>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</si>
  <si>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</si>
  <si>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ODOLOV</t>
  </si>
  <si>
    <t>JKSO:</t>
  </si>
  <si>
    <t>CC-CZ:</t>
  </si>
  <si>
    <t>Místo:</t>
  </si>
  <si>
    <t xml:space="preserve"> </t>
  </si>
  <si>
    <t>Datum:</t>
  </si>
  <si>
    <t>8.7.2016</t>
  </si>
  <si>
    <t>Objednatel:</t>
  </si>
  <si>
    <t>IČ:</t>
  </si>
  <si>
    <t>DIČ:</t>
  </si>
  <si>
    <t>Zhotovitel:</t>
  </si>
  <si>
    <t>Vyplň údaj</t>
  </si>
  <si>
    <t>Projektant:</t>
  </si>
  <si>
    <t>0,01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</si>
  <si>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</si>
  <si>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</si>
  <si>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</si>
  <si>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</si>
  <si>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</si>
  <si>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</si>
  <si>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</si>
  <si>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</si>
  <si>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</si>
  <si>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</si>
  <si>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</si>
  <si>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</si>
  <si>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</si>
  <si>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</si>
  <si>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</si>
  <si>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</si>
  <si>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</si>
  <si>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</si>
  <si>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</si>
  <si>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</si>
  <si>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</si>
  <si>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</si>
  <si>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</si>
  <si>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</si>
  <si>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</si>
  <si>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</si>
  <si>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</si>
  <si>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</si>
  <si>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</si>
  <si>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</si>
  <si>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</si>
  <si>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</si>
  <si>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</si>
  <si>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</si>
  <si>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</si>
  <si>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</si>
  <si>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</si>
  <si>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</si>
  <si>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</si>
  <si>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</si>
  <si>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</si>
  <si>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</si>
  <si>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</si>
  <si>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</si>
  <si>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{591bb22b-1e68-4d21-8f5b-effda53b33cd}</t>
  </si>
  <si>
    <t>{00000000-0000-0000-0000-000000000000}</t>
  </si>
  <si>
    <t>SO 001  SO 002</t>
  </si>
  <si>
    <t>ADMINISTRATIVNÍ BUDOVA + STRAVOVACÍ OBJEKT</t>
  </si>
  <si>
    <t>{a3facb3a-41b3-4773-88cf-3e433d86197b}</t>
  </si>
  <si>
    <t>ÚT</t>
  </si>
  <si>
    <t>STROJNÍ</t>
  </si>
  <si>
    <t>2</t>
  </si>
  <si>
    <t>{fcc2fc1e-c138-4a58-b1c2-add9bb868d39}</t>
  </si>
  <si>
    <t>MR a EL</t>
  </si>
  <si>
    <t>M + R a ELEKTROINSTALACE</t>
  </si>
  <si>
    <t>{35866432-85a9-4fa3-9afc-fc8b750b011a}</t>
  </si>
  <si>
    <t>SO 005</t>
  </si>
  <si>
    <t>VRÁTNICE</t>
  </si>
  <si>
    <t>{de805914-1305-4e58-b851-2ac34fbe201f}</t>
  </si>
  <si>
    <t>{e9e2cdca-5c95-453f-94f6-284e5d506ff2}</t>
  </si>
  <si>
    <t>{0f88188a-8664-4d0f-9011-4dfac4481226}</t>
  </si>
  <si>
    <t>SO 006</t>
  </si>
  <si>
    <t>UBYTOVNA ODSOUZENÝCH</t>
  </si>
  <si>
    <t>{6318910b-d743-4361-9664-bc69ab498030}</t>
  </si>
  <si>
    <t>{8113e637-a286-4aa3-8675-673a485f3d56}</t>
  </si>
  <si>
    <t>3</t>
  </si>
  <si>
    <t>###NOINSERT###</t>
  </si>
  <si>
    <t>ÚT 2</t>
  </si>
  <si>
    <t>STROJNÍ - DEMONTÁŽE</t>
  </si>
  <si>
    <t>{e0f144d7-b348-4c9c-9a90-7a52e7872235}</t>
  </si>
  <si>
    <t>{aecac32b-c547-4ad2-ba12-4bd7e81f3a3a}</t>
  </si>
  <si>
    <t>ST</t>
  </si>
  <si>
    <t>STAVEBNÍ</t>
  </si>
  <si>
    <t>{dba6914f-2b25-4e38-87e9-3aafe5b92bed}</t>
  </si>
  <si>
    <t>SO 007</t>
  </si>
  <si>
    <t>KOTELNA</t>
  </si>
  <si>
    <t>{05d7d265-05c6-4826-ab59-fe4a05a1005b}</t>
  </si>
  <si>
    <t>{39f90274-a554-4a12-8d2d-7d1f38d1e807}</t>
  </si>
  <si>
    <t>SO 008</t>
  </si>
  <si>
    <t>VÝROBNÍ HALA</t>
  </si>
  <si>
    <t>{a2e5a932-19c6-4f7d-8373-d7de030b4bde}</t>
  </si>
  <si>
    <t>{73dc3ce6-749d-4bb1-b52d-4bf0ad1533fd}</t>
  </si>
  <si>
    <t>{2b322b82-fa36-413b-8d9c-c3f3579ce85d}</t>
  </si>
  <si>
    <t>SO 009</t>
  </si>
  <si>
    <t>GARÁŽE (KOMPRESOROVNA)</t>
  </si>
  <si>
    <t>{61906bf6-41ff-4dcd-8277-c44d9b380784}</t>
  </si>
  <si>
    <t>{cfd764fd-af2f-48e6-9172-490150ff8212}</t>
  </si>
  <si>
    <t>{39a6fe94-64b4-41cd-9060-431e03055947}</t>
  </si>
  <si>
    <t>SO 010</t>
  </si>
  <si>
    <t>ROZVODNA (AKTIVITY)</t>
  </si>
  <si>
    <t>{860acc28-5f00-46f3-a175-a7328fa23d5e}</t>
  </si>
  <si>
    <t>{5bdd84b7-7f1c-4121-9d62-0e62d8928b9e}</t>
  </si>
  <si>
    <t>{e5f9b5d2-6ca3-4958-aef6-f898bdca4d40}</t>
  </si>
  <si>
    <t>PS 001</t>
  </si>
  <si>
    <t>TECHNOLOGIE KOTELNY</t>
  </si>
  <si>
    <t>{32a752de-4843-49e7-9d37-e0bb454377ef}</t>
  </si>
  <si>
    <t>VZT</t>
  </si>
  <si>
    <t>{48a734ce-d7c1-46a0-8a74-9d7b1a897fec}</t>
  </si>
  <si>
    <t>{84042eb0-c3fd-4d24-a23d-cef01bc5b072}</t>
  </si>
  <si>
    <t>{3906897d-7442-4a43-b1ac-52d7dccbdd22}</t>
  </si>
  <si>
    <t>OLEJ</t>
  </si>
  <si>
    <t>{8f42732d-a180-40ee-96fa-a985cd29445c}</t>
  </si>
  <si>
    <t>{baf42d31-f00a-4b25-a6e1-65c410922b9f}</t>
  </si>
  <si>
    <t>SO 011</t>
  </si>
  <si>
    <t>VENKOVNÍ ROZVODY</t>
  </si>
  <si>
    <t>{24c1dc67-b47e-4cc8-af49-2e8c9567920f}</t>
  </si>
  <si>
    <t>{f77d27dc-dd0f-442f-a6c3-b914552f871f}</t>
  </si>
  <si>
    <t>{892bb6c8-2802-4930-a5f9-336160351a9a}</t>
  </si>
  <si>
    <t>{32112d4b-bac1-4e54-81ac-9fd84dbb9140}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</si>
  <si>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</si>
  <si>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</si>
  <si>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</si>
  <si>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</si>
  <si>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</si>
  <si>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</si>
  <si>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</si>
  <si>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</si>
  <si>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</si>
  <si>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</si>
  <si>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</si>
  <si>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</si>
  <si>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>SO 001  SO 002 - ADMINISTRATIVNÍ BUDOVA + STRAVOVACÍ OBJEKT</t>
  </si>
  <si>
    <t>Část:</t>
  </si>
  <si>
    <t>ÚT - STROJNÍ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</si>
  <si>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</si>
  <si>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</si>
  <si>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</si>
  <si>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</si>
  <si>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</si>
  <si>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</si>
  <si>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</si>
  <si>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713 - Izolace tepelné</t>
  </si>
  <si>
    <t xml:space="preserve">    722 - Zdravotechnika - vnitřní vodovod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</si>
  <si>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</si>
  <si>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</si>
  <si>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</si>
  <si>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767 - Konstrukce zámečnické</t>
  </si>
  <si>
    <t xml:space="preserve">    783 - Dokončovací práce - nátěry</t>
  </si>
  <si>
    <t>O01 - Ostatní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</si>
  <si>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</si>
  <si>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</si>
  <si>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</si>
  <si>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</si>
  <si>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</si>
  <si>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</si>
  <si>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</si>
  <si>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</si>
  <si>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</si>
  <si>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</si>
  <si>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</si>
  <si>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</si>
  <si>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</si>
  <si>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</si>
  <si>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</si>
  <si>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</si>
  <si>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</si>
  <si>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</si>
  <si>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</si>
  <si>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</si>
  <si>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</si>
  <si>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</si>
  <si>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</si>
  <si>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</si>
  <si>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</si>
  <si>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44</t>
  </si>
  <si>
    <t>M</t>
  </si>
  <si>
    <t>713mat3po2</t>
  </si>
  <si>
    <t xml:space="preserve">Izolace potrubí DN 25/ tl. 30mm; pomocí izolační pouzdra z kamenné vlny (0,036W/mK) kašírované vyztuženou hliníkovou folií se samolepícím přesahem. </t>
  </si>
  <si>
    <t>m</t>
  </si>
  <si>
    <t>32</t>
  </si>
  <si>
    <t>16</t>
  </si>
  <si>
    <t>1290773370</t>
  </si>
  <si>
    <t>713mat4po2</t>
  </si>
  <si>
    <t xml:space="preserve">Izolace potrubí DN 32/ tl. 30mm; pomocí izolační pouzdra z kamenné vlny (0,036W/mK) kašírované vyztuženou hliníkovou folií se samolepícím přesahem. </t>
  </si>
  <si>
    <t>418382247</t>
  </si>
  <si>
    <t>47</t>
  </si>
  <si>
    <t>713mat2po2.1</t>
  </si>
  <si>
    <t xml:space="preserve">Izolace potrubí DN 40/ tl. 40mm; pomocí izolační pouzdra z kamenné vlny (0,036W/mK) kašírované vyztuženou hliníkovou folií se samolepícím přesahem. </t>
  </si>
  <si>
    <t>-1995437973</t>
  </si>
  <si>
    <t>4</t>
  </si>
  <si>
    <t>713mat2po2</t>
  </si>
  <si>
    <t xml:space="preserve">Izolace potrubí DN 80/ tl. 80mm; pomocí izolační pouzdra z kamenné vlny (0,036W/mK) kašírované vyztuženou hliníkovou folií se samolepícím přesahem. </t>
  </si>
  <si>
    <t>224923424</t>
  </si>
  <si>
    <t>5</t>
  </si>
  <si>
    <t>K</t>
  </si>
  <si>
    <t>713mon1po</t>
  </si>
  <si>
    <t>Montáž izolačních pouzder (vč. lepidel a pomocného materiálu)</t>
  </si>
  <si>
    <t>-1609463418</t>
  </si>
  <si>
    <t>6</t>
  </si>
  <si>
    <t>998713201</t>
  </si>
  <si>
    <t>Přesun hmot procentní pro izolace tepelné v objektech v do 6 m</t>
  </si>
  <si>
    <t>%</t>
  </si>
  <si>
    <t>-474483137</t>
  </si>
  <si>
    <t>53</t>
  </si>
  <si>
    <t>722174005</t>
  </si>
  <si>
    <t>Potrubí vodovodní plastové PPR svar polyfuze PN 16 D 40 x 5,5 mm</t>
  </si>
  <si>
    <t>541966808</t>
  </si>
  <si>
    <t>54</t>
  </si>
  <si>
    <t>722174007</t>
  </si>
  <si>
    <t>Potrubí vodovodní plastové PPR svar polyfuze PN 16 D 63 x 8,6 mm</t>
  </si>
  <si>
    <t>-434516299</t>
  </si>
  <si>
    <t>50</t>
  </si>
  <si>
    <t>722290234</t>
  </si>
  <si>
    <t>Proplach a dezinfekce vodovodního potrubí do DN 80</t>
  </si>
  <si>
    <t>1695930169</t>
  </si>
  <si>
    <t>51</t>
  </si>
  <si>
    <t>998722201</t>
  </si>
  <si>
    <t>Přesun hmot procentní pro vnitřní vodovod v objektech v do 6 m</t>
  </si>
  <si>
    <t>436675872</t>
  </si>
  <si>
    <t>7</t>
  </si>
  <si>
    <t>732199100</t>
  </si>
  <si>
    <t>Montáž orientačních štítků na potrubí/zařízení</t>
  </si>
  <si>
    <t>soubor</t>
  </si>
  <si>
    <t>-940703910</t>
  </si>
  <si>
    <t>8</t>
  </si>
  <si>
    <t>732422204/1</t>
  </si>
  <si>
    <t>1_Oběhové čerpadlo systému UT elektronicky řízené s regulovatelnými otáčkami; 7,5 m3/h; 60 kPa; 50 HZ; 1x 230V; závitové šroubení DN 40</t>
  </si>
  <si>
    <t>kus</t>
  </si>
  <si>
    <t>685348444</t>
  </si>
  <si>
    <t>42</t>
  </si>
  <si>
    <t>732422204/2</t>
  </si>
  <si>
    <t>2_Oběhové čerpadlo systému UT elektronicky řízené s regulovatelnými otáčkami; 9,9 m3/h; 60 kPa; 50 HZ; 1x 230V; závitové šroubení DN 40</t>
  </si>
  <si>
    <t>1959377662</t>
  </si>
  <si>
    <t>9</t>
  </si>
  <si>
    <t>998732201</t>
  </si>
  <si>
    <t>Přesun hmot procentní pro strojovny v objektech v do 6 m</t>
  </si>
  <si>
    <t>-633423072</t>
  </si>
  <si>
    <t>45</t>
  </si>
  <si>
    <t>733111115</t>
  </si>
  <si>
    <t>Potrubí ocelové závitové bezešvé běžné v kotelnách nebo strojovnách DN 25</t>
  </si>
  <si>
    <t>-1270614664</t>
  </si>
  <si>
    <t>11</t>
  </si>
  <si>
    <t>733111116</t>
  </si>
  <si>
    <t>Potrubí ocelové závitové bezešvé běžné v kotelnách nebo strojovnách DN 32</t>
  </si>
  <si>
    <t>999136871</t>
  </si>
  <si>
    <t>43</t>
  </si>
  <si>
    <t>733121225</t>
  </si>
  <si>
    <t>Potrubí ocelové hladké bezešvé v kotelnách nebo strojovnách D 89x3,6</t>
  </si>
  <si>
    <t>637194543</t>
  </si>
  <si>
    <t>17</t>
  </si>
  <si>
    <t>733190108</t>
  </si>
  <si>
    <t>Zkouška těsnosti potrubí ocelové závitové do DN 50</t>
  </si>
  <si>
    <t>-386313660</t>
  </si>
  <si>
    <t>18</t>
  </si>
  <si>
    <t>733190225</t>
  </si>
  <si>
    <t>Zkouška těsnosti potrubí ocelové hladké přes D 60,3x2,9 do D 89x5,0</t>
  </si>
  <si>
    <t>1405880576</t>
  </si>
  <si>
    <t>52</t>
  </si>
  <si>
    <t>733Z/01</t>
  </si>
  <si>
    <t>Zednické výpomoci</t>
  </si>
  <si>
    <t>1186936082</t>
  </si>
  <si>
    <t>20</t>
  </si>
  <si>
    <t>998733201</t>
  </si>
  <si>
    <t>Přesun hmot procentní pro rozvody potrubí v objektech v do 6 m</t>
  </si>
  <si>
    <t>668022963</t>
  </si>
  <si>
    <t>46</t>
  </si>
  <si>
    <t>734211119</t>
  </si>
  <si>
    <t>Ventil závitový odvzdušňovací G 3/8 PN 14 do 120°C automatický</t>
  </si>
  <si>
    <t>-43543396</t>
  </si>
  <si>
    <t>25</t>
  </si>
  <si>
    <t>734291123</t>
  </si>
  <si>
    <t>Kohout plnící a vypouštěcí G 1/2 PN 10 do 110°C závitový</t>
  </si>
  <si>
    <t>-598806001</t>
  </si>
  <si>
    <t>27</t>
  </si>
  <si>
    <t>734295024</t>
  </si>
  <si>
    <t>Směšovací armatura závitová trojcestná DN 40 se servomotorem</t>
  </si>
  <si>
    <t>-888062294</t>
  </si>
  <si>
    <t>30</t>
  </si>
  <si>
    <t>998734201</t>
  </si>
  <si>
    <t>Přesun hmot procentní pro armatury v objektech v do 6 m</t>
  </si>
  <si>
    <t>-885109543</t>
  </si>
  <si>
    <t>31</t>
  </si>
  <si>
    <t>767_001</t>
  </si>
  <si>
    <t>Ocelkové konstrukce pro výrobu uložení (zavěšení) potrubí U; L; profilové prvky v pozinkované úpravě; objímky; třmeny</t>
  </si>
  <si>
    <t>kg</t>
  </si>
  <si>
    <t>1949023278</t>
  </si>
  <si>
    <t>998767201</t>
  </si>
  <si>
    <t>Přesun hmot procentní pro zámečnické konstrukce v objektech v do 6 m</t>
  </si>
  <si>
    <t>-329368978</t>
  </si>
  <si>
    <t>33</t>
  </si>
  <si>
    <t>783414040</t>
  </si>
  <si>
    <t>Nátěry olejové potrubí do DN 50 jednonásobné a základní</t>
  </si>
  <si>
    <t>926337504</t>
  </si>
  <si>
    <t>34</t>
  </si>
  <si>
    <t>783415050</t>
  </si>
  <si>
    <t>Nátěry olejové potrubí do DN 100 jednonásobné a základní</t>
  </si>
  <si>
    <t>2031613832</t>
  </si>
  <si>
    <t>35</t>
  </si>
  <si>
    <t>O01_01</t>
  </si>
  <si>
    <t>Topná zkouška / zkoušky funkčnosti systému UT</t>
  </si>
  <si>
    <t>h</t>
  </si>
  <si>
    <t>-677717447</t>
  </si>
  <si>
    <t>36</t>
  </si>
  <si>
    <t>O01_02</t>
  </si>
  <si>
    <t>Zkouška pevnosti a těsnosti systému UT</t>
  </si>
  <si>
    <t>1221858527</t>
  </si>
  <si>
    <t>37</t>
  </si>
  <si>
    <t>O01_03</t>
  </si>
  <si>
    <t xml:space="preserve">čištění, proplachy po montáži, vypouštění a napoštění soustavy,  </t>
  </si>
  <si>
    <t>-1923953988</t>
  </si>
  <si>
    <t>38</t>
  </si>
  <si>
    <t>O01_04</t>
  </si>
  <si>
    <t>Demontáž veškerého nově nevyužitého strojního strojního zařízení v rámci kotelny (posilovací čerpadlo; zkrat).</t>
  </si>
  <si>
    <t>-883467002</t>
  </si>
  <si>
    <t>39</t>
  </si>
  <si>
    <t>O01_05</t>
  </si>
  <si>
    <t>Orientační štítky strojního zařízení kotelny; popisy hlavních armatur; kotlů atd; popisy a vyznačení směru proudění v potrubí.</t>
  </si>
  <si>
    <t>544335760</t>
  </si>
  <si>
    <t>40</t>
  </si>
  <si>
    <t>O01_06</t>
  </si>
  <si>
    <t>Odborná prohlídka strojovny</t>
  </si>
  <si>
    <t>-286171006</t>
  </si>
  <si>
    <t>41</t>
  </si>
  <si>
    <t>1291765726</t>
  </si>
  <si>
    <t xml:space="preserve">Při zpracování cenové nabídky je nutné vycházet ze všech částí projektové dokumentace (technické zprávy, seznamu pozic, všech výkresů a specifikace materiálu).
Povinností dodavatele je překontrolovat specifikaci materiálu a případný chybějící materiál doplnit a ocenit.
Součástí ceny musí být veškeré náklady, aby cena byla konečná a zahrnovala celou dodávku a montáž akce.
Dodávka akce se předpokládá včetně kompletní montáže, veškerého souvisejícího doplňkového, podružného a montážního materiálu tak, aby celé zařízení bylo funkční a splňovalo všechny předpisy, které se na ně vztahují.
</t>
  </si>
  <si>
    <t>P</t>
  </si>
  <si>
    <t>VP - Vícepráce</t>
  </si>
  <si>
    <t>PN</t>
  </si>
  <si>
    <t>MR a EL - M + R a ELEKTROINSTALACE</t>
  </si>
  <si>
    <t>D1 - Specifikace dodávky DT004</t>
  </si>
  <si>
    <t xml:space="preserve">    D2 - Vačkové vypínače</t>
  </si>
  <si>
    <t xml:space="preserve">    D3 - Proudové chrániče s nadproudovou ochranou (10 kA)</t>
  </si>
  <si>
    <t xml:space="preserve">    D4 - Přepětové ochrany typ-3</t>
  </si>
  <si>
    <t xml:space="preserve">    D5 - Soklové zásuvky</t>
  </si>
  <si>
    <t xml:space="preserve">    D6 - Jističe 1-pólové</t>
  </si>
  <si>
    <t xml:space="preserve">    D7 - Charakteristika C</t>
  </si>
  <si>
    <t xml:space="preserve">    D8 - Pomocné spínače</t>
  </si>
  <si>
    <t xml:space="preserve">    D9 - Instalační stykače</t>
  </si>
  <si>
    <t xml:space="preserve">    D10 - Svorka s pojistkou</t>
  </si>
  <si>
    <t xml:space="preserve">    D11 - Tranformátory</t>
  </si>
  <si>
    <t xml:space="preserve">    D12 - Zdroje</t>
  </si>
  <si>
    <t xml:space="preserve">    D13 - Řídící systém</t>
  </si>
  <si>
    <t xml:space="preserve">    D14 - Ovládací a signalizační prvky</t>
  </si>
  <si>
    <t xml:space="preserve">    D15 - Rozvaděčové skříně</t>
  </si>
  <si>
    <t>D16 - Specifikace dodávky DT004- celkem</t>
  </si>
  <si>
    <t>D17 - Dodávky</t>
  </si>
  <si>
    <t xml:space="preserve">    D18 - Snímače teploty</t>
  </si>
  <si>
    <t xml:space="preserve">    D1 - Specifikace dodávky DT004</t>
  </si>
  <si>
    <t>D19 - Dodávky - celkem</t>
  </si>
  <si>
    <t>D20 - Elektromontáže</t>
  </si>
  <si>
    <t xml:space="preserve">    D21 - Síťové kabely</t>
  </si>
  <si>
    <t xml:space="preserve">    D22 - Kabelový žlab</t>
  </si>
  <si>
    <t xml:space="preserve">    D23 - KABEL SILOVÝ,IZOLACE PVC</t>
  </si>
  <si>
    <t xml:space="preserve">    D24 - KABEL STÍNĚNÝ</t>
  </si>
  <si>
    <t xml:space="preserve">    D25 - Montáže</t>
  </si>
  <si>
    <t xml:space="preserve">    D26 - Naprogramování řídícího systému</t>
  </si>
  <si>
    <t xml:space="preserve">    D27 - HODINOVE ZUCTOVACI SAZBY</t>
  </si>
  <si>
    <t xml:space="preserve">    D28 - SPOLUPRACE S DODAVATELEM PRI</t>
  </si>
  <si>
    <t xml:space="preserve">    D29 - PROVEDENI REVIZNICH ZKOUSEK DLE CSN 331500</t>
  </si>
  <si>
    <t>D30 - Elektromontáže - celkem</t>
  </si>
  <si>
    <t>Mimostav. doprava</t>
  </si>
  <si>
    <t>K4</t>
  </si>
  <si>
    <t>Hlavní vypínač 32A, 1f</t>
  </si>
  <si>
    <t>ks</t>
  </si>
  <si>
    <t>K5</t>
  </si>
  <si>
    <t>10A, Char.B, 1f+N, 030AC Proudový chránič s nadproudovou ochranou</t>
  </si>
  <si>
    <t>K6</t>
  </si>
  <si>
    <t>Kombinace varistorové přepěťové ochrany a uzavřeného jiskřiště zapojených v módu 1+1, vyjímatelné moduly, modul na lištu DIN 35 mm 275V, 1f+N</t>
  </si>
  <si>
    <t>K7</t>
  </si>
  <si>
    <t>Soklová zásuvka 16A, 230V, IP20</t>
  </si>
  <si>
    <t>K8</t>
  </si>
  <si>
    <t>Jistič 2A, char.C, 1f</t>
  </si>
  <si>
    <t>10</t>
  </si>
  <si>
    <t>K9</t>
  </si>
  <si>
    <t>Jistič 6A, char.B, 1f</t>
  </si>
  <si>
    <t>12</t>
  </si>
  <si>
    <t>K10</t>
  </si>
  <si>
    <t>Jistič 6A, char.C, 1f</t>
  </si>
  <si>
    <t>14</t>
  </si>
  <si>
    <t>K11</t>
  </si>
  <si>
    <t>Jistič 2A, char.C, 2f</t>
  </si>
  <si>
    <t>K12</t>
  </si>
  <si>
    <t>Pomocný spínač pro jistič</t>
  </si>
  <si>
    <t>K13</t>
  </si>
  <si>
    <t>Instalační stykač 230V, Ie=20A, 1x spínací kontakt</t>
  </si>
  <si>
    <t>K14</t>
  </si>
  <si>
    <t>Pomocný spínač pro stykač</t>
  </si>
  <si>
    <t>22</t>
  </si>
  <si>
    <t>K15</t>
  </si>
  <si>
    <t>Svorko s přístrojovou pojistkou 2A</t>
  </si>
  <si>
    <t>24</t>
  </si>
  <si>
    <t>K16</t>
  </si>
  <si>
    <t>Transformátor 230/24, 40VA bezpečnostní provedení</t>
  </si>
  <si>
    <t>26</t>
  </si>
  <si>
    <t>K17</t>
  </si>
  <si>
    <t>spínané stabilizované napájecí zdroje s pevným výstupním napětím 240Vac/24Vdc 118W, 4,2A, IP20 el.pevnost:4kv</t>
  </si>
  <si>
    <t>28</t>
  </si>
  <si>
    <t>K87</t>
  </si>
  <si>
    <t>Centrální jednotka řídícího systému Unap=24Vdc, CPU, ETH100/10, 1xRS232, 1xSCH, 10xAI/DI, 2xAI, 4xAO, 7xRO, 4xSSR, 1xCIB</t>
  </si>
  <si>
    <t>K19</t>
  </si>
  <si>
    <t>Ovládací panel řídícího systému, LCD 4x20 znaků, (TCL2)</t>
  </si>
  <si>
    <t>K20</t>
  </si>
  <si>
    <t>Průmyslový manažovatelný switch na DIN lištu s 2xFX porty konektor SC, 4xRJ-45 10/100Mb, napájení 24V DC</t>
  </si>
  <si>
    <t>K21</t>
  </si>
  <si>
    <t>Optický pigtail SM konektor SC, 9/125um 1m</t>
  </si>
  <si>
    <t>K22</t>
  </si>
  <si>
    <t>Optická kazeta pro 24 svárů</t>
  </si>
  <si>
    <t>K23</t>
  </si>
  <si>
    <t>Ovládač otočný s aretací - 3 pev. polohy, 2 Z - černý</t>
  </si>
  <si>
    <t>K24</t>
  </si>
  <si>
    <t>Signálka s LED, 24VDC , bílá</t>
  </si>
  <si>
    <t>K25</t>
  </si>
  <si>
    <t>Signálka s LED, 230VAC, žlutá</t>
  </si>
  <si>
    <t>K26</t>
  </si>
  <si>
    <t>Oceloplechová rozvodnice 800x600x250 VxŠxH, IP54/65 +sada pro uchycení na stěnu</t>
  </si>
  <si>
    <t>K27</t>
  </si>
  <si>
    <t>Montážní panel do rozvaděče 750x550 VxŠ + distanční sloupky</t>
  </si>
  <si>
    <t>48</t>
  </si>
  <si>
    <t>K69</t>
  </si>
  <si>
    <t>Svorkovnice řadová 4mm2 na DIN lištu</t>
  </si>
  <si>
    <t>K28</t>
  </si>
  <si>
    <t>Ni1000, provedení jímkové G1/2" 100mm, IP54, od -30°C do 120°C, char:6180ppm</t>
  </si>
  <si>
    <t>K31</t>
  </si>
  <si>
    <t>Ethernetový patch kabel UTP-cat5e</t>
  </si>
  <si>
    <t>K32</t>
  </si>
  <si>
    <t>Drátěný instalační žlab 50x50</t>
  </si>
  <si>
    <t>56</t>
  </si>
  <si>
    <t>K34</t>
  </si>
  <si>
    <t>CYKY-J 3x1.5 , pevně</t>
  </si>
  <si>
    <t>58</t>
  </si>
  <si>
    <t>K35</t>
  </si>
  <si>
    <t>CYKY-J 4x1.5 , pevně</t>
  </si>
  <si>
    <t>60</t>
  </si>
  <si>
    <t>K36</t>
  </si>
  <si>
    <t>CYKY-J 3x2.5 , pevně</t>
  </si>
  <si>
    <t>62</t>
  </si>
  <si>
    <t>K37</t>
  </si>
  <si>
    <t>JYTY-O 2x1 mm , pevně</t>
  </si>
  <si>
    <t>64</t>
  </si>
  <si>
    <t>K38</t>
  </si>
  <si>
    <t>Jistič 16A, char.B, 1f</t>
  </si>
  <si>
    <t>66</t>
  </si>
  <si>
    <t>K39</t>
  </si>
  <si>
    <t>Svár optického kabelu</t>
  </si>
  <si>
    <t>68</t>
  </si>
  <si>
    <t>K40</t>
  </si>
  <si>
    <t>Připojení čerpadla</t>
  </si>
  <si>
    <t>70</t>
  </si>
  <si>
    <t>K41</t>
  </si>
  <si>
    <t>Připojení regulačního ventilu</t>
  </si>
  <si>
    <t>72</t>
  </si>
  <si>
    <t>K42</t>
  </si>
  <si>
    <t>Připojení a prodrátování rozvodnice</t>
  </si>
  <si>
    <t>74</t>
  </si>
  <si>
    <t>K43</t>
  </si>
  <si>
    <t>Pospojení CY6</t>
  </si>
  <si>
    <t>76</t>
  </si>
  <si>
    <t>K85</t>
  </si>
  <si>
    <t>SW aplikace řídícího systému</t>
  </si>
  <si>
    <t>78</t>
  </si>
  <si>
    <t>K45</t>
  </si>
  <si>
    <t>Montaz</t>
  </si>
  <si>
    <t>hod</t>
  </si>
  <si>
    <t>80</t>
  </si>
  <si>
    <t>K46</t>
  </si>
  <si>
    <t>Demontaz stavajiciho zarizeni</t>
  </si>
  <si>
    <t>82</t>
  </si>
  <si>
    <t>K47</t>
  </si>
  <si>
    <t>Uprava stavajiciho rozvadece</t>
  </si>
  <si>
    <t>84</t>
  </si>
  <si>
    <t>K48</t>
  </si>
  <si>
    <t>Vyhledani pripojovaciho mista</t>
  </si>
  <si>
    <t>86</t>
  </si>
  <si>
    <t>K49</t>
  </si>
  <si>
    <t>Zkusebni provoz</t>
  </si>
  <si>
    <t>88</t>
  </si>
  <si>
    <t>K50</t>
  </si>
  <si>
    <t>Zauceni obsluhy</t>
  </si>
  <si>
    <t>90</t>
  </si>
  <si>
    <t>K51</t>
  </si>
  <si>
    <t>zapojovani a zkouskach</t>
  </si>
  <si>
    <t>92</t>
  </si>
  <si>
    <t>K52</t>
  </si>
  <si>
    <t>Revizni technik</t>
  </si>
  <si>
    <t>94</t>
  </si>
  <si>
    <t>K53</t>
  </si>
  <si>
    <t>PD SKP</t>
  </si>
  <si>
    <t>96</t>
  </si>
  <si>
    <t>Podružný materiál</t>
  </si>
  <si>
    <t>SO 005 - VRÁTNICE</t>
  </si>
  <si>
    <t xml:space="preserve">Izolace potrubí DN 15/ tl. 20mm; pomocí izolační pouzdra z kamenné vlny (0,036W/mK) kašírované vyztuženou hliníkovou folií se samolepícím přesahem. </t>
  </si>
  <si>
    <t>-420396827</t>
  </si>
  <si>
    <t>713mat2po</t>
  </si>
  <si>
    <t xml:space="preserve">Izolace potrubí DN 20/ tl. 30mm; pomocí izolační pouzdra z kamenné vlny (0,036W/mK) kašírované vyztuženou hliníkovou folií se samolepícím přesahem. </t>
  </si>
  <si>
    <t>-322764279</t>
  </si>
  <si>
    <t>-397462364</t>
  </si>
  <si>
    <t>-1586773979</t>
  </si>
  <si>
    <t>-300670070</t>
  </si>
  <si>
    <t>-532318266</t>
  </si>
  <si>
    <t>1_Oběhové čerpadlo systému UT elektronicky řízené s regulovatelnými otáčkami; 0,573 m3/h; 20 kPa; 50 HZ; 1x 230V; závitové šroubení DN 40</t>
  </si>
  <si>
    <t>934457545</t>
  </si>
  <si>
    <t>817289436</t>
  </si>
  <si>
    <t>733111113</t>
  </si>
  <si>
    <t>Potrubí ocelové závitové bezešvé běžné v kotelnách nebo strojovnách DN 15</t>
  </si>
  <si>
    <t>403742160</t>
  </si>
  <si>
    <t>733111114</t>
  </si>
  <si>
    <t>Potrubí ocelové závitové bezešvé běžné v kotelnách nebo strojovnách DN 20</t>
  </si>
  <si>
    <t>-1817211599</t>
  </si>
  <si>
    <t>-928266888</t>
  </si>
  <si>
    <t>13</t>
  </si>
  <si>
    <t>7331241131</t>
  </si>
  <si>
    <t>Příplatek k potrubí ocelovému hladkému za zhotovení přechodů z trubek hladkých kováním DN 25/20</t>
  </si>
  <si>
    <t>-280113292</t>
  </si>
  <si>
    <t>1508564997</t>
  </si>
  <si>
    <t>-1615677299</t>
  </si>
  <si>
    <t>734163423</t>
  </si>
  <si>
    <t>Filtr DN 25 PN 16 do 300°C z uhlíkové oceli s vypouštěcí přírubou</t>
  </si>
  <si>
    <t>1346074443</t>
  </si>
  <si>
    <t>734191631_1</t>
  </si>
  <si>
    <t>Ventil závitový regulační DN 15 PN 16 do 300°C s elektrickým servomotorem</t>
  </si>
  <si>
    <t>1734941768</t>
  </si>
  <si>
    <t>-1359067226</t>
  </si>
  <si>
    <t>-1948066296</t>
  </si>
  <si>
    <t>734292713</t>
  </si>
  <si>
    <t>Kohout kulový přímý G 1/2 PN 42 do 185°C vnitřní závit</t>
  </si>
  <si>
    <t>859074410</t>
  </si>
  <si>
    <t>734292714</t>
  </si>
  <si>
    <t>Kohout kulový přímý G 3/4 PN 42 do 185°C vnitřní závit</t>
  </si>
  <si>
    <t>-219501580</t>
  </si>
  <si>
    <t>734295022</t>
  </si>
  <si>
    <t>Směšovací armatura závitová trojcestná DN 25 se servomotorem</t>
  </si>
  <si>
    <t>1166739497</t>
  </si>
  <si>
    <t>734411127</t>
  </si>
  <si>
    <t>Teploměr technický s pevným stonkem a jímkou zadní připojení průměr 100 mm délky 100 mm ( 0-120°C )</t>
  </si>
  <si>
    <t>-1485539942</t>
  </si>
  <si>
    <t>19</t>
  </si>
  <si>
    <t>734421102</t>
  </si>
  <si>
    <t xml:space="preserve">Tlakoměr deformační typ č.03 312-S 06  0-600 kPa  M20x1,5
+ Tlakoměrová smyčka a tlakoměrový kohout M20x1,5
</t>
  </si>
  <si>
    <t>-696801505</t>
  </si>
  <si>
    <t>-2102679099</t>
  </si>
  <si>
    <t>-1279682527</t>
  </si>
  <si>
    <t>-418085314</t>
  </si>
  <si>
    <t>23</t>
  </si>
  <si>
    <t>783414340</t>
  </si>
  <si>
    <t>Nátěry olejové potrubí do DN 50 dvojnásobné, 1x email a základní</t>
  </si>
  <si>
    <t>-422172672</t>
  </si>
  <si>
    <t>-456919695</t>
  </si>
  <si>
    <t>-1731537422</t>
  </si>
  <si>
    <t>-1949902439</t>
  </si>
  <si>
    <t>-426728107</t>
  </si>
  <si>
    <t>-1102510509</t>
  </si>
  <si>
    <t>29</t>
  </si>
  <si>
    <t>-976362393</t>
  </si>
  <si>
    <t>1457101376</t>
  </si>
  <si>
    <t>D1 - Specifikace dodávky DT005</t>
  </si>
  <si>
    <t>D16 - Specifikace dodávky DT005- celkem</t>
  </si>
  <si>
    <t xml:space="preserve">    D19 - Snímač diferenčního tlaku</t>
  </si>
  <si>
    <t xml:space="preserve">    D1 - Specifikace dodávky DT005</t>
  </si>
  <si>
    <t>D20 - Dodávky - celkem</t>
  </si>
  <si>
    <t>D21 - Elektromontáže</t>
  </si>
  <si>
    <t xml:space="preserve">    D22 - Síťové kabely</t>
  </si>
  <si>
    <t xml:space="preserve">    D23 - Kabelový žlab</t>
  </si>
  <si>
    <t xml:space="preserve">    D24 - KABEL SILOVÝ,IZOLACE PVC</t>
  </si>
  <si>
    <t xml:space="preserve">    D25 - KABEL STÍNĚNÝ</t>
  </si>
  <si>
    <t xml:space="preserve">    D26 - Montáže</t>
  </si>
  <si>
    <t xml:space="preserve">    D27 - Naprogramování řídícího systému</t>
  </si>
  <si>
    <t xml:space="preserve">    D28 - HODINOVE ZUCTOVACI SAZBY</t>
  </si>
  <si>
    <t xml:space="preserve">    D29 - SPOLUPRACE S DODAVATELEM PRI</t>
  </si>
  <si>
    <t xml:space="preserve">    D30 - PROVEDENI REVIZNICH ZKOUSEK DLE CSN 331500</t>
  </si>
  <si>
    <t>D31 - Elektromontáže - celkem</t>
  </si>
  <si>
    <t>K18</t>
  </si>
  <si>
    <t>Centrální jednotka řídícího systému Unap=24Vdc, CPU, ETH100/10, 1xRS232, 1xSCH, 5xAI/DI, 2xAO, 5xRO, 1xCIB</t>
  </si>
  <si>
    <t>K29</t>
  </si>
  <si>
    <t>Pěticestná ventilová souprava nerez včetně připojovacích trubiček pr.10mm</t>
  </si>
  <si>
    <t>K30</t>
  </si>
  <si>
    <t>Snímač tlakové diference 0-1bar G1/2" 4-20mA 6bar přetížení</t>
  </si>
  <si>
    <t>K33</t>
  </si>
  <si>
    <t>Plastová instalační lišta 17x17mm</t>
  </si>
  <si>
    <t>K44</t>
  </si>
  <si>
    <t>DB</t>
  </si>
  <si>
    <t>98</t>
  </si>
  <si>
    <t>100</t>
  </si>
  <si>
    <t>SO 006 - UBYTOVNA ODSOUZENÝCH</t>
  </si>
  <si>
    <t>93</t>
  </si>
  <si>
    <t>713mat25</t>
  </si>
  <si>
    <t>Izolace deskového výměníku</t>
  </si>
  <si>
    <t>-1502566367</t>
  </si>
  <si>
    <t>713mat23</t>
  </si>
  <si>
    <t>Izolace rohože z minerálních vláken s Al folií tl.100mm (cběrač.,2x akumulační zásobník)</t>
  </si>
  <si>
    <t>m2</t>
  </si>
  <si>
    <t>-882354974</t>
  </si>
  <si>
    <t>733705490</t>
  </si>
  <si>
    <t>713mat5po</t>
  </si>
  <si>
    <t>Izolace potrubí DN 40/ tl. 40mm; pomocí izolační pouzdra z kamenné vlny (0,036W/mK) kašírované vyztuženou hliníkovou folií se samolepícím přesahem.</t>
  </si>
  <si>
    <t>-323302800</t>
  </si>
  <si>
    <t>713mat6po.1</t>
  </si>
  <si>
    <t>Izolace potrubí DN 50/ tl. 50mm; pomocí izolační pouzdra z kamenné vlny (0,036W/mK) kašírované vyztuženou hliníkovou folií se samolepícím přesahem.</t>
  </si>
  <si>
    <t>-1554513760</t>
  </si>
  <si>
    <t>713mat7po</t>
  </si>
  <si>
    <t>Izolace potrubí DN 65/ tl. 70mm; pomocí izolační pouzdra z kamenné vlny (0,036W/mK) kašírované vyztuženou hliníkovou folií se samolepícím přesahem.</t>
  </si>
  <si>
    <t>1576231731</t>
  </si>
  <si>
    <t>1155642269</t>
  </si>
  <si>
    <t>713mat2ro.1</t>
  </si>
  <si>
    <t>Izolace potrubí DN 100/ tl. 100mm; pomocí Izolačních rohoží z kamenné vlny (0,036W/mK) vrchní obalová vrstva opatřena AL folií.</t>
  </si>
  <si>
    <t>749162007</t>
  </si>
  <si>
    <t>713mat1ro.1</t>
  </si>
  <si>
    <t>Izolace potrubí DN 125/ tl. 100mm; pomocí Izolačních rohoží z kamenné vlny (0,036W/mK) vrchní obalová vrstva opatřena AL folií.</t>
  </si>
  <si>
    <t>1162483122</t>
  </si>
  <si>
    <t>119847755</t>
  </si>
  <si>
    <t>713mon1ro.1</t>
  </si>
  <si>
    <t>Montáž Izolačních rohoží na rovné kusy potrubí (vč. lepidel a pomocného materiálu)   , v podhledu soc. zařízení</t>
  </si>
  <si>
    <t>-945984208</t>
  </si>
  <si>
    <t>713mon3ro.1</t>
  </si>
  <si>
    <t>Montáž Izolačních rohoží na tvarové kusy armatur dimenzí DN 15 - 40 (vč. lepidel a pomocného materiálu) Izolace bude provedena v provedení umožňujícím snadné sejmutí a opětovné nasazení bez poškození izolace a armatury.</t>
  </si>
  <si>
    <t>1981542358</t>
  </si>
  <si>
    <t>713mon4ro.1</t>
  </si>
  <si>
    <t>Montáž Izolačních rohoží na tvarové kusy armatur dimenzí DN 50 - 100 (vč. lepidel a pomocného materiálu) Izolace bude provedena v provedení umožňujícím snadné sejmutí a opětovné nasazení bez poškození izolace a armatury.</t>
  </si>
  <si>
    <t>1764604958</t>
  </si>
  <si>
    <t>1781180554</t>
  </si>
  <si>
    <t>125</t>
  </si>
  <si>
    <t>722130236</t>
  </si>
  <si>
    <t>Potrubí vodovodní ocelové závitové pozinkované svařované běžné DN 50</t>
  </si>
  <si>
    <t>2048223096</t>
  </si>
  <si>
    <t>49</t>
  </si>
  <si>
    <t>1821349225</t>
  </si>
  <si>
    <t>722174006</t>
  </si>
  <si>
    <t>Potrubí vodovodní plastové PPR svar polyfuze PN 16 D 50 x 6,9 mm</t>
  </si>
  <si>
    <t>-8949921</t>
  </si>
  <si>
    <t>122</t>
  </si>
  <si>
    <t>943844006</t>
  </si>
  <si>
    <t>722174028</t>
  </si>
  <si>
    <t>Potrubí vodovodní plastové PPR svar polyfuze PN 20 D 75 x 12,5 mm</t>
  </si>
  <si>
    <t>1435404869</t>
  </si>
  <si>
    <t>722174029</t>
  </si>
  <si>
    <t>Potrubí vodovodní plastové PPR svar polyfuze PN 20 D 90 x 15,0 mm</t>
  </si>
  <si>
    <t>-965332939</t>
  </si>
  <si>
    <t>722174030</t>
  </si>
  <si>
    <t>Potrubí vodovodní plastové PPR svar polyfuze PN 20 D 110 x 18,4 mm</t>
  </si>
  <si>
    <t>-1443069358</t>
  </si>
  <si>
    <t>112</t>
  </si>
  <si>
    <t>722262222</t>
  </si>
  <si>
    <t>Vodoměr závitový jednovtokový suchoběžný do 40 °C G 1/2 x 110 mm Qn 1,5 m3/s horizontální</t>
  </si>
  <si>
    <t>-1557833220</t>
  </si>
  <si>
    <t>95</t>
  </si>
  <si>
    <t>722290215</t>
  </si>
  <si>
    <t>Zkouška těsnosti vodovodního potrubí hrdlového nebo přírubového do DN 100</t>
  </si>
  <si>
    <t>1467040956</t>
  </si>
  <si>
    <t>97</t>
  </si>
  <si>
    <t>138493019</t>
  </si>
  <si>
    <t>722290237</t>
  </si>
  <si>
    <t>Proplach a dezinfekce vodovodního potrubí do DN 200</t>
  </si>
  <si>
    <t>-1867881122</t>
  </si>
  <si>
    <t>113</t>
  </si>
  <si>
    <t>-2039571384</t>
  </si>
  <si>
    <t>731EV</t>
  </si>
  <si>
    <t>24_Mědí pájený deskový výměník tepla, 250 kW, d/š/v - 206/191/616 mm, 25 Bar, přípoj DN50</t>
  </si>
  <si>
    <t>852392455</t>
  </si>
  <si>
    <t>732111125/2</t>
  </si>
  <si>
    <t>6_Nerezový ocelový sběrač cirkulace, DN 65, délky 400 mm + stavitelný stojan</t>
  </si>
  <si>
    <t>-1374508738</t>
  </si>
  <si>
    <t>-187275226</t>
  </si>
  <si>
    <t>114</t>
  </si>
  <si>
    <t>732210912</t>
  </si>
  <si>
    <t>Odšroubování víka s topnou vložkou ohříváku vody zásobníkového obsahu do 1000 litrů</t>
  </si>
  <si>
    <t>226471079</t>
  </si>
  <si>
    <t>115</t>
  </si>
  <si>
    <t>732210915</t>
  </si>
  <si>
    <t>Odšroubování víka s topnou vložkou ohříváku vody zásobníkového obsahu do 10000 litrů</t>
  </si>
  <si>
    <t>-132101925</t>
  </si>
  <si>
    <t>116</t>
  </si>
  <si>
    <t>732210922</t>
  </si>
  <si>
    <t>Montáž víka a topné vložky ohříváku vody zásobníkového se zhotovením těsnění obsahu do 1000 litrů</t>
  </si>
  <si>
    <t>-887831775</t>
  </si>
  <si>
    <t>118</t>
  </si>
  <si>
    <t>732210922/1</t>
  </si>
  <si>
    <t>Topná vložka měděná; plocha 2 m2; přípoj DN 25</t>
  </si>
  <si>
    <t>948325643</t>
  </si>
  <si>
    <t>117</t>
  </si>
  <si>
    <t>732210925</t>
  </si>
  <si>
    <t>Montáž víka a topné vložky ohříváku vody zásobníkového se zhotovením těsnění obsahu do 10000 litrů</t>
  </si>
  <si>
    <t>-834747924</t>
  </si>
  <si>
    <t>119</t>
  </si>
  <si>
    <t>732210925/1</t>
  </si>
  <si>
    <t>Topná vložka měděná; plocha 12 m2; přípoj DN 70</t>
  </si>
  <si>
    <t>1230373345</t>
  </si>
  <si>
    <t>85</t>
  </si>
  <si>
    <t>732331617</t>
  </si>
  <si>
    <t>Nádoba tlaková expanzní s membránou závitové připojení PN 0,6 o objemu 80 litrů</t>
  </si>
  <si>
    <t>181655048</t>
  </si>
  <si>
    <t>12_Oběhové čerpadlo systému UT elektronicky řízené s regulovatelnými otáčkami; 29 m3/h; 60 kPa; 50 HZ; 1x 230V; přírubové spojeníí DN 65</t>
  </si>
  <si>
    <t>-1241697986</t>
  </si>
  <si>
    <t>13_Cirkulační čerpadlo systému UT elektronicky řízené s regulovatelnými otáčkami; 6 m3/h; 80 kPa; 50 HZ; 1x 230V; závitové šroubení DN 32</t>
  </si>
  <si>
    <t>-1403073434</t>
  </si>
  <si>
    <t>732422204/22</t>
  </si>
  <si>
    <t>14_Cirkulační čerpadlo systému UT elektronicky řízené s regulovatelnými otáčkami; 10,8 m3/h; 40 kPa; 50 HZ; 1x 230V; závitové šroubení DN 40</t>
  </si>
  <si>
    <t>-227716981</t>
  </si>
  <si>
    <t>111</t>
  </si>
  <si>
    <t>732422204/222</t>
  </si>
  <si>
    <t>16_Cirkulační čerpadlo systému UT elektronicky řízené s regulovatelnými otáčkami; 0,839 m3/h; 70 kPa; 50 HZ; 1x 230V; závitové šroubení DN 40</t>
  </si>
  <si>
    <t>628327457</t>
  </si>
  <si>
    <t>689335540</t>
  </si>
  <si>
    <t>1234931814</t>
  </si>
  <si>
    <t>733111117</t>
  </si>
  <si>
    <t>Potrubí ocelové závitové bezešvé běžné v kotelnách nebo strojovnách DN 40</t>
  </si>
  <si>
    <t>1265133753</t>
  </si>
  <si>
    <t>733111118</t>
  </si>
  <si>
    <t>Potrubí ocelové závitové bezešvé běžné v kotelnách nebo strojovnách DN 50</t>
  </si>
  <si>
    <t>532706564</t>
  </si>
  <si>
    <t>733121222</t>
  </si>
  <si>
    <t>Potrubí ocelové hladké bezešvé v kotelnách nebo strojovnách D 76x3,2</t>
  </si>
  <si>
    <t>-1119646706</t>
  </si>
  <si>
    <t>-647302323</t>
  </si>
  <si>
    <t>733121228</t>
  </si>
  <si>
    <t>Potrubí ocelové hladké bezešvé v kotelnách nebo strojovnách D 108x4,0</t>
  </si>
  <si>
    <t>1307548535</t>
  </si>
  <si>
    <t>733121232</t>
  </si>
  <si>
    <t>Potrubí ocelové hladké bezešvé v kotelnách nebo strojovnách D 133x4,5</t>
  </si>
  <si>
    <t>746817984</t>
  </si>
  <si>
    <t>103</t>
  </si>
  <si>
    <t>733124119</t>
  </si>
  <si>
    <t>Příplatek k potrubí ocelovému hladkému za zhotovení přechodů z trubek hladkých kováním DN 65/40</t>
  </si>
  <si>
    <t>-2008083374</t>
  </si>
  <si>
    <t>106</t>
  </si>
  <si>
    <t>733124122</t>
  </si>
  <si>
    <t>Příplatek k potrubí ocelovému hladkému za zhotovení přechodů z trubek hladkých kováním DN 80/50</t>
  </si>
  <si>
    <t>-737956311</t>
  </si>
  <si>
    <t>104</t>
  </si>
  <si>
    <t>733124126</t>
  </si>
  <si>
    <t>Příplatek k potrubí ocelovému hladkému za zhotovení přechodů z trubek hladkých kováním DN 125/80</t>
  </si>
  <si>
    <t>1687885029</t>
  </si>
  <si>
    <t>105</t>
  </si>
  <si>
    <t>733124127</t>
  </si>
  <si>
    <t>Příplatek k potrubí ocelovému hladkému za zhotovení přechodů z trubek hladkých kováním DN 125/65</t>
  </si>
  <si>
    <t>1509401922</t>
  </si>
  <si>
    <t>82260130</t>
  </si>
  <si>
    <t>-1964878837</t>
  </si>
  <si>
    <t>631829270</t>
  </si>
  <si>
    <t>2084952998</t>
  </si>
  <si>
    <t>732EV2</t>
  </si>
  <si>
    <t>21_Dvoucestný kulový kohout R665 R, přírubový DN 65 + pohon otevřeno/zavřeno SR 230-3</t>
  </si>
  <si>
    <t>-1546003703</t>
  </si>
  <si>
    <t>91</t>
  </si>
  <si>
    <t>732EV3</t>
  </si>
  <si>
    <t>15_Automatický term. čtyřcestný směšovací ventil včetně servopohonu, DN 50, PN 10, 45-65C, nastavena výstupní teplota 65C</t>
  </si>
  <si>
    <t>583377672</t>
  </si>
  <si>
    <t>-1325083673</t>
  </si>
  <si>
    <t>121</t>
  </si>
  <si>
    <t>734163424</t>
  </si>
  <si>
    <t>Filtr DN 32 PN 16 do 300°C z uhlíkové oceli s vypouštěcí přírubou</t>
  </si>
  <si>
    <t>64596476</t>
  </si>
  <si>
    <t>734163426</t>
  </si>
  <si>
    <t>Filtr DN 50 PN 16 do 300°C z uhlíkové oceli s vypouštěcí přírubou</t>
  </si>
  <si>
    <t>113819948</t>
  </si>
  <si>
    <t>83</t>
  </si>
  <si>
    <t>734163428</t>
  </si>
  <si>
    <t>Filtr DN 80 PN 16 do 300°C z uhlíkové oceli s vypouštěcí přírubou</t>
  </si>
  <si>
    <t>-1504741151</t>
  </si>
  <si>
    <t>734173216</t>
  </si>
  <si>
    <t>Spoj přírubový PN 6/I do 200°C DN 65</t>
  </si>
  <si>
    <t>-416177357</t>
  </si>
  <si>
    <t>734173218</t>
  </si>
  <si>
    <t>Spoj přírubový PN 6/I do 200°C DN 100</t>
  </si>
  <si>
    <t>-75050068</t>
  </si>
  <si>
    <t>69</t>
  </si>
  <si>
    <t>734193115</t>
  </si>
  <si>
    <t>Klapka mezipřírubová uzavírací DN 65 PN 16 do 120°C disk tvárná litina</t>
  </si>
  <si>
    <t>1369082782</t>
  </si>
  <si>
    <t>734193116</t>
  </si>
  <si>
    <t>Klapka mezipřírubová uzavírací DN 80 PN 16 do 120°C disk tvárná litina</t>
  </si>
  <si>
    <t>-1404123799</t>
  </si>
  <si>
    <t>73</t>
  </si>
  <si>
    <t>734193118</t>
  </si>
  <si>
    <t>Klapka mezipřírubová uzavírací DN 125 PN 16 do 120°C disk tvárná litina</t>
  </si>
  <si>
    <t>-773393843</t>
  </si>
  <si>
    <t>57</t>
  </si>
  <si>
    <t>734211120</t>
  </si>
  <si>
    <t>Ventil závitový odvzdušňovací G 1/2 PN 14 do 120°C automatický</t>
  </si>
  <si>
    <t>-1538736980</t>
  </si>
  <si>
    <t>734242414</t>
  </si>
  <si>
    <t>Ventil závitový zpětný přímý G 1 PN 16 do 110°C</t>
  </si>
  <si>
    <t>-631416158</t>
  </si>
  <si>
    <t>734242418</t>
  </si>
  <si>
    <t>Ventil závitový zpětný přímý G 2 1/2 PN 16 do 110°C</t>
  </si>
  <si>
    <t>1371525575</t>
  </si>
  <si>
    <t>75</t>
  </si>
  <si>
    <t>734242419</t>
  </si>
  <si>
    <t>Ventil závitový zpětný přímý G 3 PN 16 do 110°C</t>
  </si>
  <si>
    <t>-1516319143</t>
  </si>
  <si>
    <t>734242421</t>
  </si>
  <si>
    <t>Ventil závitový zpětný přímý G 4 PN 16 do 110°C</t>
  </si>
  <si>
    <t>1350846292</t>
  </si>
  <si>
    <t>734291124</t>
  </si>
  <si>
    <t>Kohout plnící a vypouštěcí G 3/4 PN 10 do 110°C závitový</t>
  </si>
  <si>
    <t>721026110</t>
  </si>
  <si>
    <t>126</t>
  </si>
  <si>
    <t>734292714_2</t>
  </si>
  <si>
    <t>Kohout kulový přímý s pohonem G 1 PN 42 do 185°C vnitřní závit</t>
  </si>
  <si>
    <t>693816028</t>
  </si>
  <si>
    <t>734292715</t>
  </si>
  <si>
    <t>Kohout kulový přímý G 1 PN 42 do 185°C vnitřní závit</t>
  </si>
  <si>
    <t>81259565</t>
  </si>
  <si>
    <t>734292716</t>
  </si>
  <si>
    <t>Kohout kulový přímý G 1 1/4 PN 42 do 185°C vnitřní závit</t>
  </si>
  <si>
    <t>399259915</t>
  </si>
  <si>
    <t>61</t>
  </si>
  <si>
    <t>734292717</t>
  </si>
  <si>
    <t>Kohout kulový přímý G 1 1/2 PN 42 do 185°C vnitřní závit</t>
  </si>
  <si>
    <t>74276865</t>
  </si>
  <si>
    <t>734292718</t>
  </si>
  <si>
    <t>Kohout kulový přímý G 2 PN 42 do 185°C vnitřní závit</t>
  </si>
  <si>
    <t>-1559988489</t>
  </si>
  <si>
    <t>59</t>
  </si>
  <si>
    <t>734292719</t>
  </si>
  <si>
    <t>Kohout kulový přímý G 2 1/2 PN 42 do 185°C vnitřní závit</t>
  </si>
  <si>
    <t>-1499389054</t>
  </si>
  <si>
    <t>734295025</t>
  </si>
  <si>
    <t>20_Směšovací armatura závitová trojcestná DN 50 se servomotorem</t>
  </si>
  <si>
    <t>-1116853170</t>
  </si>
  <si>
    <t>79</t>
  </si>
  <si>
    <t>734295025/1</t>
  </si>
  <si>
    <t>11_Směšovací armatura závitová trojcestná DN 80 se servomotorem</t>
  </si>
  <si>
    <t>497394618</t>
  </si>
  <si>
    <t>81</t>
  </si>
  <si>
    <t>621018719</t>
  </si>
  <si>
    <t>-1598876641</t>
  </si>
  <si>
    <t>87</t>
  </si>
  <si>
    <t>734EV</t>
  </si>
  <si>
    <t>Uzavírací klapka mezipřírubová, DN 65, PN 6, + pohon otevřeno/zavřeno</t>
  </si>
  <si>
    <t>-1942761192</t>
  </si>
  <si>
    <t>734OT</t>
  </si>
  <si>
    <t>10_Omezovač teploty vratné vody přírubový DN40, Kvs 20, PN25 včetně termostatu a jímky čidla</t>
  </si>
  <si>
    <t>2075471261</t>
  </si>
  <si>
    <t>89</t>
  </si>
  <si>
    <t>734OT M</t>
  </si>
  <si>
    <t>Montáž omezovače teploty vratné vody AVT/VGF</t>
  </si>
  <si>
    <t>1260427753</t>
  </si>
  <si>
    <t>65</t>
  </si>
  <si>
    <t>A20</t>
  </si>
  <si>
    <t>7_Měřič tepla qn=40 m3/h; DN 80</t>
  </si>
  <si>
    <t>-936295353</t>
  </si>
  <si>
    <t>77</t>
  </si>
  <si>
    <t>A21</t>
  </si>
  <si>
    <t>8_Měřič tepla qn=60 m3/h; DN 100</t>
  </si>
  <si>
    <t>-42343714</t>
  </si>
  <si>
    <t>110</t>
  </si>
  <si>
    <t>A21/1</t>
  </si>
  <si>
    <t>5_Měřič tepla qn=1,5 m3/h; DN 15</t>
  </si>
  <si>
    <t>-231665734</t>
  </si>
  <si>
    <t>63</t>
  </si>
  <si>
    <t>A24</t>
  </si>
  <si>
    <t>Pojistný ventil závitový (jištění dopouštění) Potv. 800 kPa; DN 40/50; aw = 0,549</t>
  </si>
  <si>
    <t>2086003003</t>
  </si>
  <si>
    <t>-2139202051</t>
  </si>
  <si>
    <t>1448448549</t>
  </si>
  <si>
    <t>99</t>
  </si>
  <si>
    <t>767_MO0001</t>
  </si>
  <si>
    <t>montáže uložení potrubí</t>
  </si>
  <si>
    <t>512</t>
  </si>
  <si>
    <t>-1561809014</t>
  </si>
  <si>
    <t>101</t>
  </si>
  <si>
    <t>767995111</t>
  </si>
  <si>
    <t>Montáž atypických zámečnických konstrukcí hmotnosti do 5 kg</t>
  </si>
  <si>
    <t>716671990</t>
  </si>
  <si>
    <t>767b</t>
  </si>
  <si>
    <t>1612380221</t>
  </si>
  <si>
    <t>-1509124142</t>
  </si>
  <si>
    <t>1230635687</t>
  </si>
  <si>
    <t>1387751774</t>
  </si>
  <si>
    <t>-1674228445</t>
  </si>
  <si>
    <t>-1782181097</t>
  </si>
  <si>
    <t>1771512168</t>
  </si>
  <si>
    <t>-914498687</t>
  </si>
  <si>
    <t>1514763308</t>
  </si>
  <si>
    <t>124</t>
  </si>
  <si>
    <t>O01_07</t>
  </si>
  <si>
    <t>Zvedací zařízení; lešení</t>
  </si>
  <si>
    <t>846878457</t>
  </si>
  <si>
    <t>-1703148204</t>
  </si>
  <si>
    <t>Úroveň 3:</t>
  </si>
  <si>
    <t>ÚT 2 - STROJNÍ - DEMONTÁŽE</t>
  </si>
  <si>
    <t>OST - Ostatní</t>
  </si>
  <si>
    <t>OST_010</t>
  </si>
  <si>
    <t>Demontáž nádrží a ohřívačů</t>
  </si>
  <si>
    <t>t</t>
  </si>
  <si>
    <t>-533769820</t>
  </si>
  <si>
    <t>OST_011</t>
  </si>
  <si>
    <t>Demontáž potrubí TV</t>
  </si>
  <si>
    <t>236327168</t>
  </si>
  <si>
    <t>OST_012</t>
  </si>
  <si>
    <t>Demontáž parního systému a výměníků</t>
  </si>
  <si>
    <t>-93436153</t>
  </si>
  <si>
    <t>OST_013</t>
  </si>
  <si>
    <t>Demontáž potrubí ÚT a příslušenství</t>
  </si>
  <si>
    <t>57549039</t>
  </si>
  <si>
    <t>OST_014</t>
  </si>
  <si>
    <t>Provizorní propojení po dobu demontáží</t>
  </si>
  <si>
    <t>-722481085</t>
  </si>
  <si>
    <t>OST_015</t>
  </si>
  <si>
    <t>Likvidace odpadu - šrot</t>
  </si>
  <si>
    <t>1822970742</t>
  </si>
  <si>
    <t>OST_016</t>
  </si>
  <si>
    <t>Likvidace odpadu - izolace</t>
  </si>
  <si>
    <t>-1241161438</t>
  </si>
  <si>
    <t>OST_017</t>
  </si>
  <si>
    <t>Pomocné práce; lešení; zvedací práce</t>
  </si>
  <si>
    <t>256840916</t>
  </si>
  <si>
    <t>D1 - Specifikace dodávky DT002</t>
  </si>
  <si>
    <t>D16 - Specifikace dodávky DT002 - celkem</t>
  </si>
  <si>
    <t xml:space="preserve">    D18 - Snímače tlaku</t>
  </si>
  <si>
    <t xml:space="preserve">    D19 - Snímače teploty</t>
  </si>
  <si>
    <t xml:space="preserve">    D1 - Specifikace dodávky DT002</t>
  </si>
  <si>
    <t xml:space="preserve">    D22 - VODIČ JEDNOŽILOVÝ, IZOLACE PVC</t>
  </si>
  <si>
    <t xml:space="preserve">    D23 - Síťové kabely</t>
  </si>
  <si>
    <t>K54</t>
  </si>
  <si>
    <t>K55</t>
  </si>
  <si>
    <t>Kombinace varistorové přepěťové ochrany a uzavřeného jiskřiště zapojených v módu 1+1, vyjímatelné moduly, modul na lištu DIN 35 mm 275V, 1f+N, In 5 kA/10kA, Up=1 kV</t>
  </si>
  <si>
    <t>K56</t>
  </si>
  <si>
    <t>Jistič 2A, char.B, 1f</t>
  </si>
  <si>
    <t>K57</t>
  </si>
  <si>
    <t>K58</t>
  </si>
  <si>
    <t>K59</t>
  </si>
  <si>
    <t>K60</t>
  </si>
  <si>
    <t>Svorka s přístrojovou pojistkou 2A</t>
  </si>
  <si>
    <t>K61</t>
  </si>
  <si>
    <t>Pomocné relé 2P 6A ovl 230V včetně patice</t>
  </si>
  <si>
    <t>K62</t>
  </si>
  <si>
    <t>K63</t>
  </si>
  <si>
    <t>Centrální jednotka řídícího systému Unap=24Vdc, CPU, ETH100/10, 1xRS232, 1xSCH, 13xAI/DI, 2xAO, 10xDO, 2xSSR, 1xCIB</t>
  </si>
  <si>
    <t>K64</t>
  </si>
  <si>
    <t>Rozšiřující modul pro řídící systém 12xDI:  24V AC/DC GO TCL2</t>
  </si>
  <si>
    <t>K65</t>
  </si>
  <si>
    <t>K66</t>
  </si>
  <si>
    <t>Převodník RS232/M-Bus napájení 24V DC</t>
  </si>
  <si>
    <t>K67</t>
  </si>
  <si>
    <t>Oceloplechová rozvodnice 1000x600x250 VxŠxH, IP54/65 +soupra pro uchycení na stěnu</t>
  </si>
  <si>
    <t>K68</t>
  </si>
  <si>
    <t>Montážní panel do rozvaděče 950x550 VxŠ + distanční sloupky</t>
  </si>
  <si>
    <t>K70</t>
  </si>
  <si>
    <t>Snímač tlaku s výstupem 4-20mA G1/2" 0-10bar včteně tlumiče tlak rázů</t>
  </si>
  <si>
    <t>K71</t>
  </si>
  <si>
    <t>Ni1000, kabelové provedení do potrubí, délka 160mm, žávit: , IP54, od -30°C do 200°C, char:6180ppm</t>
  </si>
  <si>
    <t>K72</t>
  </si>
  <si>
    <t>Příložný kapilárový termostat od 15°C do 95°C na 24Vdc</t>
  </si>
  <si>
    <t>K73</t>
  </si>
  <si>
    <t>Ni1000, jímkové provedení G1/2", IP65, od -30°C do 120°C, char:6180ppm</t>
  </si>
  <si>
    <t>K74</t>
  </si>
  <si>
    <t>CY 2.5 , pevně</t>
  </si>
  <si>
    <t>K75</t>
  </si>
  <si>
    <t>K76</t>
  </si>
  <si>
    <t>K77</t>
  </si>
  <si>
    <t>CYKY-O 3x1.5 , pevně</t>
  </si>
  <si>
    <t>K78</t>
  </si>
  <si>
    <t>K79</t>
  </si>
  <si>
    <t>K80</t>
  </si>
  <si>
    <t>JYTY-O 4x1 mm , pevně</t>
  </si>
  <si>
    <t>K81</t>
  </si>
  <si>
    <t>JYTY-O 7x1 mm , pevně</t>
  </si>
  <si>
    <t>K82</t>
  </si>
  <si>
    <t>J-Y(St)Y 2x2x0,8 , pevně</t>
  </si>
  <si>
    <t>K83</t>
  </si>
  <si>
    <t>Připojeníé ventilu</t>
  </si>
  <si>
    <t>K84</t>
  </si>
  <si>
    <t>Připojení měřiče tepla</t>
  </si>
  <si>
    <t>102</t>
  </si>
  <si>
    <t>108</t>
  </si>
  <si>
    <t>K86</t>
  </si>
  <si>
    <t>ST - STAVEBNÍ</t>
  </si>
  <si>
    <t>1 - Zemní práce</t>
  </si>
  <si>
    <t>61 - Upravy povrchů vnitřní</t>
  </si>
  <si>
    <t>63 - Podlahy a podlahové konstrukce</t>
  </si>
  <si>
    <t>64 - Výplně otvorů</t>
  </si>
  <si>
    <t>8 - Trubní vedení</t>
  </si>
  <si>
    <t>94 - Lešení a stavební výtahy</t>
  </si>
  <si>
    <t>96 - Bourání konstrukcí</t>
  </si>
  <si>
    <t>99 - Staveništní přesun hmot</t>
  </si>
  <si>
    <t>711 - Izolace proti vodě</t>
  </si>
  <si>
    <t>713 - Izolace tepelné</t>
  </si>
  <si>
    <t>722 - Vnitřní vodovod</t>
  </si>
  <si>
    <t>767 - Konstrukce zámečnické</t>
  </si>
  <si>
    <t>777 - Podlahy ze syntetických hmot</t>
  </si>
  <si>
    <t>783 - Nátěry</t>
  </si>
  <si>
    <t>784 - Malby</t>
  </si>
  <si>
    <t>132 20-1101.R00</t>
  </si>
  <si>
    <t>Hloubení rýh šířky do 60 cm v hor.3 do 100 m3</t>
  </si>
  <si>
    <t>m3</t>
  </si>
  <si>
    <t>1897758990</t>
  </si>
  <si>
    <t>139 71-1101.R00</t>
  </si>
  <si>
    <t>Vykopávka v uzavřených prostorách v hor.1-4</t>
  </si>
  <si>
    <t>318735420</t>
  </si>
  <si>
    <t>162 30-1101.R00</t>
  </si>
  <si>
    <t>Vodorovné přemístění výkopku z hor.1-4 do 500 m</t>
  </si>
  <si>
    <t>-418281332</t>
  </si>
  <si>
    <t>174 10-1102.R00</t>
  </si>
  <si>
    <t>Zásyp ruční se zhutněním</t>
  </si>
  <si>
    <t>1752634518</t>
  </si>
  <si>
    <t>216 90-4112.R00.1</t>
  </si>
  <si>
    <t>Očištění tlakovou vodou zdiva stěn a stropů</t>
  </si>
  <si>
    <t>-1713799045</t>
  </si>
  <si>
    <t>611 42-1429.R00</t>
  </si>
  <si>
    <t>Oprava váp.omítek stropů do 60% plochy - hladkých</t>
  </si>
  <si>
    <t>848614245</t>
  </si>
  <si>
    <t>612 42-1429.R00</t>
  </si>
  <si>
    <t>Oprava vápen.omítek stěn do 60 % pl. - hladkých</t>
  </si>
  <si>
    <t>112698729</t>
  </si>
  <si>
    <t>612 42-1626.R00</t>
  </si>
  <si>
    <t>Omítka vnitřní zdiva, MVC, hladká</t>
  </si>
  <si>
    <t>-1867371347</t>
  </si>
  <si>
    <t>216 90-4213.R00</t>
  </si>
  <si>
    <t>Očištění stlačeným vzduchem podlah vč očištění a odmaštění</t>
  </si>
  <si>
    <t>1374503258</t>
  </si>
  <si>
    <t>614 47-2410.R00</t>
  </si>
  <si>
    <t>Oprava reprofilační maltou,</t>
  </si>
  <si>
    <t>-1647519340</t>
  </si>
  <si>
    <t>631 31-3611.R00</t>
  </si>
  <si>
    <t>Mazanina betonová tl. 8 - 12 cm C 16/20  (B 20)</t>
  </si>
  <si>
    <t>-90019231</t>
  </si>
  <si>
    <t>631 31-9173.R00</t>
  </si>
  <si>
    <t>Příplatek za stržení povrchu mazaniny tl. 12 cm</t>
  </si>
  <si>
    <t>459247415</t>
  </si>
  <si>
    <t>631 36-1921.RT5</t>
  </si>
  <si>
    <t>Výztuž mazanin svařovanou sítí KARI drát 6,0 mm, oka 150/150 mm</t>
  </si>
  <si>
    <t>-288198922</t>
  </si>
  <si>
    <t>631 36-1921.RT9</t>
  </si>
  <si>
    <t>Výztuž mazanin svařovanou sítí KARI drát 8,0 mm, oka 150/150 mm</t>
  </si>
  <si>
    <t>347929494</t>
  </si>
  <si>
    <t>631 57-1004.R00</t>
  </si>
  <si>
    <t>Násyp ze štěrkopísku 0 - 32, tř. I</t>
  </si>
  <si>
    <t>1084643675</t>
  </si>
  <si>
    <t>642 94-4121.R00</t>
  </si>
  <si>
    <t>Osazení ocelových zárubní dodatečně do 2,5 m2.</t>
  </si>
  <si>
    <t>-1736883161</t>
  </si>
  <si>
    <t>893 21-5121.R00</t>
  </si>
  <si>
    <t>Montážní šachta UT</t>
  </si>
  <si>
    <t>1109623708</t>
  </si>
  <si>
    <t>941 95-5002.R00</t>
  </si>
  <si>
    <t>Lešení lehké pomocné, výška podlahy do 1,9 m</t>
  </si>
  <si>
    <t>-1283350981</t>
  </si>
  <si>
    <t>63191-9001</t>
  </si>
  <si>
    <t>Odstranění nesoudrž. částí podlah a proškrábnutí spár a odstranění ocel.prvků</t>
  </si>
  <si>
    <t>-103048219</t>
  </si>
  <si>
    <t>961 05-5111.R00</t>
  </si>
  <si>
    <t>Bourání základů železobetonových</t>
  </si>
  <si>
    <t>-1640170467</t>
  </si>
  <si>
    <t>961 05-59000</t>
  </si>
  <si>
    <t>Prostup základy od montážní šachty vč. odhalení základů-předb.cena</t>
  </si>
  <si>
    <t>kpl</t>
  </si>
  <si>
    <t>-1853755129</t>
  </si>
  <si>
    <t>962 04-2321.R00</t>
  </si>
  <si>
    <t>Bourání zdiva nadzákladového z betonu prostého</t>
  </si>
  <si>
    <t>2123081472</t>
  </si>
  <si>
    <t>964 07-2221.R00</t>
  </si>
  <si>
    <t>Vybourání nosníků ze zdi smíšené dl. 4 m, 20 kg/m</t>
  </si>
  <si>
    <t>1400397460</t>
  </si>
  <si>
    <t>965 08-2933.R00</t>
  </si>
  <si>
    <t>Odstranění násypu tl. do 20 cm, plocha nad 2 m2</t>
  </si>
  <si>
    <t>-327945608</t>
  </si>
  <si>
    <t>968 07-1125.R00</t>
  </si>
  <si>
    <t>Vyvěšení, zavěšení kovových křídel dveří pl. 2 m2</t>
  </si>
  <si>
    <t>1803202248</t>
  </si>
  <si>
    <t>968 07-2455.R00</t>
  </si>
  <si>
    <t>Vybourání kovových dveřních zárubní pl. do 2 m2</t>
  </si>
  <si>
    <t>1723603858</t>
  </si>
  <si>
    <t>971 03-3541.R00</t>
  </si>
  <si>
    <t>Vybourání otv. zeď cihel. pl.1 m2, tl.30 cm, MVC</t>
  </si>
  <si>
    <t>-601724777</t>
  </si>
  <si>
    <t>979 01-1111.R00</t>
  </si>
  <si>
    <t>Svislá doprava suti a vybour. hmot za 2.NP a 1.PP</t>
  </si>
  <si>
    <t>-1929055040</t>
  </si>
  <si>
    <t>979 08-1111.R00</t>
  </si>
  <si>
    <t>Odvoz suti a vybour. hmot na skládku do 1 km</t>
  </si>
  <si>
    <t>-591415692</t>
  </si>
  <si>
    <t>979 08-1121.R00</t>
  </si>
  <si>
    <t>Příplatek k odvozu za každý další 1 km</t>
  </si>
  <si>
    <t>-832210507</t>
  </si>
  <si>
    <t>979 08-2111.R00</t>
  </si>
  <si>
    <t>Vnitrostaveništní doprava suti do 10 m</t>
  </si>
  <si>
    <t>-718149758</t>
  </si>
  <si>
    <t>979 08-2121.R00</t>
  </si>
  <si>
    <t>Příplatek k vnitrost. dopravě suti za dalších 5 m</t>
  </si>
  <si>
    <t>1268255759</t>
  </si>
  <si>
    <t>979 901</t>
  </si>
  <si>
    <t>Poplatek za skládku</t>
  </si>
  <si>
    <t>T</t>
  </si>
  <si>
    <t>695151893</t>
  </si>
  <si>
    <t>991 100</t>
  </si>
  <si>
    <t>Demontáž ostatních drobních vedení a předmětů</t>
  </si>
  <si>
    <t>438219160</t>
  </si>
  <si>
    <t>999 28-1111.R00</t>
  </si>
  <si>
    <t>Přesun hmot pro opravy a údržbu do výšky 25 m</t>
  </si>
  <si>
    <t>942329456</t>
  </si>
  <si>
    <t>111-61245</t>
  </si>
  <si>
    <t>Nátěr asfaltový</t>
  </si>
  <si>
    <t>1258923033</t>
  </si>
  <si>
    <t>111-63160.1</t>
  </si>
  <si>
    <t>Lak asfaltový izolační ALP</t>
  </si>
  <si>
    <t>2086514680</t>
  </si>
  <si>
    <t>711 14-1559.R00</t>
  </si>
  <si>
    <t>Izolace proti vlhk. vodorovná pásy přitavením</t>
  </si>
  <si>
    <t>-1200839743</t>
  </si>
  <si>
    <t>998 71-1201.R00</t>
  </si>
  <si>
    <t>Přesun hmot pro izolace proti vodě, výšky do 6 m</t>
  </si>
  <si>
    <t>-1899021799</t>
  </si>
  <si>
    <t>283 75901</t>
  </si>
  <si>
    <t>Polystyren EPS 200Z tl 50mm</t>
  </si>
  <si>
    <t>801012769</t>
  </si>
  <si>
    <t>713 12-1111.R00</t>
  </si>
  <si>
    <t>Izolace tepelná podlah na sucho, jednovrstvá</t>
  </si>
  <si>
    <t>1679695173</t>
  </si>
  <si>
    <t>713 19-1100.RT9</t>
  </si>
  <si>
    <t>Položení izolační fólie včetně dodávky fólie PE</t>
  </si>
  <si>
    <t>-1474595870</t>
  </si>
  <si>
    <t>998 71-3202.R00</t>
  </si>
  <si>
    <t>Přesun hmot pro izolace tepelné, výšky do 12 m</t>
  </si>
  <si>
    <t>-1387248039</t>
  </si>
  <si>
    <t>722 26-2211.R00</t>
  </si>
  <si>
    <t>Podružný vodoměr  do 30°C, závitový</t>
  </si>
  <si>
    <t>-2039450249</t>
  </si>
  <si>
    <t>998 72-2202.R00</t>
  </si>
  <si>
    <t>Přesun hmot pro vnitřní vodovod, výšky do 12 m</t>
  </si>
  <si>
    <t>-1772335751</t>
  </si>
  <si>
    <t>767 64-0118.RAA</t>
  </si>
  <si>
    <t>Dveře protipožární jednokřídlové 90 x 197 cm PB 30 minut vč.bezpeč. zámku</t>
  </si>
  <si>
    <t>-1156988158</t>
  </si>
  <si>
    <t>998 76-7202.R00</t>
  </si>
  <si>
    <t>Přesun hmot pro zámečnické konstr., výšky do 12 m</t>
  </si>
  <si>
    <t>-812497139</t>
  </si>
  <si>
    <t>777 11-4039.R00</t>
  </si>
  <si>
    <t>Vyrovnávací nivelační stěrková hmota tl 10-25mm + adhezní můstek</t>
  </si>
  <si>
    <t>-641414169</t>
  </si>
  <si>
    <t>777 61-5119.R00</t>
  </si>
  <si>
    <t>Nátěr podlah betonových  vícesložkový</t>
  </si>
  <si>
    <t>-659613526</t>
  </si>
  <si>
    <t>998 77-7202.R00</t>
  </si>
  <si>
    <t>Přesun hmot pro podlahy syntetické, výšky do 12 m</t>
  </si>
  <si>
    <t>-43457706</t>
  </si>
  <si>
    <t>55</t>
  </si>
  <si>
    <t>783 22-5600.R00</t>
  </si>
  <si>
    <t>Nátěr syntetický kovových konstrukcí 2x email 1x základní</t>
  </si>
  <si>
    <t>-1826478260</t>
  </si>
  <si>
    <t>784 19-1101.R00</t>
  </si>
  <si>
    <t>Penetrace podkladu univerzální pod malby 1x</t>
  </si>
  <si>
    <t>-680425721</t>
  </si>
  <si>
    <t>784 19-5412.R00.1</t>
  </si>
  <si>
    <t>Malba tekutá vnitřní otěruvzdorná omyvatelná, bílá, 2 x</t>
  </si>
  <si>
    <t>-1002436587</t>
  </si>
  <si>
    <t>SO 007 - KOTELNA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</si>
  <si>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</si>
  <si>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</si>
  <si>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</si>
  <si>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</si>
  <si>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</si>
  <si>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</si>
  <si>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</si>
  <si>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</si>
  <si>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</si>
  <si>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</si>
  <si>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</si>
  <si>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</si>
  <si>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721 - Zdravotechnika - vnitřní kanalizace</t>
  </si>
  <si>
    <t xml:space="preserve">    763 - Konstrukce suché výstavby</t>
  </si>
  <si>
    <t xml:space="preserve">    764 - Konstrukce klempířské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</si>
  <si>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</si>
  <si>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</si>
  <si>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</si>
  <si>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</si>
  <si>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21-M - Elektromontáže</t>
  </si>
  <si>
    <t>113107137</t>
  </si>
  <si>
    <t>Odstranění podkladu pl do 50 m2 z betonu vyztuženého sítěmi tl 300 mm</t>
  </si>
  <si>
    <t>1830575307</t>
  </si>
  <si>
    <t>122201101</t>
  </si>
  <si>
    <t>Odkopávky a prokopávky nezapažené v hornině tř. 3 objem do 100 m3</t>
  </si>
  <si>
    <t>1966320051</t>
  </si>
  <si>
    <t>122201109</t>
  </si>
  <si>
    <t>Příplatek za lepivost u odkopávek v hornině tř. 1 až 3</t>
  </si>
  <si>
    <t>420134657</t>
  </si>
  <si>
    <t>132212101</t>
  </si>
  <si>
    <t>Hloubení rýh š do 600 mm ručním nebo pneum nářadím v soudržných horninách tř. 3</t>
  </si>
  <si>
    <t>-1696262314</t>
  </si>
  <si>
    <t>132212109</t>
  </si>
  <si>
    <t>Příplatek za lepivost u hloubení rýh š do 600 mm ručním nebo pneum nářadím v hornině tř. 3</t>
  </si>
  <si>
    <t>-310060879</t>
  </si>
  <si>
    <t>133201101</t>
  </si>
  <si>
    <t>Hloubení šachet v hornině tř. 3 objemu do 100 m3</t>
  </si>
  <si>
    <t>-1087237036</t>
  </si>
  <si>
    <t>133201109</t>
  </si>
  <si>
    <t>Příplatek za lepivost u hloubení šachet v hornině tř. 3</t>
  </si>
  <si>
    <t>-1549610682</t>
  </si>
  <si>
    <t>162701105</t>
  </si>
  <si>
    <t>Vodorovné přemístění do 10000 m výkopku/sypaniny z horniny tř. 1 až 4</t>
  </si>
  <si>
    <t>-530451800</t>
  </si>
  <si>
    <t>162701109</t>
  </si>
  <si>
    <t>Příplatek k vodorovnému přemístění výkopku/sypaniny z horniny tř. 1 až 4 ZKD 1000 m přes 10000 m</t>
  </si>
  <si>
    <t>568818998</t>
  </si>
  <si>
    <t>171201211</t>
  </si>
  <si>
    <t>Poplatek za uložení odpadu ze sypaniny na skládce (skládkovné)</t>
  </si>
  <si>
    <t>1592924428</t>
  </si>
  <si>
    <t>174101101</t>
  </si>
  <si>
    <t>Zásyp jam, šachet rýh nebo kolem objektů sypaninou se zhutněním</t>
  </si>
  <si>
    <t>42854112</t>
  </si>
  <si>
    <t>175111101</t>
  </si>
  <si>
    <t>Obsypání potrubí ručně sypaninou bez prohození, uloženou do 3 m</t>
  </si>
  <si>
    <t>294745970</t>
  </si>
  <si>
    <t>583313460</t>
  </si>
  <si>
    <t>kamenivo těžené drobné frakce 0-4</t>
  </si>
  <si>
    <t>957177546</t>
  </si>
  <si>
    <t>583336880</t>
  </si>
  <si>
    <t>kamenivo těžené hrubé frakce 32-63</t>
  </si>
  <si>
    <t>872288536</t>
  </si>
  <si>
    <t>271572211</t>
  </si>
  <si>
    <t>Podsyp pod základové konstrukce se zhutněním z netříděného štěrkopísku</t>
  </si>
  <si>
    <t>-512235181</t>
  </si>
  <si>
    <t>272361821</t>
  </si>
  <si>
    <t>Výztuž základových kleneb betonářskou ocelí 10 505 (R)</t>
  </si>
  <si>
    <t>1270986010</t>
  </si>
  <si>
    <t>275322511</t>
  </si>
  <si>
    <t>Základové patky ze ŽB se zvýšenými nároky na prostředí tř. C 25/30</t>
  </si>
  <si>
    <t>612951838</t>
  </si>
  <si>
    <t>275351215</t>
  </si>
  <si>
    <t>Zřízení bednění stěn základových patek</t>
  </si>
  <si>
    <t>2130765528</t>
  </si>
  <si>
    <t>275351216</t>
  </si>
  <si>
    <t>Odstranění bednění stěn základových patek</t>
  </si>
  <si>
    <t>871151048</t>
  </si>
  <si>
    <t>279113134</t>
  </si>
  <si>
    <t>Základová zeď tl do 300 mm z tvárnic ztraceného bednění včetně výplně z betonu tř. C 16/20</t>
  </si>
  <si>
    <t>-1319714682</t>
  </si>
  <si>
    <t>279361821</t>
  </si>
  <si>
    <t>Výztuž základových zdí nosných betonářskou ocelí 10 505</t>
  </si>
  <si>
    <t>666182002</t>
  </si>
  <si>
    <t>341272622</t>
  </si>
  <si>
    <t>Stěny nosné tl 250 mm z pórobetonových přesných hladkých tvárnic Ytong hmotnosti 500 kg/m3</t>
  </si>
  <si>
    <t>564995384</t>
  </si>
  <si>
    <t>342272423</t>
  </si>
  <si>
    <t>Příčky tl 125 mm z pórobetonových přesných hladkých příčkovek objemové hmotnosti 500 kg/m3</t>
  </si>
  <si>
    <t>1236106113</t>
  </si>
  <si>
    <t>386381111</t>
  </si>
  <si>
    <t>Jímka 600x600x600 mm ze ŽB</t>
  </si>
  <si>
    <t>1005527517</t>
  </si>
  <si>
    <t>899211111</t>
  </si>
  <si>
    <t>Osazení mříží s rámem hmotnosti do 50 kg</t>
  </si>
  <si>
    <t>2021233791</t>
  </si>
  <si>
    <t>592273699</t>
  </si>
  <si>
    <t>pozinkovaný pororošt vel. 60x60 cm</t>
  </si>
  <si>
    <t>1429555264</t>
  </si>
  <si>
    <t>411321414</t>
  </si>
  <si>
    <t>Stropy deskové ze ŽB tř. C 25/30</t>
  </si>
  <si>
    <t>-946555672</t>
  </si>
  <si>
    <t>411354224</t>
  </si>
  <si>
    <t>Bednění stropů ztracené z hraněných trapézových vln v 92 mm plech lesklý tl 0,88 mm</t>
  </si>
  <si>
    <t>1471233624</t>
  </si>
  <si>
    <t>411354999</t>
  </si>
  <si>
    <t>Vyztužení zkorodovaných částí ztraceného bednění z trapézových plechů</t>
  </si>
  <si>
    <t>840050088</t>
  </si>
  <si>
    <t>411361821</t>
  </si>
  <si>
    <t>Výztuž stropů betonářskou ocelí 10 505</t>
  </si>
  <si>
    <t>1570584612</t>
  </si>
  <si>
    <t>564211111</t>
  </si>
  <si>
    <t>Podklad nebo podsyp ze štěrkopísku ŠP tl 50 mm</t>
  </si>
  <si>
    <t>-1821788951</t>
  </si>
  <si>
    <t>564751111</t>
  </si>
  <si>
    <t>Podklad z kameniva hrubého drceného vel. 32-63 mm tl 150 mm</t>
  </si>
  <si>
    <t>1699253997</t>
  </si>
  <si>
    <t>567114111</t>
  </si>
  <si>
    <t>Podklad z podkladového betonu tř. PB I (C 20/25) tl 100 mm</t>
  </si>
  <si>
    <t>-270783880</t>
  </si>
  <si>
    <t>581131115</t>
  </si>
  <si>
    <t>Kryt cementobetonový vozovek skupiny CB I tl 200 mm</t>
  </si>
  <si>
    <t>-103633246</t>
  </si>
  <si>
    <t>919111114</t>
  </si>
  <si>
    <t>Řezání dilatačních spár š 4 mm hl do 100 mm příčných nebo podélných v čerstvém CB krytu</t>
  </si>
  <si>
    <t>-256829617</t>
  </si>
  <si>
    <t>919124121</t>
  </si>
  <si>
    <t>Dilatační spáry vkládané v cementobetonovém krytu s vyplněním spár asfaltovou zálivkou</t>
  </si>
  <si>
    <t>1741868642</t>
  </si>
  <si>
    <t>919716111</t>
  </si>
  <si>
    <t>Výztuž cementobetonového krytu ze svařovaných sítí KARI hmotnosti do 7,5 kg/m2</t>
  </si>
  <si>
    <t>1359578624</t>
  </si>
  <si>
    <t>919726123</t>
  </si>
  <si>
    <t>Geotextilie pro ochranu, separaci a filtraci netkaná měrná hmotnost do 500 g/m2 - stáčiště LTO</t>
  </si>
  <si>
    <t>-620907712</t>
  </si>
  <si>
    <t>611131101</t>
  </si>
  <si>
    <t>Cementový postřik vnitřních stropů nanášený celoplošně ručně</t>
  </si>
  <si>
    <t>-91040729</t>
  </si>
  <si>
    <t>611325422</t>
  </si>
  <si>
    <t>Oprava vnitřní vápenocementové štukové omítky stropů v rozsahu plochy do 30%</t>
  </si>
  <si>
    <t>973786016</t>
  </si>
  <si>
    <t>612131101</t>
  </si>
  <si>
    <t>Cementový postřik vnitřních stěn nanášený celoplošně ručně</t>
  </si>
  <si>
    <t>1145902622</t>
  </si>
  <si>
    <t>612321141</t>
  </si>
  <si>
    <t>Vápenocementová omítka štuková dvouvrstvá vnitřních stěn nanášená ručně</t>
  </si>
  <si>
    <t>-711042821</t>
  </si>
  <si>
    <t>612321191</t>
  </si>
  <si>
    <t>Příplatek k vápenocementové omítce vnitřních stěn za každých dalších 5 mm tloušťky ručně</t>
  </si>
  <si>
    <t>-2047218519</t>
  </si>
  <si>
    <t>612325422</t>
  </si>
  <si>
    <t>Oprava vnitřní vápenocementové štukové omítky stěn v rozsahu plochy do 30%</t>
  </si>
  <si>
    <t>-1290068577</t>
  </si>
  <si>
    <t>622272001</t>
  </si>
  <si>
    <t>Zpětná montáž lehkého obvodového pláště</t>
  </si>
  <si>
    <t>193054352</t>
  </si>
  <si>
    <t>622272031</t>
  </si>
  <si>
    <t>Montáž odvětrávané fasády stěn nýtováním na ocelový rošt tepelná izolace tl. 100 mm</t>
  </si>
  <si>
    <t>1263192865</t>
  </si>
  <si>
    <t>591551999</t>
  </si>
  <si>
    <t>stěnový panel Kingspan KS 1000 FN, tl. 100 mm, svislé vlny</t>
  </si>
  <si>
    <t>201037619</t>
  </si>
  <si>
    <t>622322141</t>
  </si>
  <si>
    <t>Vápenocementová lehčená omítka štuková dvouvrstvá vnějších stěn nanášená ručně</t>
  </si>
  <si>
    <t>96444552</t>
  </si>
  <si>
    <t>622331111</t>
  </si>
  <si>
    <t>Cementová omítka hrubá jednovrstvá zatřená vnějších stěn nanášená ručně</t>
  </si>
  <si>
    <t>954126829</t>
  </si>
  <si>
    <t>629995101</t>
  </si>
  <si>
    <t>Očištění ploch tlakovou vodou</t>
  </si>
  <si>
    <t>-1075408112</t>
  </si>
  <si>
    <t>629995201</t>
  </si>
  <si>
    <t>Očištění ploch otryskáním sušeným křemičitým pískem</t>
  </si>
  <si>
    <t>1929410569</t>
  </si>
  <si>
    <t>629995223</t>
  </si>
  <si>
    <t>Příplatek k cenám očištění ploch otryskáním za práci ve stísněném nebo uzavřeném prostoru</t>
  </si>
  <si>
    <t>-1062953971</t>
  </si>
  <si>
    <t>629999</t>
  </si>
  <si>
    <t>Protipožární utěsnění prostupů</t>
  </si>
  <si>
    <t>296411528</t>
  </si>
  <si>
    <t>631311123</t>
  </si>
  <si>
    <t>Mazanina tl do 120 mm z betonu prostého bez zvýšených nároků na prostředí tř. C 12/15</t>
  </si>
  <si>
    <t>-249395848</t>
  </si>
  <si>
    <t>631311135</t>
  </si>
  <si>
    <t>Mazanina tl do 240 mm z betonu prostého bez zvýšených nároků na prostředí tř. C 20/25</t>
  </si>
  <si>
    <t>-1227158291</t>
  </si>
  <si>
    <t>631351101</t>
  </si>
  <si>
    <t>Zřízení bednění rýh a hran v podlahách</t>
  </si>
  <si>
    <t>1273283185</t>
  </si>
  <si>
    <t>631351102</t>
  </si>
  <si>
    <t>Odstranění bednění rýh a hran v podlahách</t>
  </si>
  <si>
    <t>-1244195446</t>
  </si>
  <si>
    <t>632451022</t>
  </si>
  <si>
    <t>Vyrovnávací potěr tl do 30 mm z MC 15 provedený v pásu - ochrana izolace stáčiště LTO</t>
  </si>
  <si>
    <t>345286303</t>
  </si>
  <si>
    <t>632451103</t>
  </si>
  <si>
    <t>Cementový samonivelační potěr ze suchých směsí tloušťky do 10 mm</t>
  </si>
  <si>
    <t>447766570</t>
  </si>
  <si>
    <t>633811111</t>
  </si>
  <si>
    <t>Broušení nerovností betonových podlah do 2 mm</t>
  </si>
  <si>
    <t>1130750331</t>
  </si>
  <si>
    <t>633992111</t>
  </si>
  <si>
    <t>Odmaštění betonových podlah od olejových nánosů</t>
  </si>
  <si>
    <t>-1223608021</t>
  </si>
  <si>
    <t>642944121</t>
  </si>
  <si>
    <t>Osazování ocelových zárubní dodatečné pl do 2,5 m2</t>
  </si>
  <si>
    <t>1249465594</t>
  </si>
  <si>
    <t>642944221</t>
  </si>
  <si>
    <t>Osazování ocelových zárubní dodatečné pl přes 2,5 m2</t>
  </si>
  <si>
    <t>-1861706431</t>
  </si>
  <si>
    <t>953942121</t>
  </si>
  <si>
    <t>Osazování ochranných úhelníků bez jejich dodání</t>
  </si>
  <si>
    <t>-675986774</t>
  </si>
  <si>
    <t>130104400</t>
  </si>
  <si>
    <t>úhelník ocelový rovnostranný, v jakosti 11 375, 100 x 100 x 8 mm - hrana nabetonávky</t>
  </si>
  <si>
    <t>-706244447</t>
  </si>
  <si>
    <t>Hmotnost: 12,18 kg/m</t>
  </si>
  <si>
    <t>553222222</t>
  </si>
  <si>
    <t>ochranný úhelník vnějších rohů místností v=1,80m s černo-žlutým šrafováním</t>
  </si>
  <si>
    <t>1031411515</t>
  </si>
  <si>
    <t>67</t>
  </si>
  <si>
    <t>386131112</t>
  </si>
  <si>
    <t>Montáž odlučovače tuků a olejů polyetylenového průtoku 4 l/s</t>
  </si>
  <si>
    <t>1204428063</t>
  </si>
  <si>
    <t>562415199</t>
  </si>
  <si>
    <t>odlučovač ropných látek plastový (PP) GSOL-2/4P s těžkým poklopem</t>
  </si>
  <si>
    <t>-1678386273</t>
  </si>
  <si>
    <t>451572111</t>
  </si>
  <si>
    <t>Lože pod potrubí otevřený výkop z kameniva drobného těženého</t>
  </si>
  <si>
    <t>464935351</t>
  </si>
  <si>
    <t>617633111</t>
  </si>
  <si>
    <t>Stěrka z těsnící malty dvouvrstvá vnitřních ploch jímky</t>
  </si>
  <si>
    <t>797278640</t>
  </si>
  <si>
    <t>71</t>
  </si>
  <si>
    <t>631311225</t>
  </si>
  <si>
    <t>Mazanina tl do 120 mm z betonu prostého spádová v jímce</t>
  </si>
  <si>
    <t>-1043824194</t>
  </si>
  <si>
    <t>871270310</t>
  </si>
  <si>
    <t>Montáž kanalizačního potrubí hladkého plnostěnného SN 10  z polypropylenu DN 125</t>
  </si>
  <si>
    <t>-1363070446</t>
  </si>
  <si>
    <t>286171010</t>
  </si>
  <si>
    <t>trubka kanalizační PP MASTER SN 10, dl. 1m, DN 125</t>
  </si>
  <si>
    <t>1886317858</t>
  </si>
  <si>
    <t>877270310</t>
  </si>
  <si>
    <t>Montáž kolen na potrubí z PP trub hladkých plnostěnných DN 125</t>
  </si>
  <si>
    <t>673131377</t>
  </si>
  <si>
    <t>286171610</t>
  </si>
  <si>
    <t>koleno kanalizační PP Master 15 ° DN 125</t>
  </si>
  <si>
    <t>1061218676</t>
  </si>
  <si>
    <t>877270330</t>
  </si>
  <si>
    <t>Montáž spojek na potrubí z PP trub hladkých plnostěnných DN 125</t>
  </si>
  <si>
    <t>-1898989288</t>
  </si>
  <si>
    <t>286172430</t>
  </si>
  <si>
    <t>redukce DN 125/DN110</t>
  </si>
  <si>
    <t>-1005186101</t>
  </si>
  <si>
    <t>891372121</t>
  </si>
  <si>
    <t xml:space="preserve">Montáž kanalizačních šoupátek nebo stavítek </t>
  </si>
  <si>
    <t>-1094457899</t>
  </si>
  <si>
    <t>422210150</t>
  </si>
  <si>
    <t>armatura uzavírací typ S30 s ručním kolem, PN 6, DN  125</t>
  </si>
  <si>
    <t>7407145</t>
  </si>
  <si>
    <t>894201161</t>
  </si>
  <si>
    <t>Dno šachet tl nad 200 mm z prostého betonu se zvýšenými nároky na prostředí tř. C 30/37</t>
  </si>
  <si>
    <t>227183759</t>
  </si>
  <si>
    <t>894608211</t>
  </si>
  <si>
    <t>Výztuž šachet ze svařovaných sítí typu Kari</t>
  </si>
  <si>
    <t>494470740</t>
  </si>
  <si>
    <t>899103111</t>
  </si>
  <si>
    <t>Osazení poklopů litinových nebo ocelových včetně rámů hmotnosti nad 100 do 150 kg</t>
  </si>
  <si>
    <t>-209008776</t>
  </si>
  <si>
    <t>552410999</t>
  </si>
  <si>
    <t>poklop ocelový 100/100 cm na panty se zámkem</t>
  </si>
  <si>
    <t>-1466063851</t>
  </si>
  <si>
    <t>977151118</t>
  </si>
  <si>
    <t>Jádrové vrty diamantovými korunkami do D 100 mm do stavebních materiálů</t>
  </si>
  <si>
    <t>1477988708</t>
  </si>
  <si>
    <t>935113111</t>
  </si>
  <si>
    <t>Osazení odvodňovacího polymerbetonového žlabu s krycím roštem šířky do 200 mm</t>
  </si>
  <si>
    <t>-1491074273</t>
  </si>
  <si>
    <t>592270020</t>
  </si>
  <si>
    <t>žlab odvodňovací ACO N100 typ 8,polymerbeton 100 x 13 x 16,5 x 17 cm</t>
  </si>
  <si>
    <t>-468918274</t>
  </si>
  <si>
    <t>592270220</t>
  </si>
  <si>
    <t>rošt můstkový ACO N100 - grafitová tvárná litina 50cm x 12,7cm x 493cm2/m, tř.zatíž. C250</t>
  </si>
  <si>
    <t>1898116611</t>
  </si>
  <si>
    <t>592270250</t>
  </si>
  <si>
    <t>vpust žlabová krátký tvar ACO N100, H355, těsný odtok DN100  50 x 13 x 35,5 cm</t>
  </si>
  <si>
    <t>-1268031097</t>
  </si>
  <si>
    <t>592270270</t>
  </si>
  <si>
    <t>čelo plné na začátek a konec žlabu ACO N100 typ 0-20, pro všechny stavební výšky</t>
  </si>
  <si>
    <t>-1188770460</t>
  </si>
  <si>
    <t>592270299</t>
  </si>
  <si>
    <t>revizní díl pro rohový spoj 500 mm</t>
  </si>
  <si>
    <t>-2119738916</t>
  </si>
  <si>
    <t>919735124</t>
  </si>
  <si>
    <t>Řezání stávajícího betonového krytu hl do 200 mm</t>
  </si>
  <si>
    <t>172139087</t>
  </si>
  <si>
    <t>941111122</t>
  </si>
  <si>
    <t>Montáž lešení řadového trubkového lehkého s podlahami zatížení do 200 kg/m2 š do 1,2 m v do 25 m</t>
  </si>
  <si>
    <t>-2039071565</t>
  </si>
  <si>
    <t>941111222</t>
  </si>
  <si>
    <t>Příplatek k lešení řadovému trubkovému lehkému s podlahami š 1,2 m v 25 m za první a ZKD den použití</t>
  </si>
  <si>
    <t>-2096129114</t>
  </si>
  <si>
    <t>941111822</t>
  </si>
  <si>
    <t>Demontáž lešení řadového trubkového lehkého s podlahami zatížení do 200 kg/m2 š do 1,2 m v do 25 m</t>
  </si>
  <si>
    <t>118317434</t>
  </si>
  <si>
    <t>949101112</t>
  </si>
  <si>
    <t>Lešení pomocné pro objekty pozemních staveb s lešeňovou podlahou v do 3,5 m zatížení do 150 kg/m2</t>
  </si>
  <si>
    <t>1559927773</t>
  </si>
  <si>
    <t>952905111</t>
  </si>
  <si>
    <t>Čerpání vody ze zatopených prostor - stávající jímka</t>
  </si>
  <si>
    <t>-1117923354</t>
  </si>
  <si>
    <t>952905212</t>
  </si>
  <si>
    <t>Mechanické očištění podlah (terasa, kotelny, jímka)</t>
  </si>
  <si>
    <t>-1166067788</t>
  </si>
  <si>
    <t>953941711</t>
  </si>
  <si>
    <t>Osazování objímek nebo držáků ve zdivu cihelném - pro okenní mříže a RHP</t>
  </si>
  <si>
    <t>-1041631071</t>
  </si>
  <si>
    <t>449321130</t>
  </si>
  <si>
    <t>přístroj hasicí ruční práškový</t>
  </si>
  <si>
    <t>-1966644633</t>
  </si>
  <si>
    <t>961044111</t>
  </si>
  <si>
    <t>Bourání základů z betonu prostého</t>
  </si>
  <si>
    <t>433912962</t>
  </si>
  <si>
    <t>961055111</t>
  </si>
  <si>
    <t>Bourání základů ze ŽB</t>
  </si>
  <si>
    <t>1652619975</t>
  </si>
  <si>
    <t>963051113</t>
  </si>
  <si>
    <t>Bourání ŽB stropů deskových tl přes 80 mm</t>
  </si>
  <si>
    <t>-2037186576</t>
  </si>
  <si>
    <t>965042221</t>
  </si>
  <si>
    <t>Bourání podkladů pod dlažby nebo mazanin betonových nebo z litého asfaltu tl přes 100 mm pl do 1 m2</t>
  </si>
  <si>
    <t>-219843747</t>
  </si>
  <si>
    <t>965049111</t>
  </si>
  <si>
    <t>Příplatek k bourání betonových mazanin za bourání se svařovanou sítí tl do 100 mm</t>
  </si>
  <si>
    <t>19381112</t>
  </si>
  <si>
    <t>966082018</t>
  </si>
  <si>
    <t>Demontáž lehkého obvodového pláště - dočasné</t>
  </si>
  <si>
    <t>370587635</t>
  </si>
  <si>
    <t>968072356</t>
  </si>
  <si>
    <t>Vybourání kovových rámů oken dvojitých včetně křídel pl do 4 m2</t>
  </si>
  <si>
    <t>-2025784504</t>
  </si>
  <si>
    <t>107</t>
  </si>
  <si>
    <t>968072455</t>
  </si>
  <si>
    <t>Vybourání kovových dveřních zárubní pl do 2 m2</t>
  </si>
  <si>
    <t>-566446408</t>
  </si>
  <si>
    <t>968072456</t>
  </si>
  <si>
    <t>Vybourání kovových dveřních zárubní pl přes 2 m2</t>
  </si>
  <si>
    <t>-1263449081</t>
  </si>
  <si>
    <t>109</t>
  </si>
  <si>
    <t>968072559</t>
  </si>
  <si>
    <t>Vybourání kovových vrat pl přes 5 m2</t>
  </si>
  <si>
    <t>200999772</t>
  </si>
  <si>
    <t>971042551</t>
  </si>
  <si>
    <t>Vybourání otvorů v betonových příčkách a zdech pl do 1 m2</t>
  </si>
  <si>
    <t>-2098580408</t>
  </si>
  <si>
    <t>972059999</t>
  </si>
  <si>
    <t>Prostup střešního pláště pro komín vč. zpětného utěsnění (manžeta, izolace)</t>
  </si>
  <si>
    <t>388109653</t>
  </si>
  <si>
    <t>976072321</t>
  </si>
  <si>
    <t>Vybourání kovových ventilace pl přes 0,3 m2 ze zdiva cihelného</t>
  </si>
  <si>
    <t>178379565</t>
  </si>
  <si>
    <t>976084111</t>
  </si>
  <si>
    <t>Vybourání ochranných úhelníků s vysekáním kotev z podlah</t>
  </si>
  <si>
    <t>470543472</t>
  </si>
  <si>
    <t>977312114</t>
  </si>
  <si>
    <t>Řezání stávajících betonových mazanin vyztužených hl do 200 mm</t>
  </si>
  <si>
    <t>550306778</t>
  </si>
  <si>
    <t>978011141</t>
  </si>
  <si>
    <t>Otlučení vnitřní vápenné nebo vápenocementové omítky stropů v rozsahu do 30 %</t>
  </si>
  <si>
    <t>-585124002</t>
  </si>
  <si>
    <t>978013141</t>
  </si>
  <si>
    <t>Otlučení vnitřní vápenné nebo vápenocementové omítky stěn stěn v rozsahu do 30 %</t>
  </si>
  <si>
    <t>-1608604777</t>
  </si>
  <si>
    <t>981011715</t>
  </si>
  <si>
    <t>Demolice budov ze železobetonu podíl konstrukcí do 30 % postupným rozebíráním</t>
  </si>
  <si>
    <t>484471635</t>
  </si>
  <si>
    <t>99099</t>
  </si>
  <si>
    <t>Provedení sond stropních konstrukcí</t>
  </si>
  <si>
    <t>-1289942006</t>
  </si>
  <si>
    <t>997013111</t>
  </si>
  <si>
    <t>Vnitrostaveništní doprava suti a vybouraných hmot pro budovy v do 6 m s použitím mechanizace</t>
  </si>
  <si>
    <t>-1773104320</t>
  </si>
  <si>
    <t>120</t>
  </si>
  <si>
    <t>997013509</t>
  </si>
  <si>
    <t>Příplatek k odvozu suti a vybouraných hmot na skládku ZKD 1 km přes 1 km</t>
  </si>
  <si>
    <t>239168356</t>
  </si>
  <si>
    <t>997013511</t>
  </si>
  <si>
    <t>Odvoz suti a vybouraných hmot z meziskládky na skládku do 1 km s naložením a se složením</t>
  </si>
  <si>
    <t>-1998872343</t>
  </si>
  <si>
    <t>997013801</t>
  </si>
  <si>
    <t>Poplatek za uložení stavebního betonového odpadu na skládce (skládkovné)</t>
  </si>
  <si>
    <t>-673354066</t>
  </si>
  <si>
    <t>123</t>
  </si>
  <si>
    <t>997013802</t>
  </si>
  <si>
    <t>Poplatek za uložení stavebního železobetonového odpadu na skládce (skládkovné)</t>
  </si>
  <si>
    <t>-399822428</t>
  </si>
  <si>
    <t>997013831</t>
  </si>
  <si>
    <t>Poplatek za uložení stavebního směsného odpadu na skládce (skládkovné)</t>
  </si>
  <si>
    <t>1186451440</t>
  </si>
  <si>
    <t>998011003</t>
  </si>
  <si>
    <t>Přesun hmot pro budovy zděné v do 24 m</t>
  </si>
  <si>
    <t>1332322599</t>
  </si>
  <si>
    <t>711111001</t>
  </si>
  <si>
    <t>Provedení izolace proti zemní vlhkosti vodorovné za studena nátěrem penetračním</t>
  </si>
  <si>
    <t>-1291098114</t>
  </si>
  <si>
    <t>127</t>
  </si>
  <si>
    <t>111631500</t>
  </si>
  <si>
    <t>lak asfaltový ALP/9 (t) bal 9 kg</t>
  </si>
  <si>
    <t>554351419</t>
  </si>
  <si>
    <t>Spotřeba 0,3-0,4kg/m2 dle povrchu, ředidlo technický benzín</t>
  </si>
  <si>
    <t>128</t>
  </si>
  <si>
    <t>711111002</t>
  </si>
  <si>
    <t>Provedení izolace proti zemní vlhkosti vodorovné za studena lakem asfaltovým</t>
  </si>
  <si>
    <t>2034838084</t>
  </si>
  <si>
    <t>129</t>
  </si>
  <si>
    <t>111631520</t>
  </si>
  <si>
    <t>lak asfaltový RENOLAK ALN bal. 160 kg</t>
  </si>
  <si>
    <t>1120809854</t>
  </si>
  <si>
    <t>Spotřeba: 0,3-0,5 kg/m2. Pro vytvoření hydroizolační vrstvy, na napenetrovaný podklad jsou nutné nejméně 3 nátěry. Není vhodný na šikmé střechy a tam, kde je předpoklad vysokých teplot.</t>
  </si>
  <si>
    <t>130</t>
  </si>
  <si>
    <t>711131101</t>
  </si>
  <si>
    <t>Provedení izolace proti zemní vlhkosti pásy na sucho vodorovné AIP nebo tkaninou - stáčiště LTO</t>
  </si>
  <si>
    <t>-1428263386</t>
  </si>
  <si>
    <t>131</t>
  </si>
  <si>
    <t>283220120</t>
  </si>
  <si>
    <t>fólie hydroizolační střešní FATRAFOL 810 tl 1,5 mm š 1300 mm šedá</t>
  </si>
  <si>
    <t>-1577404563</t>
  </si>
  <si>
    <t>132</t>
  </si>
  <si>
    <t>711131811</t>
  </si>
  <si>
    <t>Odstranění izolace proti zemní vlhkosti vodorovné</t>
  </si>
  <si>
    <t>469163129</t>
  </si>
  <si>
    <t>133</t>
  </si>
  <si>
    <t>711141559</t>
  </si>
  <si>
    <t>Provedení izolace proti zemní vlhkosti pásy přitavením vodorovné NAIP</t>
  </si>
  <si>
    <t>-1243899594</t>
  </si>
  <si>
    <t>134</t>
  </si>
  <si>
    <t>628522640</t>
  </si>
  <si>
    <t>pás s modifikovaným asfaltem Sklodek 40 Special mineral</t>
  </si>
  <si>
    <t>-1282682411</t>
  </si>
  <si>
    <t>135</t>
  </si>
  <si>
    <t>628522560</t>
  </si>
  <si>
    <t>pás asfaltovaný modifikovaný SBS Elastodek 40 Special dekor</t>
  </si>
  <si>
    <t>-521296676</t>
  </si>
  <si>
    <t>136</t>
  </si>
  <si>
    <t>711411053</t>
  </si>
  <si>
    <t>Provedení izolace proti vodě za studena na vodorovné ploše krystalickou hydroizolací Xypex</t>
  </si>
  <si>
    <t>1540409368</t>
  </si>
  <si>
    <t>137</t>
  </si>
  <si>
    <t>711412053</t>
  </si>
  <si>
    <t>Provedení izolace proti vodě za studena na svislé ploše krystalickou hydroizolací Xypex</t>
  </si>
  <si>
    <t>1823612684</t>
  </si>
  <si>
    <t>138</t>
  </si>
  <si>
    <t>245510500</t>
  </si>
  <si>
    <t>systém hydroizolační práškový Xypex bal. 5 kg</t>
  </si>
  <si>
    <t>249555768</t>
  </si>
  <si>
    <t>Spotřeba: na dvě vrstvy 1,5 kg/m2</t>
  </si>
  <si>
    <t>139</t>
  </si>
  <si>
    <t>998711203</t>
  </si>
  <si>
    <t>Přesun hmot procentní pro izolace proti vodě, vlhkosti a plynům v objektech v do 60 m</t>
  </si>
  <si>
    <t>1765077405</t>
  </si>
  <si>
    <t>140</t>
  </si>
  <si>
    <t>713111111</t>
  </si>
  <si>
    <t>Montáž izolace tepelné vrchem stropů volně kladenými rohožemi, pásy, dílci, deskami</t>
  </si>
  <si>
    <t>76529051</t>
  </si>
  <si>
    <t>141</t>
  </si>
  <si>
    <t>590309100</t>
  </si>
  <si>
    <t>deska sádrovláknitá univerzální 2600 x 625 x 12,5 mm Fermacel</t>
  </si>
  <si>
    <t>-622470306</t>
  </si>
  <si>
    <t>142</t>
  </si>
  <si>
    <t>713111121</t>
  </si>
  <si>
    <t>Montáž izolace tepelné spodem stropů s uchycením drátem rohoží, pásů, dílců, desek</t>
  </si>
  <si>
    <t>234275280</t>
  </si>
  <si>
    <t>143</t>
  </si>
  <si>
    <t>631481130</t>
  </si>
  <si>
    <t>deska minerální izolační ORSTROP 600x1200 mm tl.120 mm</t>
  </si>
  <si>
    <t>-714648912</t>
  </si>
  <si>
    <t>144</t>
  </si>
  <si>
    <t>998713203</t>
  </si>
  <si>
    <t>Přesun hmot procentní pro izolace tepelné v objektech v do 24 m</t>
  </si>
  <si>
    <t>-924264826</t>
  </si>
  <si>
    <t>145</t>
  </si>
  <si>
    <t>721210814</t>
  </si>
  <si>
    <t>Demontáž vpustí podlahových z kyselinovzdorné kameniny DN 125</t>
  </si>
  <si>
    <t>-485824514</t>
  </si>
  <si>
    <t>146</t>
  </si>
  <si>
    <t>722212440</t>
  </si>
  <si>
    <t>Orientační štítky na zeď</t>
  </si>
  <si>
    <t>415080374</t>
  </si>
  <si>
    <t>147</t>
  </si>
  <si>
    <t>998722203</t>
  </si>
  <si>
    <t>Přesun hmot procentní pro vnitřní vodovod v objektech v do 24 m</t>
  </si>
  <si>
    <t>-1657100813</t>
  </si>
  <si>
    <t>148</t>
  </si>
  <si>
    <t>763111336</t>
  </si>
  <si>
    <t>SDK příčka tl 125 mm profil CW+UW 100 desky 1xH2 12,5 TI 80 mm EI 30 Rw 48 dB</t>
  </si>
  <si>
    <t>1622592126</t>
  </si>
  <si>
    <t>149</t>
  </si>
  <si>
    <t>763121714</t>
  </si>
  <si>
    <t>SDK stěna předsazená základní penetrační nátěr</t>
  </si>
  <si>
    <t>1343581172</t>
  </si>
  <si>
    <t>150</t>
  </si>
  <si>
    <t>763131433</t>
  </si>
  <si>
    <t>SDK podhled deska 1xDF 15 TI 60 mm 50 kg/m3 dvouvrstvá spodní kce profil CD+UD</t>
  </si>
  <si>
    <t>128750265</t>
  </si>
  <si>
    <t>151</t>
  </si>
  <si>
    <t>763131714</t>
  </si>
  <si>
    <t>SDK podhled základní penetrační nátěr</t>
  </si>
  <si>
    <t>-29300647</t>
  </si>
  <si>
    <t>152</t>
  </si>
  <si>
    <t>763164568</t>
  </si>
  <si>
    <t>SDK obklad kovových kcí tvaru L š přes 0,8 m desky 2xH2DF 15</t>
  </si>
  <si>
    <t>1262609685</t>
  </si>
  <si>
    <t>153</t>
  </si>
  <si>
    <t>763181312</t>
  </si>
  <si>
    <t>Montáž dvoukřídlové kovové zárubně v do 2,75 m SDK příčka</t>
  </si>
  <si>
    <t>-1255872726</t>
  </si>
  <si>
    <t>154</t>
  </si>
  <si>
    <t>553315260</t>
  </si>
  <si>
    <t>zárubeň ocelová pro sádrokarton S 100 1450 dvoukřídlá</t>
  </si>
  <si>
    <t>-1741190780</t>
  </si>
  <si>
    <t>155</t>
  </si>
  <si>
    <t>998763403</t>
  </si>
  <si>
    <t>Přesun hmot procentní pro sádrokartonové konstrukce v objektech v do 24 m</t>
  </si>
  <si>
    <t>-1539657620</t>
  </si>
  <si>
    <t>156</t>
  </si>
  <si>
    <t>764002801</t>
  </si>
  <si>
    <t>Demontáž závětrné lišty do suti</t>
  </si>
  <si>
    <t>-642745831</t>
  </si>
  <si>
    <t>157</t>
  </si>
  <si>
    <t>764002812</t>
  </si>
  <si>
    <t>Demontáž okapového plechu do suti v krytině skládané</t>
  </si>
  <si>
    <t>-304099229</t>
  </si>
  <si>
    <t>158</t>
  </si>
  <si>
    <t>764002871</t>
  </si>
  <si>
    <t>Demontáž lemování zdí do suti</t>
  </si>
  <si>
    <t>-1071360877</t>
  </si>
  <si>
    <t>159</t>
  </si>
  <si>
    <t>764002881</t>
  </si>
  <si>
    <t>Demontáž lemování střešních prostupů do suti</t>
  </si>
  <si>
    <t>-892860118</t>
  </si>
  <si>
    <t>160</t>
  </si>
  <si>
    <t>764212435</t>
  </si>
  <si>
    <t>Oplechování rovné okapové hrany z Pz plechu rš 400 mm</t>
  </si>
  <si>
    <t>-1480548548</t>
  </si>
  <si>
    <t>161</t>
  </si>
  <si>
    <t>764212635</t>
  </si>
  <si>
    <t>Oplechování štítu závětrnou lištou z Pz s povrchovou úpravou rš 400 mm</t>
  </si>
  <si>
    <t>1119292412</t>
  </si>
  <si>
    <t>162</t>
  </si>
  <si>
    <t>764311419</t>
  </si>
  <si>
    <t>Lemování rovných zdí střech s krytinou skládanou  z Pz plechu rš 800 mm</t>
  </si>
  <si>
    <t>-1346184195</t>
  </si>
  <si>
    <t>163</t>
  </si>
  <si>
    <t>764314612</t>
  </si>
  <si>
    <t>Oplechování drobných doplňkových konstrukcí pozink plechem</t>
  </si>
  <si>
    <t>988687136</t>
  </si>
  <si>
    <t>164</t>
  </si>
  <si>
    <t>998764203</t>
  </si>
  <si>
    <t>Přesun hmot procentní pro konstrukce klempířské v objektech v do 24 m</t>
  </si>
  <si>
    <t>605534411</t>
  </si>
  <si>
    <t>165</t>
  </si>
  <si>
    <t>767220220</t>
  </si>
  <si>
    <t>Montáž zábradlí schodiště z trubek na ocelovou konstrukci hmotnosti do 25 kg</t>
  </si>
  <si>
    <t>-1014270667</t>
  </si>
  <si>
    <t>166</t>
  </si>
  <si>
    <t>553912099</t>
  </si>
  <si>
    <t>Zábradlí trubkové včtně nátěru</t>
  </si>
  <si>
    <t>-1728732914</t>
  </si>
  <si>
    <t>167</t>
  </si>
  <si>
    <t>767590830</t>
  </si>
  <si>
    <t>Demontáž podlah - ocelová plošina</t>
  </si>
  <si>
    <t>-2036679875</t>
  </si>
  <si>
    <t>168</t>
  </si>
  <si>
    <t>767612916</t>
  </si>
  <si>
    <t>Repase ocelových oken</t>
  </si>
  <si>
    <t>-770052669</t>
  </si>
  <si>
    <t>169</t>
  </si>
  <si>
    <t>767658918</t>
  </si>
  <si>
    <t>Úprava vrat - dodatečné vsazení dveří</t>
  </si>
  <si>
    <t>327738042</t>
  </si>
  <si>
    <t>170</t>
  </si>
  <si>
    <t>767662120</t>
  </si>
  <si>
    <t>Montáž mříží pevných přivařených</t>
  </si>
  <si>
    <t>-104635402</t>
  </si>
  <si>
    <t>171</t>
  </si>
  <si>
    <t>553811309</t>
  </si>
  <si>
    <t>bezpečnostní mříž s pletivem žárově zinkovaná včetně nátěru</t>
  </si>
  <si>
    <t>202812221</t>
  </si>
  <si>
    <t>172</t>
  </si>
  <si>
    <t>767995112</t>
  </si>
  <si>
    <t>Montáž atypických zámečnických konstrukcí hmotnosti do 10 kg</t>
  </si>
  <si>
    <t>1405205335</t>
  </si>
  <si>
    <t>173</t>
  </si>
  <si>
    <t>55300884</t>
  </si>
  <si>
    <t>Atypické výrobky - kotvení komínů, podpory rozvodů ÚT a oleje, lemování VZT prostupů, plechová jímka atd.</t>
  </si>
  <si>
    <t>-608976572</t>
  </si>
  <si>
    <t>174</t>
  </si>
  <si>
    <t>553411820</t>
  </si>
  <si>
    <t>dveře ocelové protipožární PN 74 6563 EW 15, 30, 45 D1 speciální zárubeň EI jednokřídlé 80 x 197 cm</t>
  </si>
  <si>
    <t>1432203144</t>
  </si>
  <si>
    <t>175</t>
  </si>
  <si>
    <t>553411560</t>
  </si>
  <si>
    <t>dveře ocelové exteriérové zateplené PN 74 6563 jednokřídlé 90 x 197 cm</t>
  </si>
  <si>
    <t>900890501</t>
  </si>
  <si>
    <t>176</t>
  </si>
  <si>
    <t>553411830</t>
  </si>
  <si>
    <t>dveře ocelové protipožární PN 74 6563 EW 15, 30, 45 D1 speciální zárubeň EI jednokřídlé 90 x 197 cm</t>
  </si>
  <si>
    <t>621990262</t>
  </si>
  <si>
    <t>177</t>
  </si>
  <si>
    <t>553411860</t>
  </si>
  <si>
    <t>dveře ocelové protipožární PN 74 6563 EW 15, 30, 45 D1 speciální zárubeň EI dvoukřídlé 145 x 197 cm</t>
  </si>
  <si>
    <t>2142603496</t>
  </si>
  <si>
    <t>178</t>
  </si>
  <si>
    <t>767995115</t>
  </si>
  <si>
    <t>Montáž atypických zámečnických konstrukcí hmotnosti do 100 kg</t>
  </si>
  <si>
    <t>1569241003</t>
  </si>
  <si>
    <t>179</t>
  </si>
  <si>
    <t>55300885</t>
  </si>
  <si>
    <t>Prvky ocelové konstrukce vestavby v kotelně</t>
  </si>
  <si>
    <t>-1378062257</t>
  </si>
  <si>
    <t>180</t>
  </si>
  <si>
    <t>767999999</t>
  </si>
  <si>
    <t>Konstrukce pro dočasné podepření stropu nad 1.NP pro transport kotlů</t>
  </si>
  <si>
    <t>-117039296</t>
  </si>
  <si>
    <t>181</t>
  </si>
  <si>
    <t>998767203</t>
  </si>
  <si>
    <t>Přesun hmot procentní pro zámečnické konstrukce v objektech v do 24 m</t>
  </si>
  <si>
    <t>-2069715853</t>
  </si>
  <si>
    <t>182</t>
  </si>
  <si>
    <t>771553810</t>
  </si>
  <si>
    <t>Demontáž podlah z dlaždic teracových hutných lepených</t>
  </si>
  <si>
    <t>-1335184040</t>
  </si>
  <si>
    <t>183</t>
  </si>
  <si>
    <t>771553899</t>
  </si>
  <si>
    <t>Omytí dlažby a dočasné uskladnění</t>
  </si>
  <si>
    <t>705191532</t>
  </si>
  <si>
    <t>184</t>
  </si>
  <si>
    <t>771554116</t>
  </si>
  <si>
    <t>Montáž podlah z dlaždic teracových lepených flexibilním lepidlem do 25 ks/m2</t>
  </si>
  <si>
    <t>524257926</t>
  </si>
  <si>
    <t>185</t>
  </si>
  <si>
    <t>592472499</t>
  </si>
  <si>
    <t>dlaždice terasová 20x20x2,5 cm přírodní jemná černobílá - chybějící</t>
  </si>
  <si>
    <t>-881930178</t>
  </si>
  <si>
    <t>186</t>
  </si>
  <si>
    <t>998771203</t>
  </si>
  <si>
    <t>Přesun hmot procentní pro podlahy z dlaždic v objektech v do 24 m</t>
  </si>
  <si>
    <t>-1362821476</t>
  </si>
  <si>
    <t>187</t>
  </si>
  <si>
    <t>781731111</t>
  </si>
  <si>
    <t>Montáž obkladů vnějších z obkladaček do 50 ks/m2 kladených do malty</t>
  </si>
  <si>
    <t>-34882263</t>
  </si>
  <si>
    <t>188</t>
  </si>
  <si>
    <t>595212999</t>
  </si>
  <si>
    <t>pásek obkladový kabřincový</t>
  </si>
  <si>
    <t>986517445</t>
  </si>
  <si>
    <t>189</t>
  </si>
  <si>
    <t>998781203</t>
  </si>
  <si>
    <t>Přesun hmot procentní pro obklady keramické v objektech v do 24 m</t>
  </si>
  <si>
    <t>1358190865</t>
  </si>
  <si>
    <t>190</t>
  </si>
  <si>
    <t>783009401</t>
  </si>
  <si>
    <t>Bezpečnostní šrafování stěn nebo svislých ploch rovných</t>
  </si>
  <si>
    <t>-540661726</t>
  </si>
  <si>
    <t>191</t>
  </si>
  <si>
    <t>783009411</t>
  </si>
  <si>
    <t>Bezpečnostní šrafování podlah nebo vodorovných  ploch rovných</t>
  </si>
  <si>
    <t>-689832671</t>
  </si>
  <si>
    <t>192</t>
  </si>
  <si>
    <t>783301303</t>
  </si>
  <si>
    <t>Bezoplachové odrezivění zámečnických konstrukcí</t>
  </si>
  <si>
    <t>50736398</t>
  </si>
  <si>
    <t>193</t>
  </si>
  <si>
    <t>783306809</t>
  </si>
  <si>
    <t>Odstranění nátěru ze zámečnických konstrukcí okartáčováním</t>
  </si>
  <si>
    <t>1219707094</t>
  </si>
  <si>
    <t>194</t>
  </si>
  <si>
    <t>783306811</t>
  </si>
  <si>
    <t>Odstranění nátěru ze zámečnických konstrukcí oškrábáním</t>
  </si>
  <si>
    <t>605316284</t>
  </si>
  <si>
    <t>195</t>
  </si>
  <si>
    <t>783314201</t>
  </si>
  <si>
    <t>Základní antikorozní jednonásobný syntetický standardní nátěr zámečnických konstrukcí</t>
  </si>
  <si>
    <t>-1215240387</t>
  </si>
  <si>
    <t>196</t>
  </si>
  <si>
    <t>783315101</t>
  </si>
  <si>
    <t>Jednonásobný syntetický standardní mezinátěr zámečnických konstrukcí</t>
  </si>
  <si>
    <t>-1240879524</t>
  </si>
  <si>
    <t>197</t>
  </si>
  <si>
    <t>783317101</t>
  </si>
  <si>
    <t>Krycí jednonásobný syntetický standardní nátěr zámečnických konstrukcí</t>
  </si>
  <si>
    <t>1244172562</t>
  </si>
  <si>
    <t>198</t>
  </si>
  <si>
    <t>783933151</t>
  </si>
  <si>
    <t>Penetrační epoxidový nátěr hladkých betonových podlah</t>
  </si>
  <si>
    <t>-927416852</t>
  </si>
  <si>
    <t>199</t>
  </si>
  <si>
    <t>783937161</t>
  </si>
  <si>
    <t>Krycí dvojnásobný epoxidový vodou ředitelný nátěr betonové podlahy</t>
  </si>
  <si>
    <t>224140174</t>
  </si>
  <si>
    <t>200</t>
  </si>
  <si>
    <t>783997151</t>
  </si>
  <si>
    <t>Příplatek k cenám krycího nátěru betonové podlahy za protiskluznou úpravu</t>
  </si>
  <si>
    <t>-118729370</t>
  </si>
  <si>
    <t>201</t>
  </si>
  <si>
    <t>784121003</t>
  </si>
  <si>
    <t>Oškrabání malby v mísnostech výšky do 5,00 m</t>
  </si>
  <si>
    <t>1308872920</t>
  </si>
  <si>
    <t>202</t>
  </si>
  <si>
    <t>784181103</t>
  </si>
  <si>
    <t>Základní akrylátová jednonásobná penetrace podkladu v místnostech výšky do 5,00m</t>
  </si>
  <si>
    <t>971352481</t>
  </si>
  <si>
    <t>203</t>
  </si>
  <si>
    <t>784211003</t>
  </si>
  <si>
    <t>Jednonásobné bílé malby ze směsí za mokra výborně otěruvzdorných v místnostech výšky do 5,00 m</t>
  </si>
  <si>
    <t>2028117099</t>
  </si>
  <si>
    <t>204</t>
  </si>
  <si>
    <t>210220021</t>
  </si>
  <si>
    <t>Montáž uzemňovacího vedení vodičů FeZn pomocí svorek v zemi páskou do 120 mm2 v průmyslové výstavbě</t>
  </si>
  <si>
    <t>964734576</t>
  </si>
  <si>
    <t>205</t>
  </si>
  <si>
    <t>354420620</t>
  </si>
  <si>
    <t>pás zemnící 30 x 4 mm FeZn</t>
  </si>
  <si>
    <t>-1431652652</t>
  </si>
  <si>
    <t>SO 008 - VÝROBNÍ HALA</t>
  </si>
  <si>
    <t>1545711977</t>
  </si>
  <si>
    <t>440198061</t>
  </si>
  <si>
    <t>713mat6po</t>
  </si>
  <si>
    <t xml:space="preserve">Izolace potrubí DN 50/ tl. 50mm; pomocí izolační pouzdra z kamenné vlny (0,036W/mK) kašírované vyztuženou hliníkovou folií se samolepícím přesahem. </t>
  </si>
  <si>
    <t>-83949686</t>
  </si>
  <si>
    <t xml:space="preserve">Izolace potrubí DN 65/ tl. 70mm; pomocí izolační pouzdra z kamenné vlny (0,036W/mK) kašírované vyztuženou hliníkovou folií se samolepícím přesahem. </t>
  </si>
  <si>
    <t>509773120</t>
  </si>
  <si>
    <t>352536182</t>
  </si>
  <si>
    <t>330676323</t>
  </si>
  <si>
    <t>1596039327</t>
  </si>
  <si>
    <t>1_Oběhové čerpadlo systému UT elektronicky řízené s regulovatelnými otáčkami; 5,73 m3/h; 40 kPa; 50 HZ; 1x 230V; závitové šroubení DN 40</t>
  </si>
  <si>
    <t>1038684585</t>
  </si>
  <si>
    <t>-1087624591</t>
  </si>
  <si>
    <t>810208846</t>
  </si>
  <si>
    <t>1084711407</t>
  </si>
  <si>
    <t>1409661018</t>
  </si>
  <si>
    <t>-168379229</t>
  </si>
  <si>
    <t>733121221</t>
  </si>
  <si>
    <t>Potrubí ocelové hladké bezešvé v kotelnách nebo strojovnách D 70x3,2</t>
  </si>
  <si>
    <t>-525780537</t>
  </si>
  <si>
    <t>1462997899</t>
  </si>
  <si>
    <t>968144275</t>
  </si>
  <si>
    <t>362568372</t>
  </si>
  <si>
    <t>-1657462117</t>
  </si>
  <si>
    <t>733191918</t>
  </si>
  <si>
    <t>Zaslepení potrubí ocelového závitového zavařením a skováním DN 50</t>
  </si>
  <si>
    <t>2133499005</t>
  </si>
  <si>
    <t>2132598098</t>
  </si>
  <si>
    <t>734163425</t>
  </si>
  <si>
    <t>Filtr DN 40 PN 16 do 300°C z uhlíkové oceli s vypouštěcí přírubou</t>
  </si>
  <si>
    <t>-1689957740</t>
  </si>
  <si>
    <t>-2134022056</t>
  </si>
  <si>
    <t>-600289071</t>
  </si>
  <si>
    <t>734220104</t>
  </si>
  <si>
    <t>Ventil závitový regulační přímý G 6/4 PN 20 do 100°C vyvažovací</t>
  </si>
  <si>
    <t>-1435280072</t>
  </si>
  <si>
    <t>-1771365712</t>
  </si>
  <si>
    <t>-1942282091</t>
  </si>
  <si>
    <t>-1046634603</t>
  </si>
  <si>
    <t>734295023</t>
  </si>
  <si>
    <t>Směšovací armatura závitová trojcestná DN 32 se servomotorem</t>
  </si>
  <si>
    <t>1076450306</t>
  </si>
  <si>
    <t>1693554969</t>
  </si>
  <si>
    <t>354263784</t>
  </si>
  <si>
    <t>490763214</t>
  </si>
  <si>
    <t>340464386</t>
  </si>
  <si>
    <t>-1946961886</t>
  </si>
  <si>
    <t>831920781</t>
  </si>
  <si>
    <t>-2017022368</t>
  </si>
  <si>
    <t>-100951343</t>
  </si>
  <si>
    <t>-1472858837</t>
  </si>
  <si>
    <t>-910473173</t>
  </si>
  <si>
    <t>-703826925</t>
  </si>
  <si>
    <t>-1459260709</t>
  </si>
  <si>
    <t>-133004621</t>
  </si>
  <si>
    <t>1445202418</t>
  </si>
  <si>
    <t>D1 - Specifikace dodávky DT008</t>
  </si>
  <si>
    <t xml:space="preserve">    D8 - Příslušenství</t>
  </si>
  <si>
    <t xml:space="preserve">    D9 - Pomocné spínače</t>
  </si>
  <si>
    <t xml:space="preserve">    D10 - Instalační stykače</t>
  </si>
  <si>
    <t xml:space="preserve">    D11 - Svorka s pojistkou</t>
  </si>
  <si>
    <t xml:space="preserve">    D12 - Tranformátory</t>
  </si>
  <si>
    <t xml:space="preserve">    D13 - Zdroje</t>
  </si>
  <si>
    <t xml:space="preserve">    D14 - Řídící systém</t>
  </si>
  <si>
    <t xml:space="preserve">    D15 - Ovládací a signalizační prvky</t>
  </si>
  <si>
    <t xml:space="preserve">    D16 - Rozvaděčové skříně</t>
  </si>
  <si>
    <t>D17 - Specifikace dodávky DT008- celkem</t>
  </si>
  <si>
    <t>D18 - Dodávky</t>
  </si>
  <si>
    <t xml:space="preserve">    D1 - Specifikace dodávky DT008</t>
  </si>
  <si>
    <t>SO 009 - GARÁŽE (KOMPRESOROVNA)</t>
  </si>
  <si>
    <t xml:space="preserve">    735 - Ústřední vytápění - otopná tělesa</t>
  </si>
  <si>
    <t>713mat2po11</t>
  </si>
  <si>
    <t xml:space="preserve">Izolace potrubí DN 10/ tl. 20mm; pomocí izolační pouzdra z kamenné vlny (0,036W/mK) kašírované vyztuženou hliníkovou folií se samolepícím přesahem. </t>
  </si>
  <si>
    <t>1636570859</t>
  </si>
  <si>
    <t>713mat2po1</t>
  </si>
  <si>
    <t>-1887095469</t>
  </si>
  <si>
    <t>308610745</t>
  </si>
  <si>
    <t>Izolace potrubí DN 25/ tl. 30mm; pomocí izolační pouzdra z kamenné vlny (0,036W/mK) kašírované vyztuženou hliníkovou folií se samolepícím přesahem.</t>
  </si>
  <si>
    <t>505905029</t>
  </si>
  <si>
    <t>-394330952</t>
  </si>
  <si>
    <t>1567595769</t>
  </si>
  <si>
    <t>-464547923</t>
  </si>
  <si>
    <t>-1792146000</t>
  </si>
  <si>
    <t>-1619226946</t>
  </si>
  <si>
    <t>-1671505466</t>
  </si>
  <si>
    <t>1_Oběhové čerpadlo systému UT elektronicky řízené s regulovatelnými otáčkami; 5,73 m3/h; 55 kPa; 50 HZ; 1x 230V; závitové šroubení DN 40</t>
  </si>
  <si>
    <t>1353237931</t>
  </si>
  <si>
    <t>-62335449</t>
  </si>
  <si>
    <t>733111112</t>
  </si>
  <si>
    <t>Potrubí ocelové závitové bezešvé běžné v kotelnách nebo strojovnách DN 10</t>
  </si>
  <si>
    <t>-1210840364</t>
  </si>
  <si>
    <t>1404368189</t>
  </si>
  <si>
    <t>156810209</t>
  </si>
  <si>
    <t>502563997</t>
  </si>
  <si>
    <t>-2118464034</t>
  </si>
  <si>
    <t>-297211611</t>
  </si>
  <si>
    <t>-419930729</t>
  </si>
  <si>
    <t>733124115</t>
  </si>
  <si>
    <t>Příplatek k potrubí ocelovému hladkému za zhotovení přechodů z trubek hladkých kováním DN 40/25</t>
  </si>
  <si>
    <t>1855618005</t>
  </si>
  <si>
    <t>733124117</t>
  </si>
  <si>
    <t>Příplatek k potrubí ocelovému hladkému za zhotovení přechodů z trubek hladkých kováním DN 50/32</t>
  </si>
  <si>
    <t>1507910015</t>
  </si>
  <si>
    <t>-2113409270</t>
  </si>
  <si>
    <t>733191113</t>
  </si>
  <si>
    <t>Manžeta prostupová pro ocelové potrubí přes 32 do DN 50</t>
  </si>
  <si>
    <t>-1305000745</t>
  </si>
  <si>
    <t>-1976786154</t>
  </si>
  <si>
    <t>-1519660491</t>
  </si>
  <si>
    <t>1203474579</t>
  </si>
  <si>
    <t>1293111222</t>
  </si>
  <si>
    <t>-165722942</t>
  </si>
  <si>
    <t>734220105</t>
  </si>
  <si>
    <t>Ventil závitový regulační přímý G 2 PN 20 do 100°C vyvažovací</t>
  </si>
  <si>
    <t>-805202046</t>
  </si>
  <si>
    <t>-130245579</t>
  </si>
  <si>
    <t>509643589</t>
  </si>
  <si>
    <t>-1336550920</t>
  </si>
  <si>
    <t>2142085288</t>
  </si>
  <si>
    <t>552043029</t>
  </si>
  <si>
    <t>1460372102</t>
  </si>
  <si>
    <t>993018757</t>
  </si>
  <si>
    <t>1722964254</t>
  </si>
  <si>
    <t>-1224864546</t>
  </si>
  <si>
    <t>-1157271128</t>
  </si>
  <si>
    <t>734Š</t>
  </si>
  <si>
    <t>Radiátorové šroubení,přímé, DN 15</t>
  </si>
  <si>
    <t>1714247147</t>
  </si>
  <si>
    <t>734ŠM</t>
  </si>
  <si>
    <t>Montáž radiátorového šroubení, přímé, DN 15</t>
  </si>
  <si>
    <t>-499392047</t>
  </si>
  <si>
    <t>734TH</t>
  </si>
  <si>
    <t>Termostatická hlavice  s vestavěným čidlem</t>
  </si>
  <si>
    <t>260778674</t>
  </si>
  <si>
    <t>734TH M</t>
  </si>
  <si>
    <t>Montáž termostatické hlavice</t>
  </si>
  <si>
    <t>1317742688</t>
  </si>
  <si>
    <t>735000912</t>
  </si>
  <si>
    <t>Vyregulování ventilu nebo kohoutu dvojregulačního s termostatickým ovládáním</t>
  </si>
  <si>
    <t>125856759</t>
  </si>
  <si>
    <t>75668262</t>
  </si>
  <si>
    <t>4_Měřič tepla qn=2,5 m3/h; DN 20</t>
  </si>
  <si>
    <t>-659058627</t>
  </si>
  <si>
    <t>735151580</t>
  </si>
  <si>
    <t>Otopné těleso panelové  hloubka/výška/délka 100/600/1400 mm</t>
  </si>
  <si>
    <t>-565314980</t>
  </si>
  <si>
    <t>735ZV</t>
  </si>
  <si>
    <t>-1595217776</t>
  </si>
  <si>
    <t>998735203</t>
  </si>
  <si>
    <t>Přesun hmot pro otopná tělesa v objektech v do 24 m</t>
  </si>
  <si>
    <t>399197085</t>
  </si>
  <si>
    <t>805928061</t>
  </si>
  <si>
    <t>767_002</t>
  </si>
  <si>
    <t xml:space="preserve">Oplocení směšovacího uzlu z pletiva s otevíravou brankou; 5x3 m; včetně montáže  </t>
  </si>
  <si>
    <t>-1721429673</t>
  </si>
  <si>
    <t>-1579080062</t>
  </si>
  <si>
    <t>513708154</t>
  </si>
  <si>
    <t>-2094681242</t>
  </si>
  <si>
    <t>-1234978877</t>
  </si>
  <si>
    <t>-18446114</t>
  </si>
  <si>
    <t>1140490686</t>
  </si>
  <si>
    <t>1627713177</t>
  </si>
  <si>
    <t>766194506</t>
  </si>
  <si>
    <t>-1201899314</t>
  </si>
  <si>
    <t>D1 - Specifikace dodávky DT006</t>
  </si>
  <si>
    <t xml:space="preserve">    D8 - Jističe 2-pólové</t>
  </si>
  <si>
    <t xml:space="preserve">    D9 - Jističe 3-pólové</t>
  </si>
  <si>
    <t xml:space="preserve">    D10 - Pomocné spínače</t>
  </si>
  <si>
    <t xml:space="preserve">    D11 - Instalační stykače</t>
  </si>
  <si>
    <t xml:space="preserve">    D12 - Svorka s pojistkou</t>
  </si>
  <si>
    <t xml:space="preserve">    D13 - Tranformátory</t>
  </si>
  <si>
    <t xml:space="preserve">    D14 - Zdroje</t>
  </si>
  <si>
    <t xml:space="preserve">    D15 - Řídící systém</t>
  </si>
  <si>
    <t xml:space="preserve">    D16 - Ovládací a signalizační prvky</t>
  </si>
  <si>
    <t xml:space="preserve">    D17 - Rozvaděčové skříně</t>
  </si>
  <si>
    <t>D18 - Specifikace dodávky DT006 - celkem</t>
  </si>
  <si>
    <t>D19 - Dodávky</t>
  </si>
  <si>
    <t xml:space="preserve">    D20 - Snímače teploty</t>
  </si>
  <si>
    <t xml:space="preserve">    D21 - Bezpečnostní prvky</t>
  </si>
  <si>
    <t xml:space="preserve">    D1 - Specifikace dodávky DT006</t>
  </si>
  <si>
    <t>D22 - Dodávky - celkem</t>
  </si>
  <si>
    <t>D23 - Elektromontáže</t>
  </si>
  <si>
    <t xml:space="preserve">    D24 - VODIČ JEDNOŽILOVÝ, IZOLACE PVC</t>
  </si>
  <si>
    <t xml:space="preserve">    D25 - Síťové kabely</t>
  </si>
  <si>
    <t xml:space="preserve">    D26 - KABEL SILOVÝ,IZOLACE PVC</t>
  </si>
  <si>
    <t xml:space="preserve">    D27 - KABEL STÍNĚNÝ</t>
  </si>
  <si>
    <t xml:space="preserve">    D28 - Montáže</t>
  </si>
  <si>
    <t xml:space="preserve">    D29 - Spouštěče motorů</t>
  </si>
  <si>
    <t xml:space="preserve">    D30 - Příslušenství</t>
  </si>
  <si>
    <t xml:space="preserve">    D31 - Izolační skříně</t>
  </si>
  <si>
    <t xml:space="preserve">    D32 - Naprogramování řídícího systému</t>
  </si>
  <si>
    <t xml:space="preserve">    D33 - HODINOVE ZUCTOVACI SAZBY</t>
  </si>
  <si>
    <t xml:space="preserve">    D34 - SPOLUPRACE S DODAVATELEM PRI</t>
  </si>
  <si>
    <t xml:space="preserve">    D35 - PROVEDENI REVIZNICH ZKOUSEK DLE CSN 331500</t>
  </si>
  <si>
    <t>D36 - Elektromontáže - celkem</t>
  </si>
  <si>
    <t>K88</t>
  </si>
  <si>
    <t>K89</t>
  </si>
  <si>
    <t>K90</t>
  </si>
  <si>
    <t>K91</t>
  </si>
  <si>
    <t>Centrální jednotka řídícího systému Unap=24Vdc, CPU, ETH100/10, 1xRS232, 1xSCH, 13xAI/DI, 2xAO, 10xRO, 2xSSR, 1xCIB</t>
  </si>
  <si>
    <t>K92</t>
  </si>
  <si>
    <t>Ovládací panel řídícího systému LCD 4x20 znaků, (TCL2) 6</t>
  </si>
  <si>
    <t>K93</t>
  </si>
  <si>
    <t>Oceloplechová rozvodnice 800x600x250 VxŠxH, IP54/65 +soupra pro uchycení na stěnu</t>
  </si>
  <si>
    <t>K94</t>
  </si>
  <si>
    <t>Ni1000, jímkový G1/2" 100mm, IP54, od -30°C do 120°C, char:6180ppm</t>
  </si>
  <si>
    <t>K95</t>
  </si>
  <si>
    <t>Čidlo zaplavení v krabici IP54 se sondou a kabelem, 230Vac</t>
  </si>
  <si>
    <t>K96</t>
  </si>
  <si>
    <t>K97</t>
  </si>
  <si>
    <t>CYKY-J 5x2.5 , pevně</t>
  </si>
  <si>
    <t>K98</t>
  </si>
  <si>
    <t>K99</t>
  </si>
  <si>
    <t>Připojení VZT jednotky</t>
  </si>
  <si>
    <t>K100</t>
  </si>
  <si>
    <t>Spouštěč motoru 3f, 230V, 0.63A, 0.18KW</t>
  </si>
  <si>
    <t>K101</t>
  </si>
  <si>
    <t>Pomocný kontakt Motorového spouštěče</t>
  </si>
  <si>
    <t>K102</t>
  </si>
  <si>
    <t>Izolační skříň pro motorový spouštěč 138x80x94, IP55</t>
  </si>
  <si>
    <t>SO 010 - ROZVODNA (AKTIVITY)</t>
  </si>
  <si>
    <t>717843380</t>
  </si>
  <si>
    <t>1032298460</t>
  </si>
  <si>
    <t>2051991679</t>
  </si>
  <si>
    <t>1387021321</t>
  </si>
  <si>
    <t>-1102458768</t>
  </si>
  <si>
    <t>-1849382269</t>
  </si>
  <si>
    <t>930317250</t>
  </si>
  <si>
    <t>-719429825</t>
  </si>
  <si>
    <t>2027206019</t>
  </si>
  <si>
    <t>-516051782</t>
  </si>
  <si>
    <t>1_Oběhové čerpadlo systému UT elektronicky řízené s regulovatelnými otáčkami; 5,3 m3/h; 30 kPa; 50 HZ; 1x 230V; přírubové spojeníí DN 40</t>
  </si>
  <si>
    <t>787336984</t>
  </si>
  <si>
    <t>736802014</t>
  </si>
  <si>
    <t>260412709</t>
  </si>
  <si>
    <t>453858293</t>
  </si>
  <si>
    <t>1727198871</t>
  </si>
  <si>
    <t>947095391</t>
  </si>
  <si>
    <t>-1760495471</t>
  </si>
  <si>
    <t>1712424244</t>
  </si>
  <si>
    <t>1108808293</t>
  </si>
  <si>
    <t>923426948</t>
  </si>
  <si>
    <t>733124121</t>
  </si>
  <si>
    <t>Příplatek k potrubí ocelovému hladkému za zhotovení přechodů z trubek hladkých kováním DN 65/32</t>
  </si>
  <si>
    <t>-2005743419</t>
  </si>
  <si>
    <t>735694520</t>
  </si>
  <si>
    <t>289050116</t>
  </si>
  <si>
    <t>-83530648</t>
  </si>
  <si>
    <t>-580711245</t>
  </si>
  <si>
    <t>1271672168</t>
  </si>
  <si>
    <t>-389293739</t>
  </si>
  <si>
    <t>734163427</t>
  </si>
  <si>
    <t>Filtr DN 65 PN 16 do 300°C z uhlíkové oceli s vypouštěcí přírubou</t>
  </si>
  <si>
    <t>-248712215</t>
  </si>
  <si>
    <t>-227993848</t>
  </si>
  <si>
    <t>-1028619451</t>
  </si>
  <si>
    <t>1485078579</t>
  </si>
  <si>
    <t>45413183</t>
  </si>
  <si>
    <t>637577067</t>
  </si>
  <si>
    <t>619218901</t>
  </si>
  <si>
    <t>675331221</t>
  </si>
  <si>
    <t>3_Směšovací armatura závitová trojcestná DN 25 se servomotorem</t>
  </si>
  <si>
    <t>-600025307</t>
  </si>
  <si>
    <t>2_Směšovací armatura závitová trojcestná DN 32 se servomotorem</t>
  </si>
  <si>
    <t>533272937</t>
  </si>
  <si>
    <t>1741852691</t>
  </si>
  <si>
    <t>-1935669446</t>
  </si>
  <si>
    <t>-1364330470</t>
  </si>
  <si>
    <t>693019213</t>
  </si>
  <si>
    <t>-761665485</t>
  </si>
  <si>
    <t>-357847255</t>
  </si>
  <si>
    <t>-1872989852</t>
  </si>
  <si>
    <t>1579123541</t>
  </si>
  <si>
    <t>-1821752557</t>
  </si>
  <si>
    <t>-868167505</t>
  </si>
  <si>
    <t>-1524121181</t>
  </si>
  <si>
    <t>-820123303</t>
  </si>
  <si>
    <t>-750329804</t>
  </si>
  <si>
    <t>Odborná prohlídka kotelny</t>
  </si>
  <si>
    <t>1373393302</t>
  </si>
  <si>
    <t>-1230027009</t>
  </si>
  <si>
    <t>D1 - Specifikace dodávky DT003</t>
  </si>
  <si>
    <t xml:space="preserve">    D7 - Jističe 2-pólové</t>
  </si>
  <si>
    <t>D16 - Specifikace dodávky DT003 - celkem</t>
  </si>
  <si>
    <t xml:space="preserve">    D1 - Specifikace dodávky DT003</t>
  </si>
  <si>
    <t>K103</t>
  </si>
  <si>
    <t>K104</t>
  </si>
  <si>
    <t>K105</t>
  </si>
  <si>
    <t>K106</t>
  </si>
  <si>
    <t>Pomocný spínač pro motorový spouštěč</t>
  </si>
  <si>
    <t>K107</t>
  </si>
  <si>
    <t>Spínač diferenčního tlaku, Rozsah 20-300Pa, IP54</t>
  </si>
  <si>
    <t>K108</t>
  </si>
  <si>
    <t>Ni1000, provedení příložné, IP54, od -30°C do 120°C, char:6180ppm</t>
  </si>
  <si>
    <t>K109</t>
  </si>
  <si>
    <t>Ni1000 pro venkovní prostředí, krytí IP54, od -30°C do 80°C, char:6180ppm</t>
  </si>
  <si>
    <t>K110</t>
  </si>
  <si>
    <t>Ni1000, provedení pro VZT, IP54, od -30°C do 120°C, char:6180ppm</t>
  </si>
  <si>
    <t>K111</t>
  </si>
  <si>
    <t>Ethernetový kabel UTP-cat5e</t>
  </si>
  <si>
    <t>K112</t>
  </si>
  <si>
    <t>K113</t>
  </si>
  <si>
    <t>Zásuvka nástěnná 1x RJ45</t>
  </si>
  <si>
    <t>K114</t>
  </si>
  <si>
    <t>PS 001 - TECHNOLOGIE KOTELNY</t>
  </si>
  <si>
    <t>VZT - VZT</t>
  </si>
  <si>
    <t>D1 - Práce a dodávky HSV</t>
  </si>
  <si>
    <t xml:space="preserve">    9 - Ostatní konstrukce a práce-bourání</t>
  </si>
  <si>
    <t>D3 - Práce a dodávky M</t>
  </si>
  <si>
    <t xml:space="preserve">    24-M - Montáže vzduchotechnických zařízení</t>
  </si>
  <si>
    <t xml:space="preserve">    25-M - Povrchová úprava strojů a zařízení</t>
  </si>
  <si>
    <t>941941051</t>
  </si>
  <si>
    <t>Montáž lešení jednořadového s podlahami š do 1,5 m v do 10 m</t>
  </si>
  <si>
    <t>1440986409</t>
  </si>
  <si>
    <t>Montáž vzduchotechnického zařízení; označení A+B+C+D</t>
  </si>
  <si>
    <t>941941391</t>
  </si>
  <si>
    <t>Příplatek k lešení jednořadovému s podlahami š do 1,5 m v do 10 m za první a ZKD měsíc použití</t>
  </si>
  <si>
    <t>1769196760</t>
  </si>
  <si>
    <t>Použití 1 měsíc (výměra 58 m2 x 1 měsíc = 58 m2)</t>
  </si>
  <si>
    <t>941941851</t>
  </si>
  <si>
    <t>Demontáž lešení jednořadového s podlahami š do 1,5 m v do 10 m</t>
  </si>
  <si>
    <t>1987053820</t>
  </si>
  <si>
    <t>949009101</t>
  </si>
  <si>
    <t>Přesun hmot samostatně budovaných lešení do 50 m</t>
  </si>
  <si>
    <t>-1371029037</t>
  </si>
  <si>
    <t>949009193</t>
  </si>
  <si>
    <t>Příplatek k přesunu hmot samostatně budovaných lešení za zvětšený přesun do 500 m</t>
  </si>
  <si>
    <t>1507623503</t>
  </si>
  <si>
    <t>949009194</t>
  </si>
  <si>
    <t>Příplatek k přesunu hmot samostatně budovaných lešení za zvětšený přesun do 1000 m</t>
  </si>
  <si>
    <t>-1989323906</t>
  </si>
  <si>
    <t>24001000N</t>
  </si>
  <si>
    <t>Seřízení a uvedení zařízení do provozu</t>
  </si>
  <si>
    <t>kplt</t>
  </si>
  <si>
    <t>-1183021016</t>
  </si>
  <si>
    <t>240010217P</t>
  </si>
  <si>
    <t>Montáž ventilátor axiální do D 500; (A1+D1)</t>
  </si>
  <si>
    <t>1456966548</t>
  </si>
  <si>
    <t>240070568P</t>
  </si>
  <si>
    <t>Montáž klapka samočinná - vícelistá rozměr do 500x500; (A2+D3)</t>
  </si>
  <si>
    <t>-1289276659</t>
  </si>
  <si>
    <t>240070569P</t>
  </si>
  <si>
    <t>Montáž klapka samočinná kruhová - vícelistá rozměr do 630x630; (B10)</t>
  </si>
  <si>
    <t>-1562498772</t>
  </si>
  <si>
    <t>240070597P</t>
  </si>
  <si>
    <t>Montáž kotevní trouba čtyřhranná do obv. 2160; (B2+C2+C5)</t>
  </si>
  <si>
    <t>1665619377</t>
  </si>
  <si>
    <t>240070664P</t>
  </si>
  <si>
    <t>Montáž klapka regulační čtyřhranná 630 x 400; (B6)</t>
  </si>
  <si>
    <t>2020784414</t>
  </si>
  <si>
    <t>240070665P</t>
  </si>
  <si>
    <t>Montáž klapka regulační čtyřhranná do vel. 630 x 630; (C6)</t>
  </si>
  <si>
    <t>462512411</t>
  </si>
  <si>
    <t>240070844P</t>
  </si>
  <si>
    <t>Montáž protidešťové stříšky na ventilátor; (D2)</t>
  </si>
  <si>
    <t>-1975407359</t>
  </si>
  <si>
    <t>240070926P</t>
  </si>
  <si>
    <t>Montáž protidešťové žaluzie na potrubí velikost do 630 x 630; (B1+B4+B8+C1+C4)</t>
  </si>
  <si>
    <t>-1173091990</t>
  </si>
  <si>
    <t>240071289P</t>
  </si>
  <si>
    <t>Zhotovení závěsu na montáži pro vzduchotechnická potrubí; (A4+B12+C8+D4)</t>
  </si>
  <si>
    <t>1310185757</t>
  </si>
  <si>
    <t>240071290</t>
  </si>
  <si>
    <t>Montáž zavěsu pro kruhová a čtyřhranná potrubí</t>
  </si>
  <si>
    <t>808473069</t>
  </si>
  <si>
    <t>240071293</t>
  </si>
  <si>
    <t>Ovládaní a propojení klapek servomotorem; poz.č. C6</t>
  </si>
  <si>
    <t>-1560153696</t>
  </si>
  <si>
    <t>240080527</t>
  </si>
  <si>
    <t>Dodávka a upevnění označovacích štítků na VZD zařízení</t>
  </si>
  <si>
    <t>476911367</t>
  </si>
  <si>
    <t>240090577P</t>
  </si>
  <si>
    <t>Předávací řízení+měření a seřízení VZD zařízení</t>
  </si>
  <si>
    <t>-1803996322</t>
  </si>
  <si>
    <t>429-A1</t>
  </si>
  <si>
    <t>nástěnný axiální ventilátor do zóny 1 - nevýbušný; (A1)</t>
  </si>
  <si>
    <t>1471910752</t>
  </si>
  <si>
    <t>V = 500 m3/h; Pc = 140 Pa; Pel = 0,30kW; 3x400 V;  50 Hz; provedení EEx e II T3</t>
  </si>
  <si>
    <t>429A2</t>
  </si>
  <si>
    <t>nástěnná přetlaková žaluzie na otvor D420 mm, provedení EX; (A2)</t>
  </si>
  <si>
    <t>-826404367</t>
  </si>
  <si>
    <t>429B1</t>
  </si>
  <si>
    <t>protidešťová žaluzie se sítí PŽ-AL-630x280-R1.S; (B1+C1)</t>
  </si>
  <si>
    <t>-1674356547</t>
  </si>
  <si>
    <t>429B10</t>
  </si>
  <si>
    <t>samočinná klapka výfuková SK 630x400; (B10)</t>
  </si>
  <si>
    <t>1784938080</t>
  </si>
  <si>
    <t>429B2</t>
  </si>
  <si>
    <t>kotevní trouba 630x280/500VP; (B2)</t>
  </si>
  <si>
    <t>bm</t>
  </si>
  <si>
    <t>-1993648539</t>
  </si>
  <si>
    <t>429B4</t>
  </si>
  <si>
    <t>protidešťová žaluzie se sítí PŽ-AL-630x400-R1.S; (B4+B8)</t>
  </si>
  <si>
    <t>1606589028</t>
  </si>
  <si>
    <t>429B6</t>
  </si>
  <si>
    <t>klapka čtyřhranná regulační velikost 630x400 mm, ovládání ruční; (B6)</t>
  </si>
  <si>
    <t>1350172699</t>
  </si>
  <si>
    <t>429C2</t>
  </si>
  <si>
    <t>kotevní trouba 630x280/300VP; (C2)</t>
  </si>
  <si>
    <t>19364094</t>
  </si>
  <si>
    <t>429C4</t>
  </si>
  <si>
    <t>protidešťová žaluzie se sítí PŽ-AL-630x450-R1.S; C4</t>
  </si>
  <si>
    <t>1249074351</t>
  </si>
  <si>
    <t>429C5</t>
  </si>
  <si>
    <t>kotevní trouba 630x450/300VP; (C5)</t>
  </si>
  <si>
    <t>1573047804</t>
  </si>
  <si>
    <t>429C6</t>
  </si>
  <si>
    <t>regulační klapka s ovládáním el. servopohonem, (otevřeno/zavřeno) RK 630x450-S; (C6)</t>
  </si>
  <si>
    <t>-1385408963</t>
  </si>
  <si>
    <t>Dodávka servopohonu viz. MaR - MK = min. 10 Nm</t>
  </si>
  <si>
    <t>429D1</t>
  </si>
  <si>
    <t>stěnový axiální ventilátor velikost 450; (D1)</t>
  </si>
  <si>
    <t>1234249880</t>
  </si>
  <si>
    <t>V = 3.000 m3/h; Pc = 50 Pa; Pel = 0,22kW; 1x230 V; 50 Hz; IP 65</t>
  </si>
  <si>
    <t>429D2</t>
  </si>
  <si>
    <t>protidešťová stříška s přírubou 450x450; (D2)</t>
  </si>
  <si>
    <t>-1280390450</t>
  </si>
  <si>
    <t>429D3</t>
  </si>
  <si>
    <t>samočinná klapka výfuková SK 500x500; (D3)</t>
  </si>
  <si>
    <t>1305919396</t>
  </si>
  <si>
    <t>429-nabídka</t>
  </si>
  <si>
    <t>Materiál na zhotovení nosných konstrukcí a závěsů vzduchotechnického zařízení; (A4+B12+C8+D4)</t>
  </si>
  <si>
    <t>-1154343295</t>
  </si>
  <si>
    <t>999900N</t>
  </si>
  <si>
    <t>Příplatek za ztíženou montáž - provozní vlivy</t>
  </si>
  <si>
    <t>-173193513</t>
  </si>
  <si>
    <t>(50% montáže vzduchotechnického zařízení)</t>
  </si>
  <si>
    <t>245111340N</t>
  </si>
  <si>
    <t>odmašťovač</t>
  </si>
  <si>
    <t>l</t>
  </si>
  <si>
    <t>-1226538523</t>
  </si>
  <si>
    <t>245131210N</t>
  </si>
  <si>
    <t>odrezovač</t>
  </si>
  <si>
    <t>1928774095</t>
  </si>
  <si>
    <t>246268700</t>
  </si>
  <si>
    <t>email univerzální/odstín dle požadavku investora</t>
  </si>
  <si>
    <t>-928520615</t>
  </si>
  <si>
    <t>246280620N</t>
  </si>
  <si>
    <t>email vrchní na kovové předměty - nátěr 2x</t>
  </si>
  <si>
    <t>-709543549</t>
  </si>
  <si>
    <t>246284800N</t>
  </si>
  <si>
    <t>barva základní na kov - nátěr 1x</t>
  </si>
  <si>
    <t>1890458941</t>
  </si>
  <si>
    <t>246285700</t>
  </si>
  <si>
    <t>nátěr základní antikorozni reaktivní</t>
  </si>
  <si>
    <t>-762838541</t>
  </si>
  <si>
    <t>246420160</t>
  </si>
  <si>
    <t>ředidlo do barvy</t>
  </si>
  <si>
    <t>-235865653</t>
  </si>
  <si>
    <t>246441300</t>
  </si>
  <si>
    <t>-1217012812</t>
  </si>
  <si>
    <t>250010071</t>
  </si>
  <si>
    <t>Odmaštění povrchů technologických zařízení nečlenitých</t>
  </si>
  <si>
    <t>2082813047</t>
  </si>
  <si>
    <t>250010101</t>
  </si>
  <si>
    <t>Zhotovení nátěru 1 složkového základního povrchů technologických zařízení nečlenitých - 1x</t>
  </si>
  <si>
    <t>-1411221072</t>
  </si>
  <si>
    <t>250010201</t>
  </si>
  <si>
    <t>Zhotovení nátěru 1 složkového krycího povrchů technologických zařízení nečlenitých -2x</t>
  </si>
  <si>
    <t>-238371608</t>
  </si>
  <si>
    <t>250010502</t>
  </si>
  <si>
    <t>Okartáčování intenzivní povrchů technologických zařízení členitých</t>
  </si>
  <si>
    <t>-1309432074</t>
  </si>
  <si>
    <t>Výpočet plochy nosných konstrukcí a závěsů vzduchotechnického zařízení (A4+B12+C8+D4); 0,087 m2/kg x 49 kg = 4,3 m2</t>
  </si>
  <si>
    <t>250010531</t>
  </si>
  <si>
    <t>Očištění odrezovačem povrchů technologických zařízení  členitých</t>
  </si>
  <si>
    <t>-1632849772</t>
  </si>
  <si>
    <t>250010551</t>
  </si>
  <si>
    <t>Oprášení povrchů technologických zařízení členitých</t>
  </si>
  <si>
    <t>1280560805</t>
  </si>
  <si>
    <t>250010571</t>
  </si>
  <si>
    <t>Odmaštění povrchů technologických zařízení členitých</t>
  </si>
  <si>
    <t>885888631</t>
  </si>
  <si>
    <t>250010601</t>
  </si>
  <si>
    <t>Zhotovení nátěru 1 složkového základního povrchů technologických zařízení členitých - 1x</t>
  </si>
  <si>
    <t>-1715653804</t>
  </si>
  <si>
    <t>250010701</t>
  </si>
  <si>
    <t>Zhotovení nátěru 1 složkového krycího povrchů technologických zařízení členitých - 2x</t>
  </si>
  <si>
    <t>492692790</t>
  </si>
  <si>
    <t xml:space="preserve">    723 - Zdravotechnika - vnitřní plynovod</t>
  </si>
  <si>
    <t xml:space="preserve">    731 - Ústřední vytápění - kotelny</t>
  </si>
  <si>
    <t xml:space="preserve">    733 - Ústřední vytápění - rozvodné potrubí</t>
  </si>
  <si>
    <t>389842495</t>
  </si>
  <si>
    <t>Vodorovný kouřovod třísložkový nerezový s TI tl 50 mm D 35 cm; délky 3 m; včetně spalinové klapky</t>
  </si>
  <si>
    <t>-1108245224</t>
  </si>
  <si>
    <t>389842496</t>
  </si>
  <si>
    <t>Komín třísložkový nerezový s TI tl 50 mm D 40 cm; délky 15,5 m včetně uchycení a pomocného kotvícího materiálu</t>
  </si>
  <si>
    <t>-820523318</t>
  </si>
  <si>
    <t>389842606</t>
  </si>
  <si>
    <t>Ukončení komínu 3složkového 1průduchového nerez s TI tl 50 mm D 40 cm upevněného na fasádě</t>
  </si>
  <si>
    <t>-2004046856</t>
  </si>
  <si>
    <t>389842606_2</t>
  </si>
  <si>
    <t>Čistící a advodňovací kus komínu D 40cm</t>
  </si>
  <si>
    <t>735941469</t>
  </si>
  <si>
    <t>1509935938</t>
  </si>
  <si>
    <t>-2112454155</t>
  </si>
  <si>
    <t>-910835304</t>
  </si>
  <si>
    <t>-147359139</t>
  </si>
  <si>
    <t>-244196276</t>
  </si>
  <si>
    <t>713mat1ro.15</t>
  </si>
  <si>
    <t>Izolace hydraulického vyrovnávače dynamických tlaků</t>
  </si>
  <si>
    <t>1919378303</t>
  </si>
  <si>
    <t>-1951773126</t>
  </si>
  <si>
    <t>1437817023</t>
  </si>
  <si>
    <t>2081804353</t>
  </si>
  <si>
    <t>87632822</t>
  </si>
  <si>
    <t>-1237966257</t>
  </si>
  <si>
    <t>713mat1ro.12</t>
  </si>
  <si>
    <t>Izolace potrubí DN 150/ tl. 100mm; pomocí Izolačních rohoží z kamenné vlny (0,036W/mK) vrchní obalová vrstva opatřena AL folií.</t>
  </si>
  <si>
    <t>-723760049</t>
  </si>
  <si>
    <t>-1223634011</t>
  </si>
  <si>
    <t>-420865160</t>
  </si>
  <si>
    <t>1478193191</t>
  </si>
  <si>
    <t>1818478595</t>
  </si>
  <si>
    <t>-327416290</t>
  </si>
  <si>
    <t>723233155</t>
  </si>
  <si>
    <t>24_Ventil solenoidový G 1 včetně cívky a konektoru s diodou</t>
  </si>
  <si>
    <t>-611534445</t>
  </si>
  <si>
    <t>A11</t>
  </si>
  <si>
    <t>Izolace přípojek kotle</t>
  </si>
  <si>
    <t>944810776</t>
  </si>
  <si>
    <t>A2</t>
  </si>
  <si>
    <t>Montáž sestavy teplovodních kotlů na LTO 1000 kW</t>
  </si>
  <si>
    <t>-422388031</t>
  </si>
  <si>
    <t>A3</t>
  </si>
  <si>
    <t>1_Teplovodní kotel na LTO; 1000 kW</t>
  </si>
  <si>
    <t>1400142097</t>
  </si>
  <si>
    <t xml:space="preserve">Teplovodní kotel (výkon 1000 kW; PN 0,6 MPa; max. teplota 110C) včetně výstupního a vstupního potrubního mezikusu s bezpečnostními prvky zabezpečení kotle, trojcestného směšovacího okruhujištění vstupní teploty vody do kotle, pojistného ventilu, dodávky rozvaděčů kotlů, rozvaděčů hořáků, kaskády kotlů včetně propojovacích kabelů; hořák na spalování LTO, požadované emise - Nox max. 130 mg/m3
Požadovaná účinnost spalování min. 93 % při parametrech topné vody 90/65°C.
Tlumič hluku hořáku kotle zaručující max. hlučnost 70 dB.
</t>
  </si>
  <si>
    <t>A3.2</t>
  </si>
  <si>
    <t>1a_Spalinová klapka s motorickým pohonem DN 350</t>
  </si>
  <si>
    <t>778057344</t>
  </si>
  <si>
    <t>A4</t>
  </si>
  <si>
    <t>Modul cirkulace oleje k hořáku kotle</t>
  </si>
  <si>
    <t>90383619</t>
  </si>
  <si>
    <t>A4.1</t>
  </si>
  <si>
    <t>Provozní řád kotelny</t>
  </si>
  <si>
    <t>817617084</t>
  </si>
  <si>
    <t>A5</t>
  </si>
  <si>
    <t>Bezpečnostní výstroj kotelny</t>
  </si>
  <si>
    <t>-1989980314</t>
  </si>
  <si>
    <t>A5.1</t>
  </si>
  <si>
    <t>Autorizované měření spalin</t>
  </si>
  <si>
    <t>1887510715</t>
  </si>
  <si>
    <t>A6.1</t>
  </si>
  <si>
    <t>Měření hluku při zkušebním provozu</t>
  </si>
  <si>
    <t>-1738226701</t>
  </si>
  <si>
    <t>998731202</t>
  </si>
  <si>
    <t>Přesun hmot procentní pro kotelny v objektech v do 12 m</t>
  </si>
  <si>
    <t>471407761</t>
  </si>
  <si>
    <t>732111128</t>
  </si>
  <si>
    <t>Tělesa rozdělovačů a sběračů DN 100 z trub ocelových bezešvých</t>
  </si>
  <si>
    <t>-1561297721</t>
  </si>
  <si>
    <t>732111228</t>
  </si>
  <si>
    <t>Příplatek k rozdělovačům a sběračům za každých dalších 0,5 m tělesa DN 100</t>
  </si>
  <si>
    <t>993054620</t>
  </si>
  <si>
    <t>732111314</t>
  </si>
  <si>
    <t>Trubková hrdla rozdělovačů a sběračů bez přírub DN 25</t>
  </si>
  <si>
    <t>926695605</t>
  </si>
  <si>
    <t>732111316</t>
  </si>
  <si>
    <t>Trubková hrdla rozdělovačů a sběračů bez přírub DN 40</t>
  </si>
  <si>
    <t>-1585764514</t>
  </si>
  <si>
    <t>732111318</t>
  </si>
  <si>
    <t>Trubková hrdla rozdělovačů a sběračů bez přírub DN 50</t>
  </si>
  <si>
    <t>-1489358968</t>
  </si>
  <si>
    <t>732111322</t>
  </si>
  <si>
    <t>Trubková hrdla rozdělovačů a sběračů bez přírub DN 65</t>
  </si>
  <si>
    <t>-1375851511</t>
  </si>
  <si>
    <t>732113108</t>
  </si>
  <si>
    <t>Vyrovnávač dynamických tlaků DN 200 PN 6 hydraulický přírubový</t>
  </si>
  <si>
    <t>-1447090741</t>
  </si>
  <si>
    <t>1399288156</t>
  </si>
  <si>
    <t>-2101955022</t>
  </si>
  <si>
    <t>888913743</t>
  </si>
  <si>
    <t>2041626417</t>
  </si>
  <si>
    <t>732331618</t>
  </si>
  <si>
    <t>10_Nádoba tlaková expanzní s membránou závitové připojení PN 0,6 o objemu 100 litrů</t>
  </si>
  <si>
    <t>1960708446</t>
  </si>
  <si>
    <t>732332121</t>
  </si>
  <si>
    <t>7_Základní expanzní nádoba PN 0,6 o objemu 3000 litrů bez řídící jednotky kompresoru</t>
  </si>
  <si>
    <t>1557015352</t>
  </si>
  <si>
    <t>17_Oběhové čerpadlo systému UT elektronicky řízené s regulovatelnými otáčkami; 7,6 m3/h; 64 kPa; 50 HZ; 1x 230V; závitové šroubení DN 32</t>
  </si>
  <si>
    <t>-625134564</t>
  </si>
  <si>
    <t>18_Oběhové čerpadlo systému UT elektronicky řízené s regulovatelnými otáčkami; 6,2 m3/h; 48 kPa; 50 HZ; 1x 230V; závitové šroubení DN 40</t>
  </si>
  <si>
    <t>-1221713062</t>
  </si>
  <si>
    <t>20_Oběhové čerpadlo elektronicky řízené s regulovatelnými otáčkami; 32 m3/h; 130 kPa; 50 HZ; 1x 230V; závitové šroubení DN 50</t>
  </si>
  <si>
    <t>-734947998</t>
  </si>
  <si>
    <t>998732202</t>
  </si>
  <si>
    <t>Přesun hmot procentní pro strojovny v objektech v do 12 m</t>
  </si>
  <si>
    <t>569442404</t>
  </si>
  <si>
    <t>1907373158</t>
  </si>
  <si>
    <t>1725221576</t>
  </si>
  <si>
    <t>1249493947</t>
  </si>
  <si>
    <t>1753198501</t>
  </si>
  <si>
    <t>-1112228076</t>
  </si>
  <si>
    <t>-48451474</t>
  </si>
  <si>
    <t>-1368282264</t>
  </si>
  <si>
    <t>2116503226</t>
  </si>
  <si>
    <t>611208346</t>
  </si>
  <si>
    <t>823511586</t>
  </si>
  <si>
    <t>733121235</t>
  </si>
  <si>
    <t>Potrubí ocelové hladké bezešvé v kotelnách nebo strojovnách D 159x4,5</t>
  </si>
  <si>
    <t>1730422045</t>
  </si>
  <si>
    <t>733121235_1</t>
  </si>
  <si>
    <t>Pružná hadice s opláštěním - propojení hořáku a modulu</t>
  </si>
  <si>
    <t>-122029623</t>
  </si>
  <si>
    <t>229080530</t>
  </si>
  <si>
    <t>733124116</t>
  </si>
  <si>
    <t>Příplatek k potrubí ocelovému hladkému za zhotovení přechodů z trubek hladkých kováním DN 40/15</t>
  </si>
  <si>
    <t>-1908857057</t>
  </si>
  <si>
    <t>-1997862077</t>
  </si>
  <si>
    <t>733124118</t>
  </si>
  <si>
    <t>Příplatek k potrubí ocelovému hladkému za zhotovení přechodů z trubek hladkých kováním DN 50/25</t>
  </si>
  <si>
    <t>-766824117</t>
  </si>
  <si>
    <t>-1507068984</t>
  </si>
  <si>
    <t>-864834624</t>
  </si>
  <si>
    <t>1260174081</t>
  </si>
  <si>
    <t>733124128</t>
  </si>
  <si>
    <t>Příplatek k potrubí ocelovému hladkému za zhotovení přechodů z trubek hladkých kováním DN 150/100</t>
  </si>
  <si>
    <t>-167585389</t>
  </si>
  <si>
    <t>733124129</t>
  </si>
  <si>
    <t>Příplatek k potrubí ocelovému hladkému za zhotovení přechodů z trubek hladkých kováním DN 150/80</t>
  </si>
  <si>
    <t>164570756</t>
  </si>
  <si>
    <t>-2115612114</t>
  </si>
  <si>
    <t>-1810420757</t>
  </si>
  <si>
    <t>-1536534906</t>
  </si>
  <si>
    <t>998733203</t>
  </si>
  <si>
    <t>Přesun hmot procentní pro rozvody potrubí v objektech v do 24 m</t>
  </si>
  <si>
    <t>305318564</t>
  </si>
  <si>
    <t>-947412464</t>
  </si>
  <si>
    <t>-209873166</t>
  </si>
  <si>
    <t>-1529731580</t>
  </si>
  <si>
    <t>734163430</t>
  </si>
  <si>
    <t>Filtr DN 125 PN 16 do 300°C z uhlíkové oceli s vypouštěcí přírubou</t>
  </si>
  <si>
    <t>985119131</t>
  </si>
  <si>
    <t>734173213</t>
  </si>
  <si>
    <t>Spoj přírubový PN 6/I do 200°C DN 40</t>
  </si>
  <si>
    <t>-816999938</t>
  </si>
  <si>
    <t>-1959660146</t>
  </si>
  <si>
    <t>734173217</t>
  </si>
  <si>
    <t>Spoj přírubový PN 6/I do 200°C DN 80</t>
  </si>
  <si>
    <t>-1667372974</t>
  </si>
  <si>
    <t>236546738</t>
  </si>
  <si>
    <t>734173221</t>
  </si>
  <si>
    <t>Spoj přírubový PN 6/I do 200°C DN 125</t>
  </si>
  <si>
    <t>-642235046</t>
  </si>
  <si>
    <t>734191737</t>
  </si>
  <si>
    <t>12_Ventil přírubový regulační DN 100 PN 40 do 400°C s elektrickým servomotorem</t>
  </si>
  <si>
    <t>1689613878</t>
  </si>
  <si>
    <t>734191737_2</t>
  </si>
  <si>
    <t>26_Ventil závitový regulační DN 15 PN 6; kv=4 s elektrickým servomotorem</t>
  </si>
  <si>
    <t>-1086591960</t>
  </si>
  <si>
    <t>2046498797</t>
  </si>
  <si>
    <t>-568581497</t>
  </si>
  <si>
    <t>734193117</t>
  </si>
  <si>
    <t>Klapka mezipřírubová uzavírací DN 100 PN 16 do 120°C disk tvárná litina</t>
  </si>
  <si>
    <t>736617871</t>
  </si>
  <si>
    <t>-1673295233</t>
  </si>
  <si>
    <t>1283719731</t>
  </si>
  <si>
    <t>734242417</t>
  </si>
  <si>
    <t>Ventil závitový zpětný přímý G 2 PN 16 do 110°C</t>
  </si>
  <si>
    <t>-413189237</t>
  </si>
  <si>
    <t>-482148672</t>
  </si>
  <si>
    <t>1120066820</t>
  </si>
  <si>
    <t>-2143815863</t>
  </si>
  <si>
    <t>465994442</t>
  </si>
  <si>
    <t>-186129338</t>
  </si>
  <si>
    <t>-1153899805</t>
  </si>
  <si>
    <t>734292714_3</t>
  </si>
  <si>
    <t>Kohout kulový přímý s pohonem G 3/4 PN 42 do 185°C vnitřní závit</t>
  </si>
  <si>
    <t>152559415</t>
  </si>
  <si>
    <t>-445454607</t>
  </si>
  <si>
    <t>1971099052</t>
  </si>
  <si>
    <t>-314810347</t>
  </si>
  <si>
    <t>-125020318</t>
  </si>
  <si>
    <t>29_Směšovací armatura závitová trojcestná DN 40 se servomotorem</t>
  </si>
  <si>
    <t>1814421320</t>
  </si>
  <si>
    <t>-1439005061</t>
  </si>
  <si>
    <t>766656351</t>
  </si>
  <si>
    <t>2091374697</t>
  </si>
  <si>
    <t>27_Omezovač teploty vratné vody přírubový DN15, PN16 včetně termostatu a jímky čidla</t>
  </si>
  <si>
    <t>-1067748062</t>
  </si>
  <si>
    <t>-2092692030</t>
  </si>
  <si>
    <t>734UV</t>
  </si>
  <si>
    <t>25_Úpravna vody - výkon 1 m3/h</t>
  </si>
  <si>
    <t>-1837600271</t>
  </si>
  <si>
    <t>11_Měřič tepla qn=40 m3/h; DN 80</t>
  </si>
  <si>
    <t>192665702</t>
  </si>
  <si>
    <t>21_Měřič tepla qn=60 m3/h; DN 100</t>
  </si>
  <si>
    <t>633957640</t>
  </si>
  <si>
    <t>28_Měřič tepla qn=4 m3/h; DN 25</t>
  </si>
  <si>
    <t>407152519</t>
  </si>
  <si>
    <t>-673809868</t>
  </si>
  <si>
    <t>A242</t>
  </si>
  <si>
    <t>19_Pojistný ventil závitový ; Potv. 500 kPa; DN 1"x1,1/4" KD; PN 16</t>
  </si>
  <si>
    <t>1415784219</t>
  </si>
  <si>
    <t>A245</t>
  </si>
  <si>
    <t>14_Oddělovací člen pro doplňovací systémy při přímém napojení na rozvod pitné vody, systémový oddělovač BA schválený DVGW, uzavírací armatury na vstupu i výstupu, stěnový držák, včetně kontaktního vodoměru</t>
  </si>
  <si>
    <t>-938821658</t>
  </si>
  <si>
    <t>A26</t>
  </si>
  <si>
    <t>Kohout kulový přímý s možností aretace v otevřené poloze  G 1 PN 42 do 185°C vnitřní závit</t>
  </si>
  <si>
    <t>-2135121692</t>
  </si>
  <si>
    <t>998734203</t>
  </si>
  <si>
    <t>Přesun hmot procentní pro armatury v objektech v do 24 m</t>
  </si>
  <si>
    <t>-1761024175</t>
  </si>
  <si>
    <t>735151580_21</t>
  </si>
  <si>
    <t xml:space="preserve">Nástěnná teplovzdušná souprava o výkonu 10 kW, připojení zprava G 3/4 </t>
  </si>
  <si>
    <t>963249154</t>
  </si>
  <si>
    <t>735151580_23</t>
  </si>
  <si>
    <t xml:space="preserve">Nástěnná teplovzdušná souprava o výkonu 20 kW, připojení zprava G 3/4 </t>
  </si>
  <si>
    <t>-338675871</t>
  </si>
  <si>
    <t>-732609618</t>
  </si>
  <si>
    <t>615377613</t>
  </si>
  <si>
    <t>-2042469180</t>
  </si>
  <si>
    <t>-633907695</t>
  </si>
  <si>
    <t>166462382</t>
  </si>
  <si>
    <t>-1303106779</t>
  </si>
  <si>
    <t>314381864</t>
  </si>
  <si>
    <t>-1218897553</t>
  </si>
  <si>
    <t>1766330173</t>
  </si>
  <si>
    <t>318931761</t>
  </si>
  <si>
    <t>-1230263781</t>
  </si>
  <si>
    <t>-193007330</t>
  </si>
  <si>
    <t>1557180916</t>
  </si>
  <si>
    <t>Jeřáby, pomocné práce</t>
  </si>
  <si>
    <t>1405492218</t>
  </si>
  <si>
    <t>116229920</t>
  </si>
  <si>
    <t>309674596</t>
  </si>
  <si>
    <t>Kotle - uvedení do provozu, seřízení, nastavení regulace kotlů a kaskády.</t>
  </si>
  <si>
    <t>1596694135</t>
  </si>
  <si>
    <t>O01_08</t>
  </si>
  <si>
    <t xml:space="preserve">Zaregulování systému, uvedení do provozu </t>
  </si>
  <si>
    <t>1855906331</t>
  </si>
  <si>
    <t>O01_09</t>
  </si>
  <si>
    <t>Montáž armatur</t>
  </si>
  <si>
    <t>-416697512</t>
  </si>
  <si>
    <t>1792728530</t>
  </si>
  <si>
    <t>Demontáž potrubí pára, kondenzát</t>
  </si>
  <si>
    <t>-1293401673</t>
  </si>
  <si>
    <t>-989789781</t>
  </si>
  <si>
    <t>1118803507</t>
  </si>
  <si>
    <t>1563805265</t>
  </si>
  <si>
    <t>59733633</t>
  </si>
  <si>
    <t>-883170023</t>
  </si>
  <si>
    <t>Pomocné práce</t>
  </si>
  <si>
    <t>1937244164</t>
  </si>
  <si>
    <t>OST_018</t>
  </si>
  <si>
    <t>Demontáž zauhlování pro kotel ČKD R4</t>
  </si>
  <si>
    <t>43641982</t>
  </si>
  <si>
    <t>OST_019</t>
  </si>
  <si>
    <t>Demontáž kotle ČKD R4</t>
  </si>
  <si>
    <t>-646734210</t>
  </si>
  <si>
    <t>OST_022</t>
  </si>
  <si>
    <t>Demontáž odpopílkování pro kotel ČKD R4</t>
  </si>
  <si>
    <t>-2104832968</t>
  </si>
  <si>
    <t>OST_023</t>
  </si>
  <si>
    <t>Demontáž rozvaděčů kotlů</t>
  </si>
  <si>
    <t>2069031006</t>
  </si>
  <si>
    <t>OST_024</t>
  </si>
  <si>
    <t>Likvidave ost. materiálu</t>
  </si>
  <si>
    <t>-967990540</t>
  </si>
  <si>
    <t>OST_025</t>
  </si>
  <si>
    <t>Jeřáby, doprava, pomocné konstrukce</t>
  </si>
  <si>
    <t>623814232</t>
  </si>
  <si>
    <t>OLEJ - OLEJ</t>
  </si>
  <si>
    <t>Stáčecí stojan S1</t>
  </si>
  <si>
    <t>489844141</t>
  </si>
  <si>
    <t>1.1</t>
  </si>
  <si>
    <t>Potrubní větev č.3 - viz. příloha</t>
  </si>
  <si>
    <t>606088138</t>
  </si>
  <si>
    <t>Cirkulační ní čerpadlo P 01A,B</t>
  </si>
  <si>
    <t>2093456401</t>
  </si>
  <si>
    <t>2.1</t>
  </si>
  <si>
    <t>Potrubní větev č.4 - viz. příloha</t>
  </si>
  <si>
    <t>1754980029</t>
  </si>
  <si>
    <t>Skladovací nádrže N01A,B; objem jedné nádrže - 37 m3</t>
  </si>
  <si>
    <t>2066063974</t>
  </si>
  <si>
    <t>stavební zkouška</t>
  </si>
  <si>
    <t>1619195970</t>
  </si>
  <si>
    <t>čištění potrubí</t>
  </si>
  <si>
    <t>-1316433107</t>
  </si>
  <si>
    <t>těstnostní a tlaková zkouška</t>
  </si>
  <si>
    <t>-923594980</t>
  </si>
  <si>
    <t>zkreslení skutečného stavu + protokoly</t>
  </si>
  <si>
    <t>538655201</t>
  </si>
  <si>
    <t>K1</t>
  </si>
  <si>
    <t>Potrubní větev č.1 - viz. příloha</t>
  </si>
  <si>
    <t>-2117813493</t>
  </si>
  <si>
    <t>K2</t>
  </si>
  <si>
    <t>Potrubní větev č.2 - viz příloha</t>
  </si>
  <si>
    <t>522498628</t>
  </si>
  <si>
    <t>K3</t>
  </si>
  <si>
    <t>štítky a popisy</t>
  </si>
  <si>
    <t>-28322691</t>
  </si>
  <si>
    <t>D1 - Specifikace dodávky DT001</t>
  </si>
  <si>
    <t xml:space="preserve">    D7 - Jističe 3-pólové</t>
  </si>
  <si>
    <t xml:space="preserve">    D10 - Motorové spouštěče</t>
  </si>
  <si>
    <t>D17 - Specifikace dodávky DT001 - celkem</t>
  </si>
  <si>
    <t xml:space="preserve">    D19 - Snímače tlaku</t>
  </si>
  <si>
    <t xml:space="preserve">    D21 - Snímače ostatní</t>
  </si>
  <si>
    <t xml:space="preserve">    D22 - Ostatní</t>
  </si>
  <si>
    <t>D23 - Dodávky - celkem</t>
  </si>
  <si>
    <t>D24 - Elektromontáže</t>
  </si>
  <si>
    <t xml:space="preserve">    D25 - VODIČ JEDNOŽILOVÝ, IZOLACE PVC</t>
  </si>
  <si>
    <t xml:space="preserve">    D26 - Síťové kabely</t>
  </si>
  <si>
    <t xml:space="preserve">    D27 - KABEL SILOVÝ,IZOLACE PVC</t>
  </si>
  <si>
    <t xml:space="preserve">    D28 - KABEL STÍNĚNÝ</t>
  </si>
  <si>
    <t xml:space="preserve">    D29 - Montáže</t>
  </si>
  <si>
    <t xml:space="preserve">    D30 - Naprogramování řídícího systému</t>
  </si>
  <si>
    <t xml:space="preserve">    D31 - HODINOVE ZUCTOVACI SAZBY</t>
  </si>
  <si>
    <t xml:space="preserve">    D32 - SPOLUPRACE S DODAVATELEM PRI</t>
  </si>
  <si>
    <t xml:space="preserve">    D33 - PROVEDENI REVIZNICH ZKOUSEK DLE CSN 331500</t>
  </si>
  <si>
    <t>D34 - Elektromontáže - celkem</t>
  </si>
  <si>
    <t>K130</t>
  </si>
  <si>
    <t>Hlavní vypínač 63A, 3f</t>
  </si>
  <si>
    <t>K131</t>
  </si>
  <si>
    <t>Jistič 2A, char.C 1f 6kA</t>
  </si>
  <si>
    <t>K132</t>
  </si>
  <si>
    <t>Jistič 6A, char.B, 1f 6kA</t>
  </si>
  <si>
    <t>K133</t>
  </si>
  <si>
    <t>Jistič 10A, char.B, 1f 6kA</t>
  </si>
  <si>
    <t>K134</t>
  </si>
  <si>
    <t>Jistič 16A, char.C, 1f 6kA</t>
  </si>
  <si>
    <t>K135</t>
  </si>
  <si>
    <t>Jistič 6A, char.C, 1f 6kA</t>
  </si>
  <si>
    <t>K136</t>
  </si>
  <si>
    <t>Jistič 2A, char.C, 2f 6kA</t>
  </si>
  <si>
    <t>K137</t>
  </si>
  <si>
    <t>Jistič 20A, char.B, 3f 6kA</t>
  </si>
  <si>
    <t>K138</t>
  </si>
  <si>
    <t>K139</t>
  </si>
  <si>
    <t>Instalační stykač 230V, Ie=12A, 3f ovl. 230V AC</t>
  </si>
  <si>
    <t>K140</t>
  </si>
  <si>
    <t>K141</t>
  </si>
  <si>
    <t>Mot. Spouštěč 3f 1,25A</t>
  </si>
  <si>
    <t>K142</t>
  </si>
  <si>
    <t>Mot. Spouštěč 3f 1A</t>
  </si>
  <si>
    <t>K143</t>
  </si>
  <si>
    <t>Mot. Spouštěč 3f 0,63A</t>
  </si>
  <si>
    <t>K144</t>
  </si>
  <si>
    <t>Pomocný spínač pro spouštěč</t>
  </si>
  <si>
    <t>K145</t>
  </si>
  <si>
    <t>Pomocné relé 3P 6A ovl 230V včetně patice</t>
  </si>
  <si>
    <t>K146</t>
  </si>
  <si>
    <t>Vyhodnocovací relé PTC napájní 230V AC 1P 4A kontakt</t>
  </si>
  <si>
    <t>K147</t>
  </si>
  <si>
    <t>Transformátor 230/24, 60VA bezpečnostní provedení</t>
  </si>
  <si>
    <t>K148</t>
  </si>
  <si>
    <t>Centrální jednotka řídícího systému Unap=24Vdc, CPU, ETH100/10, 1xRS232, 1xSCH, 13xAI/DI, 2xAO, 10xDO, 2xSSR, 1xCIB, 1xTCL2</t>
  </si>
  <si>
    <t>K149</t>
  </si>
  <si>
    <t>Rozšiřující modul pro řídící systém 12xDO 24 VDC, 8x 0.5A, 4x 2A, GO TCL2</t>
  </si>
  <si>
    <t>K150</t>
  </si>
  <si>
    <t>Rozšiřující modul pro řídící systém 8xAI: 16bit, 4-20mA, 0-10V, Ni1000, 2xAO: 10 bit/0÷10 V, GO TCL2</t>
  </si>
  <si>
    <t>K151</t>
  </si>
  <si>
    <t>K152</t>
  </si>
  <si>
    <t>STOP tlačítko 1xNC do dveří rozvaděče</t>
  </si>
  <si>
    <t>K153</t>
  </si>
  <si>
    <t>Oceloplechový rozvaděč 2000x1000x600 VxŠxH, IP54 + sokl 50mm</t>
  </si>
  <si>
    <t>K154</t>
  </si>
  <si>
    <t>Montážní panel do rozvaděče 1900x950 VxŠ + distanční sloupky</t>
  </si>
  <si>
    <t>K155</t>
  </si>
  <si>
    <t>Drobný montážní materiál a vývodky</t>
  </si>
  <si>
    <t>K156</t>
  </si>
  <si>
    <t>Snímač tlaku s výstupem 4-20mA G1/2" 0-6bar včteně tlumiče tlak rázů</t>
  </si>
  <si>
    <t>K157</t>
  </si>
  <si>
    <t>Snímač tlaku LTO EX  II 3G Ex nA IIC T4 s výstupem 4-20mA G1/2" 0-10bar včteně tlumiče tlak rázů</t>
  </si>
  <si>
    <t>K158</t>
  </si>
  <si>
    <t>Snímač tlakové diference s výstupem 4-20mA 0-100kPa 2xG1/2" včetně pěticestné ventilové soupravy a trubiček pro napojení na odběry ze systému</t>
  </si>
  <si>
    <t>K159</t>
  </si>
  <si>
    <t>Příložný kapilárový termostat od 15°C do 95°C 230V AC</t>
  </si>
  <si>
    <t>K160</t>
  </si>
  <si>
    <t>Ni1000, teplota prostoru, IP30, od -30°C do +60°C, char:6180ppm</t>
  </si>
  <si>
    <t>K161</t>
  </si>
  <si>
    <t>Snmač venkovní teploty IP54 Ni1000 6180ppm -30°C až +60°C</t>
  </si>
  <si>
    <t>K162</t>
  </si>
  <si>
    <t>Detektor CO nástěný s releovým výstupem nap. 230V AC</t>
  </si>
  <si>
    <t>K163</t>
  </si>
  <si>
    <t>Snímač hladiny zaplavení včetně sondy nap. 230V AC releový výstup</t>
  </si>
  <si>
    <t>K164</t>
  </si>
  <si>
    <t>STOP Tlačítko v instalační krabici s aretací IP54 kontakt 1xNC</t>
  </si>
  <si>
    <t>K165</t>
  </si>
  <si>
    <t>Termostat prostorový 1přepínací kontakt 4A IP43</t>
  </si>
  <si>
    <t>K166</t>
  </si>
  <si>
    <t>Pohon klapkový otočný 0-95° napájení 230V AC 10Nm</t>
  </si>
  <si>
    <t>K167</t>
  </si>
  <si>
    <t>Zásuvka signalizační typ 903 dle ČSN EN 13616 pro signalizaci autocisterně</t>
  </si>
  <si>
    <t>K168</t>
  </si>
  <si>
    <t>Zářivkové svítidlo závěsné 2x35W IP65 EP celoplastové vč. trubic</t>
  </si>
  <si>
    <t>K169</t>
  </si>
  <si>
    <t>Zářivkové svítidlo závěsné 1x36W IP67 EP celoplastové vč. trubice provedení do BE2N3 Exd IIB T4</t>
  </si>
  <si>
    <t>K170</t>
  </si>
  <si>
    <t>Zásuvková skříň s proudovým chráničem 3f 400V 32A, 3f 400V 16A, 1f 230V 16A 4x IP43</t>
  </si>
  <si>
    <t>K171</t>
  </si>
  <si>
    <t>Vypínač nástěnný v plastové krabici IP44 řazení 6</t>
  </si>
  <si>
    <t>K172</t>
  </si>
  <si>
    <t>Vypínač nástěnný v plastové krabici IP44 řazení 1</t>
  </si>
  <si>
    <t>K173</t>
  </si>
  <si>
    <t>Řídící jednotka</t>
  </si>
  <si>
    <t>K174</t>
  </si>
  <si>
    <t>Kontinuální měření hladiny</t>
  </si>
  <si>
    <t>K175</t>
  </si>
  <si>
    <t>Tlakový snímač těsnosti dvouplášťové olejové nádrže</t>
  </si>
  <si>
    <t>K176</t>
  </si>
  <si>
    <t>Snímač úniku oleje do jímky</t>
  </si>
  <si>
    <t>K177</t>
  </si>
  <si>
    <t>Kabeláž hlídání oleje</t>
  </si>
  <si>
    <t>K178</t>
  </si>
  <si>
    <t>Houkačka signalizační 230V AC</t>
  </si>
  <si>
    <t>K179</t>
  </si>
  <si>
    <t>K180</t>
  </si>
  <si>
    <t>CYKY-J 5x4 , pevně</t>
  </si>
  <si>
    <t>K181</t>
  </si>
  <si>
    <t>CYKY-J 5x10 , pevně</t>
  </si>
  <si>
    <t>K182</t>
  </si>
  <si>
    <t>J-Y(St)Y 4x2x0,8 , pevně</t>
  </si>
  <si>
    <t>K183</t>
  </si>
  <si>
    <t>Připojení el motoru (ventilátor, čerpadlo)</t>
  </si>
  <si>
    <t>K184</t>
  </si>
  <si>
    <t>Připojení ventilu</t>
  </si>
  <si>
    <t>K185</t>
  </si>
  <si>
    <t>Připojení kotle a propojení kotel - rozvaděč kotel (kabeláž v dodávce kotle)</t>
  </si>
  <si>
    <t>K186</t>
  </si>
  <si>
    <t>Připojení úpravny vody</t>
  </si>
  <si>
    <t>K187</t>
  </si>
  <si>
    <t>Zemnící pásek FeZn 30x4 včetně uložení</t>
  </si>
  <si>
    <t>K188</t>
  </si>
  <si>
    <t>Zemnící vodič FeZn pr.8 včetně uložení</t>
  </si>
  <si>
    <t>K189</t>
  </si>
  <si>
    <t>Zkušební svorka</t>
  </si>
  <si>
    <t>K190</t>
  </si>
  <si>
    <t>Zemnící svorka stáčiště</t>
  </si>
  <si>
    <t>K191</t>
  </si>
  <si>
    <t>Pojistkový odpínač s válcovými pojistkami - montáž na DIN lištu 3f 63A gG 100kA</t>
  </si>
  <si>
    <t>K192</t>
  </si>
  <si>
    <t>Jistič 3f char B 50A na DIN lištu</t>
  </si>
  <si>
    <t>K193</t>
  </si>
  <si>
    <t>Drátěný kabelový žlab pozink 50x50 včetně nosníků a spojek</t>
  </si>
  <si>
    <t>K194</t>
  </si>
  <si>
    <t>Drátěný kabelový žlab pozink 100x50  včetně nosníků a spojek</t>
  </si>
  <si>
    <t>K195</t>
  </si>
  <si>
    <t>Plastová korugovaná chránička DN 50</t>
  </si>
  <si>
    <t>K196</t>
  </si>
  <si>
    <t>Revize a údržba stávajícího hromosvodu budovy kotelny</t>
  </si>
  <si>
    <t>206</t>
  </si>
  <si>
    <t>208</t>
  </si>
  <si>
    <t>210</t>
  </si>
  <si>
    <t>K197</t>
  </si>
  <si>
    <t>212</t>
  </si>
  <si>
    <t>SO 011 - VENKOVNÍ ROZVODY</t>
  </si>
  <si>
    <t>722 - Zdravotechnika - vnitřní vodovod</t>
  </si>
  <si>
    <t>733 - Ústřední vytápění - potrubí</t>
  </si>
  <si>
    <t>734 - Ústřední vytápění - armatury</t>
  </si>
  <si>
    <t>737 - Předizolované potrubí</t>
  </si>
  <si>
    <t>783 - Dokončovací práce - nátěry</t>
  </si>
  <si>
    <t>713 I DN25</t>
  </si>
  <si>
    <t>Izolace potrubí z minerálních vláken s Al folií tl.30mm DN25</t>
  </si>
  <si>
    <t>-1629257349</t>
  </si>
  <si>
    <t>713 I DN32</t>
  </si>
  <si>
    <t>Izolace potrubí z minerálních vláken s Al folií tl.40mm DN32</t>
  </si>
  <si>
    <t>-1452890622</t>
  </si>
  <si>
    <t>713 I DN50</t>
  </si>
  <si>
    <t>Izolace potrubí z minerálních vláken s Al folií tl.50mm DN50</t>
  </si>
  <si>
    <t>1986615276</t>
  </si>
  <si>
    <t>713 I DN80</t>
  </si>
  <si>
    <t>Izolace potrubí z minerálních vláken s Al folií tl.80mm DN80</t>
  </si>
  <si>
    <t>-1951154125</t>
  </si>
  <si>
    <t>713 OPL</t>
  </si>
  <si>
    <t>Oplechování potrubí</t>
  </si>
  <si>
    <t>379583415</t>
  </si>
  <si>
    <t>713M IS</t>
  </si>
  <si>
    <t>Montáž izolace potrubí</t>
  </si>
  <si>
    <t>701547848</t>
  </si>
  <si>
    <t>998713203.1</t>
  </si>
  <si>
    <t>Přesun hmot pro izolace tepelné v objektech v do 24 m</t>
  </si>
  <si>
    <t>295232754</t>
  </si>
  <si>
    <t>722174005.1</t>
  </si>
  <si>
    <t>1674456919</t>
  </si>
  <si>
    <t>722174007.1</t>
  </si>
  <si>
    <t>759169266</t>
  </si>
  <si>
    <t>722290215.1</t>
  </si>
  <si>
    <t>Zkouška těsnosti proplach a desinfekce vodovodního potrubí do DN 50</t>
  </si>
  <si>
    <t>1590251082</t>
  </si>
  <si>
    <t>998722103</t>
  </si>
  <si>
    <t>Přesun hmot pro vnitřní vodovod v objektech v do 24 m</t>
  </si>
  <si>
    <t>-1803376055</t>
  </si>
  <si>
    <t>733121152</t>
  </si>
  <si>
    <t>Potrubí ocelové hladké bezešvé nízkotlaké nebo středotlaké DN 25</t>
  </si>
  <si>
    <t>-1769452413</t>
  </si>
  <si>
    <t>733121165</t>
  </si>
  <si>
    <t>Potrubí ocelové hladké bezešvé nízkotlaké nebo středotlaké DN 80</t>
  </si>
  <si>
    <t>-1699326800</t>
  </si>
  <si>
    <t>733190225.1</t>
  </si>
  <si>
    <t>Zkouška těsnosti potrubí ocelové hladké do D 89x5,0</t>
  </si>
  <si>
    <t>2009940238</t>
  </si>
  <si>
    <t>733ZV</t>
  </si>
  <si>
    <t>1271973334</t>
  </si>
  <si>
    <t>998733203.1</t>
  </si>
  <si>
    <t>Přesun hmot pro rozvody potrubí v objektech v do 24 m</t>
  </si>
  <si>
    <t>-837254493</t>
  </si>
  <si>
    <t>734 006</t>
  </si>
  <si>
    <t>Axiální kompenzátor DN 80</t>
  </si>
  <si>
    <t>-812411045</t>
  </si>
  <si>
    <t>734 0061</t>
  </si>
  <si>
    <t>Axiální kompenzátor DN 50</t>
  </si>
  <si>
    <t>-477841479</t>
  </si>
  <si>
    <t>734 0062</t>
  </si>
  <si>
    <t>Axiální kompenzátor DN 32</t>
  </si>
  <si>
    <t>-935876334</t>
  </si>
  <si>
    <t>734 0063</t>
  </si>
  <si>
    <t>Axiální kompenzátor DN 25</t>
  </si>
  <si>
    <t>-335022057</t>
  </si>
  <si>
    <t>734 006M</t>
  </si>
  <si>
    <t>Montáž axiálního kompenzátoru</t>
  </si>
  <si>
    <t>1758156474</t>
  </si>
  <si>
    <t>734292715.1</t>
  </si>
  <si>
    <t>Kohout kulový přímý s páčkou G 1</t>
  </si>
  <si>
    <t>-87127711</t>
  </si>
  <si>
    <t>734292716.1</t>
  </si>
  <si>
    <t>Kohout kulový přímý s páčkou G 1 1/4</t>
  </si>
  <si>
    <t>2119364662</t>
  </si>
  <si>
    <t>-488234775</t>
  </si>
  <si>
    <t>734292718.1</t>
  </si>
  <si>
    <t>Kohout kulový přímý s páčkou G 2</t>
  </si>
  <si>
    <t>1030925313</t>
  </si>
  <si>
    <t>734292720</t>
  </si>
  <si>
    <t>Kohout  kulový přímý s páčkou G 3</t>
  </si>
  <si>
    <t>-376955952</t>
  </si>
  <si>
    <t>1008825542</t>
  </si>
  <si>
    <t>73303</t>
  </si>
  <si>
    <t>Kontrola svarových spojů RT + doprava RT</t>
  </si>
  <si>
    <t>993462046</t>
  </si>
  <si>
    <t>73303.1</t>
  </si>
  <si>
    <t>Kontrola 20% svarových spojů RT + doprava RT</t>
  </si>
  <si>
    <t>970599439</t>
  </si>
  <si>
    <t>73304</t>
  </si>
  <si>
    <t>Vizuální zkouška potrubí</t>
  </si>
  <si>
    <t>1133794243</t>
  </si>
  <si>
    <t>73305</t>
  </si>
  <si>
    <t>Pronájem jeřábu</t>
  </si>
  <si>
    <t>2000609111</t>
  </si>
  <si>
    <t>73306</t>
  </si>
  <si>
    <t>Proplach potrubí</t>
  </si>
  <si>
    <t>2017792061</t>
  </si>
  <si>
    <t>73307</t>
  </si>
  <si>
    <t>Zkuška těsnosti</t>
  </si>
  <si>
    <t>1420046437</t>
  </si>
  <si>
    <t>73308</t>
  </si>
  <si>
    <t>Osazení signalizačních pásků</t>
  </si>
  <si>
    <t>-469518680</t>
  </si>
  <si>
    <t>73704</t>
  </si>
  <si>
    <t>Práce spojené s tepelným předepínáním</t>
  </si>
  <si>
    <t>-1414227732</t>
  </si>
  <si>
    <t>7371</t>
  </si>
  <si>
    <t>PEX potrubí v roli H 40/90</t>
  </si>
  <si>
    <t>-1278364537</t>
  </si>
  <si>
    <t>7372</t>
  </si>
  <si>
    <t>PEX potrubí v roli H 63/125</t>
  </si>
  <si>
    <t>1392086916</t>
  </si>
  <si>
    <t>7373</t>
  </si>
  <si>
    <t>PEX-ocel lis. přechod navař. H 63</t>
  </si>
  <si>
    <t>170154671</t>
  </si>
  <si>
    <t>7374</t>
  </si>
  <si>
    <t>PEX-ocel lis. přechod navař. H 40</t>
  </si>
  <si>
    <t>1713128183</t>
  </si>
  <si>
    <t>7375</t>
  </si>
  <si>
    <t>PEX spojka 90st. lisovací 63x5,8 H mosaz</t>
  </si>
  <si>
    <t>1545870257</t>
  </si>
  <si>
    <t>7376</t>
  </si>
  <si>
    <t>PEX spojka 90st. lisovací 40x3,7 H mosaz</t>
  </si>
  <si>
    <t>-1279736650</t>
  </si>
  <si>
    <t>7377</t>
  </si>
  <si>
    <t>PEX DHEC smršt. víko 40/90</t>
  </si>
  <si>
    <t>-604847665</t>
  </si>
  <si>
    <t>7378</t>
  </si>
  <si>
    <t>PEX DHEC smršt. víko 63/125</t>
  </si>
  <si>
    <t>571455647</t>
  </si>
  <si>
    <t>7379</t>
  </si>
  <si>
    <t>PEX těsnící kruh pr. 90</t>
  </si>
  <si>
    <t>-1975863113</t>
  </si>
  <si>
    <t>73791</t>
  </si>
  <si>
    <t>PEX těsnící kruh pr. 125</t>
  </si>
  <si>
    <t>345750405</t>
  </si>
  <si>
    <t>73792</t>
  </si>
  <si>
    <t>Výstražná folie síťovaná zelená š.25cm Polynet 238</t>
  </si>
  <si>
    <t>-1543916076</t>
  </si>
  <si>
    <t>73793</t>
  </si>
  <si>
    <t>PEX přesuvný lis.kroužek 40x3,7 H mosaz</t>
  </si>
  <si>
    <t>-1188727457</t>
  </si>
  <si>
    <t>73794</t>
  </si>
  <si>
    <t>PEX přesuvný lis.kroužek 63x5,8 H mosaz</t>
  </si>
  <si>
    <t>795358907</t>
  </si>
  <si>
    <t>73795</t>
  </si>
  <si>
    <t>Trubka 6m 88,9*3,2/160 Disc. IPS</t>
  </si>
  <si>
    <t>900843807</t>
  </si>
  <si>
    <t>737951</t>
  </si>
  <si>
    <t>Trubka 6m 33,7*2,6/90 Disc. IPS</t>
  </si>
  <si>
    <t>883222420</t>
  </si>
  <si>
    <t>73796</t>
  </si>
  <si>
    <t>Táhlý ohyb 30° 12m pryvý 88,9*3,2/160 IPS</t>
  </si>
  <si>
    <t>724824574</t>
  </si>
  <si>
    <t>73797</t>
  </si>
  <si>
    <t>Ohyb 90° 88,9*3,2/160 BA 5 IPS</t>
  </si>
  <si>
    <t>1502588459</t>
  </si>
  <si>
    <t>73798</t>
  </si>
  <si>
    <t>Ohyb 90° 88,9*3,2/160 - 0,6/1 IPS</t>
  </si>
  <si>
    <t>-108158285</t>
  </si>
  <si>
    <t>737981</t>
  </si>
  <si>
    <t>Ohyb 90° 33,7*3,2/90 - 1/1 IPS</t>
  </si>
  <si>
    <t>-1738778540</t>
  </si>
  <si>
    <t>737982</t>
  </si>
  <si>
    <t>Ohyb 50° 33,7*3,2/90 - 0,6/0,6 IPS</t>
  </si>
  <si>
    <t>1639875865</t>
  </si>
  <si>
    <t>737983</t>
  </si>
  <si>
    <t>Ohyb 50° 33,7*3,2/90 - 0,6/1,5 IPS</t>
  </si>
  <si>
    <t>-469814924</t>
  </si>
  <si>
    <t>737984</t>
  </si>
  <si>
    <t>Ohyb 65° 33,7*3,2/90 - 0,6/0,6 IPS</t>
  </si>
  <si>
    <t>-1364458175</t>
  </si>
  <si>
    <t>737985</t>
  </si>
  <si>
    <t>Sestava předem připravených ohybů 90° 33,7*3,2/90 - 0,6/0,24/1 IPS</t>
  </si>
  <si>
    <t>-1108377887</t>
  </si>
  <si>
    <t>73799</t>
  </si>
  <si>
    <t>PE smršťovací objímka komplet 88,9/160</t>
  </si>
  <si>
    <t>304327823</t>
  </si>
  <si>
    <t>73799_1</t>
  </si>
  <si>
    <t>PE smršťovací objímka komplet 33,7/90</t>
  </si>
  <si>
    <t>-1635890809</t>
  </si>
  <si>
    <t>737991</t>
  </si>
  <si>
    <t>Smršťovací víko 95-50/195-130</t>
  </si>
  <si>
    <t>1689976344</t>
  </si>
  <si>
    <t>737991_1</t>
  </si>
  <si>
    <t>Smršťovací víko 45-50/120-130</t>
  </si>
  <si>
    <t>-1831121257</t>
  </si>
  <si>
    <t>737992</t>
  </si>
  <si>
    <t>Těsnící kruh pr. 160</t>
  </si>
  <si>
    <t>-837733655</t>
  </si>
  <si>
    <t>737992_1</t>
  </si>
  <si>
    <t>Těsnící kruh pr. 90</t>
  </si>
  <si>
    <t>-457438407</t>
  </si>
  <si>
    <t>737994</t>
  </si>
  <si>
    <t>Dilatační polštář 1000*120*40</t>
  </si>
  <si>
    <t>1151174648</t>
  </si>
  <si>
    <t>737995</t>
  </si>
  <si>
    <t>Doprava na staveniště</t>
  </si>
  <si>
    <t>-911337189</t>
  </si>
  <si>
    <t>737996</t>
  </si>
  <si>
    <t>Montáž předizolovaného potrubí BVT 88,9*3,2/160</t>
  </si>
  <si>
    <t>-920620876</t>
  </si>
  <si>
    <t>737996_1</t>
  </si>
  <si>
    <t>Montáž předizolovaného potrubí BVT 33,7*3,2/90</t>
  </si>
  <si>
    <t>-304947696</t>
  </si>
  <si>
    <t>737997</t>
  </si>
  <si>
    <t>Montáž PEX potrubí 40/90</t>
  </si>
  <si>
    <t>258526453</t>
  </si>
  <si>
    <t>737998</t>
  </si>
  <si>
    <t>Montáž PEX potrubí 63/125</t>
  </si>
  <si>
    <t>-269471103</t>
  </si>
  <si>
    <t>783425428</t>
  </si>
  <si>
    <t>Nátěry syntetické potrubí do DN 50 barva dražší základní antikorozní</t>
  </si>
  <si>
    <t>-752252225</t>
  </si>
  <si>
    <t>783425528</t>
  </si>
  <si>
    <t>Nátěry syntetické potrubí do DN 100 barva dražší základní antikorozní</t>
  </si>
  <si>
    <t>949656208</t>
  </si>
  <si>
    <t>-393883051</t>
  </si>
  <si>
    <t>Demontáž a opětovná montáž požárního žebříku na delších závěsech</t>
  </si>
  <si>
    <t>-377248556</t>
  </si>
  <si>
    <t>-1543890730</t>
  </si>
  <si>
    <t>1405510756</t>
  </si>
  <si>
    <t>928810957</t>
  </si>
  <si>
    <t>861844001</t>
  </si>
  <si>
    <t>4 - Vodorovné konstrukce</t>
  </si>
  <si>
    <t>5 - Komunikace</t>
  </si>
  <si>
    <t>113 10-6122.R00</t>
  </si>
  <si>
    <t>Rozebrání dlažeb ze zámkové dlažby</t>
  </si>
  <si>
    <t>-209335956</t>
  </si>
  <si>
    <t>113 10-7112.R00</t>
  </si>
  <si>
    <t>Odstranění podkladu pl. 200 m2,kam.těžené tl.15 cm</t>
  </si>
  <si>
    <t>-1419037386</t>
  </si>
  <si>
    <t>113 10-7113.R00</t>
  </si>
  <si>
    <t>Odstranění podkladu pl. 200 m2,kam.těžené tl.30 cm</t>
  </si>
  <si>
    <t>713372475</t>
  </si>
  <si>
    <t>113 10-7132.R00</t>
  </si>
  <si>
    <t>Odstranění krytu pl.200 m2, bet.prostý tl.24 cm</t>
  </si>
  <si>
    <t>-1618937812</t>
  </si>
  <si>
    <t>121 10-1103.R00</t>
  </si>
  <si>
    <t>Sejmutí ornice s přemístěním přes 100 do 250 m</t>
  </si>
  <si>
    <t>1414307563</t>
  </si>
  <si>
    <t>132 20-1201.R00</t>
  </si>
  <si>
    <t>Hloubení rýh šířky do 200 cm v hor.3 do 100 m3</t>
  </si>
  <si>
    <t>-294600089</t>
  </si>
  <si>
    <t>132 20-1209.R00</t>
  </si>
  <si>
    <t>Příplatek za lepivost - hloubení rýh 200cm v hor.3</t>
  </si>
  <si>
    <t>1247394028</t>
  </si>
  <si>
    <t>151 10-1101.R00</t>
  </si>
  <si>
    <t>Pažení a rozepření stěn rýh - příložné - hl. do 2m</t>
  </si>
  <si>
    <t>-1913478771</t>
  </si>
  <si>
    <t>151 10-1111.R00</t>
  </si>
  <si>
    <t>Odstranění paženi stěn rýh - příložné - hl. do 2 m</t>
  </si>
  <si>
    <t>-867377990</t>
  </si>
  <si>
    <t>-420064577</t>
  </si>
  <si>
    <t>174 10-1101.R00</t>
  </si>
  <si>
    <t>Zásyp jam, rýh, šachet se zhutněním</t>
  </si>
  <si>
    <t>469705862</t>
  </si>
  <si>
    <t>175 10-1101.RT2</t>
  </si>
  <si>
    <t>Obsyp potrubí bez prohození sypaniny s dodáním štěrkopísku frakce 0 - 22 mm</t>
  </si>
  <si>
    <t>-557365879</t>
  </si>
  <si>
    <t>180 11-9001</t>
  </si>
  <si>
    <t>Ohumusování a zatravnění ploch vč. postřiků proti plevelům a sekání 2x</t>
  </si>
  <si>
    <t>529241710</t>
  </si>
  <si>
    <t>451 57-2111.R00</t>
  </si>
  <si>
    <t>Lože pod potrubí z kameniva těženého 0 - 4 mm</t>
  </si>
  <si>
    <t>-1911211612</t>
  </si>
  <si>
    <t>564 75-1111.R00</t>
  </si>
  <si>
    <t>Podklad z kameniva drceného vel.32-63 mm,tl. 15 cm</t>
  </si>
  <si>
    <t>-1753286867</t>
  </si>
  <si>
    <t>564 85-1111.R00</t>
  </si>
  <si>
    <t>Podklad ze štěrkodrti po zhutnění tloušťky 15 cm</t>
  </si>
  <si>
    <t>-1104585037</t>
  </si>
  <si>
    <t>581 14-2114.R00</t>
  </si>
  <si>
    <t>Kryt cementobeton. komunikací skup.1 a 2 tl. 24 cm</t>
  </si>
  <si>
    <t>1129970834</t>
  </si>
  <si>
    <t>591 10-0020.RAA</t>
  </si>
  <si>
    <t>Chodník z dlažby zámkové, podklad štěrkopísek dlažba přírodní tloušťka 6 cm</t>
  </si>
  <si>
    <t>95770030</t>
  </si>
  <si>
    <t>919 73-5115.R00</t>
  </si>
  <si>
    <t>Řezání stávajícího živičného krytu tl. 20 - 25 cm</t>
  </si>
  <si>
    <t>-1069188577</t>
  </si>
  <si>
    <t>-197470919</t>
  </si>
  <si>
    <t>-1519498217</t>
  </si>
  <si>
    <t>-1907107040</t>
  </si>
  <si>
    <t>-1141131862</t>
  </si>
  <si>
    <t>979 08-7212.R00</t>
  </si>
  <si>
    <t>Nakládání suti na dopravní prostředky</t>
  </si>
  <si>
    <t>-1219955328</t>
  </si>
  <si>
    <t>979 08-9001</t>
  </si>
  <si>
    <t>-1431518650</t>
  </si>
  <si>
    <t>998 22-4111.R00</t>
  </si>
  <si>
    <t>Přesun hmot, pozemní komunikace, kryt betonový</t>
  </si>
  <si>
    <t>2118635993</t>
  </si>
  <si>
    <t>D1 - Dodávky</t>
  </si>
  <si>
    <t>D2 - Dodávky - celkem</t>
  </si>
  <si>
    <t>D3 - Elektromontáže</t>
  </si>
  <si>
    <t xml:space="preserve">    D4 - Síťové kabely</t>
  </si>
  <si>
    <t xml:space="preserve">    D5 - Chráničky</t>
  </si>
  <si>
    <t xml:space="preserve">    D6 - HODINOVE ZUCTOVACI SAZBY</t>
  </si>
  <si>
    <t xml:space="preserve">    D7 - PROVEDENI REVIZNICH ZKOUSEK</t>
  </si>
  <si>
    <t xml:space="preserve">    D8 - DLE CSN 331500</t>
  </si>
  <si>
    <t>D9 - Elektromontáže - celkem</t>
  </si>
  <si>
    <t>K115</t>
  </si>
  <si>
    <t>Dispečerské PC - sestava s OS Windows, monitor, tiskárna, UPS</t>
  </si>
  <si>
    <t>K116</t>
  </si>
  <si>
    <t>Servisní PC -- sestava s OS Windows, monitor, UPS</t>
  </si>
  <si>
    <t>K117</t>
  </si>
  <si>
    <t>Vizualizační sw 3000 DB</t>
  </si>
  <si>
    <t>K118</t>
  </si>
  <si>
    <t>Web klient 2x</t>
  </si>
  <si>
    <t>K119</t>
  </si>
  <si>
    <t>Aplikace vizualizace</t>
  </si>
  <si>
    <t>db</t>
  </si>
  <si>
    <t>K120</t>
  </si>
  <si>
    <t>Modem GSM na SMS</t>
  </si>
  <si>
    <t>K121</t>
  </si>
  <si>
    <t>SW OPC server monitoring ethernetu</t>
  </si>
  <si>
    <t>K122</t>
  </si>
  <si>
    <t>Optický mikro kabel 24vl. 9/125 SM</t>
  </si>
  <si>
    <t>K123</t>
  </si>
  <si>
    <t>Chránička HDPE 40, pro montáž do země</t>
  </si>
  <si>
    <t>K124</t>
  </si>
  <si>
    <t>Chránička na stěnu UV stabil pr.18mm vč. příchytek</t>
  </si>
  <si>
    <t>K125</t>
  </si>
  <si>
    <t>Plastová mikrotrubička HDPE pr.12/10mm</t>
  </si>
  <si>
    <t>K126</t>
  </si>
  <si>
    <t>Zakončení kabelu v optické kazetě</t>
  </si>
  <si>
    <t>K127</t>
  </si>
  <si>
    <t>Zafukování kabelu do HDPE</t>
  </si>
  <si>
    <t>K128</t>
  </si>
  <si>
    <t>Uprava stavajicich tras</t>
  </si>
  <si>
    <t>K129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</si>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</sst>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>
      <alignment/>
      <protection locked="0"/>
    </xf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9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19" fillId="0" borderId="15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166" fontId="19" fillId="0" borderId="16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19" fillId="3" borderId="10" xfId="0" applyNumberFormat="1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9" fillId="3" borderId="13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164" fontId="19" fillId="3" borderId="15" xfId="0" applyNumberFormat="1" applyFont="1" applyFill="1" applyBorder="1" applyAlignment="1" applyProtection="1">
      <alignment horizontal="center" vertical="center"/>
      <protection locked="0"/>
    </xf>
    <xf numFmtId="0" fontId="19" fillId="3" borderId="16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/>
    </xf>
    <xf numFmtId="166" fontId="30" fillId="0" borderId="12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13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32" fillId="0" borderId="24" xfId="0" applyFont="1" applyBorder="1" applyAlignment="1" applyProtection="1">
      <alignment horizontal="center" vertical="center"/>
      <protection locked="0"/>
    </xf>
    <xf numFmtId="49" fontId="32" fillId="0" borderId="24" xfId="0" applyNumberFormat="1" applyFont="1" applyBorder="1" applyAlignment="1" applyProtection="1">
      <alignment horizontal="left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167" fontId="32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35" fillId="0" borderId="0" xfId="20" applyFont="1" applyAlignment="1" applyProtection="1">
      <alignment horizontal="center" vertical="center"/>
      <protection/>
    </xf>
    <xf numFmtId="0" fontId="37" fillId="2" borderId="0" xfId="2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22" fillId="5" borderId="0" xfId="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4" fontId="8" fillId="3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 wrapText="1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32" fillId="0" borderId="24" xfId="0" applyFont="1" applyBorder="1" applyAlignment="1" applyProtection="1">
      <alignment horizontal="left" vertical="center" wrapText="1"/>
      <protection locked="0"/>
    </xf>
    <xf numFmtId="0" fontId="32" fillId="0" borderId="24" xfId="0" applyFont="1" applyBorder="1" applyAlignment="1" applyProtection="1">
      <alignment vertical="center"/>
      <protection locked="0"/>
    </xf>
    <xf numFmtId="4" fontId="32" fillId="3" borderId="24" xfId="0" applyNumberFormat="1" applyFont="1" applyFill="1" applyBorder="1" applyAlignment="1" applyProtection="1">
      <alignment vertical="center"/>
      <protection locked="0"/>
    </xf>
    <xf numFmtId="4" fontId="32" fillId="0" borderId="24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0" fontId="37" fillId="2" borderId="0" xfId="20" applyFont="1" applyFill="1" applyAlignment="1" applyProtection="1">
      <alignment horizontal="center" vertical="center"/>
      <protection/>
    </xf>
    <xf numFmtId="4" fontId="22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/>
    </xf>
    <xf numFmtId="4" fontId="8" fillId="0" borderId="22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vertical="center"/>
    </xf>
    <xf numFmtId="4" fontId="22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DCB2B.tmp" descr="C:\Users\rehak\AppData\Local\Temp\KrosPlus\radDCB2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E26D8.tmp" descr="C:\Users\rehak\AppData\Local\Temp\KrosPlus\radE26D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64776.tmp" descr="C:\Users\rehak\AppData\Local\Temp\KrosPlus\rad6477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86A2.tmp" descr="C:\Users\rehak\AppData\Local\Temp\KrosPlus\rad986A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64223.tmp" descr="C:\Users\rehak\AppData\Local\Temp\KrosPlus\rad6422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29D70.tmp" descr="C:\Users\rehak\AppData\Local\Temp\KrosPlus\rad29D70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44BB.tmp" descr="C:\Users\rehak\AppData\Local\Temp\KrosPlus\radD44B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CC873.tmp" descr="C:\Users\rehak\AppData\Local\Temp\KrosPlus\radCC87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2F92.tmp" descr="C:\Users\rehak\AppData\Local\Temp\KrosPlus\radD2F9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4117D.tmp" descr="C:\Users\rehak\AppData\Local\Temp\KrosPlus\rad4117D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C0F4.tmp" descr="C:\Users\rehak\AppData\Local\Temp\KrosPlus\radDC0F4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D59D.tmp" descr="C:\Users\rehak\AppData\Local\Temp\KrosPlus\radDD59D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235E6.tmp" descr="C:\Users\rehak\AppData\Local\Temp\KrosPlus\rad235E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FF5BB.tmp" descr="C:\Users\rehak\AppData\Local\Temp\KrosPlus\radFF5B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ED565.tmp" descr="C:\Users\rehak\AppData\Local\Temp\KrosPlus\radED56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4A88C.tmp" descr="C:\Users\rehak\AppData\Local\Temp\KrosPlus\rad4A88C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CBC28.tmp" descr="C:\Users\rehak\AppData\Local\Temp\KrosPlus\radCBC2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0726E.tmp" descr="C:\Users\rehak\AppData\Local\Temp\KrosPlus\rad0726E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25D1A.tmp" descr="C:\Users\rehak\AppData\Local\Temp\KrosPlus\rad25D1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FB2E9.tmp" descr="C:\Users\rehak\AppData\Local\Temp\KrosPlus\radFB2E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ED085.tmp" descr="C:\Users\rehak\AppData\Local\Temp\KrosPlus\radED08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00488.tmp" descr="C:\Users\rehak\AppData\Local\Temp\KrosPlus\rad0048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16AB.tmp" descr="C:\Users\rehak\AppData\Local\Temp\KrosPlus\rad916A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FB1D5.tmp" descr="C:\Users\rehak\AppData\Local\Temp\KrosPlus\radFB1D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3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79" t="s">
        <v>0</v>
      </c>
      <c r="B1" s="180"/>
      <c r="C1" s="180"/>
      <c r="D1" s="181" t="s">
        <v>1</v>
      </c>
      <c r="E1" s="180"/>
      <c r="F1" s="180"/>
      <c r="G1" s="180"/>
      <c r="H1" s="180"/>
      <c r="I1" s="180"/>
      <c r="J1" s="180"/>
      <c r="K1" s="178" t="s">
        <v>3171</v>
      </c>
      <c r="L1" s="178"/>
      <c r="M1" s="178"/>
      <c r="N1" s="178"/>
      <c r="O1" s="178"/>
      <c r="P1" s="178"/>
      <c r="Q1" s="178"/>
      <c r="R1" s="178"/>
      <c r="S1" s="178"/>
      <c r="T1" s="180"/>
      <c r="U1" s="180"/>
      <c r="V1" s="180"/>
      <c r="W1" s="178" t="s">
        <v>3172</v>
      </c>
      <c r="X1" s="178"/>
      <c r="Y1" s="178"/>
      <c r="Z1" s="178"/>
      <c r="AA1" s="178"/>
      <c r="AB1" s="178"/>
      <c r="AC1" s="178"/>
      <c r="AD1" s="178"/>
      <c r="AE1" s="178"/>
      <c r="AF1" s="178"/>
      <c r="AG1" s="180"/>
      <c r="AH1" s="180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</row>
    <row r="2" spans="3:72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R2" s="226" t="s">
        <v>6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4" t="s">
        <v>7</v>
      </c>
      <c r="BT2" s="14" t="s">
        <v>8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9</v>
      </c>
      <c r="BT3" s="14" t="s">
        <v>10</v>
      </c>
    </row>
    <row r="4" spans="2:71" ht="36.95" customHeight="1">
      <c r="B4" s="18"/>
      <c r="C4" s="185" t="s">
        <v>11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20"/>
      <c r="AS4" s="21" t="s">
        <v>12</v>
      </c>
      <c r="BE4" s="22" t="s">
        <v>13</v>
      </c>
      <c r="BS4" s="14" t="s">
        <v>14</v>
      </c>
    </row>
    <row r="5" spans="2:71" ht="14.45" customHeight="1">
      <c r="B5" s="18"/>
      <c r="C5" s="19"/>
      <c r="D5" s="23" t="s">
        <v>15</v>
      </c>
      <c r="E5" s="19"/>
      <c r="F5" s="19"/>
      <c r="G5" s="19"/>
      <c r="H5" s="19"/>
      <c r="I5" s="19"/>
      <c r="J5" s="19"/>
      <c r="K5" s="190" t="s">
        <v>16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9"/>
      <c r="AQ5" s="20"/>
      <c r="BE5" s="187" t="s">
        <v>17</v>
      </c>
      <c r="BS5" s="14" t="s">
        <v>7</v>
      </c>
    </row>
    <row r="6" spans="2:71" ht="36.95" customHeight="1">
      <c r="B6" s="18"/>
      <c r="C6" s="19"/>
      <c r="D6" s="25" t="s">
        <v>18</v>
      </c>
      <c r="E6" s="19"/>
      <c r="F6" s="19"/>
      <c r="G6" s="19"/>
      <c r="H6" s="19"/>
      <c r="I6" s="19"/>
      <c r="J6" s="19"/>
      <c r="K6" s="191" t="s">
        <v>19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9"/>
      <c r="AQ6" s="20"/>
      <c r="BE6" s="184"/>
      <c r="BS6" s="14" t="s">
        <v>7</v>
      </c>
    </row>
    <row r="7" spans="2:71" ht="14.45" customHeight="1">
      <c r="B7" s="18"/>
      <c r="C7" s="19"/>
      <c r="D7" s="26" t="s">
        <v>20</v>
      </c>
      <c r="E7" s="19"/>
      <c r="F7" s="19"/>
      <c r="G7" s="19"/>
      <c r="H7" s="19"/>
      <c r="I7" s="19"/>
      <c r="J7" s="19"/>
      <c r="K7" s="24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21</v>
      </c>
      <c r="AL7" s="19"/>
      <c r="AM7" s="19"/>
      <c r="AN7" s="24" t="s">
        <v>3</v>
      </c>
      <c r="AO7" s="19"/>
      <c r="AP7" s="19"/>
      <c r="AQ7" s="20"/>
      <c r="BE7" s="184"/>
      <c r="BS7" s="14" t="s">
        <v>7</v>
      </c>
    </row>
    <row r="8" spans="2:71" ht="14.45" customHeight="1">
      <c r="B8" s="18"/>
      <c r="C8" s="19"/>
      <c r="D8" s="26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24</v>
      </c>
      <c r="AL8" s="19"/>
      <c r="AM8" s="19"/>
      <c r="AN8" s="27" t="s">
        <v>25</v>
      </c>
      <c r="AO8" s="19"/>
      <c r="AP8" s="19"/>
      <c r="AQ8" s="20"/>
      <c r="BE8" s="184"/>
      <c r="BS8" s="14" t="s">
        <v>7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BE9" s="184"/>
      <c r="BS9" s="14" t="s">
        <v>7</v>
      </c>
    </row>
    <row r="10" spans="2:71" ht="14.45" customHeight="1">
      <c r="B10" s="18"/>
      <c r="C10" s="19"/>
      <c r="D10" s="26" t="s">
        <v>26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27</v>
      </c>
      <c r="AL10" s="19"/>
      <c r="AM10" s="19"/>
      <c r="AN10" s="24" t="s">
        <v>3</v>
      </c>
      <c r="AO10" s="19"/>
      <c r="AP10" s="19"/>
      <c r="AQ10" s="20"/>
      <c r="BE10" s="184"/>
      <c r="BS10" s="14" t="s">
        <v>7</v>
      </c>
    </row>
    <row r="11" spans="2:71" ht="18.4" customHeight="1">
      <c r="B11" s="18"/>
      <c r="C11" s="19"/>
      <c r="D11" s="19"/>
      <c r="E11" s="24" t="s">
        <v>23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3</v>
      </c>
      <c r="AO11" s="19"/>
      <c r="AP11" s="19"/>
      <c r="AQ11" s="20"/>
      <c r="BE11" s="184"/>
      <c r="BS11" s="14" t="s">
        <v>7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BE12" s="184"/>
      <c r="BS12" s="14" t="s">
        <v>7</v>
      </c>
    </row>
    <row r="13" spans="2:71" ht="14.45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27</v>
      </c>
      <c r="AL13" s="19"/>
      <c r="AM13" s="19"/>
      <c r="AN13" s="28" t="s">
        <v>30</v>
      </c>
      <c r="AO13" s="19"/>
      <c r="AP13" s="19"/>
      <c r="AQ13" s="20"/>
      <c r="BE13" s="184"/>
      <c r="BS13" s="14" t="s">
        <v>7</v>
      </c>
    </row>
    <row r="14" spans="2:71" ht="15">
      <c r="B14" s="18"/>
      <c r="C14" s="19"/>
      <c r="D14" s="19"/>
      <c r="E14" s="192" t="s">
        <v>30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26" t="s">
        <v>28</v>
      </c>
      <c r="AL14" s="19"/>
      <c r="AM14" s="19"/>
      <c r="AN14" s="28" t="s">
        <v>30</v>
      </c>
      <c r="AO14" s="19"/>
      <c r="AP14" s="19"/>
      <c r="AQ14" s="20"/>
      <c r="BE14" s="184"/>
      <c r="BS14" s="14" t="s">
        <v>7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BE15" s="184"/>
      <c r="BS15" s="14" t="s">
        <v>4</v>
      </c>
    </row>
    <row r="16" spans="2:71" ht="14.45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27</v>
      </c>
      <c r="AL16" s="19"/>
      <c r="AM16" s="19"/>
      <c r="AN16" s="24" t="s">
        <v>3</v>
      </c>
      <c r="AO16" s="19"/>
      <c r="AP16" s="19"/>
      <c r="AQ16" s="20"/>
      <c r="BE16" s="184"/>
      <c r="BS16" s="14" t="s">
        <v>4</v>
      </c>
    </row>
    <row r="17" spans="2:71" ht="18.4" customHeight="1">
      <c r="B17" s="18"/>
      <c r="C17" s="19"/>
      <c r="D17" s="19"/>
      <c r="E17" s="24" t="s">
        <v>23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3</v>
      </c>
      <c r="AO17" s="19"/>
      <c r="AP17" s="19"/>
      <c r="AQ17" s="20"/>
      <c r="BE17" s="184"/>
      <c r="BS17" s="14" t="s">
        <v>4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BE18" s="184"/>
      <c r="BS18" s="14" t="s">
        <v>32</v>
      </c>
    </row>
    <row r="19" spans="2:71" ht="14.45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27</v>
      </c>
      <c r="AL19" s="19"/>
      <c r="AM19" s="19"/>
      <c r="AN19" s="24" t="s">
        <v>3</v>
      </c>
      <c r="AO19" s="19"/>
      <c r="AP19" s="19"/>
      <c r="AQ19" s="20"/>
      <c r="BE19" s="184"/>
      <c r="BS19" s="14" t="s">
        <v>32</v>
      </c>
    </row>
    <row r="20" spans="2:57" ht="18.4" customHeight="1">
      <c r="B20" s="18"/>
      <c r="C20" s="19"/>
      <c r="D20" s="19"/>
      <c r="E20" s="24" t="s">
        <v>23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3</v>
      </c>
      <c r="AO20" s="19"/>
      <c r="AP20" s="19"/>
      <c r="AQ20" s="20"/>
      <c r="BE20" s="184"/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BE21" s="184"/>
    </row>
    <row r="22" spans="2:57" ht="15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BE22" s="184"/>
    </row>
    <row r="23" spans="2:57" ht="22.5" customHeight="1">
      <c r="B23" s="18"/>
      <c r="C23" s="19"/>
      <c r="D23" s="19"/>
      <c r="E23" s="193" t="s">
        <v>3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9"/>
      <c r="AP23" s="19"/>
      <c r="AQ23" s="20"/>
      <c r="BE23" s="184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  <c r="BE24" s="184"/>
    </row>
    <row r="25" spans="2:57" ht="6.95" customHeight="1">
      <c r="B25" s="18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20"/>
      <c r="BE25" s="184"/>
    </row>
    <row r="26" spans="2:57" ht="14.45" customHeight="1">
      <c r="B26" s="18"/>
      <c r="C26" s="19"/>
      <c r="D26" s="30" t="s">
        <v>35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4">
        <f>ROUND(AG87,2)</f>
        <v>0</v>
      </c>
      <c r="AL26" s="186"/>
      <c r="AM26" s="186"/>
      <c r="AN26" s="186"/>
      <c r="AO26" s="186"/>
      <c r="AP26" s="19"/>
      <c r="AQ26" s="20"/>
      <c r="BE26" s="184"/>
    </row>
    <row r="27" spans="2:57" ht="14.45" customHeight="1">
      <c r="B27" s="18"/>
      <c r="C27" s="19"/>
      <c r="D27" s="30" t="s">
        <v>36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4">
        <f>ROUND(AG123,2)</f>
        <v>0</v>
      </c>
      <c r="AL27" s="186"/>
      <c r="AM27" s="186"/>
      <c r="AN27" s="186"/>
      <c r="AO27" s="186"/>
      <c r="AP27" s="19"/>
      <c r="AQ27" s="20"/>
      <c r="BE27" s="184"/>
    </row>
    <row r="28" spans="2:57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  <c r="BE28" s="188"/>
    </row>
    <row r="29" spans="2:57" s="1" customFormat="1" ht="25.9" customHeight="1">
      <c r="B29" s="31"/>
      <c r="C29" s="32"/>
      <c r="D29" s="34" t="s">
        <v>37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5">
        <f>ROUND(AK26+AK27,2)</f>
        <v>0</v>
      </c>
      <c r="AL29" s="196"/>
      <c r="AM29" s="196"/>
      <c r="AN29" s="196"/>
      <c r="AO29" s="196"/>
      <c r="AP29" s="32"/>
      <c r="AQ29" s="33"/>
      <c r="BE29" s="188"/>
    </row>
    <row r="30" spans="2:57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  <c r="BE30" s="188"/>
    </row>
    <row r="31" spans="2:57" s="2" customFormat="1" ht="14.45" customHeight="1">
      <c r="B31" s="36"/>
      <c r="C31" s="37"/>
      <c r="D31" s="38" t="s">
        <v>38</v>
      </c>
      <c r="E31" s="37"/>
      <c r="F31" s="38" t="s">
        <v>39</v>
      </c>
      <c r="G31" s="37"/>
      <c r="H31" s="37"/>
      <c r="I31" s="37"/>
      <c r="J31" s="37"/>
      <c r="K31" s="37"/>
      <c r="L31" s="197">
        <v>0.21</v>
      </c>
      <c r="M31" s="198"/>
      <c r="N31" s="198"/>
      <c r="O31" s="198"/>
      <c r="P31" s="37"/>
      <c r="Q31" s="37"/>
      <c r="R31" s="37"/>
      <c r="S31" s="37"/>
      <c r="T31" s="40" t="s">
        <v>40</v>
      </c>
      <c r="U31" s="37"/>
      <c r="V31" s="37"/>
      <c r="W31" s="199">
        <f>ROUND(AZ87+SUM(CD124:CD128),2)</f>
        <v>0</v>
      </c>
      <c r="X31" s="198"/>
      <c r="Y31" s="198"/>
      <c r="Z31" s="198"/>
      <c r="AA31" s="198"/>
      <c r="AB31" s="198"/>
      <c r="AC31" s="198"/>
      <c r="AD31" s="198"/>
      <c r="AE31" s="198"/>
      <c r="AF31" s="37"/>
      <c r="AG31" s="37"/>
      <c r="AH31" s="37"/>
      <c r="AI31" s="37"/>
      <c r="AJ31" s="37"/>
      <c r="AK31" s="199">
        <f>ROUND(AV87+SUM(BY124:BY128),2)</f>
        <v>0</v>
      </c>
      <c r="AL31" s="198"/>
      <c r="AM31" s="198"/>
      <c r="AN31" s="198"/>
      <c r="AO31" s="198"/>
      <c r="AP31" s="37"/>
      <c r="AQ31" s="41"/>
      <c r="BE31" s="189"/>
    </row>
    <row r="32" spans="2:57" s="2" customFormat="1" ht="14.45" customHeight="1">
      <c r="B32" s="36"/>
      <c r="C32" s="37"/>
      <c r="D32" s="37"/>
      <c r="E32" s="37"/>
      <c r="F32" s="38" t="s">
        <v>41</v>
      </c>
      <c r="G32" s="37"/>
      <c r="H32" s="37"/>
      <c r="I32" s="37"/>
      <c r="J32" s="37"/>
      <c r="K32" s="37"/>
      <c r="L32" s="197">
        <v>0.15</v>
      </c>
      <c r="M32" s="198"/>
      <c r="N32" s="198"/>
      <c r="O32" s="198"/>
      <c r="P32" s="37"/>
      <c r="Q32" s="37"/>
      <c r="R32" s="37"/>
      <c r="S32" s="37"/>
      <c r="T32" s="40" t="s">
        <v>40</v>
      </c>
      <c r="U32" s="37"/>
      <c r="V32" s="37"/>
      <c r="W32" s="199">
        <f>ROUND(BA87+SUM(CE124:CE128),2)</f>
        <v>0</v>
      </c>
      <c r="X32" s="198"/>
      <c r="Y32" s="198"/>
      <c r="Z32" s="198"/>
      <c r="AA32" s="198"/>
      <c r="AB32" s="198"/>
      <c r="AC32" s="198"/>
      <c r="AD32" s="198"/>
      <c r="AE32" s="198"/>
      <c r="AF32" s="37"/>
      <c r="AG32" s="37"/>
      <c r="AH32" s="37"/>
      <c r="AI32" s="37"/>
      <c r="AJ32" s="37"/>
      <c r="AK32" s="199">
        <f>ROUND(AW87+SUM(BZ124:BZ128),2)</f>
        <v>0</v>
      </c>
      <c r="AL32" s="198"/>
      <c r="AM32" s="198"/>
      <c r="AN32" s="198"/>
      <c r="AO32" s="198"/>
      <c r="AP32" s="37"/>
      <c r="AQ32" s="41"/>
      <c r="BE32" s="189"/>
    </row>
    <row r="33" spans="2:57" s="2" customFormat="1" ht="14.45" customHeight="1" hidden="1">
      <c r="B33" s="36"/>
      <c r="C33" s="37"/>
      <c r="D33" s="37"/>
      <c r="E33" s="37"/>
      <c r="F33" s="38" t="s">
        <v>42</v>
      </c>
      <c r="G33" s="37"/>
      <c r="H33" s="37"/>
      <c r="I33" s="37"/>
      <c r="J33" s="37"/>
      <c r="K33" s="37"/>
      <c r="L33" s="197">
        <v>0.21</v>
      </c>
      <c r="M33" s="198"/>
      <c r="N33" s="198"/>
      <c r="O33" s="198"/>
      <c r="P33" s="37"/>
      <c r="Q33" s="37"/>
      <c r="R33" s="37"/>
      <c r="S33" s="37"/>
      <c r="T33" s="40" t="s">
        <v>40</v>
      </c>
      <c r="U33" s="37"/>
      <c r="V33" s="37"/>
      <c r="W33" s="199">
        <f>ROUND(BB87+SUM(CF124:CF128),2)</f>
        <v>0</v>
      </c>
      <c r="X33" s="198"/>
      <c r="Y33" s="198"/>
      <c r="Z33" s="198"/>
      <c r="AA33" s="198"/>
      <c r="AB33" s="198"/>
      <c r="AC33" s="198"/>
      <c r="AD33" s="198"/>
      <c r="AE33" s="198"/>
      <c r="AF33" s="37"/>
      <c r="AG33" s="37"/>
      <c r="AH33" s="37"/>
      <c r="AI33" s="37"/>
      <c r="AJ33" s="37"/>
      <c r="AK33" s="199">
        <v>0</v>
      </c>
      <c r="AL33" s="198"/>
      <c r="AM33" s="198"/>
      <c r="AN33" s="198"/>
      <c r="AO33" s="198"/>
      <c r="AP33" s="37"/>
      <c r="AQ33" s="41"/>
      <c r="BE33" s="189"/>
    </row>
    <row r="34" spans="2:57" s="2" customFormat="1" ht="14.45" customHeight="1" hidden="1">
      <c r="B34" s="36"/>
      <c r="C34" s="37"/>
      <c r="D34" s="37"/>
      <c r="E34" s="37"/>
      <c r="F34" s="38" t="s">
        <v>43</v>
      </c>
      <c r="G34" s="37"/>
      <c r="H34" s="37"/>
      <c r="I34" s="37"/>
      <c r="J34" s="37"/>
      <c r="K34" s="37"/>
      <c r="L34" s="197">
        <v>0.15</v>
      </c>
      <c r="M34" s="198"/>
      <c r="N34" s="198"/>
      <c r="O34" s="198"/>
      <c r="P34" s="37"/>
      <c r="Q34" s="37"/>
      <c r="R34" s="37"/>
      <c r="S34" s="37"/>
      <c r="T34" s="40" t="s">
        <v>40</v>
      </c>
      <c r="U34" s="37"/>
      <c r="V34" s="37"/>
      <c r="W34" s="199">
        <f>ROUND(BC87+SUM(CG124:CG128),2)</f>
        <v>0</v>
      </c>
      <c r="X34" s="198"/>
      <c r="Y34" s="198"/>
      <c r="Z34" s="198"/>
      <c r="AA34" s="198"/>
      <c r="AB34" s="198"/>
      <c r="AC34" s="198"/>
      <c r="AD34" s="198"/>
      <c r="AE34" s="198"/>
      <c r="AF34" s="37"/>
      <c r="AG34" s="37"/>
      <c r="AH34" s="37"/>
      <c r="AI34" s="37"/>
      <c r="AJ34" s="37"/>
      <c r="AK34" s="199">
        <v>0</v>
      </c>
      <c r="AL34" s="198"/>
      <c r="AM34" s="198"/>
      <c r="AN34" s="198"/>
      <c r="AO34" s="198"/>
      <c r="AP34" s="37"/>
      <c r="AQ34" s="41"/>
      <c r="BE34" s="189"/>
    </row>
    <row r="35" spans="2:43" s="2" customFormat="1" ht="14.45" customHeight="1" hidden="1">
      <c r="B35" s="36"/>
      <c r="C35" s="37"/>
      <c r="D35" s="37"/>
      <c r="E35" s="37"/>
      <c r="F35" s="38" t="s">
        <v>44</v>
      </c>
      <c r="G35" s="37"/>
      <c r="H35" s="37"/>
      <c r="I35" s="37"/>
      <c r="J35" s="37"/>
      <c r="K35" s="37"/>
      <c r="L35" s="197">
        <v>0</v>
      </c>
      <c r="M35" s="198"/>
      <c r="N35" s="198"/>
      <c r="O35" s="198"/>
      <c r="P35" s="37"/>
      <c r="Q35" s="37"/>
      <c r="R35" s="37"/>
      <c r="S35" s="37"/>
      <c r="T35" s="40" t="s">
        <v>40</v>
      </c>
      <c r="U35" s="37"/>
      <c r="V35" s="37"/>
      <c r="W35" s="199">
        <f>ROUND(BD87+SUM(CH124:CH128),2)</f>
        <v>0</v>
      </c>
      <c r="X35" s="198"/>
      <c r="Y35" s="198"/>
      <c r="Z35" s="198"/>
      <c r="AA35" s="198"/>
      <c r="AB35" s="198"/>
      <c r="AC35" s="198"/>
      <c r="AD35" s="198"/>
      <c r="AE35" s="198"/>
      <c r="AF35" s="37"/>
      <c r="AG35" s="37"/>
      <c r="AH35" s="37"/>
      <c r="AI35" s="37"/>
      <c r="AJ35" s="37"/>
      <c r="AK35" s="199">
        <v>0</v>
      </c>
      <c r="AL35" s="198"/>
      <c r="AM35" s="198"/>
      <c r="AN35" s="198"/>
      <c r="AO35" s="198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46</v>
      </c>
      <c r="U37" s="44"/>
      <c r="V37" s="44"/>
      <c r="W37" s="44"/>
      <c r="X37" s="200" t="s">
        <v>47</v>
      </c>
      <c r="Y37" s="201"/>
      <c r="Z37" s="201"/>
      <c r="AA37" s="201"/>
      <c r="AB37" s="201"/>
      <c r="AC37" s="44"/>
      <c r="AD37" s="44"/>
      <c r="AE37" s="44"/>
      <c r="AF37" s="44"/>
      <c r="AG37" s="44"/>
      <c r="AH37" s="44"/>
      <c r="AI37" s="44"/>
      <c r="AJ37" s="44"/>
      <c r="AK37" s="202">
        <f>SUM(AK29:AK35)</f>
        <v>0</v>
      </c>
      <c r="AL37" s="201"/>
      <c r="AM37" s="201"/>
      <c r="AN37" s="201"/>
      <c r="AO37" s="203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</row>
    <row r="40" spans="2:43" ht="13.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</row>
    <row r="41" spans="2:43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</row>
    <row r="42" spans="2:43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</row>
    <row r="43" spans="2:43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</row>
    <row r="44" spans="2:43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2:43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2:43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</row>
    <row r="47" spans="2:43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</row>
    <row r="48" spans="2:43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</row>
    <row r="49" spans="2:43" s="1" customFormat="1" ht="15">
      <c r="B49" s="31"/>
      <c r="C49" s="32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49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18"/>
      <c r="C50" s="19"/>
      <c r="D50" s="4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0"/>
      <c r="AA50" s="19"/>
      <c r="AB50" s="19"/>
      <c r="AC50" s="4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0"/>
      <c r="AP50" s="19"/>
      <c r="AQ50" s="20"/>
    </row>
    <row r="51" spans="2:43" ht="13.5">
      <c r="B51" s="18"/>
      <c r="C51" s="19"/>
      <c r="D51" s="4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0"/>
      <c r="AA51" s="19"/>
      <c r="AB51" s="19"/>
      <c r="AC51" s="4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50"/>
      <c r="AP51" s="19"/>
      <c r="AQ51" s="20"/>
    </row>
    <row r="52" spans="2:43" ht="13.5">
      <c r="B52" s="18"/>
      <c r="C52" s="19"/>
      <c r="D52" s="4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0"/>
      <c r="AA52" s="19"/>
      <c r="AB52" s="19"/>
      <c r="AC52" s="4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0"/>
      <c r="AP52" s="19"/>
      <c r="AQ52" s="20"/>
    </row>
    <row r="53" spans="2:43" ht="13.5">
      <c r="B53" s="18"/>
      <c r="C53" s="19"/>
      <c r="D53" s="4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0"/>
      <c r="AA53" s="19"/>
      <c r="AB53" s="19"/>
      <c r="AC53" s="4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0"/>
      <c r="AP53" s="19"/>
      <c r="AQ53" s="20"/>
    </row>
    <row r="54" spans="2:43" ht="13.5">
      <c r="B54" s="18"/>
      <c r="C54" s="19"/>
      <c r="D54" s="4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0"/>
      <c r="AA54" s="19"/>
      <c r="AB54" s="19"/>
      <c r="AC54" s="4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0"/>
      <c r="AP54" s="19"/>
      <c r="AQ54" s="20"/>
    </row>
    <row r="55" spans="2:43" ht="13.5">
      <c r="B55" s="18"/>
      <c r="C55" s="19"/>
      <c r="D55" s="4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0"/>
      <c r="AA55" s="19"/>
      <c r="AB55" s="19"/>
      <c r="AC55" s="4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0"/>
      <c r="AP55" s="19"/>
      <c r="AQ55" s="20"/>
    </row>
    <row r="56" spans="2:43" ht="13.5">
      <c r="B56" s="18"/>
      <c r="C56" s="19"/>
      <c r="D56" s="4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0"/>
      <c r="AA56" s="19"/>
      <c r="AB56" s="19"/>
      <c r="AC56" s="4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0"/>
      <c r="AP56" s="19"/>
      <c r="AQ56" s="20"/>
    </row>
    <row r="57" spans="2:43" ht="13.5">
      <c r="B57" s="18"/>
      <c r="C57" s="19"/>
      <c r="D57" s="4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0"/>
      <c r="AA57" s="19"/>
      <c r="AB57" s="19"/>
      <c r="AC57" s="4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0"/>
      <c r="AP57" s="19"/>
      <c r="AQ57" s="20"/>
    </row>
    <row r="58" spans="2:43" s="1" customFormat="1" ht="15">
      <c r="B58" s="31"/>
      <c r="C58" s="32"/>
      <c r="D58" s="51" t="s">
        <v>50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51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50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51</v>
      </c>
      <c r="AN58" s="52"/>
      <c r="AO58" s="54"/>
      <c r="AP58" s="32"/>
      <c r="AQ58" s="33"/>
    </row>
    <row r="59" spans="2:43" ht="13.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</row>
    <row r="60" spans="2:43" s="1" customFormat="1" ht="15">
      <c r="B60" s="31"/>
      <c r="C60" s="32"/>
      <c r="D60" s="46" t="s">
        <v>52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53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18"/>
      <c r="C61" s="19"/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0"/>
      <c r="AA61" s="19"/>
      <c r="AB61" s="19"/>
      <c r="AC61" s="4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0"/>
      <c r="AP61" s="19"/>
      <c r="AQ61" s="20"/>
    </row>
    <row r="62" spans="2:43" ht="13.5">
      <c r="B62" s="18"/>
      <c r="C62" s="19"/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0"/>
      <c r="AA62" s="19"/>
      <c r="AB62" s="19"/>
      <c r="AC62" s="4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50"/>
      <c r="AP62" s="19"/>
      <c r="AQ62" s="20"/>
    </row>
    <row r="63" spans="2:43" ht="13.5">
      <c r="B63" s="18"/>
      <c r="C63" s="19"/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0"/>
      <c r="AA63" s="19"/>
      <c r="AB63" s="19"/>
      <c r="AC63" s="4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50"/>
      <c r="AP63" s="19"/>
      <c r="AQ63" s="20"/>
    </row>
    <row r="64" spans="2:43" ht="13.5">
      <c r="B64" s="18"/>
      <c r="C64" s="19"/>
      <c r="D64" s="4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50"/>
      <c r="AA64" s="19"/>
      <c r="AB64" s="19"/>
      <c r="AC64" s="4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50"/>
      <c r="AP64" s="19"/>
      <c r="AQ64" s="20"/>
    </row>
    <row r="65" spans="2:43" ht="13.5">
      <c r="B65" s="18"/>
      <c r="C65" s="19"/>
      <c r="D65" s="4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0"/>
      <c r="AA65" s="19"/>
      <c r="AB65" s="19"/>
      <c r="AC65" s="4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50"/>
      <c r="AP65" s="19"/>
      <c r="AQ65" s="20"/>
    </row>
    <row r="66" spans="2:43" ht="13.5">
      <c r="B66" s="18"/>
      <c r="C66" s="19"/>
      <c r="D66" s="4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0"/>
      <c r="AA66" s="19"/>
      <c r="AB66" s="19"/>
      <c r="AC66" s="4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50"/>
      <c r="AP66" s="19"/>
      <c r="AQ66" s="20"/>
    </row>
    <row r="67" spans="2:43" ht="13.5">
      <c r="B67" s="18"/>
      <c r="C67" s="19"/>
      <c r="D67" s="4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50"/>
      <c r="AA67" s="19"/>
      <c r="AB67" s="19"/>
      <c r="AC67" s="4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50"/>
      <c r="AP67" s="19"/>
      <c r="AQ67" s="20"/>
    </row>
    <row r="68" spans="2:43" ht="13.5">
      <c r="B68" s="18"/>
      <c r="C68" s="19"/>
      <c r="D68" s="4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50"/>
      <c r="AA68" s="19"/>
      <c r="AB68" s="19"/>
      <c r="AC68" s="4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50"/>
      <c r="AP68" s="19"/>
      <c r="AQ68" s="20"/>
    </row>
    <row r="69" spans="2:43" s="1" customFormat="1" ht="15">
      <c r="B69" s="31"/>
      <c r="C69" s="32"/>
      <c r="D69" s="51" t="s">
        <v>50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51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50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51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85" t="s">
        <v>54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33"/>
    </row>
    <row r="77" spans="2:43" s="3" customFormat="1" ht="14.45" customHeight="1">
      <c r="B77" s="61"/>
      <c r="C77" s="26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16P109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18</v>
      </c>
      <c r="D78" s="66"/>
      <c r="E78" s="66"/>
      <c r="F78" s="66"/>
      <c r="G78" s="66"/>
      <c r="H78" s="66"/>
      <c r="I78" s="66"/>
      <c r="J78" s="66"/>
      <c r="K78" s="66"/>
      <c r="L78" s="205" t="str">
        <f>K6</f>
        <v>ODOLOV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6" t="s">
        <v>22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6" t="s">
        <v>24</v>
      </c>
      <c r="AJ80" s="32"/>
      <c r="AK80" s="32"/>
      <c r="AL80" s="32"/>
      <c r="AM80" s="69" t="str">
        <f>IF(AN8="","",AN8)</f>
        <v>8.7.2016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6" t="s">
        <v>26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6" t="s">
        <v>31</v>
      </c>
      <c r="AJ82" s="32"/>
      <c r="AK82" s="32"/>
      <c r="AL82" s="32"/>
      <c r="AM82" s="207" t="str">
        <f>IF(E17="","",E17)</f>
        <v xml:space="preserve"> </v>
      </c>
      <c r="AN82" s="204"/>
      <c r="AO82" s="204"/>
      <c r="AP82" s="204"/>
      <c r="AQ82" s="33"/>
      <c r="AS82" s="208" t="s">
        <v>55</v>
      </c>
      <c r="AT82" s="209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6" t="s">
        <v>29</v>
      </c>
      <c r="D83" s="32"/>
      <c r="E83" s="32"/>
      <c r="F83" s="32"/>
      <c r="G83" s="32"/>
      <c r="H83" s="32"/>
      <c r="I83" s="32"/>
      <c r="J83" s="32"/>
      <c r="K83" s="32"/>
      <c r="L83" s="62" t="str">
        <f>IF(E14="Vyplň údaj","",E14)</f>
        <v/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6" t="s">
        <v>33</v>
      </c>
      <c r="AJ83" s="32"/>
      <c r="AK83" s="32"/>
      <c r="AL83" s="32"/>
      <c r="AM83" s="207" t="str">
        <f>IF(E20="","",E20)</f>
        <v xml:space="preserve"> </v>
      </c>
      <c r="AN83" s="204"/>
      <c r="AO83" s="204"/>
      <c r="AP83" s="204"/>
      <c r="AQ83" s="33"/>
      <c r="AS83" s="210"/>
      <c r="AT83" s="204"/>
      <c r="AU83" s="32"/>
      <c r="AV83" s="32"/>
      <c r="AW83" s="32"/>
      <c r="AX83" s="32"/>
      <c r="AY83" s="32"/>
      <c r="AZ83" s="32"/>
      <c r="BA83" s="32"/>
      <c r="BB83" s="32"/>
      <c r="BC83" s="32"/>
      <c r="BD83" s="71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10"/>
      <c r="AT84" s="204"/>
      <c r="AU84" s="32"/>
      <c r="AV84" s="32"/>
      <c r="AW84" s="32"/>
      <c r="AX84" s="32"/>
      <c r="AY84" s="32"/>
      <c r="AZ84" s="32"/>
      <c r="BA84" s="32"/>
      <c r="BB84" s="32"/>
      <c r="BC84" s="32"/>
      <c r="BD84" s="71"/>
    </row>
    <row r="85" spans="2:56" s="1" customFormat="1" ht="29.25" customHeight="1">
      <c r="B85" s="31"/>
      <c r="C85" s="211" t="s">
        <v>56</v>
      </c>
      <c r="D85" s="212"/>
      <c r="E85" s="212"/>
      <c r="F85" s="212"/>
      <c r="G85" s="212"/>
      <c r="H85" s="72"/>
      <c r="I85" s="213" t="s">
        <v>57</v>
      </c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3" t="s">
        <v>58</v>
      </c>
      <c r="AH85" s="212"/>
      <c r="AI85" s="212"/>
      <c r="AJ85" s="212"/>
      <c r="AK85" s="212"/>
      <c r="AL85" s="212"/>
      <c r="AM85" s="212"/>
      <c r="AN85" s="213" t="s">
        <v>59</v>
      </c>
      <c r="AO85" s="212"/>
      <c r="AP85" s="214"/>
      <c r="AQ85" s="33"/>
      <c r="AS85" s="73" t="s">
        <v>60</v>
      </c>
      <c r="AT85" s="74" t="s">
        <v>61</v>
      </c>
      <c r="AU85" s="74" t="s">
        <v>62</v>
      </c>
      <c r="AV85" s="74" t="s">
        <v>63</v>
      </c>
      <c r="AW85" s="74" t="s">
        <v>64</v>
      </c>
      <c r="AX85" s="74" t="s">
        <v>65</v>
      </c>
      <c r="AY85" s="74" t="s">
        <v>66</v>
      </c>
      <c r="AZ85" s="74" t="s">
        <v>67</v>
      </c>
      <c r="BA85" s="74" t="s">
        <v>68</v>
      </c>
      <c r="BB85" s="74" t="s">
        <v>69</v>
      </c>
      <c r="BC85" s="74" t="s">
        <v>70</v>
      </c>
      <c r="BD85" s="75" t="s">
        <v>71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6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7" t="s">
        <v>72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22">
        <f>ROUND(AG88+AG91+AG94+AG100+AG102+AG105+AG108+AG111+AG118,2)</f>
        <v>0</v>
      </c>
      <c r="AH87" s="222"/>
      <c r="AI87" s="222"/>
      <c r="AJ87" s="222"/>
      <c r="AK87" s="222"/>
      <c r="AL87" s="222"/>
      <c r="AM87" s="222"/>
      <c r="AN87" s="223">
        <f aca="true" t="shared" si="0" ref="AN87:AN121">SUM(AG87,AT87)</f>
        <v>0</v>
      </c>
      <c r="AO87" s="223"/>
      <c r="AP87" s="223"/>
      <c r="AQ87" s="67"/>
      <c r="AS87" s="79">
        <f>ROUND(AS88+AS91+AS94+AS100+AS102+AS105+AS108+AS111+AS118,2)</f>
        <v>0</v>
      </c>
      <c r="AT87" s="80">
        <f aca="true" t="shared" si="1" ref="AT87:AT121">ROUND(SUM(AV87:AW87),2)</f>
        <v>0</v>
      </c>
      <c r="AU87" s="81">
        <f>ROUND(AU88+AU91+AU94+AU100+AU102+AU105+AU108+AU111+AU118,5)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ROUND(AZ88+AZ91+AZ94+AZ100+AZ102+AZ105+AZ108+AZ111+AZ118,2)</f>
        <v>0</v>
      </c>
      <c r="BA87" s="80">
        <f>ROUND(BA88+BA91+BA94+BA100+BA102+BA105+BA108+BA111+BA118,2)</f>
        <v>0</v>
      </c>
      <c r="BB87" s="80">
        <f>ROUND(BB88+BB91+BB94+BB100+BB102+BB105+BB108+BB111+BB118,2)</f>
        <v>0</v>
      </c>
      <c r="BC87" s="80">
        <f>ROUND(BC88+BC91+BC94+BC100+BC102+BC105+BC108+BC111+BC118,2)</f>
        <v>0</v>
      </c>
      <c r="BD87" s="82">
        <f>ROUND(BD88+BD91+BD94+BD100+BD102+BD105+BD108+BD111+BD118,2)</f>
        <v>0</v>
      </c>
      <c r="BS87" s="83" t="s">
        <v>73</v>
      </c>
      <c r="BT87" s="83" t="s">
        <v>74</v>
      </c>
      <c r="BU87" s="84" t="s">
        <v>75</v>
      </c>
      <c r="BV87" s="83" t="s">
        <v>76</v>
      </c>
      <c r="BW87" s="83" t="s">
        <v>77</v>
      </c>
      <c r="BX87" s="83" t="s">
        <v>78</v>
      </c>
    </row>
    <row r="88" spans="2:76" s="5" customFormat="1" ht="37.5" customHeight="1">
      <c r="B88" s="85"/>
      <c r="C88" s="86"/>
      <c r="D88" s="218" t="s">
        <v>79</v>
      </c>
      <c r="E88" s="216"/>
      <c r="F88" s="216"/>
      <c r="G88" s="216"/>
      <c r="H88" s="216"/>
      <c r="I88" s="87"/>
      <c r="J88" s="218" t="s">
        <v>80</v>
      </c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7">
        <f>ROUND(SUM(AG89:AG90),2)</f>
        <v>0</v>
      </c>
      <c r="AH88" s="216"/>
      <c r="AI88" s="216"/>
      <c r="AJ88" s="216"/>
      <c r="AK88" s="216"/>
      <c r="AL88" s="216"/>
      <c r="AM88" s="216"/>
      <c r="AN88" s="215">
        <f t="shared" si="0"/>
        <v>0</v>
      </c>
      <c r="AO88" s="216"/>
      <c r="AP88" s="216"/>
      <c r="AQ88" s="88"/>
      <c r="AS88" s="89">
        <f>ROUND(SUM(AS89:AS90),2)</f>
        <v>0</v>
      </c>
      <c r="AT88" s="90">
        <f t="shared" si="1"/>
        <v>0</v>
      </c>
      <c r="AU88" s="91">
        <f>ROUND(SUM(AU89:AU90),5)</f>
        <v>0</v>
      </c>
      <c r="AV88" s="90">
        <f>ROUND(AZ88*L31,2)</f>
        <v>0</v>
      </c>
      <c r="AW88" s="90">
        <f>ROUND(BA88*L32,2)</f>
        <v>0</v>
      </c>
      <c r="AX88" s="90">
        <f>ROUND(BB88*L31,2)</f>
        <v>0</v>
      </c>
      <c r="AY88" s="90">
        <f>ROUND(BC88*L32,2)</f>
        <v>0</v>
      </c>
      <c r="AZ88" s="90">
        <f>ROUND(SUM(AZ89:AZ90),2)</f>
        <v>0</v>
      </c>
      <c r="BA88" s="90">
        <f>ROUND(SUM(BA89:BA90),2)</f>
        <v>0</v>
      </c>
      <c r="BB88" s="90">
        <f>ROUND(SUM(BB89:BB90),2)</f>
        <v>0</v>
      </c>
      <c r="BC88" s="90">
        <f>ROUND(SUM(BC89:BC90),2)</f>
        <v>0</v>
      </c>
      <c r="BD88" s="92">
        <f>ROUND(SUM(BD89:BD90),2)</f>
        <v>0</v>
      </c>
      <c r="BS88" s="93" t="s">
        <v>73</v>
      </c>
      <c r="BT88" s="93" t="s">
        <v>9</v>
      </c>
      <c r="BU88" s="93" t="s">
        <v>75</v>
      </c>
      <c r="BV88" s="93" t="s">
        <v>76</v>
      </c>
      <c r="BW88" s="93" t="s">
        <v>81</v>
      </c>
      <c r="BX88" s="93" t="s">
        <v>77</v>
      </c>
    </row>
    <row r="89" spans="1:76" s="6" customFormat="1" ht="22.5" customHeight="1">
      <c r="A89" s="177" t="s">
        <v>3173</v>
      </c>
      <c r="B89" s="94"/>
      <c r="C89" s="95"/>
      <c r="D89" s="95"/>
      <c r="E89" s="221" t="s">
        <v>82</v>
      </c>
      <c r="F89" s="220"/>
      <c r="G89" s="220"/>
      <c r="H89" s="220"/>
      <c r="I89" s="220"/>
      <c r="J89" s="95"/>
      <c r="K89" s="221" t="s">
        <v>83</v>
      </c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19">
        <f>'ÚT - STROJNÍ'!M31</f>
        <v>0</v>
      </c>
      <c r="AH89" s="220"/>
      <c r="AI89" s="220"/>
      <c r="AJ89" s="220"/>
      <c r="AK89" s="220"/>
      <c r="AL89" s="220"/>
      <c r="AM89" s="220"/>
      <c r="AN89" s="219">
        <f t="shared" si="0"/>
        <v>0</v>
      </c>
      <c r="AO89" s="220"/>
      <c r="AP89" s="220"/>
      <c r="AQ89" s="96"/>
      <c r="AS89" s="97">
        <f>'ÚT - STROJNÍ'!M29</f>
        <v>0</v>
      </c>
      <c r="AT89" s="98">
        <f t="shared" si="1"/>
        <v>0</v>
      </c>
      <c r="AU89" s="99">
        <f>'ÚT - STROJNÍ'!W127</f>
        <v>0</v>
      </c>
      <c r="AV89" s="98">
        <f>'ÚT - STROJNÍ'!M33</f>
        <v>0</v>
      </c>
      <c r="AW89" s="98">
        <f>'ÚT - STROJNÍ'!M34</f>
        <v>0</v>
      </c>
      <c r="AX89" s="98">
        <f>'ÚT - STROJNÍ'!M35</f>
        <v>0</v>
      </c>
      <c r="AY89" s="98">
        <f>'ÚT - STROJNÍ'!M36</f>
        <v>0</v>
      </c>
      <c r="AZ89" s="98">
        <f>'ÚT - STROJNÍ'!H33</f>
        <v>0</v>
      </c>
      <c r="BA89" s="98">
        <f>'ÚT - STROJNÍ'!H34</f>
        <v>0</v>
      </c>
      <c r="BB89" s="98">
        <f>'ÚT - STROJNÍ'!H35</f>
        <v>0</v>
      </c>
      <c r="BC89" s="98">
        <f>'ÚT - STROJNÍ'!H36</f>
        <v>0</v>
      </c>
      <c r="BD89" s="100">
        <f>'ÚT - STROJNÍ'!H37</f>
        <v>0</v>
      </c>
      <c r="BT89" s="101" t="s">
        <v>84</v>
      </c>
      <c r="BV89" s="101" t="s">
        <v>76</v>
      </c>
      <c r="BW89" s="101" t="s">
        <v>85</v>
      </c>
      <c r="BX89" s="101" t="s">
        <v>81</v>
      </c>
    </row>
    <row r="90" spans="1:76" s="6" customFormat="1" ht="22.5" customHeight="1">
      <c r="A90" s="177" t="s">
        <v>3173</v>
      </c>
      <c r="B90" s="94"/>
      <c r="C90" s="95"/>
      <c r="D90" s="95"/>
      <c r="E90" s="221" t="s">
        <v>86</v>
      </c>
      <c r="F90" s="220"/>
      <c r="G90" s="220"/>
      <c r="H90" s="220"/>
      <c r="I90" s="220"/>
      <c r="J90" s="95"/>
      <c r="K90" s="221" t="s">
        <v>87</v>
      </c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19">
        <f>'MR a EL - M + R a ELEKTRO...'!M31</f>
        <v>0</v>
      </c>
      <c r="AH90" s="220"/>
      <c r="AI90" s="220"/>
      <c r="AJ90" s="220"/>
      <c r="AK90" s="220"/>
      <c r="AL90" s="220"/>
      <c r="AM90" s="220"/>
      <c r="AN90" s="219">
        <f t="shared" si="0"/>
        <v>0</v>
      </c>
      <c r="AO90" s="220"/>
      <c r="AP90" s="220"/>
      <c r="AQ90" s="96"/>
      <c r="AS90" s="97">
        <f>'MR a EL - M + R a ELEKTRO...'!M29</f>
        <v>0</v>
      </c>
      <c r="AT90" s="98">
        <f t="shared" si="1"/>
        <v>0</v>
      </c>
      <c r="AU90" s="99">
        <f>'MR a EL - M + R a ELEKTRO...'!W152</f>
        <v>0</v>
      </c>
      <c r="AV90" s="98">
        <f>'MR a EL - M + R a ELEKTRO...'!M33</f>
        <v>0</v>
      </c>
      <c r="AW90" s="98">
        <f>'MR a EL - M + R a ELEKTRO...'!M34</f>
        <v>0</v>
      </c>
      <c r="AX90" s="98">
        <f>'MR a EL - M + R a ELEKTRO...'!M35</f>
        <v>0</v>
      </c>
      <c r="AY90" s="98">
        <f>'MR a EL - M + R a ELEKTRO...'!M36</f>
        <v>0</v>
      </c>
      <c r="AZ90" s="98">
        <f>'MR a EL - M + R a ELEKTRO...'!H33</f>
        <v>0</v>
      </c>
      <c r="BA90" s="98">
        <f>'MR a EL - M + R a ELEKTRO...'!H34</f>
        <v>0</v>
      </c>
      <c r="BB90" s="98">
        <f>'MR a EL - M + R a ELEKTRO...'!H35</f>
        <v>0</v>
      </c>
      <c r="BC90" s="98">
        <f>'MR a EL - M + R a ELEKTRO...'!H36</f>
        <v>0</v>
      </c>
      <c r="BD90" s="100">
        <f>'MR a EL - M + R a ELEKTRO...'!H37</f>
        <v>0</v>
      </c>
      <c r="BT90" s="101" t="s">
        <v>84</v>
      </c>
      <c r="BV90" s="101" t="s">
        <v>76</v>
      </c>
      <c r="BW90" s="101" t="s">
        <v>88</v>
      </c>
      <c r="BX90" s="101" t="s">
        <v>81</v>
      </c>
    </row>
    <row r="91" spans="2:76" s="5" customFormat="1" ht="22.5" customHeight="1">
      <c r="B91" s="85"/>
      <c r="C91" s="86"/>
      <c r="D91" s="218" t="s">
        <v>89</v>
      </c>
      <c r="E91" s="216"/>
      <c r="F91" s="216"/>
      <c r="G91" s="216"/>
      <c r="H91" s="216"/>
      <c r="I91" s="87"/>
      <c r="J91" s="218" t="s">
        <v>90</v>
      </c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7">
        <f>ROUND(SUM(AG92:AG93),2)</f>
        <v>0</v>
      </c>
      <c r="AH91" s="216"/>
      <c r="AI91" s="216"/>
      <c r="AJ91" s="216"/>
      <c r="AK91" s="216"/>
      <c r="AL91" s="216"/>
      <c r="AM91" s="216"/>
      <c r="AN91" s="215">
        <f t="shared" si="0"/>
        <v>0</v>
      </c>
      <c r="AO91" s="216"/>
      <c r="AP91" s="216"/>
      <c r="AQ91" s="88"/>
      <c r="AS91" s="89">
        <f>ROUND(SUM(AS92:AS93),2)</f>
        <v>0</v>
      </c>
      <c r="AT91" s="90">
        <f t="shared" si="1"/>
        <v>0</v>
      </c>
      <c r="AU91" s="91">
        <f>ROUND(SUM(AU92:AU93),5)</f>
        <v>0</v>
      </c>
      <c r="AV91" s="90">
        <f>ROUND(AZ91*L31,2)</f>
        <v>0</v>
      </c>
      <c r="AW91" s="90">
        <f>ROUND(BA91*L32,2)</f>
        <v>0</v>
      </c>
      <c r="AX91" s="90">
        <f>ROUND(BB91*L31,2)</f>
        <v>0</v>
      </c>
      <c r="AY91" s="90">
        <f>ROUND(BC91*L32,2)</f>
        <v>0</v>
      </c>
      <c r="AZ91" s="90">
        <f>ROUND(SUM(AZ92:AZ93),2)</f>
        <v>0</v>
      </c>
      <c r="BA91" s="90">
        <f>ROUND(SUM(BA92:BA93),2)</f>
        <v>0</v>
      </c>
      <c r="BB91" s="90">
        <f>ROUND(SUM(BB92:BB93),2)</f>
        <v>0</v>
      </c>
      <c r="BC91" s="90">
        <f>ROUND(SUM(BC92:BC93),2)</f>
        <v>0</v>
      </c>
      <c r="BD91" s="92">
        <f>ROUND(SUM(BD92:BD93),2)</f>
        <v>0</v>
      </c>
      <c r="BS91" s="93" t="s">
        <v>73</v>
      </c>
      <c r="BT91" s="93" t="s">
        <v>9</v>
      </c>
      <c r="BU91" s="93" t="s">
        <v>75</v>
      </c>
      <c r="BV91" s="93" t="s">
        <v>76</v>
      </c>
      <c r="BW91" s="93" t="s">
        <v>91</v>
      </c>
      <c r="BX91" s="93" t="s">
        <v>77</v>
      </c>
    </row>
    <row r="92" spans="1:76" s="6" customFormat="1" ht="22.5" customHeight="1">
      <c r="A92" s="177" t="s">
        <v>3173</v>
      </c>
      <c r="B92" s="94"/>
      <c r="C92" s="95"/>
      <c r="D92" s="95"/>
      <c r="E92" s="221" t="s">
        <v>82</v>
      </c>
      <c r="F92" s="220"/>
      <c r="G92" s="220"/>
      <c r="H92" s="220"/>
      <c r="I92" s="220"/>
      <c r="J92" s="95"/>
      <c r="K92" s="221" t="s">
        <v>83</v>
      </c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19">
        <f>'ÚT - STROJNÍ_01'!M31</f>
        <v>0</v>
      </c>
      <c r="AH92" s="220"/>
      <c r="AI92" s="220"/>
      <c r="AJ92" s="220"/>
      <c r="AK92" s="220"/>
      <c r="AL92" s="220"/>
      <c r="AM92" s="220"/>
      <c r="AN92" s="219">
        <f t="shared" si="0"/>
        <v>0</v>
      </c>
      <c r="AO92" s="220"/>
      <c r="AP92" s="220"/>
      <c r="AQ92" s="96"/>
      <c r="AS92" s="97">
        <f>'ÚT - STROJNÍ_01'!M29</f>
        <v>0</v>
      </c>
      <c r="AT92" s="98">
        <f t="shared" si="1"/>
        <v>0</v>
      </c>
      <c r="AU92" s="99">
        <f>'ÚT - STROJNÍ_01'!W126</f>
        <v>0</v>
      </c>
      <c r="AV92" s="98">
        <f>'ÚT - STROJNÍ_01'!M33</f>
        <v>0</v>
      </c>
      <c r="AW92" s="98">
        <f>'ÚT - STROJNÍ_01'!M34</f>
        <v>0</v>
      </c>
      <c r="AX92" s="98">
        <f>'ÚT - STROJNÍ_01'!M35</f>
        <v>0</v>
      </c>
      <c r="AY92" s="98">
        <f>'ÚT - STROJNÍ_01'!M36</f>
        <v>0</v>
      </c>
      <c r="AZ92" s="98">
        <f>'ÚT - STROJNÍ_01'!H33</f>
        <v>0</v>
      </c>
      <c r="BA92" s="98">
        <f>'ÚT - STROJNÍ_01'!H34</f>
        <v>0</v>
      </c>
      <c r="BB92" s="98">
        <f>'ÚT - STROJNÍ_01'!H35</f>
        <v>0</v>
      </c>
      <c r="BC92" s="98">
        <f>'ÚT - STROJNÍ_01'!H36</f>
        <v>0</v>
      </c>
      <c r="BD92" s="100">
        <f>'ÚT - STROJNÍ_01'!H37</f>
        <v>0</v>
      </c>
      <c r="BT92" s="101" t="s">
        <v>84</v>
      </c>
      <c r="BV92" s="101" t="s">
        <v>76</v>
      </c>
      <c r="BW92" s="101" t="s">
        <v>92</v>
      </c>
      <c r="BX92" s="101" t="s">
        <v>91</v>
      </c>
    </row>
    <row r="93" spans="1:76" s="6" customFormat="1" ht="22.5" customHeight="1">
      <c r="A93" s="177" t="s">
        <v>3173</v>
      </c>
      <c r="B93" s="94"/>
      <c r="C93" s="95"/>
      <c r="D93" s="95"/>
      <c r="E93" s="221" t="s">
        <v>86</v>
      </c>
      <c r="F93" s="220"/>
      <c r="G93" s="220"/>
      <c r="H93" s="220"/>
      <c r="I93" s="220"/>
      <c r="J93" s="95"/>
      <c r="K93" s="221" t="s">
        <v>87</v>
      </c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19">
        <f>'MR a EL - M + R a ELEKTRO..._01'!M31</f>
        <v>0</v>
      </c>
      <c r="AH93" s="220"/>
      <c r="AI93" s="220"/>
      <c r="AJ93" s="220"/>
      <c r="AK93" s="220"/>
      <c r="AL93" s="220"/>
      <c r="AM93" s="220"/>
      <c r="AN93" s="219">
        <f t="shared" si="0"/>
        <v>0</v>
      </c>
      <c r="AO93" s="220"/>
      <c r="AP93" s="220"/>
      <c r="AQ93" s="96"/>
      <c r="AS93" s="97">
        <f>'MR a EL - M + R a ELEKTRO..._01'!M29</f>
        <v>0</v>
      </c>
      <c r="AT93" s="98">
        <f t="shared" si="1"/>
        <v>0</v>
      </c>
      <c r="AU93" s="99">
        <f>'MR a EL - M + R a ELEKTRO..._01'!W153</f>
        <v>0</v>
      </c>
      <c r="AV93" s="98">
        <f>'MR a EL - M + R a ELEKTRO..._01'!M33</f>
        <v>0</v>
      </c>
      <c r="AW93" s="98">
        <f>'MR a EL - M + R a ELEKTRO..._01'!M34</f>
        <v>0</v>
      </c>
      <c r="AX93" s="98">
        <f>'MR a EL - M + R a ELEKTRO..._01'!M35</f>
        <v>0</v>
      </c>
      <c r="AY93" s="98">
        <f>'MR a EL - M + R a ELEKTRO..._01'!M36</f>
        <v>0</v>
      </c>
      <c r="AZ93" s="98">
        <f>'MR a EL - M + R a ELEKTRO..._01'!H33</f>
        <v>0</v>
      </c>
      <c r="BA93" s="98">
        <f>'MR a EL - M + R a ELEKTRO..._01'!H34</f>
        <v>0</v>
      </c>
      <c r="BB93" s="98">
        <f>'MR a EL - M + R a ELEKTRO..._01'!H35</f>
        <v>0</v>
      </c>
      <c r="BC93" s="98">
        <f>'MR a EL - M + R a ELEKTRO..._01'!H36</f>
        <v>0</v>
      </c>
      <c r="BD93" s="100">
        <f>'MR a EL - M + R a ELEKTRO..._01'!H37</f>
        <v>0</v>
      </c>
      <c r="BT93" s="101" t="s">
        <v>84</v>
      </c>
      <c r="BV93" s="101" t="s">
        <v>76</v>
      </c>
      <c r="BW93" s="101" t="s">
        <v>93</v>
      </c>
      <c r="BX93" s="101" t="s">
        <v>91</v>
      </c>
    </row>
    <row r="94" spans="2:76" s="5" customFormat="1" ht="22.5" customHeight="1">
      <c r="B94" s="85"/>
      <c r="C94" s="86"/>
      <c r="D94" s="218" t="s">
        <v>94</v>
      </c>
      <c r="E94" s="216"/>
      <c r="F94" s="216"/>
      <c r="G94" s="216"/>
      <c r="H94" s="216"/>
      <c r="I94" s="87"/>
      <c r="J94" s="218" t="s">
        <v>95</v>
      </c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7">
        <f>ROUND(AG95+AG98+AG99,2)</f>
        <v>0</v>
      </c>
      <c r="AH94" s="216"/>
      <c r="AI94" s="216"/>
      <c r="AJ94" s="216"/>
      <c r="AK94" s="216"/>
      <c r="AL94" s="216"/>
      <c r="AM94" s="216"/>
      <c r="AN94" s="215">
        <f t="shared" si="0"/>
        <v>0</v>
      </c>
      <c r="AO94" s="216"/>
      <c r="AP94" s="216"/>
      <c r="AQ94" s="88"/>
      <c r="AS94" s="89">
        <f>ROUND(AS95+AS98+AS99,2)</f>
        <v>0</v>
      </c>
      <c r="AT94" s="90">
        <f t="shared" si="1"/>
        <v>0</v>
      </c>
      <c r="AU94" s="91">
        <f>ROUND(AU95+AU98+AU99,5)</f>
        <v>0</v>
      </c>
      <c r="AV94" s="90">
        <f>ROUND(AZ94*L31,2)</f>
        <v>0</v>
      </c>
      <c r="AW94" s="90">
        <f>ROUND(BA94*L32,2)</f>
        <v>0</v>
      </c>
      <c r="AX94" s="90">
        <f>ROUND(BB94*L31,2)</f>
        <v>0</v>
      </c>
      <c r="AY94" s="90">
        <f>ROUND(BC94*L32,2)</f>
        <v>0</v>
      </c>
      <c r="AZ94" s="90">
        <f>ROUND(AZ95+AZ98+AZ99,2)</f>
        <v>0</v>
      </c>
      <c r="BA94" s="90">
        <f>ROUND(BA95+BA98+BA99,2)</f>
        <v>0</v>
      </c>
      <c r="BB94" s="90">
        <f>ROUND(BB95+BB98+BB99,2)</f>
        <v>0</v>
      </c>
      <c r="BC94" s="90">
        <f>ROUND(BC95+BC98+BC99,2)</f>
        <v>0</v>
      </c>
      <c r="BD94" s="92">
        <f>ROUND(BD95+BD98+BD99,2)</f>
        <v>0</v>
      </c>
      <c r="BS94" s="93" t="s">
        <v>73</v>
      </c>
      <c r="BT94" s="93" t="s">
        <v>9</v>
      </c>
      <c r="BU94" s="93" t="s">
        <v>75</v>
      </c>
      <c r="BV94" s="93" t="s">
        <v>76</v>
      </c>
      <c r="BW94" s="93" t="s">
        <v>96</v>
      </c>
      <c r="BX94" s="93" t="s">
        <v>77</v>
      </c>
    </row>
    <row r="95" spans="2:76" s="6" customFormat="1" ht="22.5" customHeight="1">
      <c r="B95" s="94"/>
      <c r="C95" s="95"/>
      <c r="D95" s="95"/>
      <c r="E95" s="221" t="s">
        <v>82</v>
      </c>
      <c r="F95" s="220"/>
      <c r="G95" s="220"/>
      <c r="H95" s="220"/>
      <c r="I95" s="220"/>
      <c r="J95" s="95"/>
      <c r="K95" s="221" t="s">
        <v>83</v>
      </c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4">
        <f>ROUND(SUM(AG96:AG97),2)</f>
        <v>0</v>
      </c>
      <c r="AH95" s="220"/>
      <c r="AI95" s="220"/>
      <c r="AJ95" s="220"/>
      <c r="AK95" s="220"/>
      <c r="AL95" s="220"/>
      <c r="AM95" s="220"/>
      <c r="AN95" s="219">
        <f t="shared" si="0"/>
        <v>0</v>
      </c>
      <c r="AO95" s="220"/>
      <c r="AP95" s="220"/>
      <c r="AQ95" s="96"/>
      <c r="AS95" s="97">
        <f>ROUND(SUM(AS96:AS97),2)</f>
        <v>0</v>
      </c>
      <c r="AT95" s="98">
        <f t="shared" si="1"/>
        <v>0</v>
      </c>
      <c r="AU95" s="99">
        <f>ROUND(SUM(AU96:AU97),5)</f>
        <v>0</v>
      </c>
      <c r="AV95" s="98">
        <f>ROUND(AZ95*L31,2)</f>
        <v>0</v>
      </c>
      <c r="AW95" s="98">
        <f>ROUND(BA95*L32,2)</f>
        <v>0</v>
      </c>
      <c r="AX95" s="98">
        <f>ROUND(BB95*L31,2)</f>
        <v>0</v>
      </c>
      <c r="AY95" s="98">
        <f>ROUND(BC95*L32,2)</f>
        <v>0</v>
      </c>
      <c r="AZ95" s="98">
        <f>ROUND(SUM(AZ96:AZ97),2)</f>
        <v>0</v>
      </c>
      <c r="BA95" s="98">
        <f>ROUND(SUM(BA96:BA97),2)</f>
        <v>0</v>
      </c>
      <c r="BB95" s="98">
        <f>ROUND(SUM(BB96:BB97),2)</f>
        <v>0</v>
      </c>
      <c r="BC95" s="98">
        <f>ROUND(SUM(BC96:BC97),2)</f>
        <v>0</v>
      </c>
      <c r="BD95" s="100">
        <f>ROUND(SUM(BD96:BD97),2)</f>
        <v>0</v>
      </c>
      <c r="BS95" s="101" t="s">
        <v>73</v>
      </c>
      <c r="BT95" s="101" t="s">
        <v>84</v>
      </c>
      <c r="BV95" s="101" t="s">
        <v>76</v>
      </c>
      <c r="BW95" s="101" t="s">
        <v>97</v>
      </c>
      <c r="BX95" s="101" t="s">
        <v>96</v>
      </c>
    </row>
    <row r="96" spans="1:76" s="6" customFormat="1" ht="22.5" customHeight="1">
      <c r="A96" s="177" t="s">
        <v>3173</v>
      </c>
      <c r="B96" s="94"/>
      <c r="C96" s="95"/>
      <c r="D96" s="95"/>
      <c r="E96" s="95"/>
      <c r="F96" s="221" t="s">
        <v>82</v>
      </c>
      <c r="G96" s="220"/>
      <c r="H96" s="220"/>
      <c r="I96" s="220"/>
      <c r="J96" s="220"/>
      <c r="K96" s="95"/>
      <c r="L96" s="221" t="s">
        <v>83</v>
      </c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19">
        <f>'ÚT - STROJNÍ_02'!M31</f>
        <v>0</v>
      </c>
      <c r="AH96" s="220"/>
      <c r="AI96" s="220"/>
      <c r="AJ96" s="220"/>
      <c r="AK96" s="220"/>
      <c r="AL96" s="220"/>
      <c r="AM96" s="220"/>
      <c r="AN96" s="219">
        <f t="shared" si="0"/>
        <v>0</v>
      </c>
      <c r="AO96" s="220"/>
      <c r="AP96" s="220"/>
      <c r="AQ96" s="96"/>
      <c r="AS96" s="97">
        <f>'ÚT - STROJNÍ_02'!M29</f>
        <v>0</v>
      </c>
      <c r="AT96" s="98">
        <f t="shared" si="1"/>
        <v>0</v>
      </c>
      <c r="AU96" s="99">
        <f>'ÚT - STROJNÍ_02'!W127</f>
        <v>0</v>
      </c>
      <c r="AV96" s="98">
        <f>'ÚT - STROJNÍ_02'!M33</f>
        <v>0</v>
      </c>
      <c r="AW96" s="98">
        <f>'ÚT - STROJNÍ_02'!M34</f>
        <v>0</v>
      </c>
      <c r="AX96" s="98">
        <f>'ÚT - STROJNÍ_02'!M35</f>
        <v>0</v>
      </c>
      <c r="AY96" s="98">
        <f>'ÚT - STROJNÍ_02'!M36</f>
        <v>0</v>
      </c>
      <c r="AZ96" s="98">
        <f>'ÚT - STROJNÍ_02'!H33</f>
        <v>0</v>
      </c>
      <c r="BA96" s="98">
        <f>'ÚT - STROJNÍ_02'!H34</f>
        <v>0</v>
      </c>
      <c r="BB96" s="98">
        <f>'ÚT - STROJNÍ_02'!H35</f>
        <v>0</v>
      </c>
      <c r="BC96" s="98">
        <f>'ÚT - STROJNÍ_02'!H36</f>
        <v>0</v>
      </c>
      <c r="BD96" s="100">
        <f>'ÚT - STROJNÍ_02'!H37</f>
        <v>0</v>
      </c>
      <c r="BT96" s="101" t="s">
        <v>98</v>
      </c>
      <c r="BU96" s="101" t="s">
        <v>99</v>
      </c>
      <c r="BV96" s="101" t="s">
        <v>76</v>
      </c>
      <c r="BW96" s="101" t="s">
        <v>97</v>
      </c>
      <c r="BX96" s="101" t="s">
        <v>96</v>
      </c>
    </row>
    <row r="97" spans="1:76" s="6" customFormat="1" ht="22.5" customHeight="1">
      <c r="A97" s="177" t="s">
        <v>3173</v>
      </c>
      <c r="B97" s="94"/>
      <c r="C97" s="95"/>
      <c r="D97" s="95"/>
      <c r="E97" s="95"/>
      <c r="F97" s="221" t="s">
        <v>100</v>
      </c>
      <c r="G97" s="220"/>
      <c r="H97" s="220"/>
      <c r="I97" s="220"/>
      <c r="J97" s="220"/>
      <c r="K97" s="95"/>
      <c r="L97" s="221" t="s">
        <v>101</v>
      </c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19">
        <f>'ÚT 2 - STROJNÍ - DEMONTÁŽE'!M32</f>
        <v>0</v>
      </c>
      <c r="AH97" s="220"/>
      <c r="AI97" s="220"/>
      <c r="AJ97" s="220"/>
      <c r="AK97" s="220"/>
      <c r="AL97" s="220"/>
      <c r="AM97" s="220"/>
      <c r="AN97" s="219">
        <f t="shared" si="0"/>
        <v>0</v>
      </c>
      <c r="AO97" s="220"/>
      <c r="AP97" s="220"/>
      <c r="AQ97" s="96"/>
      <c r="AS97" s="97">
        <f>'ÚT 2 - STROJNÍ - DEMONTÁŽE'!M30</f>
        <v>0</v>
      </c>
      <c r="AT97" s="98">
        <f t="shared" si="1"/>
        <v>0</v>
      </c>
      <c r="AU97" s="99">
        <f>'ÚT 2 - STROJNÍ - DEMONTÁŽE'!W121</f>
        <v>0</v>
      </c>
      <c r="AV97" s="98">
        <f>'ÚT 2 - STROJNÍ - DEMONTÁŽE'!M34</f>
        <v>0</v>
      </c>
      <c r="AW97" s="98">
        <f>'ÚT 2 - STROJNÍ - DEMONTÁŽE'!M35</f>
        <v>0</v>
      </c>
      <c r="AX97" s="98">
        <f>'ÚT 2 - STROJNÍ - DEMONTÁŽE'!M36</f>
        <v>0</v>
      </c>
      <c r="AY97" s="98">
        <f>'ÚT 2 - STROJNÍ - DEMONTÁŽE'!M37</f>
        <v>0</v>
      </c>
      <c r="AZ97" s="98">
        <f>'ÚT 2 - STROJNÍ - DEMONTÁŽE'!H34</f>
        <v>0</v>
      </c>
      <c r="BA97" s="98">
        <f>'ÚT 2 - STROJNÍ - DEMONTÁŽE'!H35</f>
        <v>0</v>
      </c>
      <c r="BB97" s="98">
        <f>'ÚT 2 - STROJNÍ - DEMONTÁŽE'!H36</f>
        <v>0</v>
      </c>
      <c r="BC97" s="98">
        <f>'ÚT 2 - STROJNÍ - DEMONTÁŽE'!H37</f>
        <v>0</v>
      </c>
      <c r="BD97" s="100">
        <f>'ÚT 2 - STROJNÍ - DEMONTÁŽE'!H38</f>
        <v>0</v>
      </c>
      <c r="BT97" s="101" t="s">
        <v>98</v>
      </c>
      <c r="BV97" s="101" t="s">
        <v>76</v>
      </c>
      <c r="BW97" s="101" t="s">
        <v>102</v>
      </c>
      <c r="BX97" s="101" t="s">
        <v>97</v>
      </c>
    </row>
    <row r="98" spans="1:76" s="6" customFormat="1" ht="22.5" customHeight="1">
      <c r="A98" s="177" t="s">
        <v>3173</v>
      </c>
      <c r="B98" s="94"/>
      <c r="C98" s="95"/>
      <c r="D98" s="95"/>
      <c r="E98" s="221" t="s">
        <v>86</v>
      </c>
      <c r="F98" s="220"/>
      <c r="G98" s="220"/>
      <c r="H98" s="220"/>
      <c r="I98" s="220"/>
      <c r="J98" s="95"/>
      <c r="K98" s="221" t="s">
        <v>87</v>
      </c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19">
        <f>'MR a EL - M + R a ELEKTRO..._02'!M31</f>
        <v>0</v>
      </c>
      <c r="AH98" s="220"/>
      <c r="AI98" s="220"/>
      <c r="AJ98" s="220"/>
      <c r="AK98" s="220"/>
      <c r="AL98" s="220"/>
      <c r="AM98" s="220"/>
      <c r="AN98" s="219">
        <f t="shared" si="0"/>
        <v>0</v>
      </c>
      <c r="AO98" s="220"/>
      <c r="AP98" s="220"/>
      <c r="AQ98" s="96"/>
      <c r="AS98" s="97">
        <f>'MR a EL - M + R a ELEKTRO..._02'!M29</f>
        <v>0</v>
      </c>
      <c r="AT98" s="98">
        <f t="shared" si="1"/>
        <v>0</v>
      </c>
      <c r="AU98" s="99">
        <f>'MR a EL - M + R a ELEKTRO..._02'!W152</f>
        <v>0</v>
      </c>
      <c r="AV98" s="98">
        <f>'MR a EL - M + R a ELEKTRO..._02'!M33</f>
        <v>0</v>
      </c>
      <c r="AW98" s="98">
        <f>'MR a EL - M + R a ELEKTRO..._02'!M34</f>
        <v>0</v>
      </c>
      <c r="AX98" s="98">
        <f>'MR a EL - M + R a ELEKTRO..._02'!M35</f>
        <v>0</v>
      </c>
      <c r="AY98" s="98">
        <f>'MR a EL - M + R a ELEKTRO..._02'!M36</f>
        <v>0</v>
      </c>
      <c r="AZ98" s="98">
        <f>'MR a EL - M + R a ELEKTRO..._02'!H33</f>
        <v>0</v>
      </c>
      <c r="BA98" s="98">
        <f>'MR a EL - M + R a ELEKTRO..._02'!H34</f>
        <v>0</v>
      </c>
      <c r="BB98" s="98">
        <f>'MR a EL - M + R a ELEKTRO..._02'!H35</f>
        <v>0</v>
      </c>
      <c r="BC98" s="98">
        <f>'MR a EL - M + R a ELEKTRO..._02'!H36</f>
        <v>0</v>
      </c>
      <c r="BD98" s="100">
        <f>'MR a EL - M + R a ELEKTRO..._02'!H37</f>
        <v>0</v>
      </c>
      <c r="BT98" s="101" t="s">
        <v>84</v>
      </c>
      <c r="BV98" s="101" t="s">
        <v>76</v>
      </c>
      <c r="BW98" s="101" t="s">
        <v>103</v>
      </c>
      <c r="BX98" s="101" t="s">
        <v>96</v>
      </c>
    </row>
    <row r="99" spans="1:76" s="6" customFormat="1" ht="22.5" customHeight="1">
      <c r="A99" s="177" t="s">
        <v>3173</v>
      </c>
      <c r="B99" s="94"/>
      <c r="C99" s="95"/>
      <c r="D99" s="95"/>
      <c r="E99" s="221" t="s">
        <v>104</v>
      </c>
      <c r="F99" s="220"/>
      <c r="G99" s="220"/>
      <c r="H99" s="220"/>
      <c r="I99" s="220"/>
      <c r="J99" s="95"/>
      <c r="K99" s="221" t="s">
        <v>105</v>
      </c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19">
        <f>'ST - STAVEBNÍ'!M31</f>
        <v>0</v>
      </c>
      <c r="AH99" s="220"/>
      <c r="AI99" s="220"/>
      <c r="AJ99" s="220"/>
      <c r="AK99" s="220"/>
      <c r="AL99" s="220"/>
      <c r="AM99" s="220"/>
      <c r="AN99" s="219">
        <f t="shared" si="0"/>
        <v>0</v>
      </c>
      <c r="AO99" s="220"/>
      <c r="AP99" s="220"/>
      <c r="AQ99" s="96"/>
      <c r="AS99" s="97">
        <f>'ST - STAVEBNÍ'!M29</f>
        <v>0</v>
      </c>
      <c r="AT99" s="98">
        <f t="shared" si="1"/>
        <v>0</v>
      </c>
      <c r="AU99" s="99">
        <f>'ST - STAVEBNÍ'!W133</f>
        <v>0</v>
      </c>
      <c r="AV99" s="98">
        <f>'ST - STAVEBNÍ'!M33</f>
        <v>0</v>
      </c>
      <c r="AW99" s="98">
        <f>'ST - STAVEBNÍ'!M34</f>
        <v>0</v>
      </c>
      <c r="AX99" s="98">
        <f>'ST - STAVEBNÍ'!M35</f>
        <v>0</v>
      </c>
      <c r="AY99" s="98">
        <f>'ST - STAVEBNÍ'!M36</f>
        <v>0</v>
      </c>
      <c r="AZ99" s="98">
        <f>'ST - STAVEBNÍ'!H33</f>
        <v>0</v>
      </c>
      <c r="BA99" s="98">
        <f>'ST - STAVEBNÍ'!H34</f>
        <v>0</v>
      </c>
      <c r="BB99" s="98">
        <f>'ST - STAVEBNÍ'!H35</f>
        <v>0</v>
      </c>
      <c r="BC99" s="98">
        <f>'ST - STAVEBNÍ'!H36</f>
        <v>0</v>
      </c>
      <c r="BD99" s="100">
        <f>'ST - STAVEBNÍ'!H37</f>
        <v>0</v>
      </c>
      <c r="BT99" s="101" t="s">
        <v>84</v>
      </c>
      <c r="BV99" s="101" t="s">
        <v>76</v>
      </c>
      <c r="BW99" s="101" t="s">
        <v>106</v>
      </c>
      <c r="BX99" s="101" t="s">
        <v>96</v>
      </c>
    </row>
    <row r="100" spans="2:76" s="5" customFormat="1" ht="22.5" customHeight="1">
      <c r="B100" s="85"/>
      <c r="C100" s="86"/>
      <c r="D100" s="218" t="s">
        <v>107</v>
      </c>
      <c r="E100" s="216"/>
      <c r="F100" s="216"/>
      <c r="G100" s="216"/>
      <c r="H100" s="216"/>
      <c r="I100" s="87"/>
      <c r="J100" s="218" t="s">
        <v>108</v>
      </c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7">
        <f>ROUND(AG101,2)</f>
        <v>0</v>
      </c>
      <c r="AH100" s="216"/>
      <c r="AI100" s="216"/>
      <c r="AJ100" s="216"/>
      <c r="AK100" s="216"/>
      <c r="AL100" s="216"/>
      <c r="AM100" s="216"/>
      <c r="AN100" s="215">
        <f t="shared" si="0"/>
        <v>0</v>
      </c>
      <c r="AO100" s="216"/>
      <c r="AP100" s="216"/>
      <c r="AQ100" s="88"/>
      <c r="AS100" s="89">
        <f>ROUND(AS101,2)</f>
        <v>0</v>
      </c>
      <c r="AT100" s="90">
        <f t="shared" si="1"/>
        <v>0</v>
      </c>
      <c r="AU100" s="91">
        <f>ROUND(AU101,5)</f>
        <v>0</v>
      </c>
      <c r="AV100" s="90">
        <f>ROUND(AZ100*L31,2)</f>
        <v>0</v>
      </c>
      <c r="AW100" s="90">
        <f>ROUND(BA100*L32,2)</f>
        <v>0</v>
      </c>
      <c r="AX100" s="90">
        <f>ROUND(BB100*L31,2)</f>
        <v>0</v>
      </c>
      <c r="AY100" s="90">
        <f>ROUND(BC100*L32,2)</f>
        <v>0</v>
      </c>
      <c r="AZ100" s="90">
        <f>ROUND(AZ101,2)</f>
        <v>0</v>
      </c>
      <c r="BA100" s="90">
        <f>ROUND(BA101,2)</f>
        <v>0</v>
      </c>
      <c r="BB100" s="90">
        <f>ROUND(BB101,2)</f>
        <v>0</v>
      </c>
      <c r="BC100" s="90">
        <f>ROUND(BC101,2)</f>
        <v>0</v>
      </c>
      <c r="BD100" s="92">
        <f>ROUND(BD101,2)</f>
        <v>0</v>
      </c>
      <c r="BS100" s="93" t="s">
        <v>73</v>
      </c>
      <c r="BT100" s="93" t="s">
        <v>9</v>
      </c>
      <c r="BU100" s="93" t="s">
        <v>75</v>
      </c>
      <c r="BV100" s="93" t="s">
        <v>76</v>
      </c>
      <c r="BW100" s="93" t="s">
        <v>109</v>
      </c>
      <c r="BX100" s="93" t="s">
        <v>77</v>
      </c>
    </row>
    <row r="101" spans="1:76" s="6" customFormat="1" ht="22.5" customHeight="1">
      <c r="A101" s="177" t="s">
        <v>3173</v>
      </c>
      <c r="B101" s="94"/>
      <c r="C101" s="95"/>
      <c r="D101" s="95"/>
      <c r="E101" s="221" t="s">
        <v>104</v>
      </c>
      <c r="F101" s="220"/>
      <c r="G101" s="220"/>
      <c r="H101" s="220"/>
      <c r="I101" s="220"/>
      <c r="J101" s="95"/>
      <c r="K101" s="221" t="s">
        <v>105</v>
      </c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19">
        <f>'ST - STAVEBNÍ_01'!M31</f>
        <v>0</v>
      </c>
      <c r="AH101" s="220"/>
      <c r="AI101" s="220"/>
      <c r="AJ101" s="220"/>
      <c r="AK101" s="220"/>
      <c r="AL101" s="220"/>
      <c r="AM101" s="220"/>
      <c r="AN101" s="219">
        <f t="shared" si="0"/>
        <v>0</v>
      </c>
      <c r="AO101" s="220"/>
      <c r="AP101" s="220"/>
      <c r="AQ101" s="96"/>
      <c r="AS101" s="97">
        <f>'ST - STAVEBNÍ_01'!M29</f>
        <v>0</v>
      </c>
      <c r="AT101" s="98">
        <f t="shared" si="1"/>
        <v>0</v>
      </c>
      <c r="AU101" s="99">
        <f>'ST - STAVEBNÍ_01'!W143</f>
        <v>0</v>
      </c>
      <c r="AV101" s="98">
        <f>'ST - STAVEBNÍ_01'!M33</f>
        <v>0</v>
      </c>
      <c r="AW101" s="98">
        <f>'ST - STAVEBNÍ_01'!M34</f>
        <v>0</v>
      </c>
      <c r="AX101" s="98">
        <f>'ST - STAVEBNÍ_01'!M35</f>
        <v>0</v>
      </c>
      <c r="AY101" s="98">
        <f>'ST - STAVEBNÍ_01'!M36</f>
        <v>0</v>
      </c>
      <c r="AZ101" s="98">
        <f>'ST - STAVEBNÍ_01'!H33</f>
        <v>0</v>
      </c>
      <c r="BA101" s="98">
        <f>'ST - STAVEBNÍ_01'!H34</f>
        <v>0</v>
      </c>
      <c r="BB101" s="98">
        <f>'ST - STAVEBNÍ_01'!H35</f>
        <v>0</v>
      </c>
      <c r="BC101" s="98">
        <f>'ST - STAVEBNÍ_01'!H36</f>
        <v>0</v>
      </c>
      <c r="BD101" s="100">
        <f>'ST - STAVEBNÍ_01'!H37</f>
        <v>0</v>
      </c>
      <c r="BT101" s="101" t="s">
        <v>84</v>
      </c>
      <c r="BV101" s="101" t="s">
        <v>76</v>
      </c>
      <c r="BW101" s="101" t="s">
        <v>110</v>
      </c>
      <c r="BX101" s="101" t="s">
        <v>109</v>
      </c>
    </row>
    <row r="102" spans="2:76" s="5" customFormat="1" ht="22.5" customHeight="1">
      <c r="B102" s="85"/>
      <c r="C102" s="86"/>
      <c r="D102" s="218" t="s">
        <v>111</v>
      </c>
      <c r="E102" s="216"/>
      <c r="F102" s="216"/>
      <c r="G102" s="216"/>
      <c r="H102" s="216"/>
      <c r="I102" s="87"/>
      <c r="J102" s="218" t="s">
        <v>112</v>
      </c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7">
        <f>ROUND(SUM(AG103:AG104),2)</f>
        <v>0</v>
      </c>
      <c r="AH102" s="216"/>
      <c r="AI102" s="216"/>
      <c r="AJ102" s="216"/>
      <c r="AK102" s="216"/>
      <c r="AL102" s="216"/>
      <c r="AM102" s="216"/>
      <c r="AN102" s="215">
        <f t="shared" si="0"/>
        <v>0</v>
      </c>
      <c r="AO102" s="216"/>
      <c r="AP102" s="216"/>
      <c r="AQ102" s="88"/>
      <c r="AS102" s="89">
        <f>ROUND(SUM(AS103:AS104),2)</f>
        <v>0</v>
      </c>
      <c r="AT102" s="90">
        <f t="shared" si="1"/>
        <v>0</v>
      </c>
      <c r="AU102" s="91">
        <f>ROUND(SUM(AU103:AU104),5)</f>
        <v>0</v>
      </c>
      <c r="AV102" s="90">
        <f>ROUND(AZ102*L31,2)</f>
        <v>0</v>
      </c>
      <c r="AW102" s="90">
        <f>ROUND(BA102*L32,2)</f>
        <v>0</v>
      </c>
      <c r="AX102" s="90">
        <f>ROUND(BB102*L31,2)</f>
        <v>0</v>
      </c>
      <c r="AY102" s="90">
        <f>ROUND(BC102*L32,2)</f>
        <v>0</v>
      </c>
      <c r="AZ102" s="90">
        <f>ROUND(SUM(AZ103:AZ104),2)</f>
        <v>0</v>
      </c>
      <c r="BA102" s="90">
        <f>ROUND(SUM(BA103:BA104),2)</f>
        <v>0</v>
      </c>
      <c r="BB102" s="90">
        <f>ROUND(SUM(BB103:BB104),2)</f>
        <v>0</v>
      </c>
      <c r="BC102" s="90">
        <f>ROUND(SUM(BC103:BC104),2)</f>
        <v>0</v>
      </c>
      <c r="BD102" s="92">
        <f>ROUND(SUM(BD103:BD104),2)</f>
        <v>0</v>
      </c>
      <c r="BS102" s="93" t="s">
        <v>73</v>
      </c>
      <c r="BT102" s="93" t="s">
        <v>9</v>
      </c>
      <c r="BU102" s="93" t="s">
        <v>75</v>
      </c>
      <c r="BV102" s="93" t="s">
        <v>76</v>
      </c>
      <c r="BW102" s="93" t="s">
        <v>113</v>
      </c>
      <c r="BX102" s="93" t="s">
        <v>77</v>
      </c>
    </row>
    <row r="103" spans="1:76" s="6" customFormat="1" ht="22.5" customHeight="1">
      <c r="A103" s="177" t="s">
        <v>3173</v>
      </c>
      <c r="B103" s="94"/>
      <c r="C103" s="95"/>
      <c r="D103" s="95"/>
      <c r="E103" s="221" t="s">
        <v>82</v>
      </c>
      <c r="F103" s="220"/>
      <c r="G103" s="220"/>
      <c r="H103" s="220"/>
      <c r="I103" s="220"/>
      <c r="J103" s="95"/>
      <c r="K103" s="221" t="s">
        <v>83</v>
      </c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19">
        <f>'ÚT - STROJNÍ_03'!M31</f>
        <v>0</v>
      </c>
      <c r="AH103" s="220"/>
      <c r="AI103" s="220"/>
      <c r="AJ103" s="220"/>
      <c r="AK103" s="220"/>
      <c r="AL103" s="220"/>
      <c r="AM103" s="220"/>
      <c r="AN103" s="219">
        <f t="shared" si="0"/>
        <v>0</v>
      </c>
      <c r="AO103" s="220"/>
      <c r="AP103" s="220"/>
      <c r="AQ103" s="96"/>
      <c r="AS103" s="97">
        <f>'ÚT - STROJNÍ_03'!M29</f>
        <v>0</v>
      </c>
      <c r="AT103" s="98">
        <f t="shared" si="1"/>
        <v>0</v>
      </c>
      <c r="AU103" s="99">
        <f>'ÚT - STROJNÍ_03'!W126</f>
        <v>0</v>
      </c>
      <c r="AV103" s="98">
        <f>'ÚT - STROJNÍ_03'!M33</f>
        <v>0</v>
      </c>
      <c r="AW103" s="98">
        <f>'ÚT - STROJNÍ_03'!M34</f>
        <v>0</v>
      </c>
      <c r="AX103" s="98">
        <f>'ÚT - STROJNÍ_03'!M35</f>
        <v>0</v>
      </c>
      <c r="AY103" s="98">
        <f>'ÚT - STROJNÍ_03'!M36</f>
        <v>0</v>
      </c>
      <c r="AZ103" s="98">
        <f>'ÚT - STROJNÍ_03'!H33</f>
        <v>0</v>
      </c>
      <c r="BA103" s="98">
        <f>'ÚT - STROJNÍ_03'!H34</f>
        <v>0</v>
      </c>
      <c r="BB103" s="98">
        <f>'ÚT - STROJNÍ_03'!H35</f>
        <v>0</v>
      </c>
      <c r="BC103" s="98">
        <f>'ÚT - STROJNÍ_03'!H36</f>
        <v>0</v>
      </c>
      <c r="BD103" s="100">
        <f>'ÚT - STROJNÍ_03'!H37</f>
        <v>0</v>
      </c>
      <c r="BT103" s="101" t="s">
        <v>84</v>
      </c>
      <c r="BV103" s="101" t="s">
        <v>76</v>
      </c>
      <c r="BW103" s="101" t="s">
        <v>114</v>
      </c>
      <c r="BX103" s="101" t="s">
        <v>113</v>
      </c>
    </row>
    <row r="104" spans="1:76" s="6" customFormat="1" ht="22.5" customHeight="1">
      <c r="A104" s="177" t="s">
        <v>3173</v>
      </c>
      <c r="B104" s="94"/>
      <c r="C104" s="95"/>
      <c r="D104" s="95"/>
      <c r="E104" s="221" t="s">
        <v>86</v>
      </c>
      <c r="F104" s="220"/>
      <c r="G104" s="220"/>
      <c r="H104" s="220"/>
      <c r="I104" s="220"/>
      <c r="J104" s="95"/>
      <c r="K104" s="221" t="s">
        <v>87</v>
      </c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19">
        <f>'MR a EL - M + R a ELEKTRO..._03'!M31</f>
        <v>0</v>
      </c>
      <c r="AH104" s="220"/>
      <c r="AI104" s="220"/>
      <c r="AJ104" s="220"/>
      <c r="AK104" s="220"/>
      <c r="AL104" s="220"/>
      <c r="AM104" s="220"/>
      <c r="AN104" s="219">
        <f t="shared" si="0"/>
        <v>0</v>
      </c>
      <c r="AO104" s="220"/>
      <c r="AP104" s="220"/>
      <c r="AQ104" s="96"/>
      <c r="AS104" s="97">
        <f>'MR a EL - M + R a ELEKTRO..._03'!M29</f>
        <v>0</v>
      </c>
      <c r="AT104" s="98">
        <f t="shared" si="1"/>
        <v>0</v>
      </c>
      <c r="AU104" s="99">
        <f>'MR a EL - M + R a ELEKTRO..._03'!W153</f>
        <v>0</v>
      </c>
      <c r="AV104" s="98">
        <f>'MR a EL - M + R a ELEKTRO..._03'!M33</f>
        <v>0</v>
      </c>
      <c r="AW104" s="98">
        <f>'MR a EL - M + R a ELEKTRO..._03'!M34</f>
        <v>0</v>
      </c>
      <c r="AX104" s="98">
        <f>'MR a EL - M + R a ELEKTRO..._03'!M35</f>
        <v>0</v>
      </c>
      <c r="AY104" s="98">
        <f>'MR a EL - M + R a ELEKTRO..._03'!M36</f>
        <v>0</v>
      </c>
      <c r="AZ104" s="98">
        <f>'MR a EL - M + R a ELEKTRO..._03'!H33</f>
        <v>0</v>
      </c>
      <c r="BA104" s="98">
        <f>'MR a EL - M + R a ELEKTRO..._03'!H34</f>
        <v>0</v>
      </c>
      <c r="BB104" s="98">
        <f>'MR a EL - M + R a ELEKTRO..._03'!H35</f>
        <v>0</v>
      </c>
      <c r="BC104" s="98">
        <f>'MR a EL - M + R a ELEKTRO..._03'!H36</f>
        <v>0</v>
      </c>
      <c r="BD104" s="100">
        <f>'MR a EL - M + R a ELEKTRO..._03'!H37</f>
        <v>0</v>
      </c>
      <c r="BT104" s="101" t="s">
        <v>84</v>
      </c>
      <c r="BV104" s="101" t="s">
        <v>76</v>
      </c>
      <c r="BW104" s="101" t="s">
        <v>115</v>
      </c>
      <c r="BX104" s="101" t="s">
        <v>113</v>
      </c>
    </row>
    <row r="105" spans="2:76" s="5" customFormat="1" ht="22.5" customHeight="1">
      <c r="B105" s="85"/>
      <c r="C105" s="86"/>
      <c r="D105" s="218" t="s">
        <v>116</v>
      </c>
      <c r="E105" s="216"/>
      <c r="F105" s="216"/>
      <c r="G105" s="216"/>
      <c r="H105" s="216"/>
      <c r="I105" s="87"/>
      <c r="J105" s="218" t="s">
        <v>117</v>
      </c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7">
        <f>ROUND(SUM(AG106:AG107),2)</f>
        <v>0</v>
      </c>
      <c r="AH105" s="216"/>
      <c r="AI105" s="216"/>
      <c r="AJ105" s="216"/>
      <c r="AK105" s="216"/>
      <c r="AL105" s="216"/>
      <c r="AM105" s="216"/>
      <c r="AN105" s="215">
        <f t="shared" si="0"/>
        <v>0</v>
      </c>
      <c r="AO105" s="216"/>
      <c r="AP105" s="216"/>
      <c r="AQ105" s="88"/>
      <c r="AS105" s="89">
        <f>ROUND(SUM(AS106:AS107),2)</f>
        <v>0</v>
      </c>
      <c r="AT105" s="90">
        <f t="shared" si="1"/>
        <v>0</v>
      </c>
      <c r="AU105" s="91">
        <f>ROUND(SUM(AU106:AU107),5)</f>
        <v>0</v>
      </c>
      <c r="AV105" s="90">
        <f>ROUND(AZ105*L31,2)</f>
        <v>0</v>
      </c>
      <c r="AW105" s="90">
        <f>ROUND(BA105*L32,2)</f>
        <v>0</v>
      </c>
      <c r="AX105" s="90">
        <f>ROUND(BB105*L31,2)</f>
        <v>0</v>
      </c>
      <c r="AY105" s="90">
        <f>ROUND(BC105*L32,2)</f>
        <v>0</v>
      </c>
      <c r="AZ105" s="90">
        <f>ROUND(SUM(AZ106:AZ107),2)</f>
        <v>0</v>
      </c>
      <c r="BA105" s="90">
        <f>ROUND(SUM(BA106:BA107),2)</f>
        <v>0</v>
      </c>
      <c r="BB105" s="90">
        <f>ROUND(SUM(BB106:BB107),2)</f>
        <v>0</v>
      </c>
      <c r="BC105" s="90">
        <f>ROUND(SUM(BC106:BC107),2)</f>
        <v>0</v>
      </c>
      <c r="BD105" s="92">
        <f>ROUND(SUM(BD106:BD107),2)</f>
        <v>0</v>
      </c>
      <c r="BS105" s="93" t="s">
        <v>73</v>
      </c>
      <c r="BT105" s="93" t="s">
        <v>9</v>
      </c>
      <c r="BU105" s="93" t="s">
        <v>75</v>
      </c>
      <c r="BV105" s="93" t="s">
        <v>76</v>
      </c>
      <c r="BW105" s="93" t="s">
        <v>118</v>
      </c>
      <c r="BX105" s="93" t="s">
        <v>77</v>
      </c>
    </row>
    <row r="106" spans="1:76" s="6" customFormat="1" ht="22.5" customHeight="1">
      <c r="A106" s="177" t="s">
        <v>3173</v>
      </c>
      <c r="B106" s="94"/>
      <c r="C106" s="95"/>
      <c r="D106" s="95"/>
      <c r="E106" s="221" t="s">
        <v>82</v>
      </c>
      <c r="F106" s="220"/>
      <c r="G106" s="220"/>
      <c r="H106" s="220"/>
      <c r="I106" s="220"/>
      <c r="J106" s="95"/>
      <c r="K106" s="221" t="s">
        <v>83</v>
      </c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19">
        <f>'ÚT - STROJNÍ_04'!M31</f>
        <v>0</v>
      </c>
      <c r="AH106" s="220"/>
      <c r="AI106" s="220"/>
      <c r="AJ106" s="220"/>
      <c r="AK106" s="220"/>
      <c r="AL106" s="220"/>
      <c r="AM106" s="220"/>
      <c r="AN106" s="219">
        <f t="shared" si="0"/>
        <v>0</v>
      </c>
      <c r="AO106" s="220"/>
      <c r="AP106" s="220"/>
      <c r="AQ106" s="96"/>
      <c r="AS106" s="97">
        <f>'ÚT - STROJNÍ_04'!M29</f>
        <v>0</v>
      </c>
      <c r="AT106" s="98">
        <f t="shared" si="1"/>
        <v>0</v>
      </c>
      <c r="AU106" s="99">
        <f>'ÚT - STROJNÍ_04'!W127</f>
        <v>0</v>
      </c>
      <c r="AV106" s="98">
        <f>'ÚT - STROJNÍ_04'!M33</f>
        <v>0</v>
      </c>
      <c r="AW106" s="98">
        <f>'ÚT - STROJNÍ_04'!M34</f>
        <v>0</v>
      </c>
      <c r="AX106" s="98">
        <f>'ÚT - STROJNÍ_04'!M35</f>
        <v>0</v>
      </c>
      <c r="AY106" s="98">
        <f>'ÚT - STROJNÍ_04'!M36</f>
        <v>0</v>
      </c>
      <c r="AZ106" s="98">
        <f>'ÚT - STROJNÍ_04'!H33</f>
        <v>0</v>
      </c>
      <c r="BA106" s="98">
        <f>'ÚT - STROJNÍ_04'!H34</f>
        <v>0</v>
      </c>
      <c r="BB106" s="98">
        <f>'ÚT - STROJNÍ_04'!H35</f>
        <v>0</v>
      </c>
      <c r="BC106" s="98">
        <f>'ÚT - STROJNÍ_04'!H36</f>
        <v>0</v>
      </c>
      <c r="BD106" s="100">
        <f>'ÚT - STROJNÍ_04'!H37</f>
        <v>0</v>
      </c>
      <c r="BT106" s="101" t="s">
        <v>84</v>
      </c>
      <c r="BV106" s="101" t="s">
        <v>76</v>
      </c>
      <c r="BW106" s="101" t="s">
        <v>119</v>
      </c>
      <c r="BX106" s="101" t="s">
        <v>118</v>
      </c>
    </row>
    <row r="107" spans="1:76" s="6" customFormat="1" ht="22.5" customHeight="1">
      <c r="A107" s="177" t="s">
        <v>3173</v>
      </c>
      <c r="B107" s="94"/>
      <c r="C107" s="95"/>
      <c r="D107" s="95"/>
      <c r="E107" s="221" t="s">
        <v>86</v>
      </c>
      <c r="F107" s="220"/>
      <c r="G107" s="220"/>
      <c r="H107" s="220"/>
      <c r="I107" s="220"/>
      <c r="J107" s="95"/>
      <c r="K107" s="221" t="s">
        <v>87</v>
      </c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19">
        <f>'MR a EL - M + R a ELEKTRO..._04'!M31</f>
        <v>0</v>
      </c>
      <c r="AH107" s="220"/>
      <c r="AI107" s="220"/>
      <c r="AJ107" s="220"/>
      <c r="AK107" s="220"/>
      <c r="AL107" s="220"/>
      <c r="AM107" s="220"/>
      <c r="AN107" s="219">
        <f t="shared" si="0"/>
        <v>0</v>
      </c>
      <c r="AO107" s="220"/>
      <c r="AP107" s="220"/>
      <c r="AQ107" s="96"/>
      <c r="AS107" s="97">
        <f>'MR a EL - M + R a ELEKTRO..._04'!M29</f>
        <v>0</v>
      </c>
      <c r="AT107" s="98">
        <f t="shared" si="1"/>
        <v>0</v>
      </c>
      <c r="AU107" s="99">
        <f>'MR a EL - M + R a ELEKTRO..._04'!W156</f>
        <v>0</v>
      </c>
      <c r="AV107" s="98">
        <f>'MR a EL - M + R a ELEKTRO..._04'!M33</f>
        <v>0</v>
      </c>
      <c r="AW107" s="98">
        <f>'MR a EL - M + R a ELEKTRO..._04'!M34</f>
        <v>0</v>
      </c>
      <c r="AX107" s="98">
        <f>'MR a EL - M + R a ELEKTRO..._04'!M35</f>
        <v>0</v>
      </c>
      <c r="AY107" s="98">
        <f>'MR a EL - M + R a ELEKTRO..._04'!M36</f>
        <v>0</v>
      </c>
      <c r="AZ107" s="98">
        <f>'MR a EL - M + R a ELEKTRO..._04'!H33</f>
        <v>0</v>
      </c>
      <c r="BA107" s="98">
        <f>'MR a EL - M + R a ELEKTRO..._04'!H34</f>
        <v>0</v>
      </c>
      <c r="BB107" s="98">
        <f>'MR a EL - M + R a ELEKTRO..._04'!H35</f>
        <v>0</v>
      </c>
      <c r="BC107" s="98">
        <f>'MR a EL - M + R a ELEKTRO..._04'!H36</f>
        <v>0</v>
      </c>
      <c r="BD107" s="100">
        <f>'MR a EL - M + R a ELEKTRO..._04'!H37</f>
        <v>0</v>
      </c>
      <c r="BT107" s="101" t="s">
        <v>84</v>
      </c>
      <c r="BV107" s="101" t="s">
        <v>76</v>
      </c>
      <c r="BW107" s="101" t="s">
        <v>120</v>
      </c>
      <c r="BX107" s="101" t="s">
        <v>118</v>
      </c>
    </row>
    <row r="108" spans="2:76" s="5" customFormat="1" ht="22.5" customHeight="1">
      <c r="B108" s="85"/>
      <c r="C108" s="86"/>
      <c r="D108" s="218" t="s">
        <v>121</v>
      </c>
      <c r="E108" s="216"/>
      <c r="F108" s="216"/>
      <c r="G108" s="216"/>
      <c r="H108" s="216"/>
      <c r="I108" s="87"/>
      <c r="J108" s="218" t="s">
        <v>122</v>
      </c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  <c r="AG108" s="217">
        <f>ROUND(SUM(AG109:AG110),2)</f>
        <v>0</v>
      </c>
      <c r="AH108" s="216"/>
      <c r="AI108" s="216"/>
      <c r="AJ108" s="216"/>
      <c r="AK108" s="216"/>
      <c r="AL108" s="216"/>
      <c r="AM108" s="216"/>
      <c r="AN108" s="215">
        <f t="shared" si="0"/>
        <v>0</v>
      </c>
      <c r="AO108" s="216"/>
      <c r="AP108" s="216"/>
      <c r="AQ108" s="88"/>
      <c r="AS108" s="89">
        <f>ROUND(SUM(AS109:AS110),2)</f>
        <v>0</v>
      </c>
      <c r="AT108" s="90">
        <f t="shared" si="1"/>
        <v>0</v>
      </c>
      <c r="AU108" s="91">
        <f>ROUND(SUM(AU109:AU110),5)</f>
        <v>0</v>
      </c>
      <c r="AV108" s="90">
        <f>ROUND(AZ108*L31,2)</f>
        <v>0</v>
      </c>
      <c r="AW108" s="90">
        <f>ROUND(BA108*L32,2)</f>
        <v>0</v>
      </c>
      <c r="AX108" s="90">
        <f>ROUND(BB108*L31,2)</f>
        <v>0</v>
      </c>
      <c r="AY108" s="90">
        <f>ROUND(BC108*L32,2)</f>
        <v>0</v>
      </c>
      <c r="AZ108" s="90">
        <f>ROUND(SUM(AZ109:AZ110),2)</f>
        <v>0</v>
      </c>
      <c r="BA108" s="90">
        <f>ROUND(SUM(BA109:BA110),2)</f>
        <v>0</v>
      </c>
      <c r="BB108" s="90">
        <f>ROUND(SUM(BB109:BB110),2)</f>
        <v>0</v>
      </c>
      <c r="BC108" s="90">
        <f>ROUND(SUM(BC109:BC110),2)</f>
        <v>0</v>
      </c>
      <c r="BD108" s="92">
        <f>ROUND(SUM(BD109:BD110),2)</f>
        <v>0</v>
      </c>
      <c r="BS108" s="93" t="s">
        <v>73</v>
      </c>
      <c r="BT108" s="93" t="s">
        <v>9</v>
      </c>
      <c r="BU108" s="93" t="s">
        <v>75</v>
      </c>
      <c r="BV108" s="93" t="s">
        <v>76</v>
      </c>
      <c r="BW108" s="93" t="s">
        <v>123</v>
      </c>
      <c r="BX108" s="93" t="s">
        <v>77</v>
      </c>
    </row>
    <row r="109" spans="1:76" s="6" customFormat="1" ht="22.5" customHeight="1">
      <c r="A109" s="177" t="s">
        <v>3173</v>
      </c>
      <c r="B109" s="94"/>
      <c r="C109" s="95"/>
      <c r="D109" s="95"/>
      <c r="E109" s="221" t="s">
        <v>82</v>
      </c>
      <c r="F109" s="220"/>
      <c r="G109" s="220"/>
      <c r="H109" s="220"/>
      <c r="I109" s="220"/>
      <c r="J109" s="95"/>
      <c r="K109" s="221" t="s">
        <v>83</v>
      </c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19">
        <f>'ÚT - STROJNÍ_05'!M31</f>
        <v>0</v>
      </c>
      <c r="AH109" s="220"/>
      <c r="AI109" s="220"/>
      <c r="AJ109" s="220"/>
      <c r="AK109" s="220"/>
      <c r="AL109" s="220"/>
      <c r="AM109" s="220"/>
      <c r="AN109" s="219">
        <f t="shared" si="0"/>
        <v>0</v>
      </c>
      <c r="AO109" s="220"/>
      <c r="AP109" s="220"/>
      <c r="AQ109" s="96"/>
      <c r="AS109" s="97">
        <f>'ÚT - STROJNÍ_05'!M29</f>
        <v>0</v>
      </c>
      <c r="AT109" s="98">
        <f t="shared" si="1"/>
        <v>0</v>
      </c>
      <c r="AU109" s="99">
        <f>'ÚT - STROJNÍ_05'!W126</f>
        <v>0</v>
      </c>
      <c r="AV109" s="98">
        <f>'ÚT - STROJNÍ_05'!M33</f>
        <v>0</v>
      </c>
      <c r="AW109" s="98">
        <f>'ÚT - STROJNÍ_05'!M34</f>
        <v>0</v>
      </c>
      <c r="AX109" s="98">
        <f>'ÚT - STROJNÍ_05'!M35</f>
        <v>0</v>
      </c>
      <c r="AY109" s="98">
        <f>'ÚT - STROJNÍ_05'!M36</f>
        <v>0</v>
      </c>
      <c r="AZ109" s="98">
        <f>'ÚT - STROJNÍ_05'!H33</f>
        <v>0</v>
      </c>
      <c r="BA109" s="98">
        <f>'ÚT - STROJNÍ_05'!H34</f>
        <v>0</v>
      </c>
      <c r="BB109" s="98">
        <f>'ÚT - STROJNÍ_05'!H35</f>
        <v>0</v>
      </c>
      <c r="BC109" s="98">
        <f>'ÚT - STROJNÍ_05'!H36</f>
        <v>0</v>
      </c>
      <c r="BD109" s="100">
        <f>'ÚT - STROJNÍ_05'!H37</f>
        <v>0</v>
      </c>
      <c r="BT109" s="101" t="s">
        <v>84</v>
      </c>
      <c r="BV109" s="101" t="s">
        <v>76</v>
      </c>
      <c r="BW109" s="101" t="s">
        <v>124</v>
      </c>
      <c r="BX109" s="101" t="s">
        <v>123</v>
      </c>
    </row>
    <row r="110" spans="1:76" s="6" customFormat="1" ht="22.5" customHeight="1">
      <c r="A110" s="177" t="s">
        <v>3173</v>
      </c>
      <c r="B110" s="94"/>
      <c r="C110" s="95"/>
      <c r="D110" s="95"/>
      <c r="E110" s="221" t="s">
        <v>86</v>
      </c>
      <c r="F110" s="220"/>
      <c r="G110" s="220"/>
      <c r="H110" s="220"/>
      <c r="I110" s="220"/>
      <c r="J110" s="95"/>
      <c r="K110" s="221" t="s">
        <v>87</v>
      </c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19">
        <f>'MR a EL - M + R a ELEKTRO..._05'!M31</f>
        <v>0</v>
      </c>
      <c r="AH110" s="220"/>
      <c r="AI110" s="220"/>
      <c r="AJ110" s="220"/>
      <c r="AK110" s="220"/>
      <c r="AL110" s="220"/>
      <c r="AM110" s="220"/>
      <c r="AN110" s="219">
        <f t="shared" si="0"/>
        <v>0</v>
      </c>
      <c r="AO110" s="220"/>
      <c r="AP110" s="220"/>
      <c r="AQ110" s="96"/>
      <c r="AS110" s="97">
        <f>'MR a EL - M + R a ELEKTRO..._05'!M29</f>
        <v>0</v>
      </c>
      <c r="AT110" s="98">
        <f t="shared" si="1"/>
        <v>0</v>
      </c>
      <c r="AU110" s="99">
        <f>'MR a EL - M + R a ELEKTRO..._05'!W152</f>
        <v>0</v>
      </c>
      <c r="AV110" s="98">
        <f>'MR a EL - M + R a ELEKTRO..._05'!M33</f>
        <v>0</v>
      </c>
      <c r="AW110" s="98">
        <f>'MR a EL - M + R a ELEKTRO..._05'!M34</f>
        <v>0</v>
      </c>
      <c r="AX110" s="98">
        <f>'MR a EL - M + R a ELEKTRO..._05'!M35</f>
        <v>0</v>
      </c>
      <c r="AY110" s="98">
        <f>'MR a EL - M + R a ELEKTRO..._05'!M36</f>
        <v>0</v>
      </c>
      <c r="AZ110" s="98">
        <f>'MR a EL - M + R a ELEKTRO..._05'!H33</f>
        <v>0</v>
      </c>
      <c r="BA110" s="98">
        <f>'MR a EL - M + R a ELEKTRO..._05'!H34</f>
        <v>0</v>
      </c>
      <c r="BB110" s="98">
        <f>'MR a EL - M + R a ELEKTRO..._05'!H35</f>
        <v>0</v>
      </c>
      <c r="BC110" s="98">
        <f>'MR a EL - M + R a ELEKTRO..._05'!H36</f>
        <v>0</v>
      </c>
      <c r="BD110" s="100">
        <f>'MR a EL - M + R a ELEKTRO..._05'!H37</f>
        <v>0</v>
      </c>
      <c r="BT110" s="101" t="s">
        <v>84</v>
      </c>
      <c r="BV110" s="101" t="s">
        <v>76</v>
      </c>
      <c r="BW110" s="101" t="s">
        <v>125</v>
      </c>
      <c r="BX110" s="101" t="s">
        <v>123</v>
      </c>
    </row>
    <row r="111" spans="2:76" s="5" customFormat="1" ht="22.5" customHeight="1">
      <c r="B111" s="85"/>
      <c r="C111" s="86"/>
      <c r="D111" s="218" t="s">
        <v>126</v>
      </c>
      <c r="E111" s="216"/>
      <c r="F111" s="216"/>
      <c r="G111" s="216"/>
      <c r="H111" s="216"/>
      <c r="I111" s="87"/>
      <c r="J111" s="218" t="s">
        <v>127</v>
      </c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7">
        <f>ROUND(AG112+AG113+AG116+AG117,2)</f>
        <v>0</v>
      </c>
      <c r="AH111" s="216"/>
      <c r="AI111" s="216"/>
      <c r="AJ111" s="216"/>
      <c r="AK111" s="216"/>
      <c r="AL111" s="216"/>
      <c r="AM111" s="216"/>
      <c r="AN111" s="215">
        <f t="shared" si="0"/>
        <v>0</v>
      </c>
      <c r="AO111" s="216"/>
      <c r="AP111" s="216"/>
      <c r="AQ111" s="88"/>
      <c r="AS111" s="89">
        <f>ROUND(AS112+AS113+AS116+AS117,2)</f>
        <v>0</v>
      </c>
      <c r="AT111" s="90">
        <f t="shared" si="1"/>
        <v>0</v>
      </c>
      <c r="AU111" s="91">
        <f>ROUND(AU112+AU113+AU116+AU117,5)</f>
        <v>0</v>
      </c>
      <c r="AV111" s="90">
        <f>ROUND(AZ111*L31,2)</f>
        <v>0</v>
      </c>
      <c r="AW111" s="90">
        <f>ROUND(BA111*L32,2)</f>
        <v>0</v>
      </c>
      <c r="AX111" s="90">
        <f>ROUND(BB111*L31,2)</f>
        <v>0</v>
      </c>
      <c r="AY111" s="90">
        <f>ROUND(BC111*L32,2)</f>
        <v>0</v>
      </c>
      <c r="AZ111" s="90">
        <f>ROUND(AZ112+AZ113+AZ116+AZ117,2)</f>
        <v>0</v>
      </c>
      <c r="BA111" s="90">
        <f>ROUND(BA112+BA113+BA116+BA117,2)</f>
        <v>0</v>
      </c>
      <c r="BB111" s="90">
        <f>ROUND(BB112+BB113+BB116+BB117,2)</f>
        <v>0</v>
      </c>
      <c r="BC111" s="90">
        <f>ROUND(BC112+BC113+BC116+BC117,2)</f>
        <v>0</v>
      </c>
      <c r="BD111" s="92">
        <f>ROUND(BD112+BD113+BD116+BD117,2)</f>
        <v>0</v>
      </c>
      <c r="BS111" s="93" t="s">
        <v>73</v>
      </c>
      <c r="BT111" s="93" t="s">
        <v>9</v>
      </c>
      <c r="BU111" s="93" t="s">
        <v>75</v>
      </c>
      <c r="BV111" s="93" t="s">
        <v>76</v>
      </c>
      <c r="BW111" s="93" t="s">
        <v>128</v>
      </c>
      <c r="BX111" s="93" t="s">
        <v>77</v>
      </c>
    </row>
    <row r="112" spans="1:76" s="6" customFormat="1" ht="22.5" customHeight="1">
      <c r="A112" s="177" t="s">
        <v>3173</v>
      </c>
      <c r="B112" s="94"/>
      <c r="C112" s="95"/>
      <c r="D112" s="95"/>
      <c r="E112" s="221" t="s">
        <v>129</v>
      </c>
      <c r="F112" s="220"/>
      <c r="G112" s="220"/>
      <c r="H112" s="220"/>
      <c r="I112" s="220"/>
      <c r="J112" s="95"/>
      <c r="K112" s="221" t="s">
        <v>129</v>
      </c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19">
        <f>'VZT - VZT'!M31</f>
        <v>0</v>
      </c>
      <c r="AH112" s="220"/>
      <c r="AI112" s="220"/>
      <c r="AJ112" s="220"/>
      <c r="AK112" s="220"/>
      <c r="AL112" s="220"/>
      <c r="AM112" s="220"/>
      <c r="AN112" s="219">
        <f t="shared" si="0"/>
        <v>0</v>
      </c>
      <c r="AO112" s="220"/>
      <c r="AP112" s="220"/>
      <c r="AQ112" s="96"/>
      <c r="AS112" s="97">
        <f>'VZT - VZT'!M29</f>
        <v>0</v>
      </c>
      <c r="AT112" s="98">
        <f t="shared" si="1"/>
        <v>0</v>
      </c>
      <c r="AU112" s="99">
        <f>'VZT - VZT'!W123</f>
        <v>0</v>
      </c>
      <c r="AV112" s="98">
        <f>'VZT - VZT'!M33</f>
        <v>0</v>
      </c>
      <c r="AW112" s="98">
        <f>'VZT - VZT'!M34</f>
        <v>0</v>
      </c>
      <c r="AX112" s="98">
        <f>'VZT - VZT'!M35</f>
        <v>0</v>
      </c>
      <c r="AY112" s="98">
        <f>'VZT - VZT'!M36</f>
        <v>0</v>
      </c>
      <c r="AZ112" s="98">
        <f>'VZT - VZT'!H33</f>
        <v>0</v>
      </c>
      <c r="BA112" s="98">
        <f>'VZT - VZT'!H34</f>
        <v>0</v>
      </c>
      <c r="BB112" s="98">
        <f>'VZT - VZT'!H35</f>
        <v>0</v>
      </c>
      <c r="BC112" s="98">
        <f>'VZT - VZT'!H36</f>
        <v>0</v>
      </c>
      <c r="BD112" s="100">
        <f>'VZT - VZT'!H37</f>
        <v>0</v>
      </c>
      <c r="BT112" s="101" t="s">
        <v>84</v>
      </c>
      <c r="BV112" s="101" t="s">
        <v>76</v>
      </c>
      <c r="BW112" s="101" t="s">
        <v>130</v>
      </c>
      <c r="BX112" s="101" t="s">
        <v>128</v>
      </c>
    </row>
    <row r="113" spans="2:76" s="6" customFormat="1" ht="22.5" customHeight="1">
      <c r="B113" s="94"/>
      <c r="C113" s="95"/>
      <c r="D113" s="95"/>
      <c r="E113" s="221" t="s">
        <v>82</v>
      </c>
      <c r="F113" s="220"/>
      <c r="G113" s="220"/>
      <c r="H113" s="220"/>
      <c r="I113" s="220"/>
      <c r="J113" s="95"/>
      <c r="K113" s="221" t="s">
        <v>83</v>
      </c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4">
        <f>ROUND(SUM(AG114:AG115),2)</f>
        <v>0</v>
      </c>
      <c r="AH113" s="220"/>
      <c r="AI113" s="220"/>
      <c r="AJ113" s="220"/>
      <c r="AK113" s="220"/>
      <c r="AL113" s="220"/>
      <c r="AM113" s="220"/>
      <c r="AN113" s="219">
        <f t="shared" si="0"/>
        <v>0</v>
      </c>
      <c r="AO113" s="220"/>
      <c r="AP113" s="220"/>
      <c r="AQ113" s="96"/>
      <c r="AS113" s="97">
        <f>ROUND(SUM(AS114:AS115),2)</f>
        <v>0</v>
      </c>
      <c r="AT113" s="98">
        <f t="shared" si="1"/>
        <v>0</v>
      </c>
      <c r="AU113" s="99">
        <f>ROUND(SUM(AU114:AU115),5)</f>
        <v>0</v>
      </c>
      <c r="AV113" s="98">
        <f>ROUND(AZ113*L31,2)</f>
        <v>0</v>
      </c>
      <c r="AW113" s="98">
        <f>ROUND(BA113*L32,2)</f>
        <v>0</v>
      </c>
      <c r="AX113" s="98">
        <f>ROUND(BB113*L31,2)</f>
        <v>0</v>
      </c>
      <c r="AY113" s="98">
        <f>ROUND(BC113*L32,2)</f>
        <v>0</v>
      </c>
      <c r="AZ113" s="98">
        <f>ROUND(SUM(AZ114:AZ115),2)</f>
        <v>0</v>
      </c>
      <c r="BA113" s="98">
        <f>ROUND(SUM(BA114:BA115),2)</f>
        <v>0</v>
      </c>
      <c r="BB113" s="98">
        <f>ROUND(SUM(BB114:BB115),2)</f>
        <v>0</v>
      </c>
      <c r="BC113" s="98">
        <f>ROUND(SUM(BC114:BC115),2)</f>
        <v>0</v>
      </c>
      <c r="BD113" s="100">
        <f>ROUND(SUM(BD114:BD115),2)</f>
        <v>0</v>
      </c>
      <c r="BS113" s="101" t="s">
        <v>73</v>
      </c>
      <c r="BT113" s="101" t="s">
        <v>84</v>
      </c>
      <c r="BV113" s="101" t="s">
        <v>76</v>
      </c>
      <c r="BW113" s="101" t="s">
        <v>131</v>
      </c>
      <c r="BX113" s="101" t="s">
        <v>128</v>
      </c>
    </row>
    <row r="114" spans="1:76" s="6" customFormat="1" ht="22.5" customHeight="1">
      <c r="A114" s="177" t="s">
        <v>3173</v>
      </c>
      <c r="B114" s="94"/>
      <c r="C114" s="95"/>
      <c r="D114" s="95"/>
      <c r="E114" s="95"/>
      <c r="F114" s="221" t="s">
        <v>82</v>
      </c>
      <c r="G114" s="220"/>
      <c r="H114" s="220"/>
      <c r="I114" s="220"/>
      <c r="J114" s="220"/>
      <c r="K114" s="95"/>
      <c r="L114" s="221" t="s">
        <v>83</v>
      </c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19">
        <f>'ÚT - STROJNÍ_06'!M31</f>
        <v>0</v>
      </c>
      <c r="AH114" s="220"/>
      <c r="AI114" s="220"/>
      <c r="AJ114" s="220"/>
      <c r="AK114" s="220"/>
      <c r="AL114" s="220"/>
      <c r="AM114" s="220"/>
      <c r="AN114" s="219">
        <f t="shared" si="0"/>
        <v>0</v>
      </c>
      <c r="AO114" s="220"/>
      <c r="AP114" s="220"/>
      <c r="AQ114" s="96"/>
      <c r="AS114" s="97">
        <f>'ÚT - STROJNÍ_06'!M29</f>
        <v>0</v>
      </c>
      <c r="AT114" s="98">
        <f t="shared" si="1"/>
        <v>0</v>
      </c>
      <c r="AU114" s="99">
        <f>'ÚT - STROJNÍ_06'!W131</f>
        <v>0</v>
      </c>
      <c r="AV114" s="98">
        <f>'ÚT - STROJNÍ_06'!M33</f>
        <v>0</v>
      </c>
      <c r="AW114" s="98">
        <f>'ÚT - STROJNÍ_06'!M34</f>
        <v>0</v>
      </c>
      <c r="AX114" s="98">
        <f>'ÚT - STROJNÍ_06'!M35</f>
        <v>0</v>
      </c>
      <c r="AY114" s="98">
        <f>'ÚT - STROJNÍ_06'!M36</f>
        <v>0</v>
      </c>
      <c r="AZ114" s="98">
        <f>'ÚT - STROJNÍ_06'!H33</f>
        <v>0</v>
      </c>
      <c r="BA114" s="98">
        <f>'ÚT - STROJNÍ_06'!H34</f>
        <v>0</v>
      </c>
      <c r="BB114" s="98">
        <f>'ÚT - STROJNÍ_06'!H35</f>
        <v>0</v>
      </c>
      <c r="BC114" s="98">
        <f>'ÚT - STROJNÍ_06'!H36</f>
        <v>0</v>
      </c>
      <c r="BD114" s="100">
        <f>'ÚT - STROJNÍ_06'!H37</f>
        <v>0</v>
      </c>
      <c r="BT114" s="101" t="s">
        <v>98</v>
      </c>
      <c r="BU114" s="101" t="s">
        <v>99</v>
      </c>
      <c r="BV114" s="101" t="s">
        <v>76</v>
      </c>
      <c r="BW114" s="101" t="s">
        <v>131</v>
      </c>
      <c r="BX114" s="101" t="s">
        <v>128</v>
      </c>
    </row>
    <row r="115" spans="1:76" s="6" customFormat="1" ht="22.5" customHeight="1">
      <c r="A115" s="177" t="s">
        <v>3173</v>
      </c>
      <c r="B115" s="94"/>
      <c r="C115" s="95"/>
      <c r="D115" s="95"/>
      <c r="E115" s="95"/>
      <c r="F115" s="221" t="s">
        <v>100</v>
      </c>
      <c r="G115" s="220"/>
      <c r="H115" s="220"/>
      <c r="I115" s="220"/>
      <c r="J115" s="220"/>
      <c r="K115" s="95"/>
      <c r="L115" s="221" t="s">
        <v>101</v>
      </c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19">
        <f>'ÚT 2 - STROJNÍ - DEMONTÁŽE_01'!M32</f>
        <v>0</v>
      </c>
      <c r="AH115" s="220"/>
      <c r="AI115" s="220"/>
      <c r="AJ115" s="220"/>
      <c r="AK115" s="220"/>
      <c r="AL115" s="220"/>
      <c r="AM115" s="220"/>
      <c r="AN115" s="219">
        <f t="shared" si="0"/>
        <v>0</v>
      </c>
      <c r="AO115" s="220"/>
      <c r="AP115" s="220"/>
      <c r="AQ115" s="96"/>
      <c r="AS115" s="97">
        <f>'ÚT 2 - STROJNÍ - DEMONTÁŽE_01'!M30</f>
        <v>0</v>
      </c>
      <c r="AT115" s="98">
        <f t="shared" si="1"/>
        <v>0</v>
      </c>
      <c r="AU115" s="99">
        <f>'ÚT 2 - STROJNÍ - DEMONTÁŽE_01'!W121</f>
        <v>0</v>
      </c>
      <c r="AV115" s="98">
        <f>'ÚT 2 - STROJNÍ - DEMONTÁŽE_01'!M34</f>
        <v>0</v>
      </c>
      <c r="AW115" s="98">
        <f>'ÚT 2 - STROJNÍ - DEMONTÁŽE_01'!M35</f>
        <v>0</v>
      </c>
      <c r="AX115" s="98">
        <f>'ÚT 2 - STROJNÍ - DEMONTÁŽE_01'!M36</f>
        <v>0</v>
      </c>
      <c r="AY115" s="98">
        <f>'ÚT 2 - STROJNÍ - DEMONTÁŽE_01'!M37</f>
        <v>0</v>
      </c>
      <c r="AZ115" s="98">
        <f>'ÚT 2 - STROJNÍ - DEMONTÁŽE_01'!H34</f>
        <v>0</v>
      </c>
      <c r="BA115" s="98">
        <f>'ÚT 2 - STROJNÍ - DEMONTÁŽE_01'!H35</f>
        <v>0</v>
      </c>
      <c r="BB115" s="98">
        <f>'ÚT 2 - STROJNÍ - DEMONTÁŽE_01'!H36</f>
        <v>0</v>
      </c>
      <c r="BC115" s="98">
        <f>'ÚT 2 - STROJNÍ - DEMONTÁŽE_01'!H37</f>
        <v>0</v>
      </c>
      <c r="BD115" s="100">
        <f>'ÚT 2 - STROJNÍ - DEMONTÁŽE_01'!H38</f>
        <v>0</v>
      </c>
      <c r="BT115" s="101" t="s">
        <v>98</v>
      </c>
      <c r="BV115" s="101" t="s">
        <v>76</v>
      </c>
      <c r="BW115" s="101" t="s">
        <v>132</v>
      </c>
      <c r="BX115" s="101" t="s">
        <v>131</v>
      </c>
    </row>
    <row r="116" spans="1:76" s="6" customFormat="1" ht="22.5" customHeight="1">
      <c r="A116" s="177" t="s">
        <v>3173</v>
      </c>
      <c r="B116" s="94"/>
      <c r="C116" s="95"/>
      <c r="D116" s="95"/>
      <c r="E116" s="221" t="s">
        <v>133</v>
      </c>
      <c r="F116" s="220"/>
      <c r="G116" s="220"/>
      <c r="H116" s="220"/>
      <c r="I116" s="220"/>
      <c r="J116" s="95"/>
      <c r="K116" s="221" t="s">
        <v>133</v>
      </c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19">
        <f>'OLEJ - OLEJ'!M31</f>
        <v>0</v>
      </c>
      <c r="AH116" s="220"/>
      <c r="AI116" s="220"/>
      <c r="AJ116" s="220"/>
      <c r="AK116" s="220"/>
      <c r="AL116" s="220"/>
      <c r="AM116" s="220"/>
      <c r="AN116" s="219">
        <f t="shared" si="0"/>
        <v>0</v>
      </c>
      <c r="AO116" s="220"/>
      <c r="AP116" s="220"/>
      <c r="AQ116" s="96"/>
      <c r="AS116" s="97">
        <f>'OLEJ - OLEJ'!M29</f>
        <v>0</v>
      </c>
      <c r="AT116" s="98">
        <f t="shared" si="1"/>
        <v>0</v>
      </c>
      <c r="AU116" s="99">
        <f>'OLEJ - OLEJ'!W118</f>
        <v>0</v>
      </c>
      <c r="AV116" s="98">
        <f>'OLEJ - OLEJ'!M33</f>
        <v>0</v>
      </c>
      <c r="AW116" s="98">
        <f>'OLEJ - OLEJ'!M34</f>
        <v>0</v>
      </c>
      <c r="AX116" s="98">
        <f>'OLEJ - OLEJ'!M35</f>
        <v>0</v>
      </c>
      <c r="AY116" s="98">
        <f>'OLEJ - OLEJ'!M36</f>
        <v>0</v>
      </c>
      <c r="AZ116" s="98">
        <f>'OLEJ - OLEJ'!H33</f>
        <v>0</v>
      </c>
      <c r="BA116" s="98">
        <f>'OLEJ - OLEJ'!H34</f>
        <v>0</v>
      </c>
      <c r="BB116" s="98">
        <f>'OLEJ - OLEJ'!H35</f>
        <v>0</v>
      </c>
      <c r="BC116" s="98">
        <f>'OLEJ - OLEJ'!H36</f>
        <v>0</v>
      </c>
      <c r="BD116" s="100">
        <f>'OLEJ - OLEJ'!H37</f>
        <v>0</v>
      </c>
      <c r="BT116" s="101" t="s">
        <v>84</v>
      </c>
      <c r="BV116" s="101" t="s">
        <v>76</v>
      </c>
      <c r="BW116" s="101" t="s">
        <v>134</v>
      </c>
      <c r="BX116" s="101" t="s">
        <v>128</v>
      </c>
    </row>
    <row r="117" spans="1:76" s="6" customFormat="1" ht="22.5" customHeight="1">
      <c r="A117" s="177" t="s">
        <v>3173</v>
      </c>
      <c r="B117" s="94"/>
      <c r="C117" s="95"/>
      <c r="D117" s="95"/>
      <c r="E117" s="221" t="s">
        <v>86</v>
      </c>
      <c r="F117" s="220"/>
      <c r="G117" s="220"/>
      <c r="H117" s="220"/>
      <c r="I117" s="220"/>
      <c r="J117" s="95"/>
      <c r="K117" s="221" t="s">
        <v>87</v>
      </c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19">
        <f>'MR a EL - M + R a ELEKTRO..._06'!M31</f>
        <v>0</v>
      </c>
      <c r="AH117" s="220"/>
      <c r="AI117" s="220"/>
      <c r="AJ117" s="220"/>
      <c r="AK117" s="220"/>
      <c r="AL117" s="220"/>
      <c r="AM117" s="220"/>
      <c r="AN117" s="219">
        <f t="shared" si="0"/>
        <v>0</v>
      </c>
      <c r="AO117" s="220"/>
      <c r="AP117" s="220"/>
      <c r="AQ117" s="96"/>
      <c r="AS117" s="97">
        <f>'MR a EL - M + R a ELEKTRO..._06'!M29</f>
        <v>0</v>
      </c>
      <c r="AT117" s="98">
        <f t="shared" si="1"/>
        <v>0</v>
      </c>
      <c r="AU117" s="99">
        <f>'MR a EL - M + R a ELEKTRO..._06'!W154</f>
        <v>0</v>
      </c>
      <c r="AV117" s="98">
        <f>'MR a EL - M + R a ELEKTRO..._06'!M33</f>
        <v>0</v>
      </c>
      <c r="AW117" s="98">
        <f>'MR a EL - M + R a ELEKTRO..._06'!M34</f>
        <v>0</v>
      </c>
      <c r="AX117" s="98">
        <f>'MR a EL - M + R a ELEKTRO..._06'!M35</f>
        <v>0</v>
      </c>
      <c r="AY117" s="98">
        <f>'MR a EL - M + R a ELEKTRO..._06'!M36</f>
        <v>0</v>
      </c>
      <c r="AZ117" s="98">
        <f>'MR a EL - M + R a ELEKTRO..._06'!H33</f>
        <v>0</v>
      </c>
      <c r="BA117" s="98">
        <f>'MR a EL - M + R a ELEKTRO..._06'!H34</f>
        <v>0</v>
      </c>
      <c r="BB117" s="98">
        <f>'MR a EL - M + R a ELEKTRO..._06'!H35</f>
        <v>0</v>
      </c>
      <c r="BC117" s="98">
        <f>'MR a EL - M + R a ELEKTRO..._06'!H36</f>
        <v>0</v>
      </c>
      <c r="BD117" s="100">
        <f>'MR a EL - M + R a ELEKTRO..._06'!H37</f>
        <v>0</v>
      </c>
      <c r="BT117" s="101" t="s">
        <v>84</v>
      </c>
      <c r="BV117" s="101" t="s">
        <v>76</v>
      </c>
      <c r="BW117" s="101" t="s">
        <v>135</v>
      </c>
      <c r="BX117" s="101" t="s">
        <v>128</v>
      </c>
    </row>
    <row r="118" spans="2:76" s="5" customFormat="1" ht="22.5" customHeight="1">
      <c r="B118" s="85"/>
      <c r="C118" s="86"/>
      <c r="D118" s="218" t="s">
        <v>136</v>
      </c>
      <c r="E118" s="216"/>
      <c r="F118" s="216"/>
      <c r="G118" s="216"/>
      <c r="H118" s="216"/>
      <c r="I118" s="87"/>
      <c r="J118" s="218" t="s">
        <v>137</v>
      </c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7">
        <f>ROUND(SUM(AG119:AG121),2)</f>
        <v>0</v>
      </c>
      <c r="AH118" s="216"/>
      <c r="AI118" s="216"/>
      <c r="AJ118" s="216"/>
      <c r="AK118" s="216"/>
      <c r="AL118" s="216"/>
      <c r="AM118" s="216"/>
      <c r="AN118" s="215">
        <f t="shared" si="0"/>
        <v>0</v>
      </c>
      <c r="AO118" s="216"/>
      <c r="AP118" s="216"/>
      <c r="AQ118" s="88"/>
      <c r="AS118" s="89">
        <f>ROUND(SUM(AS119:AS121),2)</f>
        <v>0</v>
      </c>
      <c r="AT118" s="90">
        <f t="shared" si="1"/>
        <v>0</v>
      </c>
      <c r="AU118" s="91">
        <f>ROUND(SUM(AU119:AU121),5)</f>
        <v>0</v>
      </c>
      <c r="AV118" s="90">
        <f>ROUND(AZ118*L31,2)</f>
        <v>0</v>
      </c>
      <c r="AW118" s="90">
        <f>ROUND(BA118*L32,2)</f>
        <v>0</v>
      </c>
      <c r="AX118" s="90">
        <f>ROUND(BB118*L31,2)</f>
        <v>0</v>
      </c>
      <c r="AY118" s="90">
        <f>ROUND(BC118*L32,2)</f>
        <v>0</v>
      </c>
      <c r="AZ118" s="90">
        <f>ROUND(SUM(AZ119:AZ121),2)</f>
        <v>0</v>
      </c>
      <c r="BA118" s="90">
        <f>ROUND(SUM(BA119:BA121),2)</f>
        <v>0</v>
      </c>
      <c r="BB118" s="90">
        <f>ROUND(SUM(BB119:BB121),2)</f>
        <v>0</v>
      </c>
      <c r="BC118" s="90">
        <f>ROUND(SUM(BC119:BC121),2)</f>
        <v>0</v>
      </c>
      <c r="BD118" s="92">
        <f>ROUND(SUM(BD119:BD121),2)</f>
        <v>0</v>
      </c>
      <c r="BS118" s="93" t="s">
        <v>73</v>
      </c>
      <c r="BT118" s="93" t="s">
        <v>9</v>
      </c>
      <c r="BU118" s="93" t="s">
        <v>75</v>
      </c>
      <c r="BV118" s="93" t="s">
        <v>76</v>
      </c>
      <c r="BW118" s="93" t="s">
        <v>138</v>
      </c>
      <c r="BX118" s="93" t="s">
        <v>77</v>
      </c>
    </row>
    <row r="119" spans="1:76" s="6" customFormat="1" ht="22.5" customHeight="1">
      <c r="A119" s="177" t="s">
        <v>3173</v>
      </c>
      <c r="B119" s="94"/>
      <c r="C119" s="95"/>
      <c r="D119" s="95"/>
      <c r="E119" s="221" t="s">
        <v>82</v>
      </c>
      <c r="F119" s="220"/>
      <c r="G119" s="220"/>
      <c r="H119" s="220"/>
      <c r="I119" s="220"/>
      <c r="J119" s="95"/>
      <c r="K119" s="221" t="s">
        <v>83</v>
      </c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19">
        <f>'ÚT - STROJNÍ_07'!M31</f>
        <v>0</v>
      </c>
      <c r="AH119" s="220"/>
      <c r="AI119" s="220"/>
      <c r="AJ119" s="220"/>
      <c r="AK119" s="220"/>
      <c r="AL119" s="220"/>
      <c r="AM119" s="220"/>
      <c r="AN119" s="219">
        <f t="shared" si="0"/>
        <v>0</v>
      </c>
      <c r="AO119" s="220"/>
      <c r="AP119" s="220"/>
      <c r="AQ119" s="96"/>
      <c r="AS119" s="97">
        <f>'ÚT - STROJNÍ_07'!M29</f>
        <v>0</v>
      </c>
      <c r="AT119" s="98">
        <f t="shared" si="1"/>
        <v>0</v>
      </c>
      <c r="AU119" s="99">
        <f>'ÚT - STROJNÍ_07'!W127</f>
        <v>0</v>
      </c>
      <c r="AV119" s="98">
        <f>'ÚT - STROJNÍ_07'!M33</f>
        <v>0</v>
      </c>
      <c r="AW119" s="98">
        <f>'ÚT - STROJNÍ_07'!M34</f>
        <v>0</v>
      </c>
      <c r="AX119" s="98">
        <f>'ÚT - STROJNÍ_07'!M35</f>
        <v>0</v>
      </c>
      <c r="AY119" s="98">
        <f>'ÚT - STROJNÍ_07'!M36</f>
        <v>0</v>
      </c>
      <c r="AZ119" s="98">
        <f>'ÚT - STROJNÍ_07'!H33</f>
        <v>0</v>
      </c>
      <c r="BA119" s="98">
        <f>'ÚT - STROJNÍ_07'!H34</f>
        <v>0</v>
      </c>
      <c r="BB119" s="98">
        <f>'ÚT - STROJNÍ_07'!H35</f>
        <v>0</v>
      </c>
      <c r="BC119" s="98">
        <f>'ÚT - STROJNÍ_07'!H36</f>
        <v>0</v>
      </c>
      <c r="BD119" s="100">
        <f>'ÚT - STROJNÍ_07'!H37</f>
        <v>0</v>
      </c>
      <c r="BT119" s="101" t="s">
        <v>84</v>
      </c>
      <c r="BV119" s="101" t="s">
        <v>76</v>
      </c>
      <c r="BW119" s="101" t="s">
        <v>139</v>
      </c>
      <c r="BX119" s="101" t="s">
        <v>138</v>
      </c>
    </row>
    <row r="120" spans="1:76" s="6" customFormat="1" ht="22.5" customHeight="1">
      <c r="A120" s="177" t="s">
        <v>3173</v>
      </c>
      <c r="B120" s="94"/>
      <c r="C120" s="95"/>
      <c r="D120" s="95"/>
      <c r="E120" s="221" t="s">
        <v>104</v>
      </c>
      <c r="F120" s="220"/>
      <c r="G120" s="220"/>
      <c r="H120" s="220"/>
      <c r="I120" s="220"/>
      <c r="J120" s="95"/>
      <c r="K120" s="221" t="s">
        <v>105</v>
      </c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19">
        <f>'ST - STAVEBNÍ_02'!M31</f>
        <v>0</v>
      </c>
      <c r="AH120" s="220"/>
      <c r="AI120" s="220"/>
      <c r="AJ120" s="220"/>
      <c r="AK120" s="220"/>
      <c r="AL120" s="220"/>
      <c r="AM120" s="220"/>
      <c r="AN120" s="219">
        <f t="shared" si="0"/>
        <v>0</v>
      </c>
      <c r="AO120" s="220"/>
      <c r="AP120" s="220"/>
      <c r="AQ120" s="96"/>
      <c r="AS120" s="97">
        <f>'ST - STAVEBNÍ_02'!M29</f>
        <v>0</v>
      </c>
      <c r="AT120" s="98">
        <f t="shared" si="1"/>
        <v>0</v>
      </c>
      <c r="AU120" s="99">
        <f>'ST - STAVEBNÍ_02'!W123</f>
        <v>0</v>
      </c>
      <c r="AV120" s="98">
        <f>'ST - STAVEBNÍ_02'!M33</f>
        <v>0</v>
      </c>
      <c r="AW120" s="98">
        <f>'ST - STAVEBNÍ_02'!M34</f>
        <v>0</v>
      </c>
      <c r="AX120" s="98">
        <f>'ST - STAVEBNÍ_02'!M35</f>
        <v>0</v>
      </c>
      <c r="AY120" s="98">
        <f>'ST - STAVEBNÍ_02'!M36</f>
        <v>0</v>
      </c>
      <c r="AZ120" s="98">
        <f>'ST - STAVEBNÍ_02'!H33</f>
        <v>0</v>
      </c>
      <c r="BA120" s="98">
        <f>'ST - STAVEBNÍ_02'!H34</f>
        <v>0</v>
      </c>
      <c r="BB120" s="98">
        <f>'ST - STAVEBNÍ_02'!H35</f>
        <v>0</v>
      </c>
      <c r="BC120" s="98">
        <f>'ST - STAVEBNÍ_02'!H36</f>
        <v>0</v>
      </c>
      <c r="BD120" s="100">
        <f>'ST - STAVEBNÍ_02'!H37</f>
        <v>0</v>
      </c>
      <c r="BT120" s="101" t="s">
        <v>84</v>
      </c>
      <c r="BV120" s="101" t="s">
        <v>76</v>
      </c>
      <c r="BW120" s="101" t="s">
        <v>140</v>
      </c>
      <c r="BX120" s="101" t="s">
        <v>138</v>
      </c>
    </row>
    <row r="121" spans="1:76" s="6" customFormat="1" ht="22.5" customHeight="1">
      <c r="A121" s="177" t="s">
        <v>3173</v>
      </c>
      <c r="B121" s="94"/>
      <c r="C121" s="95"/>
      <c r="D121" s="95"/>
      <c r="E121" s="221" t="s">
        <v>86</v>
      </c>
      <c r="F121" s="220"/>
      <c r="G121" s="220"/>
      <c r="H121" s="220"/>
      <c r="I121" s="220"/>
      <c r="J121" s="95"/>
      <c r="K121" s="221" t="s">
        <v>87</v>
      </c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19">
        <f>'MR a EL - M + R a ELEKTRO..._07'!M31</f>
        <v>0</v>
      </c>
      <c r="AH121" s="220"/>
      <c r="AI121" s="220"/>
      <c r="AJ121" s="220"/>
      <c r="AK121" s="220"/>
      <c r="AL121" s="220"/>
      <c r="AM121" s="220"/>
      <c r="AN121" s="219">
        <f t="shared" si="0"/>
        <v>0</v>
      </c>
      <c r="AO121" s="220"/>
      <c r="AP121" s="220"/>
      <c r="AQ121" s="96"/>
      <c r="AS121" s="102">
        <f>'MR a EL - M + R a ELEKTRO..._07'!M29</f>
        <v>0</v>
      </c>
      <c r="AT121" s="103">
        <f t="shared" si="1"/>
        <v>0</v>
      </c>
      <c r="AU121" s="104">
        <f>'MR a EL - M + R a ELEKTRO..._07'!W127</f>
        <v>0</v>
      </c>
      <c r="AV121" s="103">
        <f>'MR a EL - M + R a ELEKTRO..._07'!M33</f>
        <v>0</v>
      </c>
      <c r="AW121" s="103">
        <f>'MR a EL - M + R a ELEKTRO..._07'!M34</f>
        <v>0</v>
      </c>
      <c r="AX121" s="103">
        <f>'MR a EL - M + R a ELEKTRO..._07'!M35</f>
        <v>0</v>
      </c>
      <c r="AY121" s="103">
        <f>'MR a EL - M + R a ELEKTRO..._07'!M36</f>
        <v>0</v>
      </c>
      <c r="AZ121" s="103">
        <f>'MR a EL - M + R a ELEKTRO..._07'!H33</f>
        <v>0</v>
      </c>
      <c r="BA121" s="103">
        <f>'MR a EL - M + R a ELEKTRO..._07'!H34</f>
        <v>0</v>
      </c>
      <c r="BB121" s="103">
        <f>'MR a EL - M + R a ELEKTRO..._07'!H35</f>
        <v>0</v>
      </c>
      <c r="BC121" s="103">
        <f>'MR a EL - M + R a ELEKTRO..._07'!H36</f>
        <v>0</v>
      </c>
      <c r="BD121" s="105">
        <f>'MR a EL - M + R a ELEKTRO..._07'!H37</f>
        <v>0</v>
      </c>
      <c r="BT121" s="101" t="s">
        <v>84</v>
      </c>
      <c r="BV121" s="101" t="s">
        <v>76</v>
      </c>
      <c r="BW121" s="101" t="s">
        <v>141</v>
      </c>
      <c r="BX121" s="101" t="s">
        <v>138</v>
      </c>
    </row>
    <row r="122" spans="2:43" ht="13.5"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20"/>
    </row>
    <row r="123" spans="2:48" s="1" customFormat="1" ht="30" customHeight="1">
      <c r="B123" s="31"/>
      <c r="C123" s="77" t="s">
        <v>142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223">
        <f>ROUND(SUM(AG124:AG127),2)</f>
        <v>0</v>
      </c>
      <c r="AH123" s="204"/>
      <c r="AI123" s="204"/>
      <c r="AJ123" s="204"/>
      <c r="AK123" s="204"/>
      <c r="AL123" s="204"/>
      <c r="AM123" s="204"/>
      <c r="AN123" s="223">
        <f>ROUND(SUM(AN124:AN127),2)</f>
        <v>0</v>
      </c>
      <c r="AO123" s="204"/>
      <c r="AP123" s="204"/>
      <c r="AQ123" s="33"/>
      <c r="AS123" s="73" t="s">
        <v>143</v>
      </c>
      <c r="AT123" s="74" t="s">
        <v>144</v>
      </c>
      <c r="AU123" s="74" t="s">
        <v>38</v>
      </c>
      <c r="AV123" s="75" t="s">
        <v>61</v>
      </c>
    </row>
    <row r="124" spans="2:89" s="1" customFormat="1" ht="19.9" customHeight="1">
      <c r="B124" s="31"/>
      <c r="C124" s="32"/>
      <c r="D124" s="106" t="s">
        <v>145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228">
        <f>ROUND(AG87*AS124,2)</f>
        <v>0</v>
      </c>
      <c r="AH124" s="204"/>
      <c r="AI124" s="204"/>
      <c r="AJ124" s="204"/>
      <c r="AK124" s="204"/>
      <c r="AL124" s="204"/>
      <c r="AM124" s="204"/>
      <c r="AN124" s="219">
        <f>ROUND(AG124+AV124,2)</f>
        <v>0</v>
      </c>
      <c r="AO124" s="204"/>
      <c r="AP124" s="204"/>
      <c r="AQ124" s="33"/>
      <c r="AS124" s="107">
        <v>0</v>
      </c>
      <c r="AT124" s="108" t="s">
        <v>146</v>
      </c>
      <c r="AU124" s="108" t="s">
        <v>39</v>
      </c>
      <c r="AV124" s="109">
        <f>ROUND(IF(AU124="základní",AG124*L31,IF(AU124="snížená",AG124*L32,0)),2)</f>
        <v>0</v>
      </c>
      <c r="BV124" s="14" t="s">
        <v>147</v>
      </c>
      <c r="BY124" s="110">
        <f>IF(AU124="základní",AV124,0)</f>
        <v>0</v>
      </c>
      <c r="BZ124" s="110">
        <f>IF(AU124="snížená",AV124,0)</f>
        <v>0</v>
      </c>
      <c r="CA124" s="110">
        <v>0</v>
      </c>
      <c r="CB124" s="110">
        <v>0</v>
      </c>
      <c r="CC124" s="110">
        <v>0</v>
      </c>
      <c r="CD124" s="110">
        <f>IF(AU124="základní",AG124,0)</f>
        <v>0</v>
      </c>
      <c r="CE124" s="110">
        <f>IF(AU124="snížená",AG124,0)</f>
        <v>0</v>
      </c>
      <c r="CF124" s="110">
        <f>IF(AU124="zákl. přenesená",AG124,0)</f>
        <v>0</v>
      </c>
      <c r="CG124" s="110">
        <f>IF(AU124="sníž. přenesená",AG124,0)</f>
        <v>0</v>
      </c>
      <c r="CH124" s="110">
        <f>IF(AU124="nulová",AG124,0)</f>
        <v>0</v>
      </c>
      <c r="CI124" s="14">
        <f>IF(AU124="základní",1,IF(AU124="snížená",2,IF(AU124="zákl. přenesená",4,IF(AU124="sníž. přenesená",5,3))))</f>
        <v>1</v>
      </c>
      <c r="CJ124" s="14">
        <f>IF(AT124="stavební čast",1,IF(88124="investiční čast",2,3))</f>
        <v>1</v>
      </c>
      <c r="CK124" s="14" t="str">
        <f>IF(D124="Vyplň vlastní","","x")</f>
        <v>x</v>
      </c>
    </row>
    <row r="125" spans="2:89" s="1" customFormat="1" ht="19.9" customHeight="1">
      <c r="B125" s="31"/>
      <c r="C125" s="32"/>
      <c r="D125" s="227" t="s">
        <v>148</v>
      </c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32"/>
      <c r="AD125" s="32"/>
      <c r="AE125" s="32"/>
      <c r="AF125" s="32"/>
      <c r="AG125" s="228">
        <f>AG87*AS125</f>
        <v>0</v>
      </c>
      <c r="AH125" s="204"/>
      <c r="AI125" s="204"/>
      <c r="AJ125" s="204"/>
      <c r="AK125" s="204"/>
      <c r="AL125" s="204"/>
      <c r="AM125" s="204"/>
      <c r="AN125" s="219">
        <f>AG125+AV125</f>
        <v>0</v>
      </c>
      <c r="AO125" s="204"/>
      <c r="AP125" s="204"/>
      <c r="AQ125" s="33"/>
      <c r="AS125" s="111">
        <v>0</v>
      </c>
      <c r="AT125" s="112" t="s">
        <v>146</v>
      </c>
      <c r="AU125" s="112" t="s">
        <v>39</v>
      </c>
      <c r="AV125" s="100">
        <f>ROUND(IF(AU125="nulová",0,IF(OR(AU125="základní",AU125="zákl. přenesená"),AG125*L31,AG125*L32)),2)</f>
        <v>0</v>
      </c>
      <c r="BV125" s="14" t="s">
        <v>149</v>
      </c>
      <c r="BY125" s="110">
        <f>IF(AU125="základní",AV125,0)</f>
        <v>0</v>
      </c>
      <c r="BZ125" s="110">
        <f>IF(AU125="snížená",AV125,0)</f>
        <v>0</v>
      </c>
      <c r="CA125" s="110">
        <f>IF(AU125="zákl. přenesená",AV125,0)</f>
        <v>0</v>
      </c>
      <c r="CB125" s="110">
        <f>IF(AU125="sníž. přenesená",AV125,0)</f>
        <v>0</v>
      </c>
      <c r="CC125" s="110">
        <f>IF(AU125="nulová",AV125,0)</f>
        <v>0</v>
      </c>
      <c r="CD125" s="110">
        <f>IF(AU125="základní",AG125,0)</f>
        <v>0</v>
      </c>
      <c r="CE125" s="110">
        <f>IF(AU125="snížená",AG125,0)</f>
        <v>0</v>
      </c>
      <c r="CF125" s="110">
        <f>IF(AU125="zákl. přenesená",AG125,0)</f>
        <v>0</v>
      </c>
      <c r="CG125" s="110">
        <f>IF(AU125="sníž. přenesená",AG125,0)</f>
        <v>0</v>
      </c>
      <c r="CH125" s="110">
        <f>IF(AU125="nulová",AG125,0)</f>
        <v>0</v>
      </c>
      <c r="CI125" s="14">
        <f>IF(AU125="základní",1,IF(AU125="snížená",2,IF(AU125="zákl. přenesená",4,IF(AU125="sníž. přenesená",5,3))))</f>
        <v>1</v>
      </c>
      <c r="CJ125" s="14">
        <f>IF(AT125="stavební čast",1,IF(88125="investiční čast",2,3))</f>
        <v>1</v>
      </c>
      <c r="CK125" s="14" t="str">
        <f>IF(D125="Vyplň vlastní","","x")</f>
        <v/>
      </c>
    </row>
    <row r="126" spans="2:89" s="1" customFormat="1" ht="19.9" customHeight="1">
      <c r="B126" s="31"/>
      <c r="C126" s="32"/>
      <c r="D126" s="227" t="s">
        <v>148</v>
      </c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32"/>
      <c r="AD126" s="32"/>
      <c r="AE126" s="32"/>
      <c r="AF126" s="32"/>
      <c r="AG126" s="228">
        <f>AG87*AS126</f>
        <v>0</v>
      </c>
      <c r="AH126" s="204"/>
      <c r="AI126" s="204"/>
      <c r="AJ126" s="204"/>
      <c r="AK126" s="204"/>
      <c r="AL126" s="204"/>
      <c r="AM126" s="204"/>
      <c r="AN126" s="219">
        <f>AG126+AV126</f>
        <v>0</v>
      </c>
      <c r="AO126" s="204"/>
      <c r="AP126" s="204"/>
      <c r="AQ126" s="33"/>
      <c r="AS126" s="111">
        <v>0</v>
      </c>
      <c r="AT126" s="112" t="s">
        <v>146</v>
      </c>
      <c r="AU126" s="112" t="s">
        <v>39</v>
      </c>
      <c r="AV126" s="100">
        <f>ROUND(IF(AU126="nulová",0,IF(OR(AU126="základní",AU126="zákl. přenesená"),AG126*L31,AG126*L32)),2)</f>
        <v>0</v>
      </c>
      <c r="BV126" s="14" t="s">
        <v>149</v>
      </c>
      <c r="BY126" s="110">
        <f>IF(AU126="základní",AV126,0)</f>
        <v>0</v>
      </c>
      <c r="BZ126" s="110">
        <f>IF(AU126="snížená",AV126,0)</f>
        <v>0</v>
      </c>
      <c r="CA126" s="110">
        <f>IF(AU126="zákl. přenesená",AV126,0)</f>
        <v>0</v>
      </c>
      <c r="CB126" s="110">
        <f>IF(AU126="sníž. přenesená",AV126,0)</f>
        <v>0</v>
      </c>
      <c r="CC126" s="110">
        <f>IF(AU126="nulová",AV126,0)</f>
        <v>0</v>
      </c>
      <c r="CD126" s="110">
        <f>IF(AU126="základní",AG126,0)</f>
        <v>0</v>
      </c>
      <c r="CE126" s="110">
        <f>IF(AU126="snížená",AG126,0)</f>
        <v>0</v>
      </c>
      <c r="CF126" s="110">
        <f>IF(AU126="zákl. přenesená",AG126,0)</f>
        <v>0</v>
      </c>
      <c r="CG126" s="110">
        <f>IF(AU126="sníž. přenesená",AG126,0)</f>
        <v>0</v>
      </c>
      <c r="CH126" s="110">
        <f>IF(AU126="nulová",AG126,0)</f>
        <v>0</v>
      </c>
      <c r="CI126" s="14">
        <f>IF(AU126="základní",1,IF(AU126="snížená",2,IF(AU126="zákl. přenesená",4,IF(AU126="sníž. přenesená",5,3))))</f>
        <v>1</v>
      </c>
      <c r="CJ126" s="14">
        <f>IF(AT126="stavební čast",1,IF(88126="investiční čast",2,3))</f>
        <v>1</v>
      </c>
      <c r="CK126" s="14" t="str">
        <f>IF(D126="Vyplň vlastní","","x")</f>
        <v/>
      </c>
    </row>
    <row r="127" spans="2:89" s="1" customFormat="1" ht="19.9" customHeight="1">
      <c r="B127" s="31"/>
      <c r="C127" s="32"/>
      <c r="D127" s="227" t="s">
        <v>148</v>
      </c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32"/>
      <c r="AD127" s="32"/>
      <c r="AE127" s="32"/>
      <c r="AF127" s="32"/>
      <c r="AG127" s="228">
        <f>AG87*AS127</f>
        <v>0</v>
      </c>
      <c r="AH127" s="204"/>
      <c r="AI127" s="204"/>
      <c r="AJ127" s="204"/>
      <c r="AK127" s="204"/>
      <c r="AL127" s="204"/>
      <c r="AM127" s="204"/>
      <c r="AN127" s="219">
        <f>AG127+AV127</f>
        <v>0</v>
      </c>
      <c r="AO127" s="204"/>
      <c r="AP127" s="204"/>
      <c r="AQ127" s="33"/>
      <c r="AS127" s="113">
        <v>0</v>
      </c>
      <c r="AT127" s="114" t="s">
        <v>146</v>
      </c>
      <c r="AU127" s="114" t="s">
        <v>39</v>
      </c>
      <c r="AV127" s="105">
        <f>ROUND(IF(AU127="nulová",0,IF(OR(AU127="základní",AU127="zákl. přenesená"),AG127*L31,AG127*L32)),2)</f>
        <v>0</v>
      </c>
      <c r="BV127" s="14" t="s">
        <v>149</v>
      </c>
      <c r="BY127" s="110">
        <f>IF(AU127="základní",AV127,0)</f>
        <v>0</v>
      </c>
      <c r="BZ127" s="110">
        <f>IF(AU127="snížená",AV127,0)</f>
        <v>0</v>
      </c>
      <c r="CA127" s="110">
        <f>IF(AU127="zákl. přenesená",AV127,0)</f>
        <v>0</v>
      </c>
      <c r="CB127" s="110">
        <f>IF(AU127="sníž. přenesená",AV127,0)</f>
        <v>0</v>
      </c>
      <c r="CC127" s="110">
        <f>IF(AU127="nulová",AV127,0)</f>
        <v>0</v>
      </c>
      <c r="CD127" s="110">
        <f>IF(AU127="základní",AG127,0)</f>
        <v>0</v>
      </c>
      <c r="CE127" s="110">
        <f>IF(AU127="snížená",AG127,0)</f>
        <v>0</v>
      </c>
      <c r="CF127" s="110">
        <f>IF(AU127="zákl. přenesená",AG127,0)</f>
        <v>0</v>
      </c>
      <c r="CG127" s="110">
        <f>IF(AU127="sníž. přenesená",AG127,0)</f>
        <v>0</v>
      </c>
      <c r="CH127" s="110">
        <f>IF(AU127="nulová",AG127,0)</f>
        <v>0</v>
      </c>
      <c r="CI127" s="14">
        <f>IF(AU127="základní",1,IF(AU127="snížená",2,IF(AU127="zákl. přenesená",4,IF(AU127="sníž. přenesená",5,3))))</f>
        <v>1</v>
      </c>
      <c r="CJ127" s="14">
        <f>IF(AT127="stavební čast",1,IF(88127="investiční čast",2,3))</f>
        <v>1</v>
      </c>
      <c r="CK127" s="14" t="str">
        <f>IF(D127="Vyplň vlastní","","x")</f>
        <v/>
      </c>
    </row>
    <row r="128" spans="2:43" s="1" customFormat="1" ht="10.9" customHeight="1"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3"/>
    </row>
    <row r="129" spans="2:43" s="1" customFormat="1" ht="30" customHeight="1">
      <c r="B129" s="31"/>
      <c r="C129" s="115" t="s">
        <v>150</v>
      </c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225">
        <f>ROUND(AG87+AG123,2)</f>
        <v>0</v>
      </c>
      <c r="AH129" s="225"/>
      <c r="AI129" s="225"/>
      <c r="AJ129" s="225"/>
      <c r="AK129" s="225"/>
      <c r="AL129" s="225"/>
      <c r="AM129" s="225"/>
      <c r="AN129" s="225">
        <f>AN87+AN123</f>
        <v>0</v>
      </c>
      <c r="AO129" s="225"/>
      <c r="AP129" s="225"/>
      <c r="AQ129" s="33"/>
    </row>
    <row r="130" spans="2:43" s="1" customFormat="1" ht="6.95" customHeight="1"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7"/>
    </row>
  </sheetData>
  <mergeCells count="190">
    <mergeCell ref="AG129:AM129"/>
    <mergeCell ref="AN129:AP129"/>
    <mergeCell ref="AR2:BE2"/>
    <mergeCell ref="D125:AB125"/>
    <mergeCell ref="AG125:AM125"/>
    <mergeCell ref="AN125:AP125"/>
    <mergeCell ref="D126:AB126"/>
    <mergeCell ref="AG126:AM126"/>
    <mergeCell ref="AN126:AP126"/>
    <mergeCell ref="D127:AB127"/>
    <mergeCell ref="AG127:AM127"/>
    <mergeCell ref="AN127:AP127"/>
    <mergeCell ref="AN120:AP120"/>
    <mergeCell ref="AG120:AM120"/>
    <mergeCell ref="E120:I120"/>
    <mergeCell ref="K120:AF120"/>
    <mergeCell ref="AN121:AP121"/>
    <mergeCell ref="AG121:AM121"/>
    <mergeCell ref="E121:I121"/>
    <mergeCell ref="K121:AF121"/>
    <mergeCell ref="AG124:AM124"/>
    <mergeCell ref="AN124:AP124"/>
    <mergeCell ref="AG123:AM123"/>
    <mergeCell ref="AN123:AP123"/>
    <mergeCell ref="AN117:AP117"/>
    <mergeCell ref="AG117:AM117"/>
    <mergeCell ref="E117:I117"/>
    <mergeCell ref="K117:AF117"/>
    <mergeCell ref="AN118:AP118"/>
    <mergeCell ref="AG118:AM118"/>
    <mergeCell ref="D118:H118"/>
    <mergeCell ref="J118:AF118"/>
    <mergeCell ref="AN119:AP119"/>
    <mergeCell ref="AG119:AM119"/>
    <mergeCell ref="E119:I119"/>
    <mergeCell ref="K119:AF119"/>
    <mergeCell ref="AN114:AP114"/>
    <mergeCell ref="AG114:AM114"/>
    <mergeCell ref="F114:J114"/>
    <mergeCell ref="L114:AF114"/>
    <mergeCell ref="AN115:AP115"/>
    <mergeCell ref="AG115:AM115"/>
    <mergeCell ref="F115:J115"/>
    <mergeCell ref="L115:AF115"/>
    <mergeCell ref="AN116:AP116"/>
    <mergeCell ref="AG116:AM116"/>
    <mergeCell ref="E116:I116"/>
    <mergeCell ref="K116:AF116"/>
    <mergeCell ref="AN111:AP111"/>
    <mergeCell ref="AG111:AM111"/>
    <mergeCell ref="D111:H111"/>
    <mergeCell ref="J111:AF111"/>
    <mergeCell ref="AN112:AP112"/>
    <mergeCell ref="AG112:AM112"/>
    <mergeCell ref="E112:I112"/>
    <mergeCell ref="K112:AF112"/>
    <mergeCell ref="AN113:AP113"/>
    <mergeCell ref="AG113:AM113"/>
    <mergeCell ref="E113:I113"/>
    <mergeCell ref="K113:AF113"/>
    <mergeCell ref="AN108:AP108"/>
    <mergeCell ref="AG108:AM108"/>
    <mergeCell ref="D108:H108"/>
    <mergeCell ref="J108:AF108"/>
    <mergeCell ref="AN109:AP109"/>
    <mergeCell ref="AG109:AM109"/>
    <mergeCell ref="E109:I109"/>
    <mergeCell ref="K109:AF109"/>
    <mergeCell ref="AN110:AP110"/>
    <mergeCell ref="AG110:AM110"/>
    <mergeCell ref="E110:I110"/>
    <mergeCell ref="K110:AF110"/>
    <mergeCell ref="AN105:AP105"/>
    <mergeCell ref="AG105:AM105"/>
    <mergeCell ref="D105:H105"/>
    <mergeCell ref="J105:AF105"/>
    <mergeCell ref="AN106:AP106"/>
    <mergeCell ref="AG106:AM106"/>
    <mergeCell ref="E106:I106"/>
    <mergeCell ref="K106:AF106"/>
    <mergeCell ref="AN107:AP107"/>
    <mergeCell ref="AG107:AM107"/>
    <mergeCell ref="E107:I107"/>
    <mergeCell ref="K107:AF107"/>
    <mergeCell ref="AN102:AP102"/>
    <mergeCell ref="AG102:AM102"/>
    <mergeCell ref="D102:H102"/>
    <mergeCell ref="J102:AF102"/>
    <mergeCell ref="AN103:AP103"/>
    <mergeCell ref="AG103:AM103"/>
    <mergeCell ref="E103:I103"/>
    <mergeCell ref="K103:AF103"/>
    <mergeCell ref="AN104:AP104"/>
    <mergeCell ref="AG104:AM104"/>
    <mergeCell ref="E104:I104"/>
    <mergeCell ref="K104:AF104"/>
    <mergeCell ref="AN99:AP99"/>
    <mergeCell ref="AG99:AM99"/>
    <mergeCell ref="E99:I99"/>
    <mergeCell ref="K99:AF99"/>
    <mergeCell ref="AN100:AP100"/>
    <mergeCell ref="AG100:AM100"/>
    <mergeCell ref="D100:H100"/>
    <mergeCell ref="J100:AF100"/>
    <mergeCell ref="AN101:AP101"/>
    <mergeCell ref="AG101:AM101"/>
    <mergeCell ref="E101:I101"/>
    <mergeCell ref="K101:AF101"/>
    <mergeCell ref="AN96:AP96"/>
    <mergeCell ref="AG96:AM96"/>
    <mergeCell ref="F96:J96"/>
    <mergeCell ref="L96:AF96"/>
    <mergeCell ref="AN97:AP97"/>
    <mergeCell ref="AG97:AM97"/>
    <mergeCell ref="F97:J97"/>
    <mergeCell ref="L97:AF97"/>
    <mergeCell ref="AN98:AP98"/>
    <mergeCell ref="AG98:AM98"/>
    <mergeCell ref="E98:I98"/>
    <mergeCell ref="K98:AF98"/>
    <mergeCell ref="AN93:AP93"/>
    <mergeCell ref="AG93:AM93"/>
    <mergeCell ref="E93:I93"/>
    <mergeCell ref="K93:AF93"/>
    <mergeCell ref="AN94:AP94"/>
    <mergeCell ref="AG94:AM94"/>
    <mergeCell ref="D94:H94"/>
    <mergeCell ref="J94:AF94"/>
    <mergeCell ref="AN95:AP95"/>
    <mergeCell ref="AG95:AM95"/>
    <mergeCell ref="E95:I95"/>
    <mergeCell ref="K95:AF95"/>
    <mergeCell ref="AN90:AP90"/>
    <mergeCell ref="AG90:AM90"/>
    <mergeCell ref="E90:I90"/>
    <mergeCell ref="K90:AF90"/>
    <mergeCell ref="AN91:AP91"/>
    <mergeCell ref="AG91:AM91"/>
    <mergeCell ref="D91:H91"/>
    <mergeCell ref="J91:AF91"/>
    <mergeCell ref="AN92:AP92"/>
    <mergeCell ref="AG92:AM92"/>
    <mergeCell ref="E92:I92"/>
    <mergeCell ref="K92:AF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G87:AM87"/>
    <mergeCell ref="AN87:AP87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</mergeCells>
  <dataValidations count="2">
    <dataValidation type="list" allowBlank="1" showInputMessage="1" showErrorMessage="1" error="Povoleny jsou hodnoty základní, snížená, zákl. přenesená, sníž. přenesená, nulová." sqref="AU124:AU128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124:AT128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9" location="'ÚT - STROJNÍ'!C2" tooltip="ÚT - STROJNÍ" display="/"/>
    <hyperlink ref="A90" location="'MR a EL - M + R a ELEKTRO...'!C2" tooltip="MR a EL - M + R a ELEKTRO..." display="/"/>
    <hyperlink ref="A92" location="'ÚT - STROJNÍ_01'!C2" tooltip="ÚT - STROJNÍ_01" display="/"/>
    <hyperlink ref="A93" location="'MR a EL - M + R a ELEKTRO..._01'!C2" tooltip="MR a EL - M + R a ELEKTRO..._01" display="/"/>
    <hyperlink ref="A96" location="'ÚT - STROJNÍ_02'!C2" tooltip="ÚT - STROJNÍ_02" display="/"/>
    <hyperlink ref="A97" location="'ÚT 2 - STROJNÍ - DEMONTÁŽE'!C2" tooltip="ÚT 2 - STROJNÍ - DEMONTÁŽE" display="/"/>
    <hyperlink ref="A98" location="'MR a EL - M + R a ELEKTRO..._02'!C2" tooltip="MR a EL - M + R a ELEKTRO..._02" display="/"/>
    <hyperlink ref="A99" location="'ST - STAVEBNÍ'!C2" tooltip="ST - STAVEBNÍ" display="/"/>
    <hyperlink ref="A101" location="'ST - STAVEBNÍ_01'!C2" tooltip="ST - STAVEBNÍ_01" display="/"/>
    <hyperlink ref="A103" location="'ÚT - STROJNÍ_03'!C2" tooltip="ÚT - STROJNÍ_03" display="/"/>
    <hyperlink ref="A104" location="'MR a EL - M + R a ELEKTRO..._03'!C2" tooltip="MR a EL - M + R a ELEKTRO..._03" display="/"/>
    <hyperlink ref="A106" location="'ÚT - STROJNÍ_04'!C2" tooltip="ÚT - STROJNÍ_04" display="/"/>
    <hyperlink ref="A107" location="'MR a EL - M + R a ELEKTRO..._04'!C2" tooltip="MR a EL - M + R a ELEKTRO..._04" display="/"/>
    <hyperlink ref="A109" location="'ÚT - STROJNÍ_05'!C2" tooltip="ÚT - STROJNÍ_05" display="/"/>
    <hyperlink ref="A110" location="'MR a EL - M + R a ELEKTRO..._05'!C2" tooltip="MR a EL - M + R a ELEKTRO..._05" display="/"/>
    <hyperlink ref="A112" location="'VZT - VZT'!C2" tooltip="VZT - VZT" display="/"/>
    <hyperlink ref="A114" location="'ÚT - STROJNÍ_06'!C2" tooltip="ÚT - STROJNÍ_06" display="/"/>
    <hyperlink ref="A115" location="'ÚT 2 - STROJNÍ - DEMONTÁŽE_01'!C2" tooltip="ÚT 2 - STROJNÍ - DEMONTÁŽE_01" display="/"/>
    <hyperlink ref="A116" location="'OLEJ - OLEJ'!C2" tooltip="OLEJ - OLEJ" display="/"/>
    <hyperlink ref="A117" location="'MR a EL - M + R a ELEKTRO..._06'!C2" tooltip="MR a EL - M + R a ELEKTRO..._06" display="/"/>
    <hyperlink ref="A119" location="'ÚT - STROJNÍ_07'!C2" tooltip="ÚT - STROJNÍ_07" display="/"/>
    <hyperlink ref="A120" location="'ST - STAVEBNÍ_02'!C2" tooltip="ST - STAVEBNÍ_02" display="/"/>
    <hyperlink ref="A121" location="'MR a EL - M + R a ELEKTRO..._07'!C2" tooltip="MR a EL - M + R a ELEKTRO..._07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110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1168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989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N117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ROUND((((SUM(BE117:BE124)+SUM(BE143:BE377))+SUM(BE379:BE383))),2)</f>
        <v>0</v>
      </c>
      <c r="I33" s="204"/>
      <c r="J33" s="204"/>
      <c r="K33" s="32"/>
      <c r="L33" s="32"/>
      <c r="M33" s="233">
        <f>ROUND(((ROUND((SUM(BE117:BE124)+SUM(BE143:BE377)),2)*F33)+SUM(BE379:BE383)*F33),2)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ROUND((((SUM(BF117:BF124)+SUM(BF143:BF377))+SUM(BF379:BF383))),2)</f>
        <v>0</v>
      </c>
      <c r="I34" s="204"/>
      <c r="J34" s="204"/>
      <c r="K34" s="32"/>
      <c r="L34" s="32"/>
      <c r="M34" s="233">
        <f>ROUND(((ROUND((SUM(BF117:BF124)+SUM(BF143:BF377)),2)*F34)+SUM(BF379:BF383)*F34),2)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ROUND((((SUM(BG117:BG124)+SUM(BG143:BG377))+SUM(BG379:BG383))),2)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ROUND((((SUM(BH117:BH124)+SUM(BH143:BH377))+SUM(BH379:BH383))),2)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ROUND((((SUM(BI117:BI124)+SUM(BI143:BI377))+SUM(BI379:BI383))),2)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1168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ST - STAVEBNÍ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N143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1169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N144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1170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N145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1171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N160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1172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N168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1173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N174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1174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N179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1175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N188</f>
        <v>0</v>
      </c>
      <c r="O96" s="220"/>
      <c r="P96" s="220"/>
      <c r="Q96" s="220"/>
      <c r="R96" s="129"/>
    </row>
    <row r="97" spans="2:18" s="8" customFormat="1" ht="19.9" customHeight="1">
      <c r="B97" s="128"/>
      <c r="C97" s="95"/>
      <c r="D97" s="106" t="s">
        <v>1176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N218</f>
        <v>0</v>
      </c>
      <c r="O97" s="220"/>
      <c r="P97" s="220"/>
      <c r="Q97" s="220"/>
      <c r="R97" s="129"/>
    </row>
    <row r="98" spans="2:18" s="8" customFormat="1" ht="19.9" customHeight="1">
      <c r="B98" s="128"/>
      <c r="C98" s="95"/>
      <c r="D98" s="106" t="s">
        <v>1177</v>
      </c>
      <c r="E98" s="95"/>
      <c r="F98" s="95"/>
      <c r="G98" s="95"/>
      <c r="H98" s="95"/>
      <c r="I98" s="95"/>
      <c r="J98" s="95"/>
      <c r="K98" s="95"/>
      <c r="L98" s="95"/>
      <c r="M98" s="95"/>
      <c r="N98" s="219">
        <f>N243</f>
        <v>0</v>
      </c>
      <c r="O98" s="220"/>
      <c r="P98" s="220"/>
      <c r="Q98" s="220"/>
      <c r="R98" s="129"/>
    </row>
    <row r="99" spans="2:18" s="8" customFormat="1" ht="19.9" customHeight="1">
      <c r="B99" s="128"/>
      <c r="C99" s="95"/>
      <c r="D99" s="106" t="s">
        <v>1178</v>
      </c>
      <c r="E99" s="95"/>
      <c r="F99" s="95"/>
      <c r="G99" s="95"/>
      <c r="H99" s="95"/>
      <c r="I99" s="95"/>
      <c r="J99" s="95"/>
      <c r="K99" s="95"/>
      <c r="L99" s="95"/>
      <c r="M99" s="95"/>
      <c r="N99" s="219">
        <f>N272</f>
        <v>0</v>
      </c>
      <c r="O99" s="220"/>
      <c r="P99" s="220"/>
      <c r="Q99" s="220"/>
      <c r="R99" s="129"/>
    </row>
    <row r="100" spans="2:18" s="8" customFormat="1" ht="19.9" customHeight="1">
      <c r="B100" s="128"/>
      <c r="C100" s="95"/>
      <c r="D100" s="106" t="s">
        <v>1179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19">
        <f>N279</f>
        <v>0</v>
      </c>
      <c r="O100" s="220"/>
      <c r="P100" s="220"/>
      <c r="Q100" s="220"/>
      <c r="R100" s="129"/>
    </row>
    <row r="101" spans="2:18" s="7" customFormat="1" ht="24.95" customHeight="1">
      <c r="B101" s="124"/>
      <c r="C101" s="125"/>
      <c r="D101" s="126" t="s">
        <v>163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238">
        <f>N281</f>
        <v>0</v>
      </c>
      <c r="O101" s="239"/>
      <c r="P101" s="239"/>
      <c r="Q101" s="239"/>
      <c r="R101" s="127"/>
    </row>
    <row r="102" spans="2:18" s="8" customFormat="1" ht="19.9" customHeight="1">
      <c r="B102" s="128"/>
      <c r="C102" s="95"/>
      <c r="D102" s="106" t="s">
        <v>1180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19">
        <f>N282</f>
        <v>0</v>
      </c>
      <c r="O102" s="220"/>
      <c r="P102" s="220"/>
      <c r="Q102" s="220"/>
      <c r="R102" s="129"/>
    </row>
    <row r="103" spans="2:18" s="8" customFormat="1" ht="19.9" customHeight="1">
      <c r="B103" s="128"/>
      <c r="C103" s="95"/>
      <c r="D103" s="106" t="s">
        <v>164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19">
        <f>N300</f>
        <v>0</v>
      </c>
      <c r="O103" s="220"/>
      <c r="P103" s="220"/>
      <c r="Q103" s="220"/>
      <c r="R103" s="129"/>
    </row>
    <row r="104" spans="2:18" s="8" customFormat="1" ht="19.9" customHeight="1">
      <c r="B104" s="128"/>
      <c r="C104" s="95"/>
      <c r="D104" s="106" t="s">
        <v>1181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219">
        <f>N306</f>
        <v>0</v>
      </c>
      <c r="O104" s="220"/>
      <c r="P104" s="220"/>
      <c r="Q104" s="220"/>
      <c r="R104" s="129"/>
    </row>
    <row r="105" spans="2:18" s="8" customFormat="1" ht="19.9" customHeight="1">
      <c r="B105" s="128"/>
      <c r="C105" s="95"/>
      <c r="D105" s="106" t="s">
        <v>165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19">
        <f>N308</f>
        <v>0</v>
      </c>
      <c r="O105" s="220"/>
      <c r="P105" s="220"/>
      <c r="Q105" s="220"/>
      <c r="R105" s="129"/>
    </row>
    <row r="106" spans="2:18" s="8" customFormat="1" ht="19.9" customHeight="1">
      <c r="B106" s="128"/>
      <c r="C106" s="95"/>
      <c r="D106" s="106" t="s">
        <v>1182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219">
        <f>N311</f>
        <v>0</v>
      </c>
      <c r="O106" s="220"/>
      <c r="P106" s="220"/>
      <c r="Q106" s="220"/>
      <c r="R106" s="129"/>
    </row>
    <row r="107" spans="2:18" s="8" customFormat="1" ht="19.9" customHeight="1">
      <c r="B107" s="128"/>
      <c r="C107" s="95"/>
      <c r="D107" s="106" t="s">
        <v>1183</v>
      </c>
      <c r="E107" s="95"/>
      <c r="F107" s="95"/>
      <c r="G107" s="95"/>
      <c r="H107" s="95"/>
      <c r="I107" s="95"/>
      <c r="J107" s="95"/>
      <c r="K107" s="95"/>
      <c r="L107" s="95"/>
      <c r="M107" s="95"/>
      <c r="N107" s="219">
        <f>N320</f>
        <v>0</v>
      </c>
      <c r="O107" s="220"/>
      <c r="P107" s="220"/>
      <c r="Q107" s="220"/>
      <c r="R107" s="129"/>
    </row>
    <row r="108" spans="2:18" s="8" customFormat="1" ht="19.9" customHeight="1">
      <c r="B108" s="128"/>
      <c r="C108" s="95"/>
      <c r="D108" s="106" t="s">
        <v>169</v>
      </c>
      <c r="E108" s="95"/>
      <c r="F108" s="95"/>
      <c r="G108" s="95"/>
      <c r="H108" s="95"/>
      <c r="I108" s="95"/>
      <c r="J108" s="95"/>
      <c r="K108" s="95"/>
      <c r="L108" s="95"/>
      <c r="M108" s="95"/>
      <c r="N108" s="219">
        <f>N330</f>
        <v>0</v>
      </c>
      <c r="O108" s="220"/>
      <c r="P108" s="220"/>
      <c r="Q108" s="220"/>
      <c r="R108" s="129"/>
    </row>
    <row r="109" spans="2:18" s="8" customFormat="1" ht="19.9" customHeight="1">
      <c r="B109" s="128"/>
      <c r="C109" s="95"/>
      <c r="D109" s="106" t="s">
        <v>1184</v>
      </c>
      <c r="E109" s="95"/>
      <c r="F109" s="95"/>
      <c r="G109" s="95"/>
      <c r="H109" s="95"/>
      <c r="I109" s="95"/>
      <c r="J109" s="95"/>
      <c r="K109" s="95"/>
      <c r="L109" s="95"/>
      <c r="M109" s="95"/>
      <c r="N109" s="219">
        <f>N348</f>
        <v>0</v>
      </c>
      <c r="O109" s="220"/>
      <c r="P109" s="220"/>
      <c r="Q109" s="220"/>
      <c r="R109" s="129"/>
    </row>
    <row r="110" spans="2:18" s="8" customFormat="1" ht="19.9" customHeight="1">
      <c r="B110" s="128"/>
      <c r="C110" s="95"/>
      <c r="D110" s="106" t="s">
        <v>1185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219">
        <f>N354</f>
        <v>0</v>
      </c>
      <c r="O110" s="220"/>
      <c r="P110" s="220"/>
      <c r="Q110" s="220"/>
      <c r="R110" s="129"/>
    </row>
    <row r="111" spans="2:18" s="8" customFormat="1" ht="19.9" customHeight="1">
      <c r="B111" s="128"/>
      <c r="C111" s="95"/>
      <c r="D111" s="106" t="s">
        <v>170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219">
        <f>N358</f>
        <v>0</v>
      </c>
      <c r="O111" s="220"/>
      <c r="P111" s="220"/>
      <c r="Q111" s="220"/>
      <c r="R111" s="129"/>
    </row>
    <row r="112" spans="2:18" s="8" customFormat="1" ht="19.9" customHeight="1">
      <c r="B112" s="128"/>
      <c r="C112" s="95"/>
      <c r="D112" s="106" t="s">
        <v>1186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219">
        <f>N370</f>
        <v>0</v>
      </c>
      <c r="O112" s="220"/>
      <c r="P112" s="220"/>
      <c r="Q112" s="220"/>
      <c r="R112" s="129"/>
    </row>
    <row r="113" spans="2:18" s="7" customFormat="1" ht="24.95" customHeight="1">
      <c r="B113" s="124"/>
      <c r="C113" s="125"/>
      <c r="D113" s="126" t="s">
        <v>1187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38">
        <f>N374</f>
        <v>0</v>
      </c>
      <c r="O113" s="239"/>
      <c r="P113" s="239"/>
      <c r="Q113" s="239"/>
      <c r="R113" s="127"/>
    </row>
    <row r="114" spans="2:18" s="8" customFormat="1" ht="19.9" customHeight="1">
      <c r="B114" s="128"/>
      <c r="C114" s="95"/>
      <c r="D114" s="106" t="s">
        <v>1188</v>
      </c>
      <c r="E114" s="95"/>
      <c r="F114" s="95"/>
      <c r="G114" s="95"/>
      <c r="H114" s="95"/>
      <c r="I114" s="95"/>
      <c r="J114" s="95"/>
      <c r="K114" s="95"/>
      <c r="L114" s="95"/>
      <c r="M114" s="95"/>
      <c r="N114" s="219">
        <f>N375</f>
        <v>0</v>
      </c>
      <c r="O114" s="220"/>
      <c r="P114" s="220"/>
      <c r="Q114" s="220"/>
      <c r="R114" s="129"/>
    </row>
    <row r="115" spans="2:18" s="7" customFormat="1" ht="21.75" customHeight="1">
      <c r="B115" s="124"/>
      <c r="C115" s="125"/>
      <c r="D115" s="126" t="s">
        <v>172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240">
        <f>N378</f>
        <v>0</v>
      </c>
      <c r="O115" s="239"/>
      <c r="P115" s="239"/>
      <c r="Q115" s="239"/>
      <c r="R115" s="127"/>
    </row>
    <row r="116" spans="2:18" s="1" customFormat="1" ht="21.7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21" s="1" customFormat="1" ht="29.25" customHeight="1">
      <c r="B117" s="31"/>
      <c r="C117" s="123" t="s">
        <v>173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41">
        <f>ROUND(N118+N119+N120+N121+N122+N123,2)</f>
        <v>0</v>
      </c>
      <c r="O117" s="204"/>
      <c r="P117" s="204"/>
      <c r="Q117" s="204"/>
      <c r="R117" s="33"/>
      <c r="T117" s="130"/>
      <c r="U117" s="131" t="s">
        <v>38</v>
      </c>
    </row>
    <row r="118" spans="2:65" s="1" customFormat="1" ht="18" customHeight="1">
      <c r="B118" s="132"/>
      <c r="C118" s="133"/>
      <c r="D118" s="227" t="s">
        <v>174</v>
      </c>
      <c r="E118" s="242"/>
      <c r="F118" s="242"/>
      <c r="G118" s="242"/>
      <c r="H118" s="242"/>
      <c r="I118" s="133"/>
      <c r="J118" s="133"/>
      <c r="K118" s="133"/>
      <c r="L118" s="133"/>
      <c r="M118" s="133"/>
      <c r="N118" s="228">
        <f>ROUND(N89*T118,2)</f>
        <v>0</v>
      </c>
      <c r="O118" s="242"/>
      <c r="P118" s="242"/>
      <c r="Q118" s="242"/>
      <c r="R118" s="134"/>
      <c r="S118" s="133"/>
      <c r="T118" s="135"/>
      <c r="U118" s="136" t="s">
        <v>39</v>
      </c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8" t="s">
        <v>175</v>
      </c>
      <c r="AZ118" s="137"/>
      <c r="BA118" s="137"/>
      <c r="BB118" s="137"/>
      <c r="BC118" s="137"/>
      <c r="BD118" s="137"/>
      <c r="BE118" s="139">
        <f aca="true" t="shared" si="0" ref="BE118:BE123">IF(U118="základní",N118,0)</f>
        <v>0</v>
      </c>
      <c r="BF118" s="139">
        <f aca="true" t="shared" si="1" ref="BF118:BF123">IF(U118="snížená",N118,0)</f>
        <v>0</v>
      </c>
      <c r="BG118" s="139">
        <f aca="true" t="shared" si="2" ref="BG118:BG123">IF(U118="zákl. přenesená",N118,0)</f>
        <v>0</v>
      </c>
      <c r="BH118" s="139">
        <f aca="true" t="shared" si="3" ref="BH118:BH123">IF(U118="sníž. přenesená",N118,0)</f>
        <v>0</v>
      </c>
      <c r="BI118" s="139">
        <f aca="true" t="shared" si="4" ref="BI118:BI123">IF(U118="nulová",N118,0)</f>
        <v>0</v>
      </c>
      <c r="BJ118" s="138" t="s">
        <v>9</v>
      </c>
      <c r="BK118" s="137"/>
      <c r="BL118" s="137"/>
      <c r="BM118" s="137"/>
    </row>
    <row r="119" spans="2:65" s="1" customFormat="1" ht="18" customHeight="1">
      <c r="B119" s="132"/>
      <c r="C119" s="133"/>
      <c r="D119" s="227" t="s">
        <v>176</v>
      </c>
      <c r="E119" s="242"/>
      <c r="F119" s="242"/>
      <c r="G119" s="242"/>
      <c r="H119" s="242"/>
      <c r="I119" s="133"/>
      <c r="J119" s="133"/>
      <c r="K119" s="133"/>
      <c r="L119" s="133"/>
      <c r="M119" s="133"/>
      <c r="N119" s="228">
        <f>ROUND(N89*T119,2)</f>
        <v>0</v>
      </c>
      <c r="O119" s="242"/>
      <c r="P119" s="242"/>
      <c r="Q119" s="242"/>
      <c r="R119" s="134"/>
      <c r="S119" s="133"/>
      <c r="T119" s="135"/>
      <c r="U119" s="136" t="s">
        <v>39</v>
      </c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8" t="s">
        <v>175</v>
      </c>
      <c r="AZ119" s="137"/>
      <c r="BA119" s="137"/>
      <c r="BB119" s="137"/>
      <c r="BC119" s="137"/>
      <c r="BD119" s="137"/>
      <c r="BE119" s="139">
        <f t="shared" si="0"/>
        <v>0</v>
      </c>
      <c r="BF119" s="139">
        <f t="shared" si="1"/>
        <v>0</v>
      </c>
      <c r="BG119" s="139">
        <f t="shared" si="2"/>
        <v>0</v>
      </c>
      <c r="BH119" s="139">
        <f t="shared" si="3"/>
        <v>0</v>
      </c>
      <c r="BI119" s="139">
        <f t="shared" si="4"/>
        <v>0</v>
      </c>
      <c r="BJ119" s="138" t="s">
        <v>9</v>
      </c>
      <c r="BK119" s="137"/>
      <c r="BL119" s="137"/>
      <c r="BM119" s="137"/>
    </row>
    <row r="120" spans="2:65" s="1" customFormat="1" ht="18" customHeight="1">
      <c r="B120" s="132"/>
      <c r="C120" s="133"/>
      <c r="D120" s="227" t="s">
        <v>177</v>
      </c>
      <c r="E120" s="242"/>
      <c r="F120" s="242"/>
      <c r="G120" s="242"/>
      <c r="H120" s="242"/>
      <c r="I120" s="133"/>
      <c r="J120" s="133"/>
      <c r="K120" s="133"/>
      <c r="L120" s="133"/>
      <c r="M120" s="133"/>
      <c r="N120" s="228">
        <f>ROUND(N89*T120,2)</f>
        <v>0</v>
      </c>
      <c r="O120" s="242"/>
      <c r="P120" s="242"/>
      <c r="Q120" s="242"/>
      <c r="R120" s="134"/>
      <c r="S120" s="133"/>
      <c r="T120" s="135"/>
      <c r="U120" s="136" t="s">
        <v>39</v>
      </c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8" t="s">
        <v>175</v>
      </c>
      <c r="AZ120" s="137"/>
      <c r="BA120" s="137"/>
      <c r="BB120" s="137"/>
      <c r="BC120" s="137"/>
      <c r="BD120" s="137"/>
      <c r="BE120" s="139">
        <f t="shared" si="0"/>
        <v>0</v>
      </c>
      <c r="BF120" s="139">
        <f t="shared" si="1"/>
        <v>0</v>
      </c>
      <c r="BG120" s="139">
        <f t="shared" si="2"/>
        <v>0</v>
      </c>
      <c r="BH120" s="139">
        <f t="shared" si="3"/>
        <v>0</v>
      </c>
      <c r="BI120" s="139">
        <f t="shared" si="4"/>
        <v>0</v>
      </c>
      <c r="BJ120" s="138" t="s">
        <v>9</v>
      </c>
      <c r="BK120" s="137"/>
      <c r="BL120" s="137"/>
      <c r="BM120" s="137"/>
    </row>
    <row r="121" spans="2:65" s="1" customFormat="1" ht="18" customHeight="1">
      <c r="B121" s="132"/>
      <c r="C121" s="133"/>
      <c r="D121" s="227" t="s">
        <v>178</v>
      </c>
      <c r="E121" s="242"/>
      <c r="F121" s="242"/>
      <c r="G121" s="242"/>
      <c r="H121" s="242"/>
      <c r="I121" s="133"/>
      <c r="J121" s="133"/>
      <c r="K121" s="133"/>
      <c r="L121" s="133"/>
      <c r="M121" s="133"/>
      <c r="N121" s="228">
        <f>ROUND(N89*T121,2)</f>
        <v>0</v>
      </c>
      <c r="O121" s="242"/>
      <c r="P121" s="242"/>
      <c r="Q121" s="242"/>
      <c r="R121" s="134"/>
      <c r="S121" s="133"/>
      <c r="T121" s="135"/>
      <c r="U121" s="136" t="s">
        <v>39</v>
      </c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8" t="s">
        <v>175</v>
      </c>
      <c r="AZ121" s="137"/>
      <c r="BA121" s="137"/>
      <c r="BB121" s="137"/>
      <c r="BC121" s="137"/>
      <c r="BD121" s="137"/>
      <c r="BE121" s="139">
        <f t="shared" si="0"/>
        <v>0</v>
      </c>
      <c r="BF121" s="139">
        <f t="shared" si="1"/>
        <v>0</v>
      </c>
      <c r="BG121" s="139">
        <f t="shared" si="2"/>
        <v>0</v>
      </c>
      <c r="BH121" s="139">
        <f t="shared" si="3"/>
        <v>0</v>
      </c>
      <c r="BI121" s="139">
        <f t="shared" si="4"/>
        <v>0</v>
      </c>
      <c r="BJ121" s="138" t="s">
        <v>9</v>
      </c>
      <c r="BK121" s="137"/>
      <c r="BL121" s="137"/>
      <c r="BM121" s="137"/>
    </row>
    <row r="122" spans="2:65" s="1" customFormat="1" ht="18" customHeight="1">
      <c r="B122" s="132"/>
      <c r="C122" s="133"/>
      <c r="D122" s="227" t="s">
        <v>179</v>
      </c>
      <c r="E122" s="242"/>
      <c r="F122" s="242"/>
      <c r="G122" s="242"/>
      <c r="H122" s="242"/>
      <c r="I122" s="133"/>
      <c r="J122" s="133"/>
      <c r="K122" s="133"/>
      <c r="L122" s="133"/>
      <c r="M122" s="133"/>
      <c r="N122" s="228">
        <f>ROUND(N89*T122,2)</f>
        <v>0</v>
      </c>
      <c r="O122" s="242"/>
      <c r="P122" s="242"/>
      <c r="Q122" s="242"/>
      <c r="R122" s="134"/>
      <c r="S122" s="133"/>
      <c r="T122" s="135"/>
      <c r="U122" s="136" t="s">
        <v>39</v>
      </c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8" t="s">
        <v>175</v>
      </c>
      <c r="AZ122" s="137"/>
      <c r="BA122" s="137"/>
      <c r="BB122" s="137"/>
      <c r="BC122" s="137"/>
      <c r="BD122" s="137"/>
      <c r="BE122" s="139">
        <f t="shared" si="0"/>
        <v>0</v>
      </c>
      <c r="BF122" s="139">
        <f t="shared" si="1"/>
        <v>0</v>
      </c>
      <c r="BG122" s="139">
        <f t="shared" si="2"/>
        <v>0</v>
      </c>
      <c r="BH122" s="139">
        <f t="shared" si="3"/>
        <v>0</v>
      </c>
      <c r="BI122" s="139">
        <f t="shared" si="4"/>
        <v>0</v>
      </c>
      <c r="BJ122" s="138" t="s">
        <v>9</v>
      </c>
      <c r="BK122" s="137"/>
      <c r="BL122" s="137"/>
      <c r="BM122" s="137"/>
    </row>
    <row r="123" spans="2:65" s="1" customFormat="1" ht="18" customHeight="1">
      <c r="B123" s="132"/>
      <c r="C123" s="133"/>
      <c r="D123" s="140" t="s">
        <v>180</v>
      </c>
      <c r="E123" s="133"/>
      <c r="F123" s="133"/>
      <c r="G123" s="133"/>
      <c r="H123" s="133"/>
      <c r="I123" s="133"/>
      <c r="J123" s="133"/>
      <c r="K123" s="133"/>
      <c r="L123" s="133"/>
      <c r="M123" s="133"/>
      <c r="N123" s="228">
        <f>ROUND(N89*T123,2)</f>
        <v>0</v>
      </c>
      <c r="O123" s="242"/>
      <c r="P123" s="242"/>
      <c r="Q123" s="242"/>
      <c r="R123" s="134"/>
      <c r="S123" s="133"/>
      <c r="T123" s="141"/>
      <c r="U123" s="142" t="s">
        <v>39</v>
      </c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8" t="s">
        <v>181</v>
      </c>
      <c r="AZ123" s="137"/>
      <c r="BA123" s="137"/>
      <c r="BB123" s="137"/>
      <c r="BC123" s="137"/>
      <c r="BD123" s="137"/>
      <c r="BE123" s="139">
        <f t="shared" si="0"/>
        <v>0</v>
      </c>
      <c r="BF123" s="139">
        <f t="shared" si="1"/>
        <v>0</v>
      </c>
      <c r="BG123" s="139">
        <f t="shared" si="2"/>
        <v>0</v>
      </c>
      <c r="BH123" s="139">
        <f t="shared" si="3"/>
        <v>0</v>
      </c>
      <c r="BI123" s="139">
        <f t="shared" si="4"/>
        <v>0</v>
      </c>
      <c r="BJ123" s="138" t="s">
        <v>9</v>
      </c>
      <c r="BK123" s="137"/>
      <c r="BL123" s="137"/>
      <c r="BM123" s="137"/>
    </row>
    <row r="124" spans="2:18" s="1" customFormat="1" ht="13.5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</row>
    <row r="125" spans="2:18" s="1" customFormat="1" ht="29.25" customHeight="1">
      <c r="B125" s="31"/>
      <c r="C125" s="115" t="s">
        <v>150</v>
      </c>
      <c r="D125" s="116"/>
      <c r="E125" s="116"/>
      <c r="F125" s="116"/>
      <c r="G125" s="116"/>
      <c r="H125" s="116"/>
      <c r="I125" s="116"/>
      <c r="J125" s="116"/>
      <c r="K125" s="116"/>
      <c r="L125" s="225">
        <f>ROUND(SUM(N89+N117),2)</f>
        <v>0</v>
      </c>
      <c r="M125" s="237"/>
      <c r="N125" s="237"/>
      <c r="O125" s="237"/>
      <c r="P125" s="237"/>
      <c r="Q125" s="237"/>
      <c r="R125" s="33"/>
    </row>
    <row r="126" spans="2:18" s="1" customFormat="1" ht="6.95" customHeight="1"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7"/>
    </row>
    <row r="130" spans="2:18" s="1" customFormat="1" ht="6.95" customHeight="1">
      <c r="B130" s="58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60"/>
    </row>
    <row r="131" spans="2:18" s="1" customFormat="1" ht="36.95" customHeight="1">
      <c r="B131" s="31"/>
      <c r="C131" s="185" t="s">
        <v>182</v>
      </c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33"/>
    </row>
    <row r="132" spans="2:18" s="1" customFormat="1" ht="6.95" customHeight="1"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3"/>
    </row>
    <row r="133" spans="2:18" s="1" customFormat="1" ht="30" customHeight="1">
      <c r="B133" s="31"/>
      <c r="C133" s="26" t="s">
        <v>18</v>
      </c>
      <c r="D133" s="32"/>
      <c r="E133" s="32"/>
      <c r="F133" s="229" t="str">
        <f>F6</f>
        <v>ODOLOV</v>
      </c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32"/>
      <c r="R133" s="33"/>
    </row>
    <row r="134" spans="2:18" ht="30" customHeight="1">
      <c r="B134" s="18"/>
      <c r="C134" s="26" t="s">
        <v>153</v>
      </c>
      <c r="D134" s="19"/>
      <c r="E134" s="19"/>
      <c r="F134" s="229" t="s">
        <v>1168</v>
      </c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9"/>
      <c r="R134" s="20"/>
    </row>
    <row r="135" spans="2:18" s="1" customFormat="1" ht="36.95" customHeight="1">
      <c r="B135" s="31"/>
      <c r="C135" s="65" t="s">
        <v>155</v>
      </c>
      <c r="D135" s="32"/>
      <c r="E135" s="32"/>
      <c r="F135" s="205" t="str">
        <f>F8</f>
        <v>ST - STAVEBNÍ</v>
      </c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32"/>
      <c r="R135" s="33"/>
    </row>
    <row r="136" spans="2:18" s="1" customFormat="1" ht="6.95" customHeight="1"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3"/>
    </row>
    <row r="137" spans="2:18" s="1" customFormat="1" ht="18" customHeight="1">
      <c r="B137" s="31"/>
      <c r="C137" s="26" t="s">
        <v>22</v>
      </c>
      <c r="D137" s="32"/>
      <c r="E137" s="32"/>
      <c r="F137" s="24" t="str">
        <f>F10</f>
        <v xml:space="preserve"> </v>
      </c>
      <c r="G137" s="32"/>
      <c r="H137" s="32"/>
      <c r="I137" s="32"/>
      <c r="J137" s="32"/>
      <c r="K137" s="26" t="s">
        <v>24</v>
      </c>
      <c r="L137" s="32"/>
      <c r="M137" s="235" t="str">
        <f>IF(O10="","",O10)</f>
        <v>8.7.2016</v>
      </c>
      <c r="N137" s="204"/>
      <c r="O137" s="204"/>
      <c r="P137" s="204"/>
      <c r="Q137" s="32"/>
      <c r="R137" s="33"/>
    </row>
    <row r="138" spans="2:18" s="1" customFormat="1" ht="6.95" customHeight="1"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3"/>
    </row>
    <row r="139" spans="2:18" s="1" customFormat="1" ht="15">
      <c r="B139" s="31"/>
      <c r="C139" s="26" t="s">
        <v>26</v>
      </c>
      <c r="D139" s="32"/>
      <c r="E139" s="32"/>
      <c r="F139" s="24" t="str">
        <f>E13</f>
        <v xml:space="preserve"> </v>
      </c>
      <c r="G139" s="32"/>
      <c r="H139" s="32"/>
      <c r="I139" s="32"/>
      <c r="J139" s="32"/>
      <c r="K139" s="26" t="s">
        <v>31</v>
      </c>
      <c r="L139" s="32"/>
      <c r="M139" s="190" t="str">
        <f>E19</f>
        <v xml:space="preserve"> </v>
      </c>
      <c r="N139" s="204"/>
      <c r="O139" s="204"/>
      <c r="P139" s="204"/>
      <c r="Q139" s="204"/>
      <c r="R139" s="33"/>
    </row>
    <row r="140" spans="2:18" s="1" customFormat="1" ht="14.45" customHeight="1">
      <c r="B140" s="31"/>
      <c r="C140" s="26" t="s">
        <v>29</v>
      </c>
      <c r="D140" s="32"/>
      <c r="E140" s="32"/>
      <c r="F140" s="24" t="str">
        <f>IF(E16="","",E16)</f>
        <v>Vyplň údaj</v>
      </c>
      <c r="G140" s="32"/>
      <c r="H140" s="32"/>
      <c r="I140" s="32"/>
      <c r="J140" s="32"/>
      <c r="K140" s="26" t="s">
        <v>33</v>
      </c>
      <c r="L140" s="32"/>
      <c r="M140" s="190" t="str">
        <f>E22</f>
        <v xml:space="preserve"> </v>
      </c>
      <c r="N140" s="204"/>
      <c r="O140" s="204"/>
      <c r="P140" s="204"/>
      <c r="Q140" s="204"/>
      <c r="R140" s="33"/>
    </row>
    <row r="141" spans="2:18" s="1" customFormat="1" ht="10.35" customHeight="1"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3"/>
    </row>
    <row r="142" spans="2:27" s="9" customFormat="1" ht="29.25" customHeight="1">
      <c r="B142" s="143"/>
      <c r="C142" s="144" t="s">
        <v>183</v>
      </c>
      <c r="D142" s="145" t="s">
        <v>184</v>
      </c>
      <c r="E142" s="145" t="s">
        <v>56</v>
      </c>
      <c r="F142" s="243" t="s">
        <v>185</v>
      </c>
      <c r="G142" s="244"/>
      <c r="H142" s="244"/>
      <c r="I142" s="244"/>
      <c r="J142" s="145" t="s">
        <v>186</v>
      </c>
      <c r="K142" s="145" t="s">
        <v>187</v>
      </c>
      <c r="L142" s="245" t="s">
        <v>188</v>
      </c>
      <c r="M142" s="244"/>
      <c r="N142" s="243" t="s">
        <v>160</v>
      </c>
      <c r="O142" s="244"/>
      <c r="P142" s="244"/>
      <c r="Q142" s="246"/>
      <c r="R142" s="146"/>
      <c r="T142" s="73" t="s">
        <v>189</v>
      </c>
      <c r="U142" s="74" t="s">
        <v>38</v>
      </c>
      <c r="V142" s="74" t="s">
        <v>190</v>
      </c>
      <c r="W142" s="74" t="s">
        <v>191</v>
      </c>
      <c r="X142" s="74" t="s">
        <v>192</v>
      </c>
      <c r="Y142" s="74" t="s">
        <v>193</v>
      </c>
      <c r="Z142" s="74" t="s">
        <v>194</v>
      </c>
      <c r="AA142" s="75" t="s">
        <v>195</v>
      </c>
    </row>
    <row r="143" spans="2:63" s="1" customFormat="1" ht="29.25" customHeight="1">
      <c r="B143" s="31"/>
      <c r="C143" s="77" t="s">
        <v>157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260">
        <f>BK143</f>
        <v>0</v>
      </c>
      <c r="O143" s="261"/>
      <c r="P143" s="261"/>
      <c r="Q143" s="261"/>
      <c r="R143" s="33"/>
      <c r="T143" s="76"/>
      <c r="U143" s="47"/>
      <c r="V143" s="47"/>
      <c r="W143" s="147">
        <f>W144+W281+W374+W378</f>
        <v>0</v>
      </c>
      <c r="X143" s="47"/>
      <c r="Y143" s="147">
        <f>Y144+Y281+Y374+Y378</f>
        <v>225.38980269000004</v>
      </c>
      <c r="Z143" s="47"/>
      <c r="AA143" s="148">
        <f>AA144+AA281+AA374+AA378</f>
        <v>577.242199</v>
      </c>
      <c r="AT143" s="14" t="s">
        <v>73</v>
      </c>
      <c r="AU143" s="14" t="s">
        <v>162</v>
      </c>
      <c r="BK143" s="149">
        <f>BK144+BK281+BK374+BK378</f>
        <v>0</v>
      </c>
    </row>
    <row r="144" spans="2:63" s="10" customFormat="1" ht="37.35" customHeight="1">
      <c r="B144" s="150"/>
      <c r="C144" s="151"/>
      <c r="D144" s="152" t="s">
        <v>1169</v>
      </c>
      <c r="E144" s="152"/>
      <c r="F144" s="152"/>
      <c r="G144" s="152"/>
      <c r="H144" s="152"/>
      <c r="I144" s="152"/>
      <c r="J144" s="152"/>
      <c r="K144" s="152"/>
      <c r="L144" s="152"/>
      <c r="M144" s="152"/>
      <c r="N144" s="240">
        <f>BK144</f>
        <v>0</v>
      </c>
      <c r="O144" s="238"/>
      <c r="P144" s="238"/>
      <c r="Q144" s="238"/>
      <c r="R144" s="153"/>
      <c r="T144" s="154"/>
      <c r="U144" s="151"/>
      <c r="V144" s="151"/>
      <c r="W144" s="155">
        <f>W145+W160+W168+W174+W179+W188+W218+W243+W272+W279</f>
        <v>0</v>
      </c>
      <c r="X144" s="151"/>
      <c r="Y144" s="155">
        <f>Y145+Y160+Y168+Y174+Y179+Y188+Y218+Y243+Y272+Y279</f>
        <v>206.69085327000005</v>
      </c>
      <c r="Z144" s="151"/>
      <c r="AA144" s="156">
        <f>AA145+AA160+AA168+AA174+AA179+AA188+AA218+AA243+AA272+AA279</f>
        <v>576.2355</v>
      </c>
      <c r="AR144" s="157" t="s">
        <v>9</v>
      </c>
      <c r="AT144" s="158" t="s">
        <v>73</v>
      </c>
      <c r="AU144" s="158" t="s">
        <v>74</v>
      </c>
      <c r="AY144" s="157" t="s">
        <v>196</v>
      </c>
      <c r="BK144" s="159">
        <f>BK145+BK160+BK168+BK174+BK179+BK188+BK218+BK243+BK272+BK279</f>
        <v>0</v>
      </c>
    </row>
    <row r="145" spans="2:63" s="10" customFormat="1" ht="19.9" customHeight="1">
      <c r="B145" s="150"/>
      <c r="C145" s="151"/>
      <c r="D145" s="160" t="s">
        <v>1170</v>
      </c>
      <c r="E145" s="160"/>
      <c r="F145" s="160"/>
      <c r="G145" s="160"/>
      <c r="H145" s="160"/>
      <c r="I145" s="160"/>
      <c r="J145" s="160"/>
      <c r="K145" s="160"/>
      <c r="L145" s="160"/>
      <c r="M145" s="160"/>
      <c r="N145" s="262">
        <f>BK145</f>
        <v>0</v>
      </c>
      <c r="O145" s="263"/>
      <c r="P145" s="263"/>
      <c r="Q145" s="263"/>
      <c r="R145" s="153"/>
      <c r="T145" s="154"/>
      <c r="U145" s="151"/>
      <c r="V145" s="151"/>
      <c r="W145" s="155">
        <f>SUM(W146:W159)</f>
        <v>0</v>
      </c>
      <c r="X145" s="151"/>
      <c r="Y145" s="155">
        <f>SUM(Y146:Y159)</f>
        <v>42.300000000000004</v>
      </c>
      <c r="Z145" s="151"/>
      <c r="AA145" s="156">
        <f>SUM(AA146:AA159)</f>
        <v>28.123199999999997</v>
      </c>
      <c r="AR145" s="157" t="s">
        <v>9</v>
      </c>
      <c r="AT145" s="158" t="s">
        <v>73</v>
      </c>
      <c r="AU145" s="158" t="s">
        <v>9</v>
      </c>
      <c r="AY145" s="157" t="s">
        <v>196</v>
      </c>
      <c r="BK145" s="159">
        <f>SUM(BK146:BK159)</f>
        <v>0</v>
      </c>
    </row>
    <row r="146" spans="2:65" s="1" customFormat="1" ht="31.5" customHeight="1">
      <c r="B146" s="132"/>
      <c r="C146" s="168" t="s">
        <v>9</v>
      </c>
      <c r="D146" s="168" t="s">
        <v>217</v>
      </c>
      <c r="E146" s="169" t="s">
        <v>1189</v>
      </c>
      <c r="F146" s="252" t="s">
        <v>1190</v>
      </c>
      <c r="G146" s="251"/>
      <c r="H146" s="251"/>
      <c r="I146" s="251"/>
      <c r="J146" s="170" t="s">
        <v>612</v>
      </c>
      <c r="K146" s="171">
        <v>55.8</v>
      </c>
      <c r="L146" s="253">
        <v>0</v>
      </c>
      <c r="M146" s="251"/>
      <c r="N146" s="254">
        <f aca="true" t="shared" si="5" ref="N146:N159">ROUND(L146*K146,0)</f>
        <v>0</v>
      </c>
      <c r="O146" s="251"/>
      <c r="P146" s="251"/>
      <c r="Q146" s="251"/>
      <c r="R146" s="134"/>
      <c r="T146" s="165" t="s">
        <v>3</v>
      </c>
      <c r="U146" s="40" t="s">
        <v>39</v>
      </c>
      <c r="V146" s="32"/>
      <c r="W146" s="166">
        <f aca="true" t="shared" si="6" ref="W146:W159">V146*K146</f>
        <v>0</v>
      </c>
      <c r="X146" s="166">
        <v>0</v>
      </c>
      <c r="Y146" s="166">
        <f aca="true" t="shared" si="7" ref="Y146:Y159">X146*K146</f>
        <v>0</v>
      </c>
      <c r="Z146" s="166">
        <v>0.504</v>
      </c>
      <c r="AA146" s="167">
        <f aca="true" t="shared" si="8" ref="AA146:AA159">Z146*K146</f>
        <v>28.123199999999997</v>
      </c>
      <c r="AR146" s="14" t="s">
        <v>212</v>
      </c>
      <c r="AT146" s="14" t="s">
        <v>217</v>
      </c>
      <c r="AU146" s="14" t="s">
        <v>84</v>
      </c>
      <c r="AY146" s="14" t="s">
        <v>196</v>
      </c>
      <c r="BE146" s="110">
        <f aca="true" t="shared" si="9" ref="BE146:BE159">IF(U146="základní",N146,0)</f>
        <v>0</v>
      </c>
      <c r="BF146" s="110">
        <f aca="true" t="shared" si="10" ref="BF146:BF159">IF(U146="snížená",N146,0)</f>
        <v>0</v>
      </c>
      <c r="BG146" s="110">
        <f aca="true" t="shared" si="11" ref="BG146:BG159">IF(U146="zákl. přenesená",N146,0)</f>
        <v>0</v>
      </c>
      <c r="BH146" s="110">
        <f aca="true" t="shared" si="12" ref="BH146:BH159">IF(U146="sníž. přenesená",N146,0)</f>
        <v>0</v>
      </c>
      <c r="BI146" s="110">
        <f aca="true" t="shared" si="13" ref="BI146:BI159">IF(U146="nulová",N146,0)</f>
        <v>0</v>
      </c>
      <c r="BJ146" s="14" t="s">
        <v>9</v>
      </c>
      <c r="BK146" s="110">
        <f aca="true" t="shared" si="14" ref="BK146:BK159">ROUND(L146*K146,0)</f>
        <v>0</v>
      </c>
      <c r="BL146" s="14" t="s">
        <v>212</v>
      </c>
      <c r="BM146" s="14" t="s">
        <v>1191</v>
      </c>
    </row>
    <row r="147" spans="2:65" s="1" customFormat="1" ht="31.5" customHeight="1">
      <c r="B147" s="132"/>
      <c r="C147" s="168" t="s">
        <v>84</v>
      </c>
      <c r="D147" s="168" t="s">
        <v>217</v>
      </c>
      <c r="E147" s="169" t="s">
        <v>1192</v>
      </c>
      <c r="F147" s="252" t="s">
        <v>1193</v>
      </c>
      <c r="G147" s="251"/>
      <c r="H147" s="251"/>
      <c r="I147" s="251"/>
      <c r="J147" s="170" t="s">
        <v>1007</v>
      </c>
      <c r="K147" s="171">
        <v>16.7</v>
      </c>
      <c r="L147" s="253">
        <v>0</v>
      </c>
      <c r="M147" s="251"/>
      <c r="N147" s="254">
        <f t="shared" si="5"/>
        <v>0</v>
      </c>
      <c r="O147" s="251"/>
      <c r="P147" s="251"/>
      <c r="Q147" s="251"/>
      <c r="R147" s="134"/>
      <c r="T147" s="165" t="s">
        <v>3</v>
      </c>
      <c r="U147" s="40" t="s">
        <v>39</v>
      </c>
      <c r="V147" s="32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4" t="s">
        <v>212</v>
      </c>
      <c r="AT147" s="14" t="s">
        <v>217</v>
      </c>
      <c r="AU147" s="14" t="s">
        <v>84</v>
      </c>
      <c r="AY147" s="14" t="s">
        <v>196</v>
      </c>
      <c r="BE147" s="110">
        <f t="shared" si="9"/>
        <v>0</v>
      </c>
      <c r="BF147" s="110">
        <f t="shared" si="10"/>
        <v>0</v>
      </c>
      <c r="BG147" s="110">
        <f t="shared" si="11"/>
        <v>0</v>
      </c>
      <c r="BH147" s="110">
        <f t="shared" si="12"/>
        <v>0</v>
      </c>
      <c r="BI147" s="110">
        <f t="shared" si="13"/>
        <v>0</v>
      </c>
      <c r="BJ147" s="14" t="s">
        <v>9</v>
      </c>
      <c r="BK147" s="110">
        <f t="shared" si="14"/>
        <v>0</v>
      </c>
      <c r="BL147" s="14" t="s">
        <v>212</v>
      </c>
      <c r="BM147" s="14" t="s">
        <v>1194</v>
      </c>
    </row>
    <row r="148" spans="2:65" s="1" customFormat="1" ht="31.5" customHeight="1">
      <c r="B148" s="132"/>
      <c r="C148" s="168" t="s">
        <v>98</v>
      </c>
      <c r="D148" s="168" t="s">
        <v>217</v>
      </c>
      <c r="E148" s="169" t="s">
        <v>1195</v>
      </c>
      <c r="F148" s="252" t="s">
        <v>1196</v>
      </c>
      <c r="G148" s="251"/>
      <c r="H148" s="251"/>
      <c r="I148" s="251"/>
      <c r="J148" s="170" t="s">
        <v>1007</v>
      </c>
      <c r="K148" s="171">
        <v>16.7</v>
      </c>
      <c r="L148" s="253">
        <v>0</v>
      </c>
      <c r="M148" s="251"/>
      <c r="N148" s="254">
        <f t="shared" si="5"/>
        <v>0</v>
      </c>
      <c r="O148" s="251"/>
      <c r="P148" s="251"/>
      <c r="Q148" s="251"/>
      <c r="R148" s="134"/>
      <c r="T148" s="165" t="s">
        <v>3</v>
      </c>
      <c r="U148" s="40" t="s">
        <v>39</v>
      </c>
      <c r="V148" s="32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4" t="s">
        <v>212</v>
      </c>
      <c r="AT148" s="14" t="s">
        <v>217</v>
      </c>
      <c r="AU148" s="14" t="s">
        <v>84</v>
      </c>
      <c r="AY148" s="14" t="s">
        <v>196</v>
      </c>
      <c r="BE148" s="110">
        <f t="shared" si="9"/>
        <v>0</v>
      </c>
      <c r="BF148" s="110">
        <f t="shared" si="10"/>
        <v>0</v>
      </c>
      <c r="BG148" s="110">
        <f t="shared" si="11"/>
        <v>0</v>
      </c>
      <c r="BH148" s="110">
        <f t="shared" si="12"/>
        <v>0</v>
      </c>
      <c r="BI148" s="110">
        <f t="shared" si="13"/>
        <v>0</v>
      </c>
      <c r="BJ148" s="14" t="s">
        <v>9</v>
      </c>
      <c r="BK148" s="110">
        <f t="shared" si="14"/>
        <v>0</v>
      </c>
      <c r="BL148" s="14" t="s">
        <v>212</v>
      </c>
      <c r="BM148" s="14" t="s">
        <v>1197</v>
      </c>
    </row>
    <row r="149" spans="2:65" s="1" customFormat="1" ht="31.5" customHeight="1">
      <c r="B149" s="132"/>
      <c r="C149" s="168" t="s">
        <v>212</v>
      </c>
      <c r="D149" s="168" t="s">
        <v>217</v>
      </c>
      <c r="E149" s="169" t="s">
        <v>1198</v>
      </c>
      <c r="F149" s="252" t="s">
        <v>1199</v>
      </c>
      <c r="G149" s="251"/>
      <c r="H149" s="251"/>
      <c r="I149" s="251"/>
      <c r="J149" s="170" t="s">
        <v>1007</v>
      </c>
      <c r="K149" s="171">
        <v>15.1</v>
      </c>
      <c r="L149" s="253">
        <v>0</v>
      </c>
      <c r="M149" s="251"/>
      <c r="N149" s="254">
        <f t="shared" si="5"/>
        <v>0</v>
      </c>
      <c r="O149" s="251"/>
      <c r="P149" s="251"/>
      <c r="Q149" s="251"/>
      <c r="R149" s="134"/>
      <c r="T149" s="165" t="s">
        <v>3</v>
      </c>
      <c r="U149" s="40" t="s">
        <v>39</v>
      </c>
      <c r="V149" s="32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4" t="s">
        <v>212</v>
      </c>
      <c r="AT149" s="14" t="s">
        <v>217</v>
      </c>
      <c r="AU149" s="14" t="s">
        <v>84</v>
      </c>
      <c r="AY149" s="14" t="s">
        <v>196</v>
      </c>
      <c r="BE149" s="110">
        <f t="shared" si="9"/>
        <v>0</v>
      </c>
      <c r="BF149" s="110">
        <f t="shared" si="10"/>
        <v>0</v>
      </c>
      <c r="BG149" s="110">
        <f t="shared" si="11"/>
        <v>0</v>
      </c>
      <c r="BH149" s="110">
        <f t="shared" si="12"/>
        <v>0</v>
      </c>
      <c r="BI149" s="110">
        <f t="shared" si="13"/>
        <v>0</v>
      </c>
      <c r="BJ149" s="14" t="s">
        <v>9</v>
      </c>
      <c r="BK149" s="110">
        <f t="shared" si="14"/>
        <v>0</v>
      </c>
      <c r="BL149" s="14" t="s">
        <v>212</v>
      </c>
      <c r="BM149" s="14" t="s">
        <v>1200</v>
      </c>
    </row>
    <row r="150" spans="2:65" s="1" customFormat="1" ht="31.5" customHeight="1">
      <c r="B150" s="132"/>
      <c r="C150" s="168" t="s">
        <v>216</v>
      </c>
      <c r="D150" s="168" t="s">
        <v>217</v>
      </c>
      <c r="E150" s="169" t="s">
        <v>1201</v>
      </c>
      <c r="F150" s="252" t="s">
        <v>1202</v>
      </c>
      <c r="G150" s="251"/>
      <c r="H150" s="251"/>
      <c r="I150" s="251"/>
      <c r="J150" s="170" t="s">
        <v>1007</v>
      </c>
      <c r="K150" s="171">
        <v>15.1</v>
      </c>
      <c r="L150" s="253">
        <v>0</v>
      </c>
      <c r="M150" s="251"/>
      <c r="N150" s="254">
        <f t="shared" si="5"/>
        <v>0</v>
      </c>
      <c r="O150" s="251"/>
      <c r="P150" s="251"/>
      <c r="Q150" s="251"/>
      <c r="R150" s="134"/>
      <c r="T150" s="165" t="s">
        <v>3</v>
      </c>
      <c r="U150" s="40" t="s">
        <v>39</v>
      </c>
      <c r="V150" s="32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4" t="s">
        <v>212</v>
      </c>
      <c r="AT150" s="14" t="s">
        <v>217</v>
      </c>
      <c r="AU150" s="14" t="s">
        <v>84</v>
      </c>
      <c r="AY150" s="14" t="s">
        <v>196</v>
      </c>
      <c r="BE150" s="110">
        <f t="shared" si="9"/>
        <v>0</v>
      </c>
      <c r="BF150" s="110">
        <f t="shared" si="10"/>
        <v>0</v>
      </c>
      <c r="BG150" s="110">
        <f t="shared" si="11"/>
        <v>0</v>
      </c>
      <c r="BH150" s="110">
        <f t="shared" si="12"/>
        <v>0</v>
      </c>
      <c r="BI150" s="110">
        <f t="shared" si="13"/>
        <v>0</v>
      </c>
      <c r="BJ150" s="14" t="s">
        <v>9</v>
      </c>
      <c r="BK150" s="110">
        <f t="shared" si="14"/>
        <v>0</v>
      </c>
      <c r="BL150" s="14" t="s">
        <v>212</v>
      </c>
      <c r="BM150" s="14" t="s">
        <v>1203</v>
      </c>
    </row>
    <row r="151" spans="2:65" s="1" customFormat="1" ht="31.5" customHeight="1">
      <c r="B151" s="132"/>
      <c r="C151" s="168" t="s">
        <v>221</v>
      </c>
      <c r="D151" s="168" t="s">
        <v>217</v>
      </c>
      <c r="E151" s="169" t="s">
        <v>1204</v>
      </c>
      <c r="F151" s="252" t="s">
        <v>1205</v>
      </c>
      <c r="G151" s="251"/>
      <c r="H151" s="251"/>
      <c r="I151" s="251"/>
      <c r="J151" s="170" t="s">
        <v>1007</v>
      </c>
      <c r="K151" s="171">
        <v>5.4</v>
      </c>
      <c r="L151" s="253">
        <v>0</v>
      </c>
      <c r="M151" s="251"/>
      <c r="N151" s="254">
        <f t="shared" si="5"/>
        <v>0</v>
      </c>
      <c r="O151" s="251"/>
      <c r="P151" s="251"/>
      <c r="Q151" s="251"/>
      <c r="R151" s="134"/>
      <c r="T151" s="165" t="s">
        <v>3</v>
      </c>
      <c r="U151" s="40" t="s">
        <v>39</v>
      </c>
      <c r="V151" s="32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4" t="s">
        <v>212</v>
      </c>
      <c r="AT151" s="14" t="s">
        <v>217</v>
      </c>
      <c r="AU151" s="14" t="s">
        <v>84</v>
      </c>
      <c r="AY151" s="14" t="s">
        <v>196</v>
      </c>
      <c r="BE151" s="110">
        <f t="shared" si="9"/>
        <v>0</v>
      </c>
      <c r="BF151" s="110">
        <f t="shared" si="10"/>
        <v>0</v>
      </c>
      <c r="BG151" s="110">
        <f t="shared" si="11"/>
        <v>0</v>
      </c>
      <c r="BH151" s="110">
        <f t="shared" si="12"/>
        <v>0</v>
      </c>
      <c r="BI151" s="110">
        <f t="shared" si="13"/>
        <v>0</v>
      </c>
      <c r="BJ151" s="14" t="s">
        <v>9</v>
      </c>
      <c r="BK151" s="110">
        <f t="shared" si="14"/>
        <v>0</v>
      </c>
      <c r="BL151" s="14" t="s">
        <v>212</v>
      </c>
      <c r="BM151" s="14" t="s">
        <v>1206</v>
      </c>
    </row>
    <row r="152" spans="2:65" s="1" customFormat="1" ht="31.5" customHeight="1">
      <c r="B152" s="132"/>
      <c r="C152" s="168" t="s">
        <v>242</v>
      </c>
      <c r="D152" s="168" t="s">
        <v>217</v>
      </c>
      <c r="E152" s="169" t="s">
        <v>1207</v>
      </c>
      <c r="F152" s="252" t="s">
        <v>1208</v>
      </c>
      <c r="G152" s="251"/>
      <c r="H152" s="251"/>
      <c r="I152" s="251"/>
      <c r="J152" s="170" t="s">
        <v>1007</v>
      </c>
      <c r="K152" s="171">
        <v>5.4</v>
      </c>
      <c r="L152" s="253">
        <v>0</v>
      </c>
      <c r="M152" s="251"/>
      <c r="N152" s="254">
        <f t="shared" si="5"/>
        <v>0</v>
      </c>
      <c r="O152" s="251"/>
      <c r="P152" s="251"/>
      <c r="Q152" s="251"/>
      <c r="R152" s="134"/>
      <c r="T152" s="165" t="s">
        <v>3</v>
      </c>
      <c r="U152" s="40" t="s">
        <v>39</v>
      </c>
      <c r="V152" s="32"/>
      <c r="W152" s="166">
        <f t="shared" si="6"/>
        <v>0</v>
      </c>
      <c r="X152" s="166">
        <v>0</v>
      </c>
      <c r="Y152" s="166">
        <f t="shared" si="7"/>
        <v>0</v>
      </c>
      <c r="Z152" s="166">
        <v>0</v>
      </c>
      <c r="AA152" s="167">
        <f t="shared" si="8"/>
        <v>0</v>
      </c>
      <c r="AR152" s="14" t="s">
        <v>212</v>
      </c>
      <c r="AT152" s="14" t="s">
        <v>217</v>
      </c>
      <c r="AU152" s="14" t="s">
        <v>84</v>
      </c>
      <c r="AY152" s="14" t="s">
        <v>196</v>
      </c>
      <c r="BE152" s="110">
        <f t="shared" si="9"/>
        <v>0</v>
      </c>
      <c r="BF152" s="110">
        <f t="shared" si="10"/>
        <v>0</v>
      </c>
      <c r="BG152" s="110">
        <f t="shared" si="11"/>
        <v>0</v>
      </c>
      <c r="BH152" s="110">
        <f t="shared" si="12"/>
        <v>0</v>
      </c>
      <c r="BI152" s="110">
        <f t="shared" si="13"/>
        <v>0</v>
      </c>
      <c r="BJ152" s="14" t="s">
        <v>9</v>
      </c>
      <c r="BK152" s="110">
        <f t="shared" si="14"/>
        <v>0</v>
      </c>
      <c r="BL152" s="14" t="s">
        <v>212</v>
      </c>
      <c r="BM152" s="14" t="s">
        <v>1209</v>
      </c>
    </row>
    <row r="153" spans="2:65" s="1" customFormat="1" ht="31.5" customHeight="1">
      <c r="B153" s="132"/>
      <c r="C153" s="168" t="s">
        <v>247</v>
      </c>
      <c r="D153" s="168" t="s">
        <v>217</v>
      </c>
      <c r="E153" s="169" t="s">
        <v>1210</v>
      </c>
      <c r="F153" s="252" t="s">
        <v>1211</v>
      </c>
      <c r="G153" s="251"/>
      <c r="H153" s="251"/>
      <c r="I153" s="251"/>
      <c r="J153" s="170" t="s">
        <v>1007</v>
      </c>
      <c r="K153" s="171">
        <v>25.9</v>
      </c>
      <c r="L153" s="253">
        <v>0</v>
      </c>
      <c r="M153" s="251"/>
      <c r="N153" s="254">
        <f t="shared" si="5"/>
        <v>0</v>
      </c>
      <c r="O153" s="251"/>
      <c r="P153" s="251"/>
      <c r="Q153" s="251"/>
      <c r="R153" s="134"/>
      <c r="T153" s="165" t="s">
        <v>3</v>
      </c>
      <c r="U153" s="40" t="s">
        <v>39</v>
      </c>
      <c r="V153" s="32"/>
      <c r="W153" s="166">
        <f t="shared" si="6"/>
        <v>0</v>
      </c>
      <c r="X153" s="166">
        <v>0</v>
      </c>
      <c r="Y153" s="166">
        <f t="shared" si="7"/>
        <v>0</v>
      </c>
      <c r="Z153" s="166">
        <v>0</v>
      </c>
      <c r="AA153" s="167">
        <f t="shared" si="8"/>
        <v>0</v>
      </c>
      <c r="AR153" s="14" t="s">
        <v>212</v>
      </c>
      <c r="AT153" s="14" t="s">
        <v>217</v>
      </c>
      <c r="AU153" s="14" t="s">
        <v>84</v>
      </c>
      <c r="AY153" s="14" t="s">
        <v>196</v>
      </c>
      <c r="BE153" s="110">
        <f t="shared" si="9"/>
        <v>0</v>
      </c>
      <c r="BF153" s="110">
        <f t="shared" si="10"/>
        <v>0</v>
      </c>
      <c r="BG153" s="110">
        <f t="shared" si="11"/>
        <v>0</v>
      </c>
      <c r="BH153" s="110">
        <f t="shared" si="12"/>
        <v>0</v>
      </c>
      <c r="BI153" s="110">
        <f t="shared" si="13"/>
        <v>0</v>
      </c>
      <c r="BJ153" s="14" t="s">
        <v>9</v>
      </c>
      <c r="BK153" s="110">
        <f t="shared" si="14"/>
        <v>0</v>
      </c>
      <c r="BL153" s="14" t="s">
        <v>212</v>
      </c>
      <c r="BM153" s="14" t="s">
        <v>1212</v>
      </c>
    </row>
    <row r="154" spans="2:65" s="1" customFormat="1" ht="44.25" customHeight="1">
      <c r="B154" s="132"/>
      <c r="C154" s="168" t="s">
        <v>256</v>
      </c>
      <c r="D154" s="168" t="s">
        <v>217</v>
      </c>
      <c r="E154" s="169" t="s">
        <v>1213</v>
      </c>
      <c r="F154" s="252" t="s">
        <v>1214</v>
      </c>
      <c r="G154" s="251"/>
      <c r="H154" s="251"/>
      <c r="I154" s="251"/>
      <c r="J154" s="170" t="s">
        <v>1007</v>
      </c>
      <c r="K154" s="171">
        <v>259</v>
      </c>
      <c r="L154" s="253">
        <v>0</v>
      </c>
      <c r="M154" s="251"/>
      <c r="N154" s="254">
        <f t="shared" si="5"/>
        <v>0</v>
      </c>
      <c r="O154" s="251"/>
      <c r="P154" s="251"/>
      <c r="Q154" s="251"/>
      <c r="R154" s="134"/>
      <c r="T154" s="165" t="s">
        <v>3</v>
      </c>
      <c r="U154" s="40" t="s">
        <v>39</v>
      </c>
      <c r="V154" s="32"/>
      <c r="W154" s="166">
        <f t="shared" si="6"/>
        <v>0</v>
      </c>
      <c r="X154" s="166">
        <v>0</v>
      </c>
      <c r="Y154" s="166">
        <f t="shared" si="7"/>
        <v>0</v>
      </c>
      <c r="Z154" s="166">
        <v>0</v>
      </c>
      <c r="AA154" s="167">
        <f t="shared" si="8"/>
        <v>0</v>
      </c>
      <c r="AR154" s="14" t="s">
        <v>212</v>
      </c>
      <c r="AT154" s="14" t="s">
        <v>217</v>
      </c>
      <c r="AU154" s="14" t="s">
        <v>84</v>
      </c>
      <c r="AY154" s="14" t="s">
        <v>196</v>
      </c>
      <c r="BE154" s="110">
        <f t="shared" si="9"/>
        <v>0</v>
      </c>
      <c r="BF154" s="110">
        <f t="shared" si="10"/>
        <v>0</v>
      </c>
      <c r="BG154" s="110">
        <f t="shared" si="11"/>
        <v>0</v>
      </c>
      <c r="BH154" s="110">
        <f t="shared" si="12"/>
        <v>0</v>
      </c>
      <c r="BI154" s="110">
        <f t="shared" si="13"/>
        <v>0</v>
      </c>
      <c r="BJ154" s="14" t="s">
        <v>9</v>
      </c>
      <c r="BK154" s="110">
        <f t="shared" si="14"/>
        <v>0</v>
      </c>
      <c r="BL154" s="14" t="s">
        <v>212</v>
      </c>
      <c r="BM154" s="14" t="s">
        <v>1215</v>
      </c>
    </row>
    <row r="155" spans="2:65" s="1" customFormat="1" ht="31.5" customHeight="1">
      <c r="B155" s="132"/>
      <c r="C155" s="168" t="s">
        <v>395</v>
      </c>
      <c r="D155" s="168" t="s">
        <v>217</v>
      </c>
      <c r="E155" s="169" t="s">
        <v>1216</v>
      </c>
      <c r="F155" s="252" t="s">
        <v>1217</v>
      </c>
      <c r="G155" s="251"/>
      <c r="H155" s="251"/>
      <c r="I155" s="251"/>
      <c r="J155" s="170" t="s">
        <v>906</v>
      </c>
      <c r="K155" s="171">
        <v>41.45</v>
      </c>
      <c r="L155" s="253">
        <v>0</v>
      </c>
      <c r="M155" s="251"/>
      <c r="N155" s="254">
        <f t="shared" si="5"/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 t="shared" si="6"/>
        <v>0</v>
      </c>
      <c r="X155" s="166">
        <v>0</v>
      </c>
      <c r="Y155" s="166">
        <f t="shared" si="7"/>
        <v>0</v>
      </c>
      <c r="Z155" s="166">
        <v>0</v>
      </c>
      <c r="AA155" s="167">
        <f t="shared" si="8"/>
        <v>0</v>
      </c>
      <c r="AR155" s="14" t="s">
        <v>212</v>
      </c>
      <c r="AT155" s="14" t="s">
        <v>217</v>
      </c>
      <c r="AU155" s="14" t="s">
        <v>84</v>
      </c>
      <c r="AY155" s="14" t="s">
        <v>196</v>
      </c>
      <c r="BE155" s="110">
        <f t="shared" si="9"/>
        <v>0</v>
      </c>
      <c r="BF155" s="110">
        <f t="shared" si="10"/>
        <v>0</v>
      </c>
      <c r="BG155" s="110">
        <f t="shared" si="11"/>
        <v>0</v>
      </c>
      <c r="BH155" s="110">
        <f t="shared" si="12"/>
        <v>0</v>
      </c>
      <c r="BI155" s="110">
        <f t="shared" si="13"/>
        <v>0</v>
      </c>
      <c r="BJ155" s="14" t="s">
        <v>9</v>
      </c>
      <c r="BK155" s="110">
        <f t="shared" si="14"/>
        <v>0</v>
      </c>
      <c r="BL155" s="14" t="s">
        <v>212</v>
      </c>
      <c r="BM155" s="14" t="s">
        <v>1218</v>
      </c>
    </row>
    <row r="156" spans="2:65" s="1" customFormat="1" ht="31.5" customHeight="1">
      <c r="B156" s="132"/>
      <c r="C156" s="168" t="s">
        <v>264</v>
      </c>
      <c r="D156" s="168" t="s">
        <v>217</v>
      </c>
      <c r="E156" s="169" t="s">
        <v>1219</v>
      </c>
      <c r="F156" s="252" t="s">
        <v>1220</v>
      </c>
      <c r="G156" s="251"/>
      <c r="H156" s="251"/>
      <c r="I156" s="251"/>
      <c r="J156" s="170" t="s">
        <v>1007</v>
      </c>
      <c r="K156" s="171">
        <v>28.9</v>
      </c>
      <c r="L156" s="253">
        <v>0</v>
      </c>
      <c r="M156" s="251"/>
      <c r="N156" s="254">
        <f t="shared" si="5"/>
        <v>0</v>
      </c>
      <c r="O156" s="251"/>
      <c r="P156" s="251"/>
      <c r="Q156" s="251"/>
      <c r="R156" s="134"/>
      <c r="T156" s="165" t="s">
        <v>3</v>
      </c>
      <c r="U156" s="40" t="s">
        <v>39</v>
      </c>
      <c r="V156" s="32"/>
      <c r="W156" s="166">
        <f t="shared" si="6"/>
        <v>0</v>
      </c>
      <c r="X156" s="166">
        <v>0</v>
      </c>
      <c r="Y156" s="166">
        <f t="shared" si="7"/>
        <v>0</v>
      </c>
      <c r="Z156" s="166">
        <v>0</v>
      </c>
      <c r="AA156" s="167">
        <f t="shared" si="8"/>
        <v>0</v>
      </c>
      <c r="AR156" s="14" t="s">
        <v>212</v>
      </c>
      <c r="AT156" s="14" t="s">
        <v>217</v>
      </c>
      <c r="AU156" s="14" t="s">
        <v>84</v>
      </c>
      <c r="AY156" s="14" t="s">
        <v>196</v>
      </c>
      <c r="BE156" s="110">
        <f t="shared" si="9"/>
        <v>0</v>
      </c>
      <c r="BF156" s="110">
        <f t="shared" si="10"/>
        <v>0</v>
      </c>
      <c r="BG156" s="110">
        <f t="shared" si="11"/>
        <v>0</v>
      </c>
      <c r="BH156" s="110">
        <f t="shared" si="12"/>
        <v>0</v>
      </c>
      <c r="BI156" s="110">
        <f t="shared" si="13"/>
        <v>0</v>
      </c>
      <c r="BJ156" s="14" t="s">
        <v>9</v>
      </c>
      <c r="BK156" s="110">
        <f t="shared" si="14"/>
        <v>0</v>
      </c>
      <c r="BL156" s="14" t="s">
        <v>212</v>
      </c>
      <c r="BM156" s="14" t="s">
        <v>1221</v>
      </c>
    </row>
    <row r="157" spans="2:65" s="1" customFormat="1" ht="31.5" customHeight="1">
      <c r="B157" s="132"/>
      <c r="C157" s="168" t="s">
        <v>398</v>
      </c>
      <c r="D157" s="168" t="s">
        <v>217</v>
      </c>
      <c r="E157" s="169" t="s">
        <v>1222</v>
      </c>
      <c r="F157" s="252" t="s">
        <v>1223</v>
      </c>
      <c r="G157" s="251"/>
      <c r="H157" s="251"/>
      <c r="I157" s="251"/>
      <c r="J157" s="170" t="s">
        <v>1007</v>
      </c>
      <c r="K157" s="171">
        <v>3.8</v>
      </c>
      <c r="L157" s="253">
        <v>0</v>
      </c>
      <c r="M157" s="251"/>
      <c r="N157" s="254">
        <f t="shared" si="5"/>
        <v>0</v>
      </c>
      <c r="O157" s="251"/>
      <c r="P157" s="251"/>
      <c r="Q157" s="251"/>
      <c r="R157" s="134"/>
      <c r="T157" s="165" t="s">
        <v>3</v>
      </c>
      <c r="U157" s="40" t="s">
        <v>39</v>
      </c>
      <c r="V157" s="32"/>
      <c r="W157" s="166">
        <f t="shared" si="6"/>
        <v>0</v>
      </c>
      <c r="X157" s="166">
        <v>0</v>
      </c>
      <c r="Y157" s="166">
        <f t="shared" si="7"/>
        <v>0</v>
      </c>
      <c r="Z157" s="166">
        <v>0</v>
      </c>
      <c r="AA157" s="167">
        <f t="shared" si="8"/>
        <v>0</v>
      </c>
      <c r="AR157" s="14" t="s">
        <v>212</v>
      </c>
      <c r="AT157" s="14" t="s">
        <v>217</v>
      </c>
      <c r="AU157" s="14" t="s">
        <v>84</v>
      </c>
      <c r="AY157" s="14" t="s">
        <v>196</v>
      </c>
      <c r="BE157" s="110">
        <f t="shared" si="9"/>
        <v>0</v>
      </c>
      <c r="BF157" s="110">
        <f t="shared" si="10"/>
        <v>0</v>
      </c>
      <c r="BG157" s="110">
        <f t="shared" si="11"/>
        <v>0</v>
      </c>
      <c r="BH157" s="110">
        <f t="shared" si="12"/>
        <v>0</v>
      </c>
      <c r="BI157" s="110">
        <f t="shared" si="13"/>
        <v>0</v>
      </c>
      <c r="BJ157" s="14" t="s">
        <v>9</v>
      </c>
      <c r="BK157" s="110">
        <f t="shared" si="14"/>
        <v>0</v>
      </c>
      <c r="BL157" s="14" t="s">
        <v>212</v>
      </c>
      <c r="BM157" s="14" t="s">
        <v>1224</v>
      </c>
    </row>
    <row r="158" spans="2:65" s="1" customFormat="1" ht="22.5" customHeight="1">
      <c r="B158" s="132"/>
      <c r="C158" s="161" t="s">
        <v>532</v>
      </c>
      <c r="D158" s="161" t="s">
        <v>198</v>
      </c>
      <c r="E158" s="162" t="s">
        <v>1225</v>
      </c>
      <c r="F158" s="247" t="s">
        <v>1226</v>
      </c>
      <c r="G158" s="248"/>
      <c r="H158" s="248"/>
      <c r="I158" s="248"/>
      <c r="J158" s="163" t="s">
        <v>906</v>
      </c>
      <c r="K158" s="164">
        <v>9.1</v>
      </c>
      <c r="L158" s="249">
        <v>0</v>
      </c>
      <c r="M158" s="248"/>
      <c r="N158" s="250">
        <f t="shared" si="5"/>
        <v>0</v>
      </c>
      <c r="O158" s="251"/>
      <c r="P158" s="251"/>
      <c r="Q158" s="251"/>
      <c r="R158" s="134"/>
      <c r="T158" s="165" t="s">
        <v>3</v>
      </c>
      <c r="U158" s="40" t="s">
        <v>39</v>
      </c>
      <c r="V158" s="32"/>
      <c r="W158" s="166">
        <f t="shared" si="6"/>
        <v>0</v>
      </c>
      <c r="X158" s="166">
        <v>1</v>
      </c>
      <c r="Y158" s="166">
        <f t="shared" si="7"/>
        <v>9.1</v>
      </c>
      <c r="Z158" s="166">
        <v>0</v>
      </c>
      <c r="AA158" s="167">
        <f t="shared" si="8"/>
        <v>0</v>
      </c>
      <c r="AR158" s="14" t="s">
        <v>247</v>
      </c>
      <c r="AT158" s="14" t="s">
        <v>198</v>
      </c>
      <c r="AU158" s="14" t="s">
        <v>84</v>
      </c>
      <c r="AY158" s="14" t="s">
        <v>196</v>
      </c>
      <c r="BE158" s="110">
        <f t="shared" si="9"/>
        <v>0</v>
      </c>
      <c r="BF158" s="110">
        <f t="shared" si="10"/>
        <v>0</v>
      </c>
      <c r="BG158" s="110">
        <f t="shared" si="11"/>
        <v>0</v>
      </c>
      <c r="BH158" s="110">
        <f t="shared" si="12"/>
        <v>0</v>
      </c>
      <c r="BI158" s="110">
        <f t="shared" si="13"/>
        <v>0</v>
      </c>
      <c r="BJ158" s="14" t="s">
        <v>9</v>
      </c>
      <c r="BK158" s="110">
        <f t="shared" si="14"/>
        <v>0</v>
      </c>
      <c r="BL158" s="14" t="s">
        <v>212</v>
      </c>
      <c r="BM158" s="14" t="s">
        <v>1227</v>
      </c>
    </row>
    <row r="159" spans="2:65" s="1" customFormat="1" ht="22.5" customHeight="1">
      <c r="B159" s="132"/>
      <c r="C159" s="161" t="s">
        <v>401</v>
      </c>
      <c r="D159" s="161" t="s">
        <v>198</v>
      </c>
      <c r="E159" s="162" t="s">
        <v>1228</v>
      </c>
      <c r="F159" s="247" t="s">
        <v>1229</v>
      </c>
      <c r="G159" s="248"/>
      <c r="H159" s="248"/>
      <c r="I159" s="248"/>
      <c r="J159" s="163" t="s">
        <v>906</v>
      </c>
      <c r="K159" s="164">
        <v>33.2</v>
      </c>
      <c r="L159" s="249">
        <v>0</v>
      </c>
      <c r="M159" s="248"/>
      <c r="N159" s="250">
        <f t="shared" si="5"/>
        <v>0</v>
      </c>
      <c r="O159" s="251"/>
      <c r="P159" s="251"/>
      <c r="Q159" s="251"/>
      <c r="R159" s="134"/>
      <c r="T159" s="165" t="s">
        <v>3</v>
      </c>
      <c r="U159" s="40" t="s">
        <v>39</v>
      </c>
      <c r="V159" s="32"/>
      <c r="W159" s="166">
        <f t="shared" si="6"/>
        <v>0</v>
      </c>
      <c r="X159" s="166">
        <v>1</v>
      </c>
      <c r="Y159" s="166">
        <f t="shared" si="7"/>
        <v>33.2</v>
      </c>
      <c r="Z159" s="166">
        <v>0</v>
      </c>
      <c r="AA159" s="167">
        <f t="shared" si="8"/>
        <v>0</v>
      </c>
      <c r="AR159" s="14" t="s">
        <v>247</v>
      </c>
      <c r="AT159" s="14" t="s">
        <v>198</v>
      </c>
      <c r="AU159" s="14" t="s">
        <v>84</v>
      </c>
      <c r="AY159" s="14" t="s">
        <v>196</v>
      </c>
      <c r="BE159" s="110">
        <f t="shared" si="9"/>
        <v>0</v>
      </c>
      <c r="BF159" s="110">
        <f t="shared" si="10"/>
        <v>0</v>
      </c>
      <c r="BG159" s="110">
        <f t="shared" si="11"/>
        <v>0</v>
      </c>
      <c r="BH159" s="110">
        <f t="shared" si="12"/>
        <v>0</v>
      </c>
      <c r="BI159" s="110">
        <f t="shared" si="13"/>
        <v>0</v>
      </c>
      <c r="BJ159" s="14" t="s">
        <v>9</v>
      </c>
      <c r="BK159" s="110">
        <f t="shared" si="14"/>
        <v>0</v>
      </c>
      <c r="BL159" s="14" t="s">
        <v>212</v>
      </c>
      <c r="BM159" s="14" t="s">
        <v>1230</v>
      </c>
    </row>
    <row r="160" spans="2:63" s="10" customFormat="1" ht="29.85" customHeight="1">
      <c r="B160" s="150"/>
      <c r="C160" s="151"/>
      <c r="D160" s="160" t="s">
        <v>1171</v>
      </c>
      <c r="E160" s="160"/>
      <c r="F160" s="160"/>
      <c r="G160" s="160"/>
      <c r="H160" s="160"/>
      <c r="I160" s="160"/>
      <c r="J160" s="160"/>
      <c r="K160" s="160"/>
      <c r="L160" s="160"/>
      <c r="M160" s="160"/>
      <c r="N160" s="264">
        <f>BK160</f>
        <v>0</v>
      </c>
      <c r="O160" s="265"/>
      <c r="P160" s="265"/>
      <c r="Q160" s="265"/>
      <c r="R160" s="153"/>
      <c r="T160" s="154"/>
      <c r="U160" s="151"/>
      <c r="V160" s="151"/>
      <c r="W160" s="155">
        <f>SUM(W161:W167)</f>
        <v>0</v>
      </c>
      <c r="X160" s="151"/>
      <c r="Y160" s="155">
        <f>SUM(Y161:Y167)</f>
        <v>40.266965379999995</v>
      </c>
      <c r="Z160" s="151"/>
      <c r="AA160" s="156">
        <f>SUM(AA161:AA167)</f>
        <v>0</v>
      </c>
      <c r="AR160" s="157" t="s">
        <v>9</v>
      </c>
      <c r="AT160" s="158" t="s">
        <v>73</v>
      </c>
      <c r="AU160" s="158" t="s">
        <v>9</v>
      </c>
      <c r="AY160" s="157" t="s">
        <v>196</v>
      </c>
      <c r="BK160" s="159">
        <f>SUM(BK161:BK167)</f>
        <v>0</v>
      </c>
    </row>
    <row r="161" spans="2:65" s="1" customFormat="1" ht="31.5" customHeight="1">
      <c r="B161" s="132"/>
      <c r="C161" s="168" t="s">
        <v>10</v>
      </c>
      <c r="D161" s="168" t="s">
        <v>217</v>
      </c>
      <c r="E161" s="169" t="s">
        <v>1231</v>
      </c>
      <c r="F161" s="252" t="s">
        <v>1232</v>
      </c>
      <c r="G161" s="251"/>
      <c r="H161" s="251"/>
      <c r="I161" s="251"/>
      <c r="J161" s="170" t="s">
        <v>1007</v>
      </c>
      <c r="K161" s="171">
        <v>1.3</v>
      </c>
      <c r="L161" s="253">
        <v>0</v>
      </c>
      <c r="M161" s="251"/>
      <c r="N161" s="254">
        <f aca="true" t="shared" si="15" ref="N161:N167">ROUND(L161*K161,0)</f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 aca="true" t="shared" si="16" ref="W161:W167">V161*K161</f>
        <v>0</v>
      </c>
      <c r="X161" s="166">
        <v>1.98</v>
      </c>
      <c r="Y161" s="166">
        <f aca="true" t="shared" si="17" ref="Y161:Y167">X161*K161</f>
        <v>2.574</v>
      </c>
      <c r="Z161" s="166">
        <v>0</v>
      </c>
      <c r="AA161" s="167">
        <f aca="true" t="shared" si="18" ref="AA161:AA167">Z161*K161</f>
        <v>0</v>
      </c>
      <c r="AR161" s="14" t="s">
        <v>212</v>
      </c>
      <c r="AT161" s="14" t="s">
        <v>217</v>
      </c>
      <c r="AU161" s="14" t="s">
        <v>84</v>
      </c>
      <c r="AY161" s="14" t="s">
        <v>196</v>
      </c>
      <c r="BE161" s="110">
        <f aca="true" t="shared" si="19" ref="BE161:BE167">IF(U161="základní",N161,0)</f>
        <v>0</v>
      </c>
      <c r="BF161" s="110">
        <f aca="true" t="shared" si="20" ref="BF161:BF167">IF(U161="snížená",N161,0)</f>
        <v>0</v>
      </c>
      <c r="BG161" s="110">
        <f aca="true" t="shared" si="21" ref="BG161:BG167">IF(U161="zákl. přenesená",N161,0)</f>
        <v>0</v>
      </c>
      <c r="BH161" s="110">
        <f aca="true" t="shared" si="22" ref="BH161:BH167">IF(U161="sníž. přenesená",N161,0)</f>
        <v>0</v>
      </c>
      <c r="BI161" s="110">
        <f aca="true" t="shared" si="23" ref="BI161:BI167">IF(U161="nulová",N161,0)</f>
        <v>0</v>
      </c>
      <c r="BJ161" s="14" t="s">
        <v>9</v>
      </c>
      <c r="BK161" s="110">
        <f aca="true" t="shared" si="24" ref="BK161:BK167">ROUND(L161*K161,0)</f>
        <v>0</v>
      </c>
      <c r="BL161" s="14" t="s">
        <v>212</v>
      </c>
      <c r="BM161" s="14" t="s">
        <v>1233</v>
      </c>
    </row>
    <row r="162" spans="2:65" s="1" customFormat="1" ht="31.5" customHeight="1">
      <c r="B162" s="132"/>
      <c r="C162" s="168" t="s">
        <v>203</v>
      </c>
      <c r="D162" s="168" t="s">
        <v>217</v>
      </c>
      <c r="E162" s="169" t="s">
        <v>1234</v>
      </c>
      <c r="F162" s="252" t="s">
        <v>1235</v>
      </c>
      <c r="G162" s="251"/>
      <c r="H162" s="251"/>
      <c r="I162" s="251"/>
      <c r="J162" s="170" t="s">
        <v>906</v>
      </c>
      <c r="K162" s="171">
        <v>0.286</v>
      </c>
      <c r="L162" s="253">
        <v>0</v>
      </c>
      <c r="M162" s="251"/>
      <c r="N162" s="254">
        <f t="shared" si="15"/>
        <v>0</v>
      </c>
      <c r="O162" s="251"/>
      <c r="P162" s="251"/>
      <c r="Q162" s="251"/>
      <c r="R162" s="134"/>
      <c r="T162" s="165" t="s">
        <v>3</v>
      </c>
      <c r="U162" s="40" t="s">
        <v>39</v>
      </c>
      <c r="V162" s="32"/>
      <c r="W162" s="166">
        <f t="shared" si="16"/>
        <v>0</v>
      </c>
      <c r="X162" s="166">
        <v>1.06017</v>
      </c>
      <c r="Y162" s="166">
        <f t="shared" si="17"/>
        <v>0.30320862</v>
      </c>
      <c r="Z162" s="166">
        <v>0</v>
      </c>
      <c r="AA162" s="167">
        <f t="shared" si="18"/>
        <v>0</v>
      </c>
      <c r="AR162" s="14" t="s">
        <v>212</v>
      </c>
      <c r="AT162" s="14" t="s">
        <v>217</v>
      </c>
      <c r="AU162" s="14" t="s">
        <v>84</v>
      </c>
      <c r="AY162" s="14" t="s">
        <v>196</v>
      </c>
      <c r="BE162" s="110">
        <f t="shared" si="19"/>
        <v>0</v>
      </c>
      <c r="BF162" s="110">
        <f t="shared" si="20"/>
        <v>0</v>
      </c>
      <c r="BG162" s="110">
        <f t="shared" si="21"/>
        <v>0</v>
      </c>
      <c r="BH162" s="110">
        <f t="shared" si="22"/>
        <v>0</v>
      </c>
      <c r="BI162" s="110">
        <f t="shared" si="23"/>
        <v>0</v>
      </c>
      <c r="BJ162" s="14" t="s">
        <v>9</v>
      </c>
      <c r="BK162" s="110">
        <f t="shared" si="24"/>
        <v>0</v>
      </c>
      <c r="BL162" s="14" t="s">
        <v>212</v>
      </c>
      <c r="BM162" s="14" t="s">
        <v>1236</v>
      </c>
    </row>
    <row r="163" spans="2:65" s="1" customFormat="1" ht="31.5" customHeight="1">
      <c r="B163" s="132"/>
      <c r="C163" s="168" t="s">
        <v>272</v>
      </c>
      <c r="D163" s="168" t="s">
        <v>217</v>
      </c>
      <c r="E163" s="169" t="s">
        <v>1237</v>
      </c>
      <c r="F163" s="252" t="s">
        <v>1238</v>
      </c>
      <c r="G163" s="251"/>
      <c r="H163" s="251"/>
      <c r="I163" s="251"/>
      <c r="J163" s="170" t="s">
        <v>1007</v>
      </c>
      <c r="K163" s="171">
        <v>5.1</v>
      </c>
      <c r="L163" s="253">
        <v>0</v>
      </c>
      <c r="M163" s="251"/>
      <c r="N163" s="254">
        <f t="shared" si="15"/>
        <v>0</v>
      </c>
      <c r="O163" s="251"/>
      <c r="P163" s="251"/>
      <c r="Q163" s="251"/>
      <c r="R163" s="134"/>
      <c r="T163" s="165" t="s">
        <v>3</v>
      </c>
      <c r="U163" s="40" t="s">
        <v>39</v>
      </c>
      <c r="V163" s="32"/>
      <c r="W163" s="166">
        <f t="shared" si="16"/>
        <v>0</v>
      </c>
      <c r="X163" s="166">
        <v>2.45329</v>
      </c>
      <c r="Y163" s="166">
        <f t="shared" si="17"/>
        <v>12.511778999999999</v>
      </c>
      <c r="Z163" s="166">
        <v>0</v>
      </c>
      <c r="AA163" s="167">
        <f t="shared" si="18"/>
        <v>0</v>
      </c>
      <c r="AR163" s="14" t="s">
        <v>212</v>
      </c>
      <c r="AT163" s="14" t="s">
        <v>217</v>
      </c>
      <c r="AU163" s="14" t="s">
        <v>84</v>
      </c>
      <c r="AY163" s="14" t="s">
        <v>196</v>
      </c>
      <c r="BE163" s="110">
        <f t="shared" si="19"/>
        <v>0</v>
      </c>
      <c r="BF163" s="110">
        <f t="shared" si="20"/>
        <v>0</v>
      </c>
      <c r="BG163" s="110">
        <f t="shared" si="21"/>
        <v>0</v>
      </c>
      <c r="BH163" s="110">
        <f t="shared" si="22"/>
        <v>0</v>
      </c>
      <c r="BI163" s="110">
        <f t="shared" si="23"/>
        <v>0</v>
      </c>
      <c r="BJ163" s="14" t="s">
        <v>9</v>
      </c>
      <c r="BK163" s="110">
        <f t="shared" si="24"/>
        <v>0</v>
      </c>
      <c r="BL163" s="14" t="s">
        <v>212</v>
      </c>
      <c r="BM163" s="14" t="s">
        <v>1239</v>
      </c>
    </row>
    <row r="164" spans="2:65" s="1" customFormat="1" ht="22.5" customHeight="1">
      <c r="B164" s="132"/>
      <c r="C164" s="168" t="s">
        <v>276</v>
      </c>
      <c r="D164" s="168" t="s">
        <v>217</v>
      </c>
      <c r="E164" s="169" t="s">
        <v>1240</v>
      </c>
      <c r="F164" s="252" t="s">
        <v>1241</v>
      </c>
      <c r="G164" s="251"/>
      <c r="H164" s="251"/>
      <c r="I164" s="251"/>
      <c r="J164" s="170" t="s">
        <v>612</v>
      </c>
      <c r="K164" s="171">
        <v>11.5</v>
      </c>
      <c r="L164" s="253">
        <v>0</v>
      </c>
      <c r="M164" s="251"/>
      <c r="N164" s="254">
        <f t="shared" si="15"/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 t="shared" si="16"/>
        <v>0</v>
      </c>
      <c r="X164" s="166">
        <v>0.00103</v>
      </c>
      <c r="Y164" s="166">
        <f t="shared" si="17"/>
        <v>0.011845000000000001</v>
      </c>
      <c r="Z164" s="166">
        <v>0</v>
      </c>
      <c r="AA164" s="167">
        <f t="shared" si="18"/>
        <v>0</v>
      </c>
      <c r="AR164" s="14" t="s">
        <v>212</v>
      </c>
      <c r="AT164" s="14" t="s">
        <v>217</v>
      </c>
      <c r="AU164" s="14" t="s">
        <v>84</v>
      </c>
      <c r="AY164" s="14" t="s">
        <v>196</v>
      </c>
      <c r="BE164" s="110">
        <f t="shared" si="19"/>
        <v>0</v>
      </c>
      <c r="BF164" s="110">
        <f t="shared" si="20"/>
        <v>0</v>
      </c>
      <c r="BG164" s="110">
        <f t="shared" si="21"/>
        <v>0</v>
      </c>
      <c r="BH164" s="110">
        <f t="shared" si="22"/>
        <v>0</v>
      </c>
      <c r="BI164" s="110">
        <f t="shared" si="23"/>
        <v>0</v>
      </c>
      <c r="BJ164" s="14" t="s">
        <v>9</v>
      </c>
      <c r="BK164" s="110">
        <f t="shared" si="24"/>
        <v>0</v>
      </c>
      <c r="BL164" s="14" t="s">
        <v>212</v>
      </c>
      <c r="BM164" s="14" t="s">
        <v>1242</v>
      </c>
    </row>
    <row r="165" spans="2:65" s="1" customFormat="1" ht="22.5" customHeight="1">
      <c r="B165" s="132"/>
      <c r="C165" s="168" t="s">
        <v>558</v>
      </c>
      <c r="D165" s="168" t="s">
        <v>217</v>
      </c>
      <c r="E165" s="169" t="s">
        <v>1243</v>
      </c>
      <c r="F165" s="252" t="s">
        <v>1244</v>
      </c>
      <c r="G165" s="251"/>
      <c r="H165" s="251"/>
      <c r="I165" s="251"/>
      <c r="J165" s="170" t="s">
        <v>612</v>
      </c>
      <c r="K165" s="171">
        <v>11.5</v>
      </c>
      <c r="L165" s="253">
        <v>0</v>
      </c>
      <c r="M165" s="251"/>
      <c r="N165" s="254">
        <f t="shared" si="15"/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 t="shared" si="16"/>
        <v>0</v>
      </c>
      <c r="X165" s="166">
        <v>0</v>
      </c>
      <c r="Y165" s="166">
        <f t="shared" si="17"/>
        <v>0</v>
      </c>
      <c r="Z165" s="166">
        <v>0</v>
      </c>
      <c r="AA165" s="167">
        <f t="shared" si="18"/>
        <v>0</v>
      </c>
      <c r="AR165" s="14" t="s">
        <v>212</v>
      </c>
      <c r="AT165" s="14" t="s">
        <v>217</v>
      </c>
      <c r="AU165" s="14" t="s">
        <v>84</v>
      </c>
      <c r="AY165" s="14" t="s">
        <v>196</v>
      </c>
      <c r="BE165" s="110">
        <f t="shared" si="19"/>
        <v>0</v>
      </c>
      <c r="BF165" s="110">
        <f t="shared" si="20"/>
        <v>0</v>
      </c>
      <c r="BG165" s="110">
        <f t="shared" si="21"/>
        <v>0</v>
      </c>
      <c r="BH165" s="110">
        <f t="shared" si="22"/>
        <v>0</v>
      </c>
      <c r="BI165" s="110">
        <f t="shared" si="23"/>
        <v>0</v>
      </c>
      <c r="BJ165" s="14" t="s">
        <v>9</v>
      </c>
      <c r="BK165" s="110">
        <f t="shared" si="24"/>
        <v>0</v>
      </c>
      <c r="BL165" s="14" t="s">
        <v>212</v>
      </c>
      <c r="BM165" s="14" t="s">
        <v>1245</v>
      </c>
    </row>
    <row r="166" spans="2:65" s="1" customFormat="1" ht="44.25" customHeight="1">
      <c r="B166" s="132"/>
      <c r="C166" s="168" t="s">
        <v>284</v>
      </c>
      <c r="D166" s="168" t="s">
        <v>217</v>
      </c>
      <c r="E166" s="169" t="s">
        <v>1246</v>
      </c>
      <c r="F166" s="252" t="s">
        <v>1247</v>
      </c>
      <c r="G166" s="251"/>
      <c r="H166" s="251"/>
      <c r="I166" s="251"/>
      <c r="J166" s="170" t="s">
        <v>612</v>
      </c>
      <c r="K166" s="171">
        <v>36.6</v>
      </c>
      <c r="L166" s="253">
        <v>0</v>
      </c>
      <c r="M166" s="251"/>
      <c r="N166" s="254">
        <f t="shared" si="15"/>
        <v>0</v>
      </c>
      <c r="O166" s="251"/>
      <c r="P166" s="251"/>
      <c r="Q166" s="251"/>
      <c r="R166" s="134"/>
      <c r="T166" s="165" t="s">
        <v>3</v>
      </c>
      <c r="U166" s="40" t="s">
        <v>39</v>
      </c>
      <c r="V166" s="32"/>
      <c r="W166" s="166">
        <f t="shared" si="16"/>
        <v>0</v>
      </c>
      <c r="X166" s="166">
        <v>0.67489</v>
      </c>
      <c r="Y166" s="166">
        <f t="shared" si="17"/>
        <v>24.700974000000002</v>
      </c>
      <c r="Z166" s="166">
        <v>0</v>
      </c>
      <c r="AA166" s="167">
        <f t="shared" si="18"/>
        <v>0</v>
      </c>
      <c r="AR166" s="14" t="s">
        <v>212</v>
      </c>
      <c r="AT166" s="14" t="s">
        <v>217</v>
      </c>
      <c r="AU166" s="14" t="s">
        <v>84</v>
      </c>
      <c r="AY166" s="14" t="s">
        <v>196</v>
      </c>
      <c r="BE166" s="110">
        <f t="shared" si="19"/>
        <v>0</v>
      </c>
      <c r="BF166" s="110">
        <f t="shared" si="20"/>
        <v>0</v>
      </c>
      <c r="BG166" s="110">
        <f t="shared" si="21"/>
        <v>0</v>
      </c>
      <c r="BH166" s="110">
        <f t="shared" si="22"/>
        <v>0</v>
      </c>
      <c r="BI166" s="110">
        <f t="shared" si="23"/>
        <v>0</v>
      </c>
      <c r="BJ166" s="14" t="s">
        <v>9</v>
      </c>
      <c r="BK166" s="110">
        <f t="shared" si="24"/>
        <v>0</v>
      </c>
      <c r="BL166" s="14" t="s">
        <v>212</v>
      </c>
      <c r="BM166" s="14" t="s">
        <v>1248</v>
      </c>
    </row>
    <row r="167" spans="2:65" s="1" customFormat="1" ht="31.5" customHeight="1">
      <c r="B167" s="132"/>
      <c r="C167" s="168" t="s">
        <v>8</v>
      </c>
      <c r="D167" s="168" t="s">
        <v>217</v>
      </c>
      <c r="E167" s="169" t="s">
        <v>1249</v>
      </c>
      <c r="F167" s="252" t="s">
        <v>1250</v>
      </c>
      <c r="G167" s="251"/>
      <c r="H167" s="251"/>
      <c r="I167" s="251"/>
      <c r="J167" s="170" t="s">
        <v>906</v>
      </c>
      <c r="K167" s="171">
        <v>0.156</v>
      </c>
      <c r="L167" s="253">
        <v>0</v>
      </c>
      <c r="M167" s="251"/>
      <c r="N167" s="254">
        <f t="shared" si="15"/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 t="shared" si="16"/>
        <v>0</v>
      </c>
      <c r="X167" s="166">
        <v>1.05871</v>
      </c>
      <c r="Y167" s="166">
        <f t="shared" si="17"/>
        <v>0.16515876000000002</v>
      </c>
      <c r="Z167" s="166">
        <v>0</v>
      </c>
      <c r="AA167" s="167">
        <f t="shared" si="18"/>
        <v>0</v>
      </c>
      <c r="AR167" s="14" t="s">
        <v>212</v>
      </c>
      <c r="AT167" s="14" t="s">
        <v>217</v>
      </c>
      <c r="AU167" s="14" t="s">
        <v>84</v>
      </c>
      <c r="AY167" s="14" t="s">
        <v>196</v>
      </c>
      <c r="BE167" s="110">
        <f t="shared" si="19"/>
        <v>0</v>
      </c>
      <c r="BF167" s="110">
        <f t="shared" si="20"/>
        <v>0</v>
      </c>
      <c r="BG167" s="110">
        <f t="shared" si="21"/>
        <v>0</v>
      </c>
      <c r="BH167" s="110">
        <f t="shared" si="22"/>
        <v>0</v>
      </c>
      <c r="BI167" s="110">
        <f t="shared" si="23"/>
        <v>0</v>
      </c>
      <c r="BJ167" s="14" t="s">
        <v>9</v>
      </c>
      <c r="BK167" s="110">
        <f t="shared" si="24"/>
        <v>0</v>
      </c>
      <c r="BL167" s="14" t="s">
        <v>212</v>
      </c>
      <c r="BM167" s="14" t="s">
        <v>1251</v>
      </c>
    </row>
    <row r="168" spans="2:63" s="10" customFormat="1" ht="29.85" customHeight="1">
      <c r="B168" s="150"/>
      <c r="C168" s="151"/>
      <c r="D168" s="160" t="s">
        <v>1172</v>
      </c>
      <c r="E168" s="160"/>
      <c r="F168" s="160"/>
      <c r="G168" s="160"/>
      <c r="H168" s="160"/>
      <c r="I168" s="160"/>
      <c r="J168" s="160"/>
      <c r="K168" s="160"/>
      <c r="L168" s="160"/>
      <c r="M168" s="160"/>
      <c r="N168" s="264">
        <f>BK168</f>
        <v>0</v>
      </c>
      <c r="O168" s="265"/>
      <c r="P168" s="265"/>
      <c r="Q168" s="265"/>
      <c r="R168" s="153"/>
      <c r="T168" s="154"/>
      <c r="U168" s="151"/>
      <c r="V168" s="151"/>
      <c r="W168" s="155">
        <f>SUM(W169:W173)</f>
        <v>0</v>
      </c>
      <c r="X168" s="151"/>
      <c r="Y168" s="155">
        <f>SUM(Y169:Y173)</f>
        <v>6.62381</v>
      </c>
      <c r="Z168" s="151"/>
      <c r="AA168" s="156">
        <f>SUM(AA169:AA173)</f>
        <v>0</v>
      </c>
      <c r="AR168" s="157" t="s">
        <v>9</v>
      </c>
      <c r="AT168" s="158" t="s">
        <v>73</v>
      </c>
      <c r="AU168" s="158" t="s">
        <v>9</v>
      </c>
      <c r="AY168" s="157" t="s">
        <v>196</v>
      </c>
      <c r="BK168" s="159">
        <f>SUM(BK169:BK173)</f>
        <v>0</v>
      </c>
    </row>
    <row r="169" spans="2:65" s="1" customFormat="1" ht="44.25" customHeight="1">
      <c r="B169" s="132"/>
      <c r="C169" s="168" t="s">
        <v>410</v>
      </c>
      <c r="D169" s="168" t="s">
        <v>217</v>
      </c>
      <c r="E169" s="169" t="s">
        <v>1252</v>
      </c>
      <c r="F169" s="252" t="s">
        <v>1253</v>
      </c>
      <c r="G169" s="251"/>
      <c r="H169" s="251"/>
      <c r="I169" s="251"/>
      <c r="J169" s="170" t="s">
        <v>612</v>
      </c>
      <c r="K169" s="171">
        <v>17.1</v>
      </c>
      <c r="L169" s="253">
        <v>0</v>
      </c>
      <c r="M169" s="251"/>
      <c r="N169" s="254">
        <f>ROUND(L169*K169,0)</f>
        <v>0</v>
      </c>
      <c r="O169" s="251"/>
      <c r="P169" s="251"/>
      <c r="Q169" s="251"/>
      <c r="R169" s="134"/>
      <c r="T169" s="165" t="s">
        <v>3</v>
      </c>
      <c r="U169" s="40" t="s">
        <v>39</v>
      </c>
      <c r="V169" s="32"/>
      <c r="W169" s="166">
        <f>V169*K169</f>
        <v>0</v>
      </c>
      <c r="X169" s="166">
        <v>0.17517</v>
      </c>
      <c r="Y169" s="166">
        <f>X169*K169</f>
        <v>2.995407</v>
      </c>
      <c r="Z169" s="166">
        <v>0</v>
      </c>
      <c r="AA169" s="167">
        <f>Z169*K169</f>
        <v>0</v>
      </c>
      <c r="AR169" s="14" t="s">
        <v>212</v>
      </c>
      <c r="AT169" s="14" t="s">
        <v>217</v>
      </c>
      <c r="AU169" s="14" t="s">
        <v>84</v>
      </c>
      <c r="AY169" s="14" t="s">
        <v>196</v>
      </c>
      <c r="BE169" s="110">
        <f>IF(U169="základní",N169,0)</f>
        <v>0</v>
      </c>
      <c r="BF169" s="110">
        <f>IF(U169="snížená",N169,0)</f>
        <v>0</v>
      </c>
      <c r="BG169" s="110">
        <f>IF(U169="zákl. přenesená",N169,0)</f>
        <v>0</v>
      </c>
      <c r="BH169" s="110">
        <f>IF(U169="sníž. přenesená",N169,0)</f>
        <v>0</v>
      </c>
      <c r="BI169" s="110">
        <f>IF(U169="nulová",N169,0)</f>
        <v>0</v>
      </c>
      <c r="BJ169" s="14" t="s">
        <v>9</v>
      </c>
      <c r="BK169" s="110">
        <f>ROUND(L169*K169,0)</f>
        <v>0</v>
      </c>
      <c r="BL169" s="14" t="s">
        <v>212</v>
      </c>
      <c r="BM169" s="14" t="s">
        <v>1254</v>
      </c>
    </row>
    <row r="170" spans="2:65" s="1" customFormat="1" ht="44.25" customHeight="1">
      <c r="B170" s="132"/>
      <c r="C170" s="168" t="s">
        <v>565</v>
      </c>
      <c r="D170" s="168" t="s">
        <v>217</v>
      </c>
      <c r="E170" s="169" t="s">
        <v>1255</v>
      </c>
      <c r="F170" s="252" t="s">
        <v>1256</v>
      </c>
      <c r="G170" s="251"/>
      <c r="H170" s="251"/>
      <c r="I170" s="251"/>
      <c r="J170" s="170" t="s">
        <v>612</v>
      </c>
      <c r="K170" s="171">
        <v>29.9</v>
      </c>
      <c r="L170" s="253">
        <v>0</v>
      </c>
      <c r="M170" s="251"/>
      <c r="N170" s="254">
        <f>ROUND(L170*K170,0)</f>
        <v>0</v>
      </c>
      <c r="O170" s="251"/>
      <c r="P170" s="251"/>
      <c r="Q170" s="251"/>
      <c r="R170" s="134"/>
      <c r="T170" s="165" t="s">
        <v>3</v>
      </c>
      <c r="U170" s="40" t="s">
        <v>39</v>
      </c>
      <c r="V170" s="32"/>
      <c r="W170" s="166">
        <f>V170*K170</f>
        <v>0</v>
      </c>
      <c r="X170" s="166">
        <v>0.08707</v>
      </c>
      <c r="Y170" s="166">
        <f>X170*K170</f>
        <v>2.6033929999999996</v>
      </c>
      <c r="Z170" s="166">
        <v>0</v>
      </c>
      <c r="AA170" s="167">
        <f>Z170*K170</f>
        <v>0</v>
      </c>
      <c r="AR170" s="14" t="s">
        <v>212</v>
      </c>
      <c r="AT170" s="14" t="s">
        <v>217</v>
      </c>
      <c r="AU170" s="14" t="s">
        <v>84</v>
      </c>
      <c r="AY170" s="14" t="s">
        <v>196</v>
      </c>
      <c r="BE170" s="110">
        <f>IF(U170="základní",N170,0)</f>
        <v>0</v>
      </c>
      <c r="BF170" s="110">
        <f>IF(U170="snížená",N170,0)</f>
        <v>0</v>
      </c>
      <c r="BG170" s="110">
        <f>IF(U170="zákl. přenesená",N170,0)</f>
        <v>0</v>
      </c>
      <c r="BH170" s="110">
        <f>IF(U170="sníž. přenesená",N170,0)</f>
        <v>0</v>
      </c>
      <c r="BI170" s="110">
        <f>IF(U170="nulová",N170,0)</f>
        <v>0</v>
      </c>
      <c r="BJ170" s="14" t="s">
        <v>9</v>
      </c>
      <c r="BK170" s="110">
        <f>ROUND(L170*K170,0)</f>
        <v>0</v>
      </c>
      <c r="BL170" s="14" t="s">
        <v>212</v>
      </c>
      <c r="BM170" s="14" t="s">
        <v>1257</v>
      </c>
    </row>
    <row r="171" spans="2:65" s="1" customFormat="1" ht="22.5" customHeight="1">
      <c r="B171" s="132"/>
      <c r="C171" s="168" t="s">
        <v>413</v>
      </c>
      <c r="D171" s="168" t="s">
        <v>217</v>
      </c>
      <c r="E171" s="169" t="s">
        <v>1258</v>
      </c>
      <c r="F171" s="252" t="s">
        <v>1259</v>
      </c>
      <c r="G171" s="251"/>
      <c r="H171" s="251"/>
      <c r="I171" s="251"/>
      <c r="J171" s="170" t="s">
        <v>250</v>
      </c>
      <c r="K171" s="171">
        <v>1</v>
      </c>
      <c r="L171" s="253">
        <v>0</v>
      </c>
      <c r="M171" s="251"/>
      <c r="N171" s="254">
        <f>ROUND(L171*K171,0)</f>
        <v>0</v>
      </c>
      <c r="O171" s="251"/>
      <c r="P171" s="251"/>
      <c r="Q171" s="251"/>
      <c r="R171" s="134"/>
      <c r="T171" s="165" t="s">
        <v>3</v>
      </c>
      <c r="U171" s="40" t="s">
        <v>39</v>
      </c>
      <c r="V171" s="32"/>
      <c r="W171" s="166">
        <f>V171*K171</f>
        <v>0</v>
      </c>
      <c r="X171" s="166">
        <v>1.02033</v>
      </c>
      <c r="Y171" s="166">
        <f>X171*K171</f>
        <v>1.02033</v>
      </c>
      <c r="Z171" s="166">
        <v>0</v>
      </c>
      <c r="AA171" s="167">
        <f>Z171*K171</f>
        <v>0</v>
      </c>
      <c r="AR171" s="14" t="s">
        <v>212</v>
      </c>
      <c r="AT171" s="14" t="s">
        <v>217</v>
      </c>
      <c r="AU171" s="14" t="s">
        <v>84</v>
      </c>
      <c r="AY171" s="14" t="s">
        <v>196</v>
      </c>
      <c r="BE171" s="110">
        <f>IF(U171="základní",N171,0)</f>
        <v>0</v>
      </c>
      <c r="BF171" s="110">
        <f>IF(U171="snížená",N171,0)</f>
        <v>0</v>
      </c>
      <c r="BG171" s="110">
        <f>IF(U171="zákl. přenesená",N171,0)</f>
        <v>0</v>
      </c>
      <c r="BH171" s="110">
        <f>IF(U171="sníž. přenesená",N171,0)</f>
        <v>0</v>
      </c>
      <c r="BI171" s="110">
        <f>IF(U171="nulová",N171,0)</f>
        <v>0</v>
      </c>
      <c r="BJ171" s="14" t="s">
        <v>9</v>
      </c>
      <c r="BK171" s="110">
        <f>ROUND(L171*K171,0)</f>
        <v>0</v>
      </c>
      <c r="BL171" s="14" t="s">
        <v>212</v>
      </c>
      <c r="BM171" s="14" t="s">
        <v>1260</v>
      </c>
    </row>
    <row r="172" spans="2:65" s="1" customFormat="1" ht="22.5" customHeight="1">
      <c r="B172" s="132"/>
      <c r="C172" s="168" t="s">
        <v>292</v>
      </c>
      <c r="D172" s="168" t="s">
        <v>217</v>
      </c>
      <c r="E172" s="169" t="s">
        <v>1261</v>
      </c>
      <c r="F172" s="252" t="s">
        <v>1262</v>
      </c>
      <c r="G172" s="251"/>
      <c r="H172" s="251"/>
      <c r="I172" s="251"/>
      <c r="J172" s="170" t="s">
        <v>250</v>
      </c>
      <c r="K172" s="171">
        <v>1</v>
      </c>
      <c r="L172" s="253">
        <v>0</v>
      </c>
      <c r="M172" s="251"/>
      <c r="N172" s="254">
        <f>ROUND(L172*K172,0)</f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>V172*K172</f>
        <v>0</v>
      </c>
      <c r="X172" s="166">
        <v>0.00468</v>
      </c>
      <c r="Y172" s="166">
        <f>X172*K172</f>
        <v>0.00468</v>
      </c>
      <c r="Z172" s="166">
        <v>0</v>
      </c>
      <c r="AA172" s="167">
        <f>Z172*K172</f>
        <v>0</v>
      </c>
      <c r="AR172" s="14" t="s">
        <v>212</v>
      </c>
      <c r="AT172" s="14" t="s">
        <v>217</v>
      </c>
      <c r="AU172" s="14" t="s">
        <v>84</v>
      </c>
      <c r="AY172" s="14" t="s">
        <v>196</v>
      </c>
      <c r="BE172" s="110">
        <f>IF(U172="základní",N172,0)</f>
        <v>0</v>
      </c>
      <c r="BF172" s="110">
        <f>IF(U172="snížená",N172,0)</f>
        <v>0</v>
      </c>
      <c r="BG172" s="110">
        <f>IF(U172="zákl. přenesená",N172,0)</f>
        <v>0</v>
      </c>
      <c r="BH172" s="110">
        <f>IF(U172="sníž. přenesená",N172,0)</f>
        <v>0</v>
      </c>
      <c r="BI172" s="110">
        <f>IF(U172="nulová",N172,0)</f>
        <v>0</v>
      </c>
      <c r="BJ172" s="14" t="s">
        <v>9</v>
      </c>
      <c r="BK172" s="110">
        <f>ROUND(L172*K172,0)</f>
        <v>0</v>
      </c>
      <c r="BL172" s="14" t="s">
        <v>212</v>
      </c>
      <c r="BM172" s="14" t="s">
        <v>1263</v>
      </c>
    </row>
    <row r="173" spans="2:65" s="1" customFormat="1" ht="22.5" customHeight="1">
      <c r="B173" s="132"/>
      <c r="C173" s="161" t="s">
        <v>416</v>
      </c>
      <c r="D173" s="161" t="s">
        <v>198</v>
      </c>
      <c r="E173" s="162" t="s">
        <v>1264</v>
      </c>
      <c r="F173" s="247" t="s">
        <v>1265</v>
      </c>
      <c r="G173" s="248"/>
      <c r="H173" s="248"/>
      <c r="I173" s="248"/>
      <c r="J173" s="163" t="s">
        <v>250</v>
      </c>
      <c r="K173" s="164">
        <v>1</v>
      </c>
      <c r="L173" s="249">
        <v>0</v>
      </c>
      <c r="M173" s="248"/>
      <c r="N173" s="250">
        <f>ROUND(L173*K173,0)</f>
        <v>0</v>
      </c>
      <c r="O173" s="251"/>
      <c r="P173" s="251"/>
      <c r="Q173" s="251"/>
      <c r="R173" s="134"/>
      <c r="T173" s="165" t="s">
        <v>3</v>
      </c>
      <c r="U173" s="40" t="s">
        <v>39</v>
      </c>
      <c r="V173" s="32"/>
      <c r="W173" s="166">
        <f>V173*K173</f>
        <v>0</v>
      </c>
      <c r="X173" s="166">
        <v>0</v>
      </c>
      <c r="Y173" s="166">
        <f>X173*K173</f>
        <v>0</v>
      </c>
      <c r="Z173" s="166">
        <v>0</v>
      </c>
      <c r="AA173" s="167">
        <f>Z173*K173</f>
        <v>0</v>
      </c>
      <c r="AR173" s="14" t="s">
        <v>247</v>
      </c>
      <c r="AT173" s="14" t="s">
        <v>198</v>
      </c>
      <c r="AU173" s="14" t="s">
        <v>84</v>
      </c>
      <c r="AY173" s="14" t="s">
        <v>196</v>
      </c>
      <c r="BE173" s="110">
        <f>IF(U173="základní",N173,0)</f>
        <v>0</v>
      </c>
      <c r="BF173" s="110">
        <f>IF(U173="snížená",N173,0)</f>
        <v>0</v>
      </c>
      <c r="BG173" s="110">
        <f>IF(U173="zákl. přenesená",N173,0)</f>
        <v>0</v>
      </c>
      <c r="BH173" s="110">
        <f>IF(U173="sníž. přenesená",N173,0)</f>
        <v>0</v>
      </c>
      <c r="BI173" s="110">
        <f>IF(U173="nulová",N173,0)</f>
        <v>0</v>
      </c>
      <c r="BJ173" s="14" t="s">
        <v>9</v>
      </c>
      <c r="BK173" s="110">
        <f>ROUND(L173*K173,0)</f>
        <v>0</v>
      </c>
      <c r="BL173" s="14" t="s">
        <v>212</v>
      </c>
      <c r="BM173" s="14" t="s">
        <v>1266</v>
      </c>
    </row>
    <row r="174" spans="2:63" s="10" customFormat="1" ht="29.85" customHeight="1">
      <c r="B174" s="150"/>
      <c r="C174" s="151"/>
      <c r="D174" s="160" t="s">
        <v>1173</v>
      </c>
      <c r="E174" s="160"/>
      <c r="F174" s="160"/>
      <c r="G174" s="160"/>
      <c r="H174" s="160"/>
      <c r="I174" s="160"/>
      <c r="J174" s="160"/>
      <c r="K174" s="160"/>
      <c r="L174" s="160"/>
      <c r="M174" s="160"/>
      <c r="N174" s="264">
        <f>BK174</f>
        <v>0</v>
      </c>
      <c r="O174" s="265"/>
      <c r="P174" s="265"/>
      <c r="Q174" s="265"/>
      <c r="R174" s="153"/>
      <c r="T174" s="154"/>
      <c r="U174" s="151"/>
      <c r="V174" s="151"/>
      <c r="W174" s="155">
        <f>SUM(W175:W178)</f>
        <v>0</v>
      </c>
      <c r="X174" s="151"/>
      <c r="Y174" s="155">
        <f>SUM(Y175:Y178)</f>
        <v>17.0652</v>
      </c>
      <c r="Z174" s="151"/>
      <c r="AA174" s="156">
        <f>SUM(AA175:AA178)</f>
        <v>0</v>
      </c>
      <c r="AR174" s="157" t="s">
        <v>9</v>
      </c>
      <c r="AT174" s="158" t="s">
        <v>73</v>
      </c>
      <c r="AU174" s="158" t="s">
        <v>9</v>
      </c>
      <c r="AY174" s="157" t="s">
        <v>196</v>
      </c>
      <c r="BK174" s="159">
        <f>SUM(BK175:BK178)</f>
        <v>0</v>
      </c>
    </row>
    <row r="175" spans="2:65" s="1" customFormat="1" ht="22.5" customHeight="1">
      <c r="B175" s="132"/>
      <c r="C175" s="168" t="s">
        <v>296</v>
      </c>
      <c r="D175" s="168" t="s">
        <v>217</v>
      </c>
      <c r="E175" s="169" t="s">
        <v>1267</v>
      </c>
      <c r="F175" s="252" t="s">
        <v>1268</v>
      </c>
      <c r="G175" s="251"/>
      <c r="H175" s="251"/>
      <c r="I175" s="251"/>
      <c r="J175" s="170" t="s">
        <v>1007</v>
      </c>
      <c r="K175" s="171">
        <v>6.6</v>
      </c>
      <c r="L175" s="253">
        <v>0</v>
      </c>
      <c r="M175" s="251"/>
      <c r="N175" s="254">
        <f>ROUND(L175*K175,0)</f>
        <v>0</v>
      </c>
      <c r="O175" s="251"/>
      <c r="P175" s="251"/>
      <c r="Q175" s="251"/>
      <c r="R175" s="134"/>
      <c r="T175" s="165" t="s">
        <v>3</v>
      </c>
      <c r="U175" s="40" t="s">
        <v>39</v>
      </c>
      <c r="V175" s="32"/>
      <c r="W175" s="166">
        <f>V175*K175</f>
        <v>0</v>
      </c>
      <c r="X175" s="166">
        <v>2.45343</v>
      </c>
      <c r="Y175" s="166">
        <f>X175*K175</f>
        <v>16.192638</v>
      </c>
      <c r="Z175" s="166">
        <v>0</v>
      </c>
      <c r="AA175" s="167">
        <f>Z175*K175</f>
        <v>0</v>
      </c>
      <c r="AR175" s="14" t="s">
        <v>212</v>
      </c>
      <c r="AT175" s="14" t="s">
        <v>217</v>
      </c>
      <c r="AU175" s="14" t="s">
        <v>84</v>
      </c>
      <c r="AY175" s="14" t="s">
        <v>196</v>
      </c>
      <c r="BE175" s="110">
        <f>IF(U175="základní",N175,0)</f>
        <v>0</v>
      </c>
      <c r="BF175" s="110">
        <f>IF(U175="snížená",N175,0)</f>
        <v>0</v>
      </c>
      <c r="BG175" s="110">
        <f>IF(U175="zákl. přenesená",N175,0)</f>
        <v>0</v>
      </c>
      <c r="BH175" s="110">
        <f>IF(U175="sníž. přenesená",N175,0)</f>
        <v>0</v>
      </c>
      <c r="BI175" s="110">
        <f>IF(U175="nulová",N175,0)</f>
        <v>0</v>
      </c>
      <c r="BJ175" s="14" t="s">
        <v>9</v>
      </c>
      <c r="BK175" s="110">
        <f>ROUND(L175*K175,0)</f>
        <v>0</v>
      </c>
      <c r="BL175" s="14" t="s">
        <v>212</v>
      </c>
      <c r="BM175" s="14" t="s">
        <v>1269</v>
      </c>
    </row>
    <row r="176" spans="2:65" s="1" customFormat="1" ht="31.5" customHeight="1">
      <c r="B176" s="132"/>
      <c r="C176" s="168" t="s">
        <v>419</v>
      </c>
      <c r="D176" s="168" t="s">
        <v>217</v>
      </c>
      <c r="E176" s="169" t="s">
        <v>1270</v>
      </c>
      <c r="F176" s="252" t="s">
        <v>1271</v>
      </c>
      <c r="G176" s="251"/>
      <c r="H176" s="251"/>
      <c r="I176" s="251"/>
      <c r="J176" s="170" t="s">
        <v>612</v>
      </c>
      <c r="K176" s="171">
        <v>32.7</v>
      </c>
      <c r="L176" s="253">
        <v>0</v>
      </c>
      <c r="M176" s="251"/>
      <c r="N176" s="254">
        <f>ROUND(L176*K176,0)</f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>V176*K176</f>
        <v>0</v>
      </c>
      <c r="X176" s="166">
        <v>0.01297</v>
      </c>
      <c r="Y176" s="166">
        <f>X176*K176</f>
        <v>0.4241190000000001</v>
      </c>
      <c r="Z176" s="166">
        <v>0</v>
      </c>
      <c r="AA176" s="167">
        <f>Z176*K176</f>
        <v>0</v>
      </c>
      <c r="AR176" s="14" t="s">
        <v>212</v>
      </c>
      <c r="AT176" s="14" t="s">
        <v>217</v>
      </c>
      <c r="AU176" s="14" t="s">
        <v>84</v>
      </c>
      <c r="AY176" s="14" t="s">
        <v>196</v>
      </c>
      <c r="BE176" s="110">
        <f>IF(U176="základní",N176,0)</f>
        <v>0</v>
      </c>
      <c r="BF176" s="110">
        <f>IF(U176="snížená",N176,0)</f>
        <v>0</v>
      </c>
      <c r="BG176" s="110">
        <f>IF(U176="zákl. přenesená",N176,0)</f>
        <v>0</v>
      </c>
      <c r="BH176" s="110">
        <f>IF(U176="sníž. přenesená",N176,0)</f>
        <v>0</v>
      </c>
      <c r="BI176" s="110">
        <f>IF(U176="nulová",N176,0)</f>
        <v>0</v>
      </c>
      <c r="BJ176" s="14" t="s">
        <v>9</v>
      </c>
      <c r="BK176" s="110">
        <f>ROUND(L176*K176,0)</f>
        <v>0</v>
      </c>
      <c r="BL176" s="14" t="s">
        <v>212</v>
      </c>
      <c r="BM176" s="14" t="s">
        <v>1272</v>
      </c>
    </row>
    <row r="177" spans="2:65" s="1" customFormat="1" ht="31.5" customHeight="1">
      <c r="B177" s="132"/>
      <c r="C177" s="168" t="s">
        <v>574</v>
      </c>
      <c r="D177" s="168" t="s">
        <v>217</v>
      </c>
      <c r="E177" s="169" t="s">
        <v>1273</v>
      </c>
      <c r="F177" s="252" t="s">
        <v>1274</v>
      </c>
      <c r="G177" s="251"/>
      <c r="H177" s="251"/>
      <c r="I177" s="251"/>
      <c r="J177" s="170" t="s">
        <v>612</v>
      </c>
      <c r="K177" s="171">
        <v>50</v>
      </c>
      <c r="L177" s="253">
        <v>0</v>
      </c>
      <c r="M177" s="251"/>
      <c r="N177" s="254">
        <f>ROUND(L177*K177,0)</f>
        <v>0</v>
      </c>
      <c r="O177" s="251"/>
      <c r="P177" s="251"/>
      <c r="Q177" s="251"/>
      <c r="R177" s="134"/>
      <c r="T177" s="165" t="s">
        <v>3</v>
      </c>
      <c r="U177" s="40" t="s">
        <v>39</v>
      </c>
      <c r="V177" s="32"/>
      <c r="W177" s="166">
        <f>V177*K177</f>
        <v>0</v>
      </c>
      <c r="X177" s="166">
        <v>0</v>
      </c>
      <c r="Y177" s="166">
        <f>X177*K177</f>
        <v>0</v>
      </c>
      <c r="Z177" s="166">
        <v>0</v>
      </c>
      <c r="AA177" s="167">
        <f>Z177*K177</f>
        <v>0</v>
      </c>
      <c r="AR177" s="14" t="s">
        <v>212</v>
      </c>
      <c r="AT177" s="14" t="s">
        <v>217</v>
      </c>
      <c r="AU177" s="14" t="s">
        <v>84</v>
      </c>
      <c r="AY177" s="14" t="s">
        <v>196</v>
      </c>
      <c r="BE177" s="110">
        <f>IF(U177="základní",N177,0)</f>
        <v>0</v>
      </c>
      <c r="BF177" s="110">
        <f>IF(U177="snížená",N177,0)</f>
        <v>0</v>
      </c>
      <c r="BG177" s="110">
        <f>IF(U177="zákl. přenesená",N177,0)</f>
        <v>0</v>
      </c>
      <c r="BH177" s="110">
        <f>IF(U177="sníž. přenesená",N177,0)</f>
        <v>0</v>
      </c>
      <c r="BI177" s="110">
        <f>IF(U177="nulová",N177,0)</f>
        <v>0</v>
      </c>
      <c r="BJ177" s="14" t="s">
        <v>9</v>
      </c>
      <c r="BK177" s="110">
        <f>ROUND(L177*K177,0)</f>
        <v>0</v>
      </c>
      <c r="BL177" s="14" t="s">
        <v>212</v>
      </c>
      <c r="BM177" s="14" t="s">
        <v>1275</v>
      </c>
    </row>
    <row r="178" spans="2:65" s="1" customFormat="1" ht="22.5" customHeight="1">
      <c r="B178" s="132"/>
      <c r="C178" s="168" t="s">
        <v>300</v>
      </c>
      <c r="D178" s="168" t="s">
        <v>217</v>
      </c>
      <c r="E178" s="169" t="s">
        <v>1276</v>
      </c>
      <c r="F178" s="252" t="s">
        <v>1277</v>
      </c>
      <c r="G178" s="251"/>
      <c r="H178" s="251"/>
      <c r="I178" s="251"/>
      <c r="J178" s="170" t="s">
        <v>906</v>
      </c>
      <c r="K178" s="171">
        <v>0.425</v>
      </c>
      <c r="L178" s="253">
        <v>0</v>
      </c>
      <c r="M178" s="251"/>
      <c r="N178" s="254">
        <f>ROUND(L178*K178,0)</f>
        <v>0</v>
      </c>
      <c r="O178" s="251"/>
      <c r="P178" s="251"/>
      <c r="Q178" s="251"/>
      <c r="R178" s="134"/>
      <c r="T178" s="165" t="s">
        <v>3</v>
      </c>
      <c r="U178" s="40" t="s">
        <v>39</v>
      </c>
      <c r="V178" s="32"/>
      <c r="W178" s="166">
        <f>V178*K178</f>
        <v>0</v>
      </c>
      <c r="X178" s="166">
        <v>1.05516</v>
      </c>
      <c r="Y178" s="166">
        <f>X178*K178</f>
        <v>0.44844300000000004</v>
      </c>
      <c r="Z178" s="166">
        <v>0</v>
      </c>
      <c r="AA178" s="167">
        <f>Z178*K178</f>
        <v>0</v>
      </c>
      <c r="AR178" s="14" t="s">
        <v>212</v>
      </c>
      <c r="AT178" s="14" t="s">
        <v>217</v>
      </c>
      <c r="AU178" s="14" t="s">
        <v>84</v>
      </c>
      <c r="AY178" s="14" t="s">
        <v>196</v>
      </c>
      <c r="BE178" s="110">
        <f>IF(U178="základní",N178,0)</f>
        <v>0</v>
      </c>
      <c r="BF178" s="110">
        <f>IF(U178="snížená",N178,0)</f>
        <v>0</v>
      </c>
      <c r="BG178" s="110">
        <f>IF(U178="zákl. přenesená",N178,0)</f>
        <v>0</v>
      </c>
      <c r="BH178" s="110">
        <f>IF(U178="sníž. přenesená",N178,0)</f>
        <v>0</v>
      </c>
      <c r="BI178" s="110">
        <f>IF(U178="nulová",N178,0)</f>
        <v>0</v>
      </c>
      <c r="BJ178" s="14" t="s">
        <v>9</v>
      </c>
      <c r="BK178" s="110">
        <f>ROUND(L178*K178,0)</f>
        <v>0</v>
      </c>
      <c r="BL178" s="14" t="s">
        <v>212</v>
      </c>
      <c r="BM178" s="14" t="s">
        <v>1278</v>
      </c>
    </row>
    <row r="179" spans="2:63" s="10" customFormat="1" ht="29.85" customHeight="1">
      <c r="B179" s="150"/>
      <c r="C179" s="151"/>
      <c r="D179" s="160" t="s">
        <v>1174</v>
      </c>
      <c r="E179" s="160"/>
      <c r="F179" s="160"/>
      <c r="G179" s="160"/>
      <c r="H179" s="160"/>
      <c r="I179" s="160"/>
      <c r="J179" s="160"/>
      <c r="K179" s="160"/>
      <c r="L179" s="160"/>
      <c r="M179" s="160"/>
      <c r="N179" s="264">
        <f>BK179</f>
        <v>0</v>
      </c>
      <c r="O179" s="265"/>
      <c r="P179" s="265"/>
      <c r="Q179" s="265"/>
      <c r="R179" s="153"/>
      <c r="T179" s="154"/>
      <c r="U179" s="151"/>
      <c r="V179" s="151"/>
      <c r="W179" s="155">
        <f>SUM(W180:W187)</f>
        <v>0</v>
      </c>
      <c r="X179" s="151"/>
      <c r="Y179" s="155">
        <f>SUM(Y180:Y187)</f>
        <v>0.9411364499999999</v>
      </c>
      <c r="Z179" s="151"/>
      <c r="AA179" s="156">
        <f>SUM(AA180:AA187)</f>
        <v>0</v>
      </c>
      <c r="AR179" s="157" t="s">
        <v>9</v>
      </c>
      <c r="AT179" s="158" t="s">
        <v>73</v>
      </c>
      <c r="AU179" s="158" t="s">
        <v>9</v>
      </c>
      <c r="AY179" s="157" t="s">
        <v>196</v>
      </c>
      <c r="BK179" s="159">
        <f>SUM(BK180:BK187)</f>
        <v>0</v>
      </c>
    </row>
    <row r="180" spans="2:65" s="1" customFormat="1" ht="22.5" customHeight="1">
      <c r="B180" s="132"/>
      <c r="C180" s="168" t="s">
        <v>304</v>
      </c>
      <c r="D180" s="168" t="s">
        <v>217</v>
      </c>
      <c r="E180" s="169" t="s">
        <v>1279</v>
      </c>
      <c r="F180" s="252" t="s">
        <v>1280</v>
      </c>
      <c r="G180" s="251"/>
      <c r="H180" s="251"/>
      <c r="I180" s="251"/>
      <c r="J180" s="170" t="s">
        <v>612</v>
      </c>
      <c r="K180" s="171">
        <v>54.3</v>
      </c>
      <c r="L180" s="253">
        <v>0</v>
      </c>
      <c r="M180" s="251"/>
      <c r="N180" s="254">
        <f aca="true" t="shared" si="25" ref="N180:N187">ROUND(L180*K180,0)</f>
        <v>0</v>
      </c>
      <c r="O180" s="251"/>
      <c r="P180" s="251"/>
      <c r="Q180" s="251"/>
      <c r="R180" s="134"/>
      <c r="T180" s="165" t="s">
        <v>3</v>
      </c>
      <c r="U180" s="40" t="s">
        <v>39</v>
      </c>
      <c r="V180" s="32"/>
      <c r="W180" s="166">
        <f aca="true" t="shared" si="26" ref="W180:W187">V180*K180</f>
        <v>0</v>
      </c>
      <c r="X180" s="166">
        <v>0</v>
      </c>
      <c r="Y180" s="166">
        <f aca="true" t="shared" si="27" ref="Y180:Y187">X180*K180</f>
        <v>0</v>
      </c>
      <c r="Z180" s="166">
        <v>0</v>
      </c>
      <c r="AA180" s="167">
        <f aca="true" t="shared" si="28" ref="AA180:AA187">Z180*K180</f>
        <v>0</v>
      </c>
      <c r="AR180" s="14" t="s">
        <v>212</v>
      </c>
      <c r="AT180" s="14" t="s">
        <v>217</v>
      </c>
      <c r="AU180" s="14" t="s">
        <v>84</v>
      </c>
      <c r="AY180" s="14" t="s">
        <v>196</v>
      </c>
      <c r="BE180" s="110">
        <f aca="true" t="shared" si="29" ref="BE180:BE187">IF(U180="základní",N180,0)</f>
        <v>0</v>
      </c>
      <c r="BF180" s="110">
        <f aca="true" t="shared" si="30" ref="BF180:BF187">IF(U180="snížená",N180,0)</f>
        <v>0</v>
      </c>
      <c r="BG180" s="110">
        <f aca="true" t="shared" si="31" ref="BG180:BG187">IF(U180="zákl. přenesená",N180,0)</f>
        <v>0</v>
      </c>
      <c r="BH180" s="110">
        <f aca="true" t="shared" si="32" ref="BH180:BH187">IF(U180="sníž. přenesená",N180,0)</f>
        <v>0</v>
      </c>
      <c r="BI180" s="110">
        <f aca="true" t="shared" si="33" ref="BI180:BI187">IF(U180="nulová",N180,0)</f>
        <v>0</v>
      </c>
      <c r="BJ180" s="14" t="s">
        <v>9</v>
      </c>
      <c r="BK180" s="110">
        <f aca="true" t="shared" si="34" ref="BK180:BK187">ROUND(L180*K180,0)</f>
        <v>0</v>
      </c>
      <c r="BL180" s="14" t="s">
        <v>212</v>
      </c>
      <c r="BM180" s="14" t="s">
        <v>1281</v>
      </c>
    </row>
    <row r="181" spans="2:65" s="1" customFormat="1" ht="31.5" customHeight="1">
      <c r="B181" s="132"/>
      <c r="C181" s="168" t="s">
        <v>202</v>
      </c>
      <c r="D181" s="168" t="s">
        <v>217</v>
      </c>
      <c r="E181" s="169" t="s">
        <v>1282</v>
      </c>
      <c r="F181" s="252" t="s">
        <v>1283</v>
      </c>
      <c r="G181" s="251"/>
      <c r="H181" s="251"/>
      <c r="I181" s="251"/>
      <c r="J181" s="170" t="s">
        <v>612</v>
      </c>
      <c r="K181" s="171">
        <v>54.3</v>
      </c>
      <c r="L181" s="253">
        <v>0</v>
      </c>
      <c r="M181" s="251"/>
      <c r="N181" s="254">
        <f t="shared" si="25"/>
        <v>0</v>
      </c>
      <c r="O181" s="251"/>
      <c r="P181" s="251"/>
      <c r="Q181" s="251"/>
      <c r="R181" s="134"/>
      <c r="T181" s="165" t="s">
        <v>3</v>
      </c>
      <c r="U181" s="40" t="s">
        <v>39</v>
      </c>
      <c r="V181" s="32"/>
      <c r="W181" s="166">
        <f t="shared" si="26"/>
        <v>0</v>
      </c>
      <c r="X181" s="166">
        <v>0</v>
      </c>
      <c r="Y181" s="166">
        <f t="shared" si="27"/>
        <v>0</v>
      </c>
      <c r="Z181" s="166">
        <v>0</v>
      </c>
      <c r="AA181" s="167">
        <f t="shared" si="28"/>
        <v>0</v>
      </c>
      <c r="AR181" s="14" t="s">
        <v>212</v>
      </c>
      <c r="AT181" s="14" t="s">
        <v>217</v>
      </c>
      <c r="AU181" s="14" t="s">
        <v>84</v>
      </c>
      <c r="AY181" s="14" t="s">
        <v>196</v>
      </c>
      <c r="BE181" s="110">
        <f t="shared" si="29"/>
        <v>0</v>
      </c>
      <c r="BF181" s="110">
        <f t="shared" si="30"/>
        <v>0</v>
      </c>
      <c r="BG181" s="110">
        <f t="shared" si="31"/>
        <v>0</v>
      </c>
      <c r="BH181" s="110">
        <f t="shared" si="32"/>
        <v>0</v>
      </c>
      <c r="BI181" s="110">
        <f t="shared" si="33"/>
        <v>0</v>
      </c>
      <c r="BJ181" s="14" t="s">
        <v>9</v>
      </c>
      <c r="BK181" s="110">
        <f t="shared" si="34"/>
        <v>0</v>
      </c>
      <c r="BL181" s="14" t="s">
        <v>212</v>
      </c>
      <c r="BM181" s="14" t="s">
        <v>1284</v>
      </c>
    </row>
    <row r="182" spans="2:65" s="1" customFormat="1" ht="31.5" customHeight="1">
      <c r="B182" s="132"/>
      <c r="C182" s="168" t="s">
        <v>312</v>
      </c>
      <c r="D182" s="168" t="s">
        <v>217</v>
      </c>
      <c r="E182" s="169" t="s">
        <v>1285</v>
      </c>
      <c r="F182" s="252" t="s">
        <v>1286</v>
      </c>
      <c r="G182" s="251"/>
      <c r="H182" s="251"/>
      <c r="I182" s="251"/>
      <c r="J182" s="170" t="s">
        <v>612</v>
      </c>
      <c r="K182" s="171">
        <v>54.3</v>
      </c>
      <c r="L182" s="253">
        <v>0</v>
      </c>
      <c r="M182" s="251"/>
      <c r="N182" s="254">
        <f t="shared" si="25"/>
        <v>0</v>
      </c>
      <c r="O182" s="251"/>
      <c r="P182" s="251"/>
      <c r="Q182" s="251"/>
      <c r="R182" s="134"/>
      <c r="T182" s="165" t="s">
        <v>3</v>
      </c>
      <c r="U182" s="40" t="s">
        <v>39</v>
      </c>
      <c r="V182" s="32"/>
      <c r="W182" s="166">
        <f t="shared" si="26"/>
        <v>0</v>
      </c>
      <c r="X182" s="166">
        <v>0</v>
      </c>
      <c r="Y182" s="166">
        <f t="shared" si="27"/>
        <v>0</v>
      </c>
      <c r="Z182" s="166">
        <v>0</v>
      </c>
      <c r="AA182" s="167">
        <f t="shared" si="28"/>
        <v>0</v>
      </c>
      <c r="AR182" s="14" t="s">
        <v>212</v>
      </c>
      <c r="AT182" s="14" t="s">
        <v>217</v>
      </c>
      <c r="AU182" s="14" t="s">
        <v>84</v>
      </c>
      <c r="AY182" s="14" t="s">
        <v>196</v>
      </c>
      <c r="BE182" s="110">
        <f t="shared" si="29"/>
        <v>0</v>
      </c>
      <c r="BF182" s="110">
        <f t="shared" si="30"/>
        <v>0</v>
      </c>
      <c r="BG182" s="110">
        <f t="shared" si="31"/>
        <v>0</v>
      </c>
      <c r="BH182" s="110">
        <f t="shared" si="32"/>
        <v>0</v>
      </c>
      <c r="BI182" s="110">
        <f t="shared" si="33"/>
        <v>0</v>
      </c>
      <c r="BJ182" s="14" t="s">
        <v>9</v>
      </c>
      <c r="BK182" s="110">
        <f t="shared" si="34"/>
        <v>0</v>
      </c>
      <c r="BL182" s="14" t="s">
        <v>212</v>
      </c>
      <c r="BM182" s="14" t="s">
        <v>1287</v>
      </c>
    </row>
    <row r="183" spans="2:65" s="1" customFormat="1" ht="31.5" customHeight="1">
      <c r="B183" s="132"/>
      <c r="C183" s="168" t="s">
        <v>316</v>
      </c>
      <c r="D183" s="168" t="s">
        <v>217</v>
      </c>
      <c r="E183" s="169" t="s">
        <v>1288</v>
      </c>
      <c r="F183" s="252" t="s">
        <v>1289</v>
      </c>
      <c r="G183" s="251"/>
      <c r="H183" s="251"/>
      <c r="I183" s="251"/>
      <c r="J183" s="170" t="s">
        <v>612</v>
      </c>
      <c r="K183" s="171">
        <v>54.3</v>
      </c>
      <c r="L183" s="253">
        <v>0</v>
      </c>
      <c r="M183" s="251"/>
      <c r="N183" s="254">
        <f t="shared" si="25"/>
        <v>0</v>
      </c>
      <c r="O183" s="251"/>
      <c r="P183" s="251"/>
      <c r="Q183" s="251"/>
      <c r="R183" s="134"/>
      <c r="T183" s="165" t="s">
        <v>3</v>
      </c>
      <c r="U183" s="40" t="s">
        <v>39</v>
      </c>
      <c r="V183" s="32"/>
      <c r="W183" s="166">
        <f t="shared" si="26"/>
        <v>0</v>
      </c>
      <c r="X183" s="166">
        <v>0</v>
      </c>
      <c r="Y183" s="166">
        <f t="shared" si="27"/>
        <v>0</v>
      </c>
      <c r="Z183" s="166">
        <v>0</v>
      </c>
      <c r="AA183" s="167">
        <f t="shared" si="28"/>
        <v>0</v>
      </c>
      <c r="AR183" s="14" t="s">
        <v>212</v>
      </c>
      <c r="AT183" s="14" t="s">
        <v>217</v>
      </c>
      <c r="AU183" s="14" t="s">
        <v>84</v>
      </c>
      <c r="AY183" s="14" t="s">
        <v>196</v>
      </c>
      <c r="BE183" s="110">
        <f t="shared" si="29"/>
        <v>0</v>
      </c>
      <c r="BF183" s="110">
        <f t="shared" si="30"/>
        <v>0</v>
      </c>
      <c r="BG183" s="110">
        <f t="shared" si="31"/>
        <v>0</v>
      </c>
      <c r="BH183" s="110">
        <f t="shared" si="32"/>
        <v>0</v>
      </c>
      <c r="BI183" s="110">
        <f t="shared" si="33"/>
        <v>0</v>
      </c>
      <c r="BJ183" s="14" t="s">
        <v>9</v>
      </c>
      <c r="BK183" s="110">
        <f t="shared" si="34"/>
        <v>0</v>
      </c>
      <c r="BL183" s="14" t="s">
        <v>212</v>
      </c>
      <c r="BM183" s="14" t="s">
        <v>1290</v>
      </c>
    </row>
    <row r="184" spans="2:65" s="1" customFormat="1" ht="31.5" customHeight="1">
      <c r="B184" s="132"/>
      <c r="C184" s="168" t="s">
        <v>320</v>
      </c>
      <c r="D184" s="168" t="s">
        <v>217</v>
      </c>
      <c r="E184" s="169" t="s">
        <v>1291</v>
      </c>
      <c r="F184" s="252" t="s">
        <v>1292</v>
      </c>
      <c r="G184" s="251"/>
      <c r="H184" s="251"/>
      <c r="I184" s="251"/>
      <c r="J184" s="170" t="s">
        <v>201</v>
      </c>
      <c r="K184" s="171">
        <v>9</v>
      </c>
      <c r="L184" s="253">
        <v>0</v>
      </c>
      <c r="M184" s="251"/>
      <c r="N184" s="254">
        <f t="shared" si="25"/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 t="shared" si="26"/>
        <v>0</v>
      </c>
      <c r="X184" s="166">
        <v>1E-05</v>
      </c>
      <c r="Y184" s="166">
        <f t="shared" si="27"/>
        <v>9E-05</v>
      </c>
      <c r="Z184" s="166">
        <v>0</v>
      </c>
      <c r="AA184" s="167">
        <f t="shared" si="28"/>
        <v>0</v>
      </c>
      <c r="AR184" s="14" t="s">
        <v>212</v>
      </c>
      <c r="AT184" s="14" t="s">
        <v>217</v>
      </c>
      <c r="AU184" s="14" t="s">
        <v>84</v>
      </c>
      <c r="AY184" s="14" t="s">
        <v>196</v>
      </c>
      <c r="BE184" s="110">
        <f t="shared" si="29"/>
        <v>0</v>
      </c>
      <c r="BF184" s="110">
        <f t="shared" si="30"/>
        <v>0</v>
      </c>
      <c r="BG184" s="110">
        <f t="shared" si="31"/>
        <v>0</v>
      </c>
      <c r="BH184" s="110">
        <f t="shared" si="32"/>
        <v>0</v>
      </c>
      <c r="BI184" s="110">
        <f t="shared" si="33"/>
        <v>0</v>
      </c>
      <c r="BJ184" s="14" t="s">
        <v>9</v>
      </c>
      <c r="BK184" s="110">
        <f t="shared" si="34"/>
        <v>0</v>
      </c>
      <c r="BL184" s="14" t="s">
        <v>212</v>
      </c>
      <c r="BM184" s="14" t="s">
        <v>1293</v>
      </c>
    </row>
    <row r="185" spans="2:65" s="1" customFormat="1" ht="31.5" customHeight="1">
      <c r="B185" s="132"/>
      <c r="C185" s="168" t="s">
        <v>325</v>
      </c>
      <c r="D185" s="168" t="s">
        <v>217</v>
      </c>
      <c r="E185" s="169" t="s">
        <v>1294</v>
      </c>
      <c r="F185" s="252" t="s">
        <v>1295</v>
      </c>
      <c r="G185" s="251"/>
      <c r="H185" s="251"/>
      <c r="I185" s="251"/>
      <c r="J185" s="170" t="s">
        <v>201</v>
      </c>
      <c r="K185" s="171">
        <v>9</v>
      </c>
      <c r="L185" s="253">
        <v>0</v>
      </c>
      <c r="M185" s="251"/>
      <c r="N185" s="254">
        <f t="shared" si="25"/>
        <v>0</v>
      </c>
      <c r="O185" s="251"/>
      <c r="P185" s="251"/>
      <c r="Q185" s="251"/>
      <c r="R185" s="134"/>
      <c r="T185" s="165" t="s">
        <v>3</v>
      </c>
      <c r="U185" s="40" t="s">
        <v>39</v>
      </c>
      <c r="V185" s="32"/>
      <c r="W185" s="166">
        <f t="shared" si="26"/>
        <v>0</v>
      </c>
      <c r="X185" s="166">
        <v>0.0043</v>
      </c>
      <c r="Y185" s="166">
        <f t="shared" si="27"/>
        <v>0.0387</v>
      </c>
      <c r="Z185" s="166">
        <v>0</v>
      </c>
      <c r="AA185" s="167">
        <f t="shared" si="28"/>
        <v>0</v>
      </c>
      <c r="AR185" s="14" t="s">
        <v>212</v>
      </c>
      <c r="AT185" s="14" t="s">
        <v>217</v>
      </c>
      <c r="AU185" s="14" t="s">
        <v>84</v>
      </c>
      <c r="AY185" s="14" t="s">
        <v>196</v>
      </c>
      <c r="BE185" s="110">
        <f t="shared" si="29"/>
        <v>0</v>
      </c>
      <c r="BF185" s="110">
        <f t="shared" si="30"/>
        <v>0</v>
      </c>
      <c r="BG185" s="110">
        <f t="shared" si="31"/>
        <v>0</v>
      </c>
      <c r="BH185" s="110">
        <f t="shared" si="32"/>
        <v>0</v>
      </c>
      <c r="BI185" s="110">
        <f t="shared" si="33"/>
        <v>0</v>
      </c>
      <c r="BJ185" s="14" t="s">
        <v>9</v>
      </c>
      <c r="BK185" s="110">
        <f t="shared" si="34"/>
        <v>0</v>
      </c>
      <c r="BL185" s="14" t="s">
        <v>212</v>
      </c>
      <c r="BM185" s="14" t="s">
        <v>1296</v>
      </c>
    </row>
    <row r="186" spans="2:65" s="1" customFormat="1" ht="31.5" customHeight="1">
      <c r="B186" s="132"/>
      <c r="C186" s="168" t="s">
        <v>329</v>
      </c>
      <c r="D186" s="168" t="s">
        <v>217</v>
      </c>
      <c r="E186" s="169" t="s">
        <v>1297</v>
      </c>
      <c r="F186" s="252" t="s">
        <v>1298</v>
      </c>
      <c r="G186" s="251"/>
      <c r="H186" s="251"/>
      <c r="I186" s="251"/>
      <c r="J186" s="170" t="s">
        <v>906</v>
      </c>
      <c r="K186" s="171">
        <v>0.815</v>
      </c>
      <c r="L186" s="253">
        <v>0</v>
      </c>
      <c r="M186" s="251"/>
      <c r="N186" s="254">
        <f t="shared" si="25"/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 t="shared" si="26"/>
        <v>0</v>
      </c>
      <c r="X186" s="166">
        <v>1.01523</v>
      </c>
      <c r="Y186" s="166">
        <f t="shared" si="27"/>
        <v>0.82741245</v>
      </c>
      <c r="Z186" s="166">
        <v>0</v>
      </c>
      <c r="AA186" s="167">
        <f t="shared" si="28"/>
        <v>0</v>
      </c>
      <c r="AR186" s="14" t="s">
        <v>212</v>
      </c>
      <c r="AT186" s="14" t="s">
        <v>217</v>
      </c>
      <c r="AU186" s="14" t="s">
        <v>84</v>
      </c>
      <c r="AY186" s="14" t="s">
        <v>196</v>
      </c>
      <c r="BE186" s="110">
        <f t="shared" si="29"/>
        <v>0</v>
      </c>
      <c r="BF186" s="110">
        <f t="shared" si="30"/>
        <v>0</v>
      </c>
      <c r="BG186" s="110">
        <f t="shared" si="31"/>
        <v>0</v>
      </c>
      <c r="BH186" s="110">
        <f t="shared" si="32"/>
        <v>0</v>
      </c>
      <c r="BI186" s="110">
        <f t="shared" si="33"/>
        <v>0</v>
      </c>
      <c r="BJ186" s="14" t="s">
        <v>9</v>
      </c>
      <c r="BK186" s="110">
        <f t="shared" si="34"/>
        <v>0</v>
      </c>
      <c r="BL186" s="14" t="s">
        <v>212</v>
      </c>
      <c r="BM186" s="14" t="s">
        <v>1299</v>
      </c>
    </row>
    <row r="187" spans="2:65" s="1" customFormat="1" ht="44.25" customHeight="1">
      <c r="B187" s="132"/>
      <c r="C187" s="168" t="s">
        <v>333</v>
      </c>
      <c r="D187" s="168" t="s">
        <v>217</v>
      </c>
      <c r="E187" s="169" t="s">
        <v>1300</v>
      </c>
      <c r="F187" s="252" t="s">
        <v>1301</v>
      </c>
      <c r="G187" s="251"/>
      <c r="H187" s="251"/>
      <c r="I187" s="251"/>
      <c r="J187" s="170" t="s">
        <v>612</v>
      </c>
      <c r="K187" s="171">
        <v>108.6</v>
      </c>
      <c r="L187" s="253">
        <v>0</v>
      </c>
      <c r="M187" s="251"/>
      <c r="N187" s="254">
        <f t="shared" si="25"/>
        <v>0</v>
      </c>
      <c r="O187" s="251"/>
      <c r="P187" s="251"/>
      <c r="Q187" s="251"/>
      <c r="R187" s="134"/>
      <c r="T187" s="165" t="s">
        <v>3</v>
      </c>
      <c r="U187" s="40" t="s">
        <v>39</v>
      </c>
      <c r="V187" s="32"/>
      <c r="W187" s="166">
        <f t="shared" si="26"/>
        <v>0</v>
      </c>
      <c r="X187" s="166">
        <v>0.00069</v>
      </c>
      <c r="Y187" s="166">
        <f t="shared" si="27"/>
        <v>0.07493399999999999</v>
      </c>
      <c r="Z187" s="166">
        <v>0</v>
      </c>
      <c r="AA187" s="167">
        <f t="shared" si="28"/>
        <v>0</v>
      </c>
      <c r="AR187" s="14" t="s">
        <v>212</v>
      </c>
      <c r="AT187" s="14" t="s">
        <v>217</v>
      </c>
      <c r="AU187" s="14" t="s">
        <v>84</v>
      </c>
      <c r="AY187" s="14" t="s">
        <v>196</v>
      </c>
      <c r="BE187" s="110">
        <f t="shared" si="29"/>
        <v>0</v>
      </c>
      <c r="BF187" s="110">
        <f t="shared" si="30"/>
        <v>0</v>
      </c>
      <c r="BG187" s="110">
        <f t="shared" si="31"/>
        <v>0</v>
      </c>
      <c r="BH187" s="110">
        <f t="shared" si="32"/>
        <v>0</v>
      </c>
      <c r="BI187" s="110">
        <f t="shared" si="33"/>
        <v>0</v>
      </c>
      <c r="BJ187" s="14" t="s">
        <v>9</v>
      </c>
      <c r="BK187" s="110">
        <f t="shared" si="34"/>
        <v>0</v>
      </c>
      <c r="BL187" s="14" t="s">
        <v>212</v>
      </c>
      <c r="BM187" s="14" t="s">
        <v>1302</v>
      </c>
    </row>
    <row r="188" spans="2:63" s="10" customFormat="1" ht="29.85" customHeight="1">
      <c r="B188" s="150"/>
      <c r="C188" s="151"/>
      <c r="D188" s="160" t="s">
        <v>1175</v>
      </c>
      <c r="E188" s="160"/>
      <c r="F188" s="160"/>
      <c r="G188" s="160"/>
      <c r="H188" s="160"/>
      <c r="I188" s="160"/>
      <c r="J188" s="160"/>
      <c r="K188" s="160"/>
      <c r="L188" s="160"/>
      <c r="M188" s="160"/>
      <c r="N188" s="264">
        <f>BK188</f>
        <v>0</v>
      </c>
      <c r="O188" s="265"/>
      <c r="P188" s="265"/>
      <c r="Q188" s="265"/>
      <c r="R188" s="153"/>
      <c r="T188" s="154"/>
      <c r="U188" s="151"/>
      <c r="V188" s="151"/>
      <c r="W188" s="155">
        <f>SUM(W189:W217)</f>
        <v>0</v>
      </c>
      <c r="X188" s="151"/>
      <c r="Y188" s="155">
        <f>SUM(Y189:Y217)</f>
        <v>88.76266600000002</v>
      </c>
      <c r="Z188" s="151"/>
      <c r="AA188" s="156">
        <f>SUM(AA189:AA217)</f>
        <v>4.7783999999999995</v>
      </c>
      <c r="AR188" s="157" t="s">
        <v>9</v>
      </c>
      <c r="AT188" s="158" t="s">
        <v>73</v>
      </c>
      <c r="AU188" s="158" t="s">
        <v>9</v>
      </c>
      <c r="AY188" s="157" t="s">
        <v>196</v>
      </c>
      <c r="BK188" s="159">
        <f>SUM(BK189:BK217)</f>
        <v>0</v>
      </c>
    </row>
    <row r="189" spans="2:65" s="1" customFormat="1" ht="31.5" customHeight="1">
      <c r="B189" s="132"/>
      <c r="C189" s="168" t="s">
        <v>337</v>
      </c>
      <c r="D189" s="168" t="s">
        <v>217</v>
      </c>
      <c r="E189" s="169" t="s">
        <v>1303</v>
      </c>
      <c r="F189" s="252" t="s">
        <v>1304</v>
      </c>
      <c r="G189" s="251"/>
      <c r="H189" s="251"/>
      <c r="I189" s="251"/>
      <c r="J189" s="170" t="s">
        <v>612</v>
      </c>
      <c r="K189" s="171">
        <v>44.9</v>
      </c>
      <c r="L189" s="253">
        <v>0</v>
      </c>
      <c r="M189" s="251"/>
      <c r="N189" s="254">
        <f aca="true" t="shared" si="35" ref="N189:N215">ROUND(L189*K189,0)</f>
        <v>0</v>
      </c>
      <c r="O189" s="251"/>
      <c r="P189" s="251"/>
      <c r="Q189" s="251"/>
      <c r="R189" s="134"/>
      <c r="T189" s="165" t="s">
        <v>3</v>
      </c>
      <c r="U189" s="40" t="s">
        <v>39</v>
      </c>
      <c r="V189" s="32"/>
      <c r="W189" s="166">
        <f aca="true" t="shared" si="36" ref="W189:W215">V189*K189</f>
        <v>0</v>
      </c>
      <c r="X189" s="166">
        <v>0.00735</v>
      </c>
      <c r="Y189" s="166">
        <f aca="true" t="shared" si="37" ref="Y189:Y215">X189*K189</f>
        <v>0.330015</v>
      </c>
      <c r="Z189" s="166">
        <v>0</v>
      </c>
      <c r="AA189" s="167">
        <f aca="true" t="shared" si="38" ref="AA189:AA215">Z189*K189</f>
        <v>0</v>
      </c>
      <c r="AR189" s="14" t="s">
        <v>212</v>
      </c>
      <c r="AT189" s="14" t="s">
        <v>217</v>
      </c>
      <c r="AU189" s="14" t="s">
        <v>84</v>
      </c>
      <c r="AY189" s="14" t="s">
        <v>196</v>
      </c>
      <c r="BE189" s="110">
        <f aca="true" t="shared" si="39" ref="BE189:BE215">IF(U189="základní",N189,0)</f>
        <v>0</v>
      </c>
      <c r="BF189" s="110">
        <f aca="true" t="shared" si="40" ref="BF189:BF215">IF(U189="snížená",N189,0)</f>
        <v>0</v>
      </c>
      <c r="BG189" s="110">
        <f aca="true" t="shared" si="41" ref="BG189:BG215">IF(U189="zákl. přenesená",N189,0)</f>
        <v>0</v>
      </c>
      <c r="BH189" s="110">
        <f aca="true" t="shared" si="42" ref="BH189:BH215">IF(U189="sníž. přenesená",N189,0)</f>
        <v>0</v>
      </c>
      <c r="BI189" s="110">
        <f aca="true" t="shared" si="43" ref="BI189:BI215">IF(U189="nulová",N189,0)</f>
        <v>0</v>
      </c>
      <c r="BJ189" s="14" t="s">
        <v>9</v>
      </c>
      <c r="BK189" s="110">
        <f aca="true" t="shared" si="44" ref="BK189:BK215">ROUND(L189*K189,0)</f>
        <v>0</v>
      </c>
      <c r="BL189" s="14" t="s">
        <v>212</v>
      </c>
      <c r="BM189" s="14" t="s">
        <v>1305</v>
      </c>
    </row>
    <row r="190" spans="2:65" s="1" customFormat="1" ht="31.5" customHeight="1">
      <c r="B190" s="132"/>
      <c r="C190" s="168" t="s">
        <v>341</v>
      </c>
      <c r="D190" s="168" t="s">
        <v>217</v>
      </c>
      <c r="E190" s="169" t="s">
        <v>1306</v>
      </c>
      <c r="F190" s="252" t="s">
        <v>1307</v>
      </c>
      <c r="G190" s="251"/>
      <c r="H190" s="251"/>
      <c r="I190" s="251"/>
      <c r="J190" s="170" t="s">
        <v>612</v>
      </c>
      <c r="K190" s="171">
        <v>149.7</v>
      </c>
      <c r="L190" s="253">
        <v>0</v>
      </c>
      <c r="M190" s="251"/>
      <c r="N190" s="254">
        <f t="shared" si="35"/>
        <v>0</v>
      </c>
      <c r="O190" s="251"/>
      <c r="P190" s="251"/>
      <c r="Q190" s="251"/>
      <c r="R190" s="134"/>
      <c r="T190" s="165" t="s">
        <v>3</v>
      </c>
      <c r="U190" s="40" t="s">
        <v>39</v>
      </c>
      <c r="V190" s="32"/>
      <c r="W190" s="166">
        <f t="shared" si="36"/>
        <v>0</v>
      </c>
      <c r="X190" s="166">
        <v>0.017</v>
      </c>
      <c r="Y190" s="166">
        <f t="shared" si="37"/>
        <v>2.5449</v>
      </c>
      <c r="Z190" s="166">
        <v>0</v>
      </c>
      <c r="AA190" s="167">
        <f t="shared" si="38"/>
        <v>0</v>
      </c>
      <c r="AR190" s="14" t="s">
        <v>212</v>
      </c>
      <c r="AT190" s="14" t="s">
        <v>217</v>
      </c>
      <c r="AU190" s="14" t="s">
        <v>84</v>
      </c>
      <c r="AY190" s="14" t="s">
        <v>196</v>
      </c>
      <c r="BE190" s="110">
        <f t="shared" si="39"/>
        <v>0</v>
      </c>
      <c r="BF190" s="110">
        <f t="shared" si="40"/>
        <v>0</v>
      </c>
      <c r="BG190" s="110">
        <f t="shared" si="41"/>
        <v>0</v>
      </c>
      <c r="BH190" s="110">
        <f t="shared" si="42"/>
        <v>0</v>
      </c>
      <c r="BI190" s="110">
        <f t="shared" si="43"/>
        <v>0</v>
      </c>
      <c r="BJ190" s="14" t="s">
        <v>9</v>
      </c>
      <c r="BK190" s="110">
        <f t="shared" si="44"/>
        <v>0</v>
      </c>
      <c r="BL190" s="14" t="s">
        <v>212</v>
      </c>
      <c r="BM190" s="14" t="s">
        <v>1308</v>
      </c>
    </row>
    <row r="191" spans="2:65" s="1" customFormat="1" ht="31.5" customHeight="1">
      <c r="B191" s="132"/>
      <c r="C191" s="168" t="s">
        <v>345</v>
      </c>
      <c r="D191" s="168" t="s">
        <v>217</v>
      </c>
      <c r="E191" s="169" t="s">
        <v>1309</v>
      </c>
      <c r="F191" s="252" t="s">
        <v>1310</v>
      </c>
      <c r="G191" s="251"/>
      <c r="H191" s="251"/>
      <c r="I191" s="251"/>
      <c r="J191" s="170" t="s">
        <v>612</v>
      </c>
      <c r="K191" s="171">
        <v>321.2</v>
      </c>
      <c r="L191" s="253">
        <v>0</v>
      </c>
      <c r="M191" s="251"/>
      <c r="N191" s="254">
        <f t="shared" si="35"/>
        <v>0</v>
      </c>
      <c r="O191" s="251"/>
      <c r="P191" s="251"/>
      <c r="Q191" s="251"/>
      <c r="R191" s="134"/>
      <c r="T191" s="165" t="s">
        <v>3</v>
      </c>
      <c r="U191" s="40" t="s">
        <v>39</v>
      </c>
      <c r="V191" s="32"/>
      <c r="W191" s="166">
        <f t="shared" si="36"/>
        <v>0</v>
      </c>
      <c r="X191" s="166">
        <v>0.00735</v>
      </c>
      <c r="Y191" s="166">
        <f t="shared" si="37"/>
        <v>2.36082</v>
      </c>
      <c r="Z191" s="166">
        <v>0</v>
      </c>
      <c r="AA191" s="167">
        <f t="shared" si="38"/>
        <v>0</v>
      </c>
      <c r="AR191" s="14" t="s">
        <v>212</v>
      </c>
      <c r="AT191" s="14" t="s">
        <v>217</v>
      </c>
      <c r="AU191" s="14" t="s">
        <v>84</v>
      </c>
      <c r="AY191" s="14" t="s">
        <v>196</v>
      </c>
      <c r="BE191" s="110">
        <f t="shared" si="39"/>
        <v>0</v>
      </c>
      <c r="BF191" s="110">
        <f t="shared" si="40"/>
        <v>0</v>
      </c>
      <c r="BG191" s="110">
        <f t="shared" si="41"/>
        <v>0</v>
      </c>
      <c r="BH191" s="110">
        <f t="shared" si="42"/>
        <v>0</v>
      </c>
      <c r="BI191" s="110">
        <f t="shared" si="43"/>
        <v>0</v>
      </c>
      <c r="BJ191" s="14" t="s">
        <v>9</v>
      </c>
      <c r="BK191" s="110">
        <f t="shared" si="44"/>
        <v>0</v>
      </c>
      <c r="BL191" s="14" t="s">
        <v>212</v>
      </c>
      <c r="BM191" s="14" t="s">
        <v>1311</v>
      </c>
    </row>
    <row r="192" spans="2:65" s="1" customFormat="1" ht="31.5" customHeight="1">
      <c r="B192" s="132"/>
      <c r="C192" s="168" t="s">
        <v>252</v>
      </c>
      <c r="D192" s="168" t="s">
        <v>217</v>
      </c>
      <c r="E192" s="169" t="s">
        <v>1312</v>
      </c>
      <c r="F192" s="252" t="s">
        <v>1313</v>
      </c>
      <c r="G192" s="251"/>
      <c r="H192" s="251"/>
      <c r="I192" s="251"/>
      <c r="J192" s="170" t="s">
        <v>612</v>
      </c>
      <c r="K192" s="171">
        <v>13.5</v>
      </c>
      <c r="L192" s="253">
        <v>0</v>
      </c>
      <c r="M192" s="251"/>
      <c r="N192" s="254">
        <f t="shared" si="35"/>
        <v>0</v>
      </c>
      <c r="O192" s="251"/>
      <c r="P192" s="251"/>
      <c r="Q192" s="251"/>
      <c r="R192" s="134"/>
      <c r="T192" s="165" t="s">
        <v>3</v>
      </c>
      <c r="U192" s="40" t="s">
        <v>39</v>
      </c>
      <c r="V192" s="32"/>
      <c r="W192" s="166">
        <f t="shared" si="36"/>
        <v>0</v>
      </c>
      <c r="X192" s="166">
        <v>0.01838</v>
      </c>
      <c r="Y192" s="166">
        <f t="shared" si="37"/>
        <v>0.24813000000000002</v>
      </c>
      <c r="Z192" s="166">
        <v>0</v>
      </c>
      <c r="AA192" s="167">
        <f t="shared" si="38"/>
        <v>0</v>
      </c>
      <c r="AR192" s="14" t="s">
        <v>212</v>
      </c>
      <c r="AT192" s="14" t="s">
        <v>217</v>
      </c>
      <c r="AU192" s="14" t="s">
        <v>84</v>
      </c>
      <c r="AY192" s="14" t="s">
        <v>196</v>
      </c>
      <c r="BE192" s="110">
        <f t="shared" si="39"/>
        <v>0</v>
      </c>
      <c r="BF192" s="110">
        <f t="shared" si="40"/>
        <v>0</v>
      </c>
      <c r="BG192" s="110">
        <f t="shared" si="41"/>
        <v>0</v>
      </c>
      <c r="BH192" s="110">
        <f t="shared" si="42"/>
        <v>0</v>
      </c>
      <c r="BI192" s="110">
        <f t="shared" si="43"/>
        <v>0</v>
      </c>
      <c r="BJ192" s="14" t="s">
        <v>9</v>
      </c>
      <c r="BK192" s="110">
        <f t="shared" si="44"/>
        <v>0</v>
      </c>
      <c r="BL192" s="14" t="s">
        <v>212</v>
      </c>
      <c r="BM192" s="14" t="s">
        <v>1314</v>
      </c>
    </row>
    <row r="193" spans="2:65" s="1" customFormat="1" ht="31.5" customHeight="1">
      <c r="B193" s="132"/>
      <c r="C193" s="168" t="s">
        <v>268</v>
      </c>
      <c r="D193" s="168" t="s">
        <v>217</v>
      </c>
      <c r="E193" s="169" t="s">
        <v>1315</v>
      </c>
      <c r="F193" s="252" t="s">
        <v>1316</v>
      </c>
      <c r="G193" s="251"/>
      <c r="H193" s="251"/>
      <c r="I193" s="251"/>
      <c r="J193" s="170" t="s">
        <v>612</v>
      </c>
      <c r="K193" s="171">
        <v>27</v>
      </c>
      <c r="L193" s="253">
        <v>0</v>
      </c>
      <c r="M193" s="251"/>
      <c r="N193" s="254">
        <f t="shared" si="35"/>
        <v>0</v>
      </c>
      <c r="O193" s="251"/>
      <c r="P193" s="251"/>
      <c r="Q193" s="251"/>
      <c r="R193" s="134"/>
      <c r="T193" s="165" t="s">
        <v>3</v>
      </c>
      <c r="U193" s="40" t="s">
        <v>39</v>
      </c>
      <c r="V193" s="32"/>
      <c r="W193" s="166">
        <f t="shared" si="36"/>
        <v>0</v>
      </c>
      <c r="X193" s="166">
        <v>0.0079</v>
      </c>
      <c r="Y193" s="166">
        <f t="shared" si="37"/>
        <v>0.21330000000000002</v>
      </c>
      <c r="Z193" s="166">
        <v>0</v>
      </c>
      <c r="AA193" s="167">
        <f t="shared" si="38"/>
        <v>0</v>
      </c>
      <c r="AR193" s="14" t="s">
        <v>212</v>
      </c>
      <c r="AT193" s="14" t="s">
        <v>217</v>
      </c>
      <c r="AU193" s="14" t="s">
        <v>84</v>
      </c>
      <c r="AY193" s="14" t="s">
        <v>196</v>
      </c>
      <c r="BE193" s="110">
        <f t="shared" si="39"/>
        <v>0</v>
      </c>
      <c r="BF193" s="110">
        <f t="shared" si="40"/>
        <v>0</v>
      </c>
      <c r="BG193" s="110">
        <f t="shared" si="41"/>
        <v>0</v>
      </c>
      <c r="BH193" s="110">
        <f t="shared" si="42"/>
        <v>0</v>
      </c>
      <c r="BI193" s="110">
        <f t="shared" si="43"/>
        <v>0</v>
      </c>
      <c r="BJ193" s="14" t="s">
        <v>9</v>
      </c>
      <c r="BK193" s="110">
        <f t="shared" si="44"/>
        <v>0</v>
      </c>
      <c r="BL193" s="14" t="s">
        <v>212</v>
      </c>
      <c r="BM193" s="14" t="s">
        <v>1317</v>
      </c>
    </row>
    <row r="194" spans="2:65" s="1" customFormat="1" ht="31.5" customHeight="1">
      <c r="B194" s="132"/>
      <c r="C194" s="168" t="s">
        <v>197</v>
      </c>
      <c r="D194" s="168" t="s">
        <v>217</v>
      </c>
      <c r="E194" s="169" t="s">
        <v>1318</v>
      </c>
      <c r="F194" s="252" t="s">
        <v>1319</v>
      </c>
      <c r="G194" s="251"/>
      <c r="H194" s="251"/>
      <c r="I194" s="251"/>
      <c r="J194" s="170" t="s">
        <v>612</v>
      </c>
      <c r="K194" s="171">
        <v>1070.5</v>
      </c>
      <c r="L194" s="253">
        <v>0</v>
      </c>
      <c r="M194" s="251"/>
      <c r="N194" s="254">
        <f t="shared" si="35"/>
        <v>0</v>
      </c>
      <c r="O194" s="251"/>
      <c r="P194" s="251"/>
      <c r="Q194" s="251"/>
      <c r="R194" s="134"/>
      <c r="T194" s="165" t="s">
        <v>3</v>
      </c>
      <c r="U194" s="40" t="s">
        <v>39</v>
      </c>
      <c r="V194" s="32"/>
      <c r="W194" s="166">
        <f t="shared" si="36"/>
        <v>0</v>
      </c>
      <c r="X194" s="166">
        <v>0.017</v>
      </c>
      <c r="Y194" s="166">
        <f t="shared" si="37"/>
        <v>18.198500000000003</v>
      </c>
      <c r="Z194" s="166">
        <v>0</v>
      </c>
      <c r="AA194" s="167">
        <f t="shared" si="38"/>
        <v>0</v>
      </c>
      <c r="AR194" s="14" t="s">
        <v>212</v>
      </c>
      <c r="AT194" s="14" t="s">
        <v>217</v>
      </c>
      <c r="AU194" s="14" t="s">
        <v>84</v>
      </c>
      <c r="AY194" s="14" t="s">
        <v>196</v>
      </c>
      <c r="BE194" s="110">
        <f t="shared" si="39"/>
        <v>0</v>
      </c>
      <c r="BF194" s="110">
        <f t="shared" si="40"/>
        <v>0</v>
      </c>
      <c r="BG194" s="110">
        <f t="shared" si="41"/>
        <v>0</v>
      </c>
      <c r="BH194" s="110">
        <f t="shared" si="42"/>
        <v>0</v>
      </c>
      <c r="BI194" s="110">
        <f t="shared" si="43"/>
        <v>0</v>
      </c>
      <c r="BJ194" s="14" t="s">
        <v>9</v>
      </c>
      <c r="BK194" s="110">
        <f t="shared" si="44"/>
        <v>0</v>
      </c>
      <c r="BL194" s="14" t="s">
        <v>212</v>
      </c>
      <c r="BM194" s="14" t="s">
        <v>1320</v>
      </c>
    </row>
    <row r="195" spans="2:65" s="1" customFormat="1" ht="22.5" customHeight="1">
      <c r="B195" s="132"/>
      <c r="C195" s="168" t="s">
        <v>260</v>
      </c>
      <c r="D195" s="168" t="s">
        <v>217</v>
      </c>
      <c r="E195" s="169" t="s">
        <v>1321</v>
      </c>
      <c r="F195" s="252" t="s">
        <v>1322</v>
      </c>
      <c r="G195" s="251"/>
      <c r="H195" s="251"/>
      <c r="I195" s="251"/>
      <c r="J195" s="170" t="s">
        <v>612</v>
      </c>
      <c r="K195" s="171">
        <v>31.5</v>
      </c>
      <c r="L195" s="253">
        <v>0</v>
      </c>
      <c r="M195" s="251"/>
      <c r="N195" s="254">
        <f t="shared" si="35"/>
        <v>0</v>
      </c>
      <c r="O195" s="251"/>
      <c r="P195" s="251"/>
      <c r="Q195" s="251"/>
      <c r="R195" s="134"/>
      <c r="T195" s="165" t="s">
        <v>3</v>
      </c>
      <c r="U195" s="40" t="s">
        <v>39</v>
      </c>
      <c r="V195" s="32"/>
      <c r="W195" s="166">
        <f t="shared" si="36"/>
        <v>0</v>
      </c>
      <c r="X195" s="166">
        <v>0.00345</v>
      </c>
      <c r="Y195" s="166">
        <f t="shared" si="37"/>
        <v>0.108675</v>
      </c>
      <c r="Z195" s="166">
        <v>0</v>
      </c>
      <c r="AA195" s="167">
        <f t="shared" si="38"/>
        <v>0</v>
      </c>
      <c r="AR195" s="14" t="s">
        <v>212</v>
      </c>
      <c r="AT195" s="14" t="s">
        <v>217</v>
      </c>
      <c r="AU195" s="14" t="s">
        <v>84</v>
      </c>
      <c r="AY195" s="14" t="s">
        <v>196</v>
      </c>
      <c r="BE195" s="110">
        <f t="shared" si="39"/>
        <v>0</v>
      </c>
      <c r="BF195" s="110">
        <f t="shared" si="40"/>
        <v>0</v>
      </c>
      <c r="BG195" s="110">
        <f t="shared" si="41"/>
        <v>0</v>
      </c>
      <c r="BH195" s="110">
        <f t="shared" si="42"/>
        <v>0</v>
      </c>
      <c r="BI195" s="110">
        <f t="shared" si="43"/>
        <v>0</v>
      </c>
      <c r="BJ195" s="14" t="s">
        <v>9</v>
      </c>
      <c r="BK195" s="110">
        <f t="shared" si="44"/>
        <v>0</v>
      </c>
      <c r="BL195" s="14" t="s">
        <v>212</v>
      </c>
      <c r="BM195" s="14" t="s">
        <v>1323</v>
      </c>
    </row>
    <row r="196" spans="2:65" s="1" customFormat="1" ht="31.5" customHeight="1">
      <c r="B196" s="132"/>
      <c r="C196" s="168" t="s">
        <v>288</v>
      </c>
      <c r="D196" s="168" t="s">
        <v>217</v>
      </c>
      <c r="E196" s="169" t="s">
        <v>1324</v>
      </c>
      <c r="F196" s="252" t="s">
        <v>1325</v>
      </c>
      <c r="G196" s="251"/>
      <c r="H196" s="251"/>
      <c r="I196" s="251"/>
      <c r="J196" s="170" t="s">
        <v>612</v>
      </c>
      <c r="K196" s="171">
        <v>36.2</v>
      </c>
      <c r="L196" s="253">
        <v>0</v>
      </c>
      <c r="M196" s="251"/>
      <c r="N196" s="254">
        <f t="shared" si="35"/>
        <v>0</v>
      </c>
      <c r="O196" s="251"/>
      <c r="P196" s="251"/>
      <c r="Q196" s="251"/>
      <c r="R196" s="134"/>
      <c r="T196" s="165" t="s">
        <v>3</v>
      </c>
      <c r="U196" s="40" t="s">
        <v>39</v>
      </c>
      <c r="V196" s="32"/>
      <c r="W196" s="166">
        <f t="shared" si="36"/>
        <v>0</v>
      </c>
      <c r="X196" s="166">
        <v>0.00994</v>
      </c>
      <c r="Y196" s="166">
        <f t="shared" si="37"/>
        <v>0.359828</v>
      </c>
      <c r="Z196" s="166">
        <v>0</v>
      </c>
      <c r="AA196" s="167">
        <f t="shared" si="38"/>
        <v>0</v>
      </c>
      <c r="AR196" s="14" t="s">
        <v>212</v>
      </c>
      <c r="AT196" s="14" t="s">
        <v>217</v>
      </c>
      <c r="AU196" s="14" t="s">
        <v>84</v>
      </c>
      <c r="AY196" s="14" t="s">
        <v>196</v>
      </c>
      <c r="BE196" s="110">
        <f t="shared" si="39"/>
        <v>0</v>
      </c>
      <c r="BF196" s="110">
        <f t="shared" si="40"/>
        <v>0</v>
      </c>
      <c r="BG196" s="110">
        <f t="shared" si="41"/>
        <v>0</v>
      </c>
      <c r="BH196" s="110">
        <f t="shared" si="42"/>
        <v>0</v>
      </c>
      <c r="BI196" s="110">
        <f t="shared" si="43"/>
        <v>0</v>
      </c>
      <c r="BJ196" s="14" t="s">
        <v>9</v>
      </c>
      <c r="BK196" s="110">
        <f t="shared" si="44"/>
        <v>0</v>
      </c>
      <c r="BL196" s="14" t="s">
        <v>212</v>
      </c>
      <c r="BM196" s="14" t="s">
        <v>1326</v>
      </c>
    </row>
    <row r="197" spans="2:65" s="1" customFormat="1" ht="31.5" customHeight="1">
      <c r="B197" s="132"/>
      <c r="C197" s="161" t="s">
        <v>208</v>
      </c>
      <c r="D197" s="161" t="s">
        <v>198</v>
      </c>
      <c r="E197" s="162" t="s">
        <v>1327</v>
      </c>
      <c r="F197" s="247" t="s">
        <v>1328</v>
      </c>
      <c r="G197" s="248"/>
      <c r="H197" s="248"/>
      <c r="I197" s="248"/>
      <c r="J197" s="163" t="s">
        <v>612</v>
      </c>
      <c r="K197" s="164">
        <v>41.63</v>
      </c>
      <c r="L197" s="249">
        <v>0</v>
      </c>
      <c r="M197" s="248"/>
      <c r="N197" s="250">
        <f t="shared" si="35"/>
        <v>0</v>
      </c>
      <c r="O197" s="251"/>
      <c r="P197" s="251"/>
      <c r="Q197" s="251"/>
      <c r="R197" s="134"/>
      <c r="T197" s="165" t="s">
        <v>3</v>
      </c>
      <c r="U197" s="40" t="s">
        <v>39</v>
      </c>
      <c r="V197" s="32"/>
      <c r="W197" s="166">
        <f t="shared" si="36"/>
        <v>0</v>
      </c>
      <c r="X197" s="166">
        <v>0</v>
      </c>
      <c r="Y197" s="166">
        <f t="shared" si="37"/>
        <v>0</v>
      </c>
      <c r="Z197" s="166">
        <v>0</v>
      </c>
      <c r="AA197" s="167">
        <f t="shared" si="38"/>
        <v>0</v>
      </c>
      <c r="AR197" s="14" t="s">
        <v>247</v>
      </c>
      <c r="AT197" s="14" t="s">
        <v>198</v>
      </c>
      <c r="AU197" s="14" t="s">
        <v>84</v>
      </c>
      <c r="AY197" s="14" t="s">
        <v>196</v>
      </c>
      <c r="BE197" s="110">
        <f t="shared" si="39"/>
        <v>0</v>
      </c>
      <c r="BF197" s="110">
        <f t="shared" si="40"/>
        <v>0</v>
      </c>
      <c r="BG197" s="110">
        <f t="shared" si="41"/>
        <v>0</v>
      </c>
      <c r="BH197" s="110">
        <f t="shared" si="42"/>
        <v>0</v>
      </c>
      <c r="BI197" s="110">
        <f t="shared" si="43"/>
        <v>0</v>
      </c>
      <c r="BJ197" s="14" t="s">
        <v>9</v>
      </c>
      <c r="BK197" s="110">
        <f t="shared" si="44"/>
        <v>0</v>
      </c>
      <c r="BL197" s="14" t="s">
        <v>212</v>
      </c>
      <c r="BM197" s="14" t="s">
        <v>1329</v>
      </c>
    </row>
    <row r="198" spans="2:65" s="1" customFormat="1" ht="31.5" customHeight="1">
      <c r="B198" s="132"/>
      <c r="C198" s="168" t="s">
        <v>440</v>
      </c>
      <c r="D198" s="168" t="s">
        <v>217</v>
      </c>
      <c r="E198" s="169" t="s">
        <v>1330</v>
      </c>
      <c r="F198" s="252" t="s">
        <v>1331</v>
      </c>
      <c r="G198" s="251"/>
      <c r="H198" s="251"/>
      <c r="I198" s="251"/>
      <c r="J198" s="170" t="s">
        <v>612</v>
      </c>
      <c r="K198" s="171">
        <v>13.5</v>
      </c>
      <c r="L198" s="253">
        <v>0</v>
      </c>
      <c r="M198" s="251"/>
      <c r="N198" s="254">
        <f t="shared" si="35"/>
        <v>0</v>
      </c>
      <c r="O198" s="251"/>
      <c r="P198" s="251"/>
      <c r="Q198" s="251"/>
      <c r="R198" s="134"/>
      <c r="T198" s="165" t="s">
        <v>3</v>
      </c>
      <c r="U198" s="40" t="s">
        <v>39</v>
      </c>
      <c r="V198" s="32"/>
      <c r="W198" s="166">
        <f t="shared" si="36"/>
        <v>0</v>
      </c>
      <c r="X198" s="166">
        <v>0.01848</v>
      </c>
      <c r="Y198" s="166">
        <f t="shared" si="37"/>
        <v>0.24948</v>
      </c>
      <c r="Z198" s="166">
        <v>0</v>
      </c>
      <c r="AA198" s="167">
        <f t="shared" si="38"/>
        <v>0</v>
      </c>
      <c r="AR198" s="14" t="s">
        <v>212</v>
      </c>
      <c r="AT198" s="14" t="s">
        <v>217</v>
      </c>
      <c r="AU198" s="14" t="s">
        <v>84</v>
      </c>
      <c r="AY198" s="14" t="s">
        <v>196</v>
      </c>
      <c r="BE198" s="110">
        <f t="shared" si="39"/>
        <v>0</v>
      </c>
      <c r="BF198" s="110">
        <f t="shared" si="40"/>
        <v>0</v>
      </c>
      <c r="BG198" s="110">
        <f t="shared" si="41"/>
        <v>0</v>
      </c>
      <c r="BH198" s="110">
        <f t="shared" si="42"/>
        <v>0</v>
      </c>
      <c r="BI198" s="110">
        <f t="shared" si="43"/>
        <v>0</v>
      </c>
      <c r="BJ198" s="14" t="s">
        <v>9</v>
      </c>
      <c r="BK198" s="110">
        <f t="shared" si="44"/>
        <v>0</v>
      </c>
      <c r="BL198" s="14" t="s">
        <v>212</v>
      </c>
      <c r="BM198" s="14" t="s">
        <v>1332</v>
      </c>
    </row>
    <row r="199" spans="2:65" s="1" customFormat="1" ht="31.5" customHeight="1">
      <c r="B199" s="132"/>
      <c r="C199" s="168" t="s">
        <v>646</v>
      </c>
      <c r="D199" s="168" t="s">
        <v>217</v>
      </c>
      <c r="E199" s="169" t="s">
        <v>1333</v>
      </c>
      <c r="F199" s="252" t="s">
        <v>1334</v>
      </c>
      <c r="G199" s="251"/>
      <c r="H199" s="251"/>
      <c r="I199" s="251"/>
      <c r="J199" s="170" t="s">
        <v>612</v>
      </c>
      <c r="K199" s="171">
        <v>3.5</v>
      </c>
      <c r="L199" s="253">
        <v>0</v>
      </c>
      <c r="M199" s="251"/>
      <c r="N199" s="254">
        <f t="shared" si="35"/>
        <v>0</v>
      </c>
      <c r="O199" s="251"/>
      <c r="P199" s="251"/>
      <c r="Q199" s="251"/>
      <c r="R199" s="134"/>
      <c r="T199" s="165" t="s">
        <v>3</v>
      </c>
      <c r="U199" s="40" t="s">
        <v>39</v>
      </c>
      <c r="V199" s="32"/>
      <c r="W199" s="166">
        <f t="shared" si="36"/>
        <v>0</v>
      </c>
      <c r="X199" s="166">
        <v>0.0315</v>
      </c>
      <c r="Y199" s="166">
        <f t="shared" si="37"/>
        <v>0.11025</v>
      </c>
      <c r="Z199" s="166">
        <v>0</v>
      </c>
      <c r="AA199" s="167">
        <f t="shared" si="38"/>
        <v>0</v>
      </c>
      <c r="AR199" s="14" t="s">
        <v>212</v>
      </c>
      <c r="AT199" s="14" t="s">
        <v>217</v>
      </c>
      <c r="AU199" s="14" t="s">
        <v>84</v>
      </c>
      <c r="AY199" s="14" t="s">
        <v>196</v>
      </c>
      <c r="BE199" s="110">
        <f t="shared" si="39"/>
        <v>0</v>
      </c>
      <c r="BF199" s="110">
        <f t="shared" si="40"/>
        <v>0</v>
      </c>
      <c r="BG199" s="110">
        <f t="shared" si="41"/>
        <v>0</v>
      </c>
      <c r="BH199" s="110">
        <f t="shared" si="42"/>
        <v>0</v>
      </c>
      <c r="BI199" s="110">
        <f t="shared" si="43"/>
        <v>0</v>
      </c>
      <c r="BJ199" s="14" t="s">
        <v>9</v>
      </c>
      <c r="BK199" s="110">
        <f t="shared" si="44"/>
        <v>0</v>
      </c>
      <c r="BL199" s="14" t="s">
        <v>212</v>
      </c>
      <c r="BM199" s="14" t="s">
        <v>1335</v>
      </c>
    </row>
    <row r="200" spans="2:65" s="1" customFormat="1" ht="22.5" customHeight="1">
      <c r="B200" s="132"/>
      <c r="C200" s="168" t="s">
        <v>234</v>
      </c>
      <c r="D200" s="168" t="s">
        <v>217</v>
      </c>
      <c r="E200" s="169" t="s">
        <v>1336</v>
      </c>
      <c r="F200" s="252" t="s">
        <v>1337</v>
      </c>
      <c r="G200" s="251"/>
      <c r="H200" s="251"/>
      <c r="I200" s="251"/>
      <c r="J200" s="170" t="s">
        <v>612</v>
      </c>
      <c r="K200" s="171">
        <v>368.6</v>
      </c>
      <c r="L200" s="253">
        <v>0</v>
      </c>
      <c r="M200" s="251"/>
      <c r="N200" s="254">
        <f t="shared" si="35"/>
        <v>0</v>
      </c>
      <c r="O200" s="251"/>
      <c r="P200" s="251"/>
      <c r="Q200" s="251"/>
      <c r="R200" s="134"/>
      <c r="T200" s="165" t="s">
        <v>3</v>
      </c>
      <c r="U200" s="40" t="s">
        <v>39</v>
      </c>
      <c r="V200" s="32"/>
      <c r="W200" s="166">
        <f t="shared" si="36"/>
        <v>0</v>
      </c>
      <c r="X200" s="166">
        <v>0</v>
      </c>
      <c r="Y200" s="166">
        <f t="shared" si="37"/>
        <v>0</v>
      </c>
      <c r="Z200" s="166">
        <v>0</v>
      </c>
      <c r="AA200" s="167">
        <f t="shared" si="38"/>
        <v>0</v>
      </c>
      <c r="AR200" s="14" t="s">
        <v>212</v>
      </c>
      <c r="AT200" s="14" t="s">
        <v>217</v>
      </c>
      <c r="AU200" s="14" t="s">
        <v>84</v>
      </c>
      <c r="AY200" s="14" t="s">
        <v>196</v>
      </c>
      <c r="BE200" s="110">
        <f t="shared" si="39"/>
        <v>0</v>
      </c>
      <c r="BF200" s="110">
        <f t="shared" si="40"/>
        <v>0</v>
      </c>
      <c r="BG200" s="110">
        <f t="shared" si="41"/>
        <v>0</v>
      </c>
      <c r="BH200" s="110">
        <f t="shared" si="42"/>
        <v>0</v>
      </c>
      <c r="BI200" s="110">
        <f t="shared" si="43"/>
        <v>0</v>
      </c>
      <c r="BJ200" s="14" t="s">
        <v>9</v>
      </c>
      <c r="BK200" s="110">
        <f t="shared" si="44"/>
        <v>0</v>
      </c>
      <c r="BL200" s="14" t="s">
        <v>212</v>
      </c>
      <c r="BM200" s="14" t="s">
        <v>1338</v>
      </c>
    </row>
    <row r="201" spans="2:65" s="1" customFormat="1" ht="31.5" customHeight="1">
      <c r="B201" s="132"/>
      <c r="C201" s="168" t="s">
        <v>238</v>
      </c>
      <c r="D201" s="168" t="s">
        <v>217</v>
      </c>
      <c r="E201" s="169" t="s">
        <v>1339</v>
      </c>
      <c r="F201" s="252" t="s">
        <v>1340</v>
      </c>
      <c r="G201" s="251"/>
      <c r="H201" s="251"/>
      <c r="I201" s="251"/>
      <c r="J201" s="170" t="s">
        <v>612</v>
      </c>
      <c r="K201" s="171">
        <v>199.1</v>
      </c>
      <c r="L201" s="253">
        <v>0</v>
      </c>
      <c r="M201" s="251"/>
      <c r="N201" s="254">
        <f t="shared" si="35"/>
        <v>0</v>
      </c>
      <c r="O201" s="251"/>
      <c r="P201" s="251"/>
      <c r="Q201" s="251"/>
      <c r="R201" s="134"/>
      <c r="T201" s="165" t="s">
        <v>3</v>
      </c>
      <c r="U201" s="40" t="s">
        <v>39</v>
      </c>
      <c r="V201" s="32"/>
      <c r="W201" s="166">
        <f t="shared" si="36"/>
        <v>0</v>
      </c>
      <c r="X201" s="166">
        <v>0.024</v>
      </c>
      <c r="Y201" s="166">
        <f t="shared" si="37"/>
        <v>4.7783999999999995</v>
      </c>
      <c r="Z201" s="166">
        <v>0.024</v>
      </c>
      <c r="AA201" s="167">
        <f t="shared" si="38"/>
        <v>4.7783999999999995</v>
      </c>
      <c r="AR201" s="14" t="s">
        <v>212</v>
      </c>
      <c r="AT201" s="14" t="s">
        <v>217</v>
      </c>
      <c r="AU201" s="14" t="s">
        <v>84</v>
      </c>
      <c r="AY201" s="14" t="s">
        <v>196</v>
      </c>
      <c r="BE201" s="110">
        <f t="shared" si="39"/>
        <v>0</v>
      </c>
      <c r="BF201" s="110">
        <f t="shared" si="40"/>
        <v>0</v>
      </c>
      <c r="BG201" s="110">
        <f t="shared" si="41"/>
        <v>0</v>
      </c>
      <c r="BH201" s="110">
        <f t="shared" si="42"/>
        <v>0</v>
      </c>
      <c r="BI201" s="110">
        <f t="shared" si="43"/>
        <v>0</v>
      </c>
      <c r="BJ201" s="14" t="s">
        <v>9</v>
      </c>
      <c r="BK201" s="110">
        <f t="shared" si="44"/>
        <v>0</v>
      </c>
      <c r="BL201" s="14" t="s">
        <v>212</v>
      </c>
      <c r="BM201" s="14" t="s">
        <v>1341</v>
      </c>
    </row>
    <row r="202" spans="2:65" s="1" customFormat="1" ht="31.5" customHeight="1">
      <c r="B202" s="132"/>
      <c r="C202" s="168" t="s">
        <v>280</v>
      </c>
      <c r="D202" s="168" t="s">
        <v>217</v>
      </c>
      <c r="E202" s="169" t="s">
        <v>1342</v>
      </c>
      <c r="F202" s="252" t="s">
        <v>1343</v>
      </c>
      <c r="G202" s="251"/>
      <c r="H202" s="251"/>
      <c r="I202" s="251"/>
      <c r="J202" s="170" t="s">
        <v>612</v>
      </c>
      <c r="K202" s="171">
        <v>199.1</v>
      </c>
      <c r="L202" s="253">
        <v>0</v>
      </c>
      <c r="M202" s="251"/>
      <c r="N202" s="254">
        <f t="shared" si="35"/>
        <v>0</v>
      </c>
      <c r="O202" s="251"/>
      <c r="P202" s="251"/>
      <c r="Q202" s="251"/>
      <c r="R202" s="134"/>
      <c r="T202" s="165" t="s">
        <v>3</v>
      </c>
      <c r="U202" s="40" t="s">
        <v>39</v>
      </c>
      <c r="V202" s="32"/>
      <c r="W202" s="166">
        <f t="shared" si="36"/>
        <v>0</v>
      </c>
      <c r="X202" s="166">
        <v>0</v>
      </c>
      <c r="Y202" s="166">
        <f t="shared" si="37"/>
        <v>0</v>
      </c>
      <c r="Z202" s="166">
        <v>0</v>
      </c>
      <c r="AA202" s="167">
        <f t="shared" si="38"/>
        <v>0</v>
      </c>
      <c r="AR202" s="14" t="s">
        <v>212</v>
      </c>
      <c r="AT202" s="14" t="s">
        <v>217</v>
      </c>
      <c r="AU202" s="14" t="s">
        <v>84</v>
      </c>
      <c r="AY202" s="14" t="s">
        <v>196</v>
      </c>
      <c r="BE202" s="110">
        <f t="shared" si="39"/>
        <v>0</v>
      </c>
      <c r="BF202" s="110">
        <f t="shared" si="40"/>
        <v>0</v>
      </c>
      <c r="BG202" s="110">
        <f t="shared" si="41"/>
        <v>0</v>
      </c>
      <c r="BH202" s="110">
        <f t="shared" si="42"/>
        <v>0</v>
      </c>
      <c r="BI202" s="110">
        <f t="shared" si="43"/>
        <v>0</v>
      </c>
      <c r="BJ202" s="14" t="s">
        <v>9</v>
      </c>
      <c r="BK202" s="110">
        <f t="shared" si="44"/>
        <v>0</v>
      </c>
      <c r="BL202" s="14" t="s">
        <v>212</v>
      </c>
      <c r="BM202" s="14" t="s">
        <v>1344</v>
      </c>
    </row>
    <row r="203" spans="2:65" s="1" customFormat="1" ht="22.5" customHeight="1">
      <c r="B203" s="132"/>
      <c r="C203" s="168" t="s">
        <v>226</v>
      </c>
      <c r="D203" s="168" t="s">
        <v>217</v>
      </c>
      <c r="E203" s="169" t="s">
        <v>1345</v>
      </c>
      <c r="F203" s="252" t="s">
        <v>1346</v>
      </c>
      <c r="G203" s="251"/>
      <c r="H203" s="251"/>
      <c r="I203" s="251"/>
      <c r="J203" s="170" t="s">
        <v>1068</v>
      </c>
      <c r="K203" s="171">
        <v>7</v>
      </c>
      <c r="L203" s="253">
        <v>0</v>
      </c>
      <c r="M203" s="251"/>
      <c r="N203" s="254">
        <f t="shared" si="35"/>
        <v>0</v>
      </c>
      <c r="O203" s="251"/>
      <c r="P203" s="251"/>
      <c r="Q203" s="251"/>
      <c r="R203" s="134"/>
      <c r="T203" s="165" t="s">
        <v>3</v>
      </c>
      <c r="U203" s="40" t="s">
        <v>39</v>
      </c>
      <c r="V203" s="32"/>
      <c r="W203" s="166">
        <f t="shared" si="36"/>
        <v>0</v>
      </c>
      <c r="X203" s="166">
        <v>0</v>
      </c>
      <c r="Y203" s="166">
        <f t="shared" si="37"/>
        <v>0</v>
      </c>
      <c r="Z203" s="166">
        <v>0</v>
      </c>
      <c r="AA203" s="167">
        <f t="shared" si="38"/>
        <v>0</v>
      </c>
      <c r="AR203" s="14" t="s">
        <v>212</v>
      </c>
      <c r="AT203" s="14" t="s">
        <v>217</v>
      </c>
      <c r="AU203" s="14" t="s">
        <v>84</v>
      </c>
      <c r="AY203" s="14" t="s">
        <v>196</v>
      </c>
      <c r="BE203" s="110">
        <f t="shared" si="39"/>
        <v>0</v>
      </c>
      <c r="BF203" s="110">
        <f t="shared" si="40"/>
        <v>0</v>
      </c>
      <c r="BG203" s="110">
        <f t="shared" si="41"/>
        <v>0</v>
      </c>
      <c r="BH203" s="110">
        <f t="shared" si="42"/>
        <v>0</v>
      </c>
      <c r="BI203" s="110">
        <f t="shared" si="43"/>
        <v>0</v>
      </c>
      <c r="BJ203" s="14" t="s">
        <v>9</v>
      </c>
      <c r="BK203" s="110">
        <f t="shared" si="44"/>
        <v>0</v>
      </c>
      <c r="BL203" s="14" t="s">
        <v>212</v>
      </c>
      <c r="BM203" s="14" t="s">
        <v>1347</v>
      </c>
    </row>
    <row r="204" spans="2:65" s="1" customFormat="1" ht="31.5" customHeight="1">
      <c r="B204" s="132"/>
      <c r="C204" s="168" t="s">
        <v>230</v>
      </c>
      <c r="D204" s="168" t="s">
        <v>217</v>
      </c>
      <c r="E204" s="169" t="s">
        <v>1348</v>
      </c>
      <c r="F204" s="252" t="s">
        <v>1349</v>
      </c>
      <c r="G204" s="251"/>
      <c r="H204" s="251"/>
      <c r="I204" s="251"/>
      <c r="J204" s="170" t="s">
        <v>1007</v>
      </c>
      <c r="K204" s="171">
        <v>1.3</v>
      </c>
      <c r="L204" s="253">
        <v>0</v>
      </c>
      <c r="M204" s="251"/>
      <c r="N204" s="254">
        <f t="shared" si="35"/>
        <v>0</v>
      </c>
      <c r="O204" s="251"/>
      <c r="P204" s="251"/>
      <c r="Q204" s="251"/>
      <c r="R204" s="134"/>
      <c r="T204" s="165" t="s">
        <v>3</v>
      </c>
      <c r="U204" s="40" t="s">
        <v>39</v>
      </c>
      <c r="V204" s="32"/>
      <c r="W204" s="166">
        <f t="shared" si="36"/>
        <v>0</v>
      </c>
      <c r="X204" s="166">
        <v>2.25634</v>
      </c>
      <c r="Y204" s="166">
        <f t="shared" si="37"/>
        <v>2.933242</v>
      </c>
      <c r="Z204" s="166">
        <v>0</v>
      </c>
      <c r="AA204" s="167">
        <f t="shared" si="38"/>
        <v>0</v>
      </c>
      <c r="AR204" s="14" t="s">
        <v>212</v>
      </c>
      <c r="AT204" s="14" t="s">
        <v>217</v>
      </c>
      <c r="AU204" s="14" t="s">
        <v>84</v>
      </c>
      <c r="AY204" s="14" t="s">
        <v>196</v>
      </c>
      <c r="BE204" s="110">
        <f t="shared" si="39"/>
        <v>0</v>
      </c>
      <c r="BF204" s="110">
        <f t="shared" si="40"/>
        <v>0</v>
      </c>
      <c r="BG204" s="110">
        <f t="shared" si="41"/>
        <v>0</v>
      </c>
      <c r="BH204" s="110">
        <f t="shared" si="42"/>
        <v>0</v>
      </c>
      <c r="BI204" s="110">
        <f t="shared" si="43"/>
        <v>0</v>
      </c>
      <c r="BJ204" s="14" t="s">
        <v>9</v>
      </c>
      <c r="BK204" s="110">
        <f t="shared" si="44"/>
        <v>0</v>
      </c>
      <c r="BL204" s="14" t="s">
        <v>212</v>
      </c>
      <c r="BM204" s="14" t="s">
        <v>1350</v>
      </c>
    </row>
    <row r="205" spans="2:65" s="1" customFormat="1" ht="31.5" customHeight="1">
      <c r="B205" s="132"/>
      <c r="C205" s="168" t="s">
        <v>1158</v>
      </c>
      <c r="D205" s="168" t="s">
        <v>217</v>
      </c>
      <c r="E205" s="169" t="s">
        <v>1351</v>
      </c>
      <c r="F205" s="252" t="s">
        <v>1352</v>
      </c>
      <c r="G205" s="251"/>
      <c r="H205" s="251"/>
      <c r="I205" s="251"/>
      <c r="J205" s="170" t="s">
        <v>1007</v>
      </c>
      <c r="K205" s="171">
        <v>19.1</v>
      </c>
      <c r="L205" s="253">
        <v>0</v>
      </c>
      <c r="M205" s="251"/>
      <c r="N205" s="254">
        <f t="shared" si="35"/>
        <v>0</v>
      </c>
      <c r="O205" s="251"/>
      <c r="P205" s="251"/>
      <c r="Q205" s="251"/>
      <c r="R205" s="134"/>
      <c r="T205" s="165" t="s">
        <v>3</v>
      </c>
      <c r="U205" s="40" t="s">
        <v>39</v>
      </c>
      <c r="V205" s="32"/>
      <c r="W205" s="166">
        <f t="shared" si="36"/>
        <v>0</v>
      </c>
      <c r="X205" s="166">
        <v>2.45329</v>
      </c>
      <c r="Y205" s="166">
        <f t="shared" si="37"/>
        <v>46.857839000000006</v>
      </c>
      <c r="Z205" s="166">
        <v>0</v>
      </c>
      <c r="AA205" s="167">
        <f t="shared" si="38"/>
        <v>0</v>
      </c>
      <c r="AR205" s="14" t="s">
        <v>212</v>
      </c>
      <c r="AT205" s="14" t="s">
        <v>217</v>
      </c>
      <c r="AU205" s="14" t="s">
        <v>84</v>
      </c>
      <c r="AY205" s="14" t="s">
        <v>196</v>
      </c>
      <c r="BE205" s="110">
        <f t="shared" si="39"/>
        <v>0</v>
      </c>
      <c r="BF205" s="110">
        <f t="shared" si="40"/>
        <v>0</v>
      </c>
      <c r="BG205" s="110">
        <f t="shared" si="41"/>
        <v>0</v>
      </c>
      <c r="BH205" s="110">
        <f t="shared" si="42"/>
        <v>0</v>
      </c>
      <c r="BI205" s="110">
        <f t="shared" si="43"/>
        <v>0</v>
      </c>
      <c r="BJ205" s="14" t="s">
        <v>9</v>
      </c>
      <c r="BK205" s="110">
        <f t="shared" si="44"/>
        <v>0</v>
      </c>
      <c r="BL205" s="14" t="s">
        <v>212</v>
      </c>
      <c r="BM205" s="14" t="s">
        <v>1353</v>
      </c>
    </row>
    <row r="206" spans="2:65" s="1" customFormat="1" ht="22.5" customHeight="1">
      <c r="B206" s="132"/>
      <c r="C206" s="168" t="s">
        <v>449</v>
      </c>
      <c r="D206" s="168" t="s">
        <v>217</v>
      </c>
      <c r="E206" s="169" t="s">
        <v>1354</v>
      </c>
      <c r="F206" s="252" t="s">
        <v>1355</v>
      </c>
      <c r="G206" s="251"/>
      <c r="H206" s="251"/>
      <c r="I206" s="251"/>
      <c r="J206" s="170" t="s">
        <v>612</v>
      </c>
      <c r="K206" s="171">
        <v>2.8</v>
      </c>
      <c r="L206" s="253">
        <v>0</v>
      </c>
      <c r="M206" s="251"/>
      <c r="N206" s="254">
        <f t="shared" si="35"/>
        <v>0</v>
      </c>
      <c r="O206" s="251"/>
      <c r="P206" s="251"/>
      <c r="Q206" s="251"/>
      <c r="R206" s="134"/>
      <c r="T206" s="165" t="s">
        <v>3</v>
      </c>
      <c r="U206" s="40" t="s">
        <v>39</v>
      </c>
      <c r="V206" s="32"/>
      <c r="W206" s="166">
        <f t="shared" si="36"/>
        <v>0</v>
      </c>
      <c r="X206" s="166">
        <v>0.01352</v>
      </c>
      <c r="Y206" s="166">
        <f t="shared" si="37"/>
        <v>0.037856</v>
      </c>
      <c r="Z206" s="166">
        <v>0</v>
      </c>
      <c r="AA206" s="167">
        <f t="shared" si="38"/>
        <v>0</v>
      </c>
      <c r="AR206" s="14" t="s">
        <v>212</v>
      </c>
      <c r="AT206" s="14" t="s">
        <v>217</v>
      </c>
      <c r="AU206" s="14" t="s">
        <v>84</v>
      </c>
      <c r="AY206" s="14" t="s">
        <v>196</v>
      </c>
      <c r="BE206" s="110">
        <f t="shared" si="39"/>
        <v>0</v>
      </c>
      <c r="BF206" s="110">
        <f t="shared" si="40"/>
        <v>0</v>
      </c>
      <c r="BG206" s="110">
        <f t="shared" si="41"/>
        <v>0</v>
      </c>
      <c r="BH206" s="110">
        <f t="shared" si="42"/>
        <v>0</v>
      </c>
      <c r="BI206" s="110">
        <f t="shared" si="43"/>
        <v>0</v>
      </c>
      <c r="BJ206" s="14" t="s">
        <v>9</v>
      </c>
      <c r="BK206" s="110">
        <f t="shared" si="44"/>
        <v>0</v>
      </c>
      <c r="BL206" s="14" t="s">
        <v>212</v>
      </c>
      <c r="BM206" s="14" t="s">
        <v>1356</v>
      </c>
    </row>
    <row r="207" spans="2:65" s="1" customFormat="1" ht="22.5" customHeight="1">
      <c r="B207" s="132"/>
      <c r="C207" s="168" t="s">
        <v>797</v>
      </c>
      <c r="D207" s="168" t="s">
        <v>217</v>
      </c>
      <c r="E207" s="169" t="s">
        <v>1357</v>
      </c>
      <c r="F207" s="252" t="s">
        <v>1358</v>
      </c>
      <c r="G207" s="251"/>
      <c r="H207" s="251"/>
      <c r="I207" s="251"/>
      <c r="J207" s="170" t="s">
        <v>612</v>
      </c>
      <c r="K207" s="171">
        <v>2.8</v>
      </c>
      <c r="L207" s="253">
        <v>0</v>
      </c>
      <c r="M207" s="251"/>
      <c r="N207" s="254">
        <f t="shared" si="35"/>
        <v>0</v>
      </c>
      <c r="O207" s="251"/>
      <c r="P207" s="251"/>
      <c r="Q207" s="251"/>
      <c r="R207" s="134"/>
      <c r="T207" s="165" t="s">
        <v>3</v>
      </c>
      <c r="U207" s="40" t="s">
        <v>39</v>
      </c>
      <c r="V207" s="32"/>
      <c r="W207" s="166">
        <f t="shared" si="36"/>
        <v>0</v>
      </c>
      <c r="X207" s="166">
        <v>0</v>
      </c>
      <c r="Y207" s="166">
        <f t="shared" si="37"/>
        <v>0</v>
      </c>
      <c r="Z207" s="166">
        <v>0</v>
      </c>
      <c r="AA207" s="167">
        <f t="shared" si="38"/>
        <v>0</v>
      </c>
      <c r="AR207" s="14" t="s">
        <v>212</v>
      </c>
      <c r="AT207" s="14" t="s">
        <v>217</v>
      </c>
      <c r="AU207" s="14" t="s">
        <v>84</v>
      </c>
      <c r="AY207" s="14" t="s">
        <v>196</v>
      </c>
      <c r="BE207" s="110">
        <f t="shared" si="39"/>
        <v>0</v>
      </c>
      <c r="BF207" s="110">
        <f t="shared" si="40"/>
        <v>0</v>
      </c>
      <c r="BG207" s="110">
        <f t="shared" si="41"/>
        <v>0</v>
      </c>
      <c r="BH207" s="110">
        <f t="shared" si="42"/>
        <v>0</v>
      </c>
      <c r="BI207" s="110">
        <f t="shared" si="43"/>
        <v>0</v>
      </c>
      <c r="BJ207" s="14" t="s">
        <v>9</v>
      </c>
      <c r="BK207" s="110">
        <f t="shared" si="44"/>
        <v>0</v>
      </c>
      <c r="BL207" s="14" t="s">
        <v>212</v>
      </c>
      <c r="BM207" s="14" t="s">
        <v>1359</v>
      </c>
    </row>
    <row r="208" spans="2:65" s="1" customFormat="1" ht="31.5" customHeight="1">
      <c r="B208" s="132"/>
      <c r="C208" s="168" t="s">
        <v>452</v>
      </c>
      <c r="D208" s="168" t="s">
        <v>217</v>
      </c>
      <c r="E208" s="169" t="s">
        <v>1360</v>
      </c>
      <c r="F208" s="252" t="s">
        <v>1361</v>
      </c>
      <c r="G208" s="251"/>
      <c r="H208" s="251"/>
      <c r="I208" s="251"/>
      <c r="J208" s="170" t="s">
        <v>612</v>
      </c>
      <c r="K208" s="171">
        <v>54.3</v>
      </c>
      <c r="L208" s="253">
        <v>0</v>
      </c>
      <c r="M208" s="251"/>
      <c r="N208" s="254">
        <f t="shared" si="35"/>
        <v>0</v>
      </c>
      <c r="O208" s="251"/>
      <c r="P208" s="251"/>
      <c r="Q208" s="251"/>
      <c r="R208" s="134"/>
      <c r="T208" s="165" t="s">
        <v>3</v>
      </c>
      <c r="U208" s="40" t="s">
        <v>39</v>
      </c>
      <c r="V208" s="32"/>
      <c r="W208" s="166">
        <f t="shared" si="36"/>
        <v>0</v>
      </c>
      <c r="X208" s="166">
        <v>0.07426</v>
      </c>
      <c r="Y208" s="166">
        <f t="shared" si="37"/>
        <v>4.032318</v>
      </c>
      <c r="Z208" s="166">
        <v>0</v>
      </c>
      <c r="AA208" s="167">
        <f t="shared" si="38"/>
        <v>0</v>
      </c>
      <c r="AR208" s="14" t="s">
        <v>212</v>
      </c>
      <c r="AT208" s="14" t="s">
        <v>217</v>
      </c>
      <c r="AU208" s="14" t="s">
        <v>84</v>
      </c>
      <c r="AY208" s="14" t="s">
        <v>196</v>
      </c>
      <c r="BE208" s="110">
        <f t="shared" si="39"/>
        <v>0</v>
      </c>
      <c r="BF208" s="110">
        <f t="shared" si="40"/>
        <v>0</v>
      </c>
      <c r="BG208" s="110">
        <f t="shared" si="41"/>
        <v>0</v>
      </c>
      <c r="BH208" s="110">
        <f t="shared" si="42"/>
        <v>0</v>
      </c>
      <c r="BI208" s="110">
        <f t="shared" si="43"/>
        <v>0</v>
      </c>
      <c r="BJ208" s="14" t="s">
        <v>9</v>
      </c>
      <c r="BK208" s="110">
        <f t="shared" si="44"/>
        <v>0</v>
      </c>
      <c r="BL208" s="14" t="s">
        <v>212</v>
      </c>
      <c r="BM208" s="14" t="s">
        <v>1362</v>
      </c>
    </row>
    <row r="209" spans="2:65" s="1" customFormat="1" ht="31.5" customHeight="1">
      <c r="B209" s="132"/>
      <c r="C209" s="168" t="s">
        <v>834</v>
      </c>
      <c r="D209" s="168" t="s">
        <v>217</v>
      </c>
      <c r="E209" s="169" t="s">
        <v>1363</v>
      </c>
      <c r="F209" s="252" t="s">
        <v>1364</v>
      </c>
      <c r="G209" s="251"/>
      <c r="H209" s="251"/>
      <c r="I209" s="251"/>
      <c r="J209" s="170" t="s">
        <v>612</v>
      </c>
      <c r="K209" s="171">
        <v>225.8</v>
      </c>
      <c r="L209" s="253">
        <v>0</v>
      </c>
      <c r="M209" s="251"/>
      <c r="N209" s="254">
        <f t="shared" si="35"/>
        <v>0</v>
      </c>
      <c r="O209" s="251"/>
      <c r="P209" s="251"/>
      <c r="Q209" s="251"/>
      <c r="R209" s="134"/>
      <c r="T209" s="165" t="s">
        <v>3</v>
      </c>
      <c r="U209" s="40" t="s">
        <v>39</v>
      </c>
      <c r="V209" s="32"/>
      <c r="W209" s="166">
        <f t="shared" si="36"/>
        <v>0</v>
      </c>
      <c r="X209" s="166">
        <v>0.0204</v>
      </c>
      <c r="Y209" s="166">
        <f t="shared" si="37"/>
        <v>4.60632</v>
      </c>
      <c r="Z209" s="166">
        <v>0</v>
      </c>
      <c r="AA209" s="167">
        <f t="shared" si="38"/>
        <v>0</v>
      </c>
      <c r="AR209" s="14" t="s">
        <v>212</v>
      </c>
      <c r="AT209" s="14" t="s">
        <v>217</v>
      </c>
      <c r="AU209" s="14" t="s">
        <v>84</v>
      </c>
      <c r="AY209" s="14" t="s">
        <v>196</v>
      </c>
      <c r="BE209" s="110">
        <f t="shared" si="39"/>
        <v>0</v>
      </c>
      <c r="BF209" s="110">
        <f t="shared" si="40"/>
        <v>0</v>
      </c>
      <c r="BG209" s="110">
        <f t="shared" si="41"/>
        <v>0</v>
      </c>
      <c r="BH209" s="110">
        <f t="shared" si="42"/>
        <v>0</v>
      </c>
      <c r="BI209" s="110">
        <f t="shared" si="43"/>
        <v>0</v>
      </c>
      <c r="BJ209" s="14" t="s">
        <v>9</v>
      </c>
      <c r="BK209" s="110">
        <f t="shared" si="44"/>
        <v>0</v>
      </c>
      <c r="BL209" s="14" t="s">
        <v>212</v>
      </c>
      <c r="BM209" s="14" t="s">
        <v>1365</v>
      </c>
    </row>
    <row r="210" spans="2:65" s="1" customFormat="1" ht="22.5" customHeight="1">
      <c r="B210" s="132"/>
      <c r="C210" s="168" t="s">
        <v>455</v>
      </c>
      <c r="D210" s="168" t="s">
        <v>217</v>
      </c>
      <c r="E210" s="169" t="s">
        <v>1366</v>
      </c>
      <c r="F210" s="252" t="s">
        <v>1367</v>
      </c>
      <c r="G210" s="251"/>
      <c r="H210" s="251"/>
      <c r="I210" s="251"/>
      <c r="J210" s="170" t="s">
        <v>612</v>
      </c>
      <c r="K210" s="171">
        <v>476.9</v>
      </c>
      <c r="L210" s="253">
        <v>0</v>
      </c>
      <c r="M210" s="251"/>
      <c r="N210" s="254">
        <f t="shared" si="35"/>
        <v>0</v>
      </c>
      <c r="O210" s="251"/>
      <c r="P210" s="251"/>
      <c r="Q210" s="251"/>
      <c r="R210" s="134"/>
      <c r="T210" s="165" t="s">
        <v>3</v>
      </c>
      <c r="U210" s="40" t="s">
        <v>39</v>
      </c>
      <c r="V210" s="32"/>
      <c r="W210" s="166">
        <f t="shared" si="36"/>
        <v>0</v>
      </c>
      <c r="X210" s="166">
        <v>0</v>
      </c>
      <c r="Y210" s="166">
        <f t="shared" si="37"/>
        <v>0</v>
      </c>
      <c r="Z210" s="166">
        <v>0</v>
      </c>
      <c r="AA210" s="167">
        <f t="shared" si="38"/>
        <v>0</v>
      </c>
      <c r="AR210" s="14" t="s">
        <v>212</v>
      </c>
      <c r="AT210" s="14" t="s">
        <v>217</v>
      </c>
      <c r="AU210" s="14" t="s">
        <v>84</v>
      </c>
      <c r="AY210" s="14" t="s">
        <v>196</v>
      </c>
      <c r="BE210" s="110">
        <f t="shared" si="39"/>
        <v>0</v>
      </c>
      <c r="BF210" s="110">
        <f t="shared" si="40"/>
        <v>0</v>
      </c>
      <c r="BG210" s="110">
        <f t="shared" si="41"/>
        <v>0</v>
      </c>
      <c r="BH210" s="110">
        <f t="shared" si="42"/>
        <v>0</v>
      </c>
      <c r="BI210" s="110">
        <f t="shared" si="43"/>
        <v>0</v>
      </c>
      <c r="BJ210" s="14" t="s">
        <v>9</v>
      </c>
      <c r="BK210" s="110">
        <f t="shared" si="44"/>
        <v>0</v>
      </c>
      <c r="BL210" s="14" t="s">
        <v>212</v>
      </c>
      <c r="BM210" s="14" t="s">
        <v>1368</v>
      </c>
    </row>
    <row r="211" spans="2:65" s="1" customFormat="1" ht="31.5" customHeight="1">
      <c r="B211" s="132"/>
      <c r="C211" s="168" t="s">
        <v>827</v>
      </c>
      <c r="D211" s="168" t="s">
        <v>217</v>
      </c>
      <c r="E211" s="169" t="s">
        <v>1369</v>
      </c>
      <c r="F211" s="252" t="s">
        <v>1370</v>
      </c>
      <c r="G211" s="251"/>
      <c r="H211" s="251"/>
      <c r="I211" s="251"/>
      <c r="J211" s="170" t="s">
        <v>612</v>
      </c>
      <c r="K211" s="171">
        <v>199.1</v>
      </c>
      <c r="L211" s="253">
        <v>0</v>
      </c>
      <c r="M211" s="251"/>
      <c r="N211" s="254">
        <f t="shared" si="35"/>
        <v>0</v>
      </c>
      <c r="O211" s="251"/>
      <c r="P211" s="251"/>
      <c r="Q211" s="251"/>
      <c r="R211" s="134"/>
      <c r="T211" s="165" t="s">
        <v>3</v>
      </c>
      <c r="U211" s="40" t="s">
        <v>39</v>
      </c>
      <c r="V211" s="32"/>
      <c r="W211" s="166">
        <f t="shared" si="36"/>
        <v>0</v>
      </c>
      <c r="X211" s="166">
        <v>0.00203</v>
      </c>
      <c r="Y211" s="166">
        <f t="shared" si="37"/>
        <v>0.404173</v>
      </c>
      <c r="Z211" s="166">
        <v>0</v>
      </c>
      <c r="AA211" s="167">
        <f t="shared" si="38"/>
        <v>0</v>
      </c>
      <c r="AR211" s="14" t="s">
        <v>212</v>
      </c>
      <c r="AT211" s="14" t="s">
        <v>217</v>
      </c>
      <c r="AU211" s="14" t="s">
        <v>84</v>
      </c>
      <c r="AY211" s="14" t="s">
        <v>196</v>
      </c>
      <c r="BE211" s="110">
        <f t="shared" si="39"/>
        <v>0</v>
      </c>
      <c r="BF211" s="110">
        <f t="shared" si="40"/>
        <v>0</v>
      </c>
      <c r="BG211" s="110">
        <f t="shared" si="41"/>
        <v>0</v>
      </c>
      <c r="BH211" s="110">
        <f t="shared" si="42"/>
        <v>0</v>
      </c>
      <c r="BI211" s="110">
        <f t="shared" si="43"/>
        <v>0</v>
      </c>
      <c r="BJ211" s="14" t="s">
        <v>9</v>
      </c>
      <c r="BK211" s="110">
        <f t="shared" si="44"/>
        <v>0</v>
      </c>
      <c r="BL211" s="14" t="s">
        <v>212</v>
      </c>
      <c r="BM211" s="14" t="s">
        <v>1371</v>
      </c>
    </row>
    <row r="212" spans="2:65" s="1" customFormat="1" ht="31.5" customHeight="1">
      <c r="B212" s="132"/>
      <c r="C212" s="168" t="s">
        <v>458</v>
      </c>
      <c r="D212" s="168" t="s">
        <v>217</v>
      </c>
      <c r="E212" s="169" t="s">
        <v>1372</v>
      </c>
      <c r="F212" s="252" t="s">
        <v>1373</v>
      </c>
      <c r="G212" s="251"/>
      <c r="H212" s="251"/>
      <c r="I212" s="251"/>
      <c r="J212" s="170" t="s">
        <v>250</v>
      </c>
      <c r="K212" s="171">
        <v>2</v>
      </c>
      <c r="L212" s="253">
        <v>0</v>
      </c>
      <c r="M212" s="251"/>
      <c r="N212" s="254">
        <f t="shared" si="35"/>
        <v>0</v>
      </c>
      <c r="O212" s="251"/>
      <c r="P212" s="251"/>
      <c r="Q212" s="251"/>
      <c r="R212" s="134"/>
      <c r="T212" s="165" t="s">
        <v>3</v>
      </c>
      <c r="U212" s="40" t="s">
        <v>39</v>
      </c>
      <c r="V212" s="32"/>
      <c r="W212" s="166">
        <f t="shared" si="36"/>
        <v>0</v>
      </c>
      <c r="X212" s="166">
        <v>0.04684</v>
      </c>
      <c r="Y212" s="166">
        <f t="shared" si="37"/>
        <v>0.09368</v>
      </c>
      <c r="Z212" s="166">
        <v>0</v>
      </c>
      <c r="AA212" s="167">
        <f t="shared" si="38"/>
        <v>0</v>
      </c>
      <c r="AR212" s="14" t="s">
        <v>212</v>
      </c>
      <c r="AT212" s="14" t="s">
        <v>217</v>
      </c>
      <c r="AU212" s="14" t="s">
        <v>84</v>
      </c>
      <c r="AY212" s="14" t="s">
        <v>196</v>
      </c>
      <c r="BE212" s="110">
        <f t="shared" si="39"/>
        <v>0</v>
      </c>
      <c r="BF212" s="110">
        <f t="shared" si="40"/>
        <v>0</v>
      </c>
      <c r="BG212" s="110">
        <f t="shared" si="41"/>
        <v>0</v>
      </c>
      <c r="BH212" s="110">
        <f t="shared" si="42"/>
        <v>0</v>
      </c>
      <c r="BI212" s="110">
        <f t="shared" si="43"/>
        <v>0</v>
      </c>
      <c r="BJ212" s="14" t="s">
        <v>9</v>
      </c>
      <c r="BK212" s="110">
        <f t="shared" si="44"/>
        <v>0</v>
      </c>
      <c r="BL212" s="14" t="s">
        <v>212</v>
      </c>
      <c r="BM212" s="14" t="s">
        <v>1374</v>
      </c>
    </row>
    <row r="213" spans="2:65" s="1" customFormat="1" ht="31.5" customHeight="1">
      <c r="B213" s="132"/>
      <c r="C213" s="168" t="s">
        <v>871</v>
      </c>
      <c r="D213" s="168" t="s">
        <v>217</v>
      </c>
      <c r="E213" s="169" t="s">
        <v>1375</v>
      </c>
      <c r="F213" s="252" t="s">
        <v>1376</v>
      </c>
      <c r="G213" s="251"/>
      <c r="H213" s="251"/>
      <c r="I213" s="251"/>
      <c r="J213" s="170" t="s">
        <v>250</v>
      </c>
      <c r="K213" s="171">
        <v>1</v>
      </c>
      <c r="L213" s="253">
        <v>0</v>
      </c>
      <c r="M213" s="251"/>
      <c r="N213" s="254">
        <f t="shared" si="35"/>
        <v>0</v>
      </c>
      <c r="O213" s="251"/>
      <c r="P213" s="251"/>
      <c r="Q213" s="251"/>
      <c r="R213" s="134"/>
      <c r="T213" s="165" t="s">
        <v>3</v>
      </c>
      <c r="U213" s="40" t="s">
        <v>39</v>
      </c>
      <c r="V213" s="32"/>
      <c r="W213" s="166">
        <f t="shared" si="36"/>
        <v>0</v>
      </c>
      <c r="X213" s="166">
        <v>0.07146</v>
      </c>
      <c r="Y213" s="166">
        <f t="shared" si="37"/>
        <v>0.07146</v>
      </c>
      <c r="Z213" s="166">
        <v>0</v>
      </c>
      <c r="AA213" s="167">
        <f t="shared" si="38"/>
        <v>0</v>
      </c>
      <c r="AR213" s="14" t="s">
        <v>212</v>
      </c>
      <c r="AT213" s="14" t="s">
        <v>217</v>
      </c>
      <c r="AU213" s="14" t="s">
        <v>84</v>
      </c>
      <c r="AY213" s="14" t="s">
        <v>196</v>
      </c>
      <c r="BE213" s="110">
        <f t="shared" si="39"/>
        <v>0</v>
      </c>
      <c r="BF213" s="110">
        <f t="shared" si="40"/>
        <v>0</v>
      </c>
      <c r="BG213" s="110">
        <f t="shared" si="41"/>
        <v>0</v>
      </c>
      <c r="BH213" s="110">
        <f t="shared" si="42"/>
        <v>0</v>
      </c>
      <c r="BI213" s="110">
        <f t="shared" si="43"/>
        <v>0</v>
      </c>
      <c r="BJ213" s="14" t="s">
        <v>9</v>
      </c>
      <c r="BK213" s="110">
        <f t="shared" si="44"/>
        <v>0</v>
      </c>
      <c r="BL213" s="14" t="s">
        <v>212</v>
      </c>
      <c r="BM213" s="14" t="s">
        <v>1377</v>
      </c>
    </row>
    <row r="214" spans="2:65" s="1" customFormat="1" ht="31.5" customHeight="1">
      <c r="B214" s="132"/>
      <c r="C214" s="168" t="s">
        <v>461</v>
      </c>
      <c r="D214" s="168" t="s">
        <v>217</v>
      </c>
      <c r="E214" s="169" t="s">
        <v>1378</v>
      </c>
      <c r="F214" s="252" t="s">
        <v>1379</v>
      </c>
      <c r="G214" s="251"/>
      <c r="H214" s="251"/>
      <c r="I214" s="251"/>
      <c r="J214" s="170" t="s">
        <v>250</v>
      </c>
      <c r="K214" s="171">
        <v>11</v>
      </c>
      <c r="L214" s="253">
        <v>0</v>
      </c>
      <c r="M214" s="251"/>
      <c r="N214" s="254">
        <f t="shared" si="35"/>
        <v>0</v>
      </c>
      <c r="O214" s="251"/>
      <c r="P214" s="251"/>
      <c r="Q214" s="251"/>
      <c r="R214" s="134"/>
      <c r="T214" s="165" t="s">
        <v>3</v>
      </c>
      <c r="U214" s="40" t="s">
        <v>39</v>
      </c>
      <c r="V214" s="32"/>
      <c r="W214" s="166">
        <f t="shared" si="36"/>
        <v>0</v>
      </c>
      <c r="X214" s="166">
        <v>0.00468</v>
      </c>
      <c r="Y214" s="166">
        <f t="shared" si="37"/>
        <v>0.05148</v>
      </c>
      <c r="Z214" s="166">
        <v>0</v>
      </c>
      <c r="AA214" s="167">
        <f t="shared" si="38"/>
        <v>0</v>
      </c>
      <c r="AR214" s="14" t="s">
        <v>212</v>
      </c>
      <c r="AT214" s="14" t="s">
        <v>217</v>
      </c>
      <c r="AU214" s="14" t="s">
        <v>84</v>
      </c>
      <c r="AY214" s="14" t="s">
        <v>196</v>
      </c>
      <c r="BE214" s="110">
        <f t="shared" si="39"/>
        <v>0</v>
      </c>
      <c r="BF214" s="110">
        <f t="shared" si="40"/>
        <v>0</v>
      </c>
      <c r="BG214" s="110">
        <f t="shared" si="41"/>
        <v>0</v>
      </c>
      <c r="BH214" s="110">
        <f t="shared" si="42"/>
        <v>0</v>
      </c>
      <c r="BI214" s="110">
        <f t="shared" si="43"/>
        <v>0</v>
      </c>
      <c r="BJ214" s="14" t="s">
        <v>9</v>
      </c>
      <c r="BK214" s="110">
        <f t="shared" si="44"/>
        <v>0</v>
      </c>
      <c r="BL214" s="14" t="s">
        <v>212</v>
      </c>
      <c r="BM214" s="14" t="s">
        <v>1380</v>
      </c>
    </row>
    <row r="215" spans="2:65" s="1" customFormat="1" ht="31.5" customHeight="1">
      <c r="B215" s="132"/>
      <c r="C215" s="161" t="s">
        <v>859</v>
      </c>
      <c r="D215" s="161" t="s">
        <v>198</v>
      </c>
      <c r="E215" s="162" t="s">
        <v>1381</v>
      </c>
      <c r="F215" s="247" t="s">
        <v>1382</v>
      </c>
      <c r="G215" s="248"/>
      <c r="H215" s="248"/>
      <c r="I215" s="248"/>
      <c r="J215" s="163" t="s">
        <v>906</v>
      </c>
      <c r="K215" s="164">
        <v>0.172</v>
      </c>
      <c r="L215" s="249">
        <v>0</v>
      </c>
      <c r="M215" s="248"/>
      <c r="N215" s="250">
        <f t="shared" si="35"/>
        <v>0</v>
      </c>
      <c r="O215" s="251"/>
      <c r="P215" s="251"/>
      <c r="Q215" s="251"/>
      <c r="R215" s="134"/>
      <c r="T215" s="165" t="s">
        <v>3</v>
      </c>
      <c r="U215" s="40" t="s">
        <v>39</v>
      </c>
      <c r="V215" s="32"/>
      <c r="W215" s="166">
        <f t="shared" si="36"/>
        <v>0</v>
      </c>
      <c r="X215" s="166">
        <v>1</v>
      </c>
      <c r="Y215" s="166">
        <f t="shared" si="37"/>
        <v>0.172</v>
      </c>
      <c r="Z215" s="166">
        <v>0</v>
      </c>
      <c r="AA215" s="167">
        <f t="shared" si="38"/>
        <v>0</v>
      </c>
      <c r="AR215" s="14" t="s">
        <v>247</v>
      </c>
      <c r="AT215" s="14" t="s">
        <v>198</v>
      </c>
      <c r="AU215" s="14" t="s">
        <v>84</v>
      </c>
      <c r="AY215" s="14" t="s">
        <v>196</v>
      </c>
      <c r="BE215" s="110">
        <f t="shared" si="39"/>
        <v>0</v>
      </c>
      <c r="BF215" s="110">
        <f t="shared" si="40"/>
        <v>0</v>
      </c>
      <c r="BG215" s="110">
        <f t="shared" si="41"/>
        <v>0</v>
      </c>
      <c r="BH215" s="110">
        <f t="shared" si="42"/>
        <v>0</v>
      </c>
      <c r="BI215" s="110">
        <f t="shared" si="43"/>
        <v>0</v>
      </c>
      <c r="BJ215" s="14" t="s">
        <v>9</v>
      </c>
      <c r="BK215" s="110">
        <f t="shared" si="44"/>
        <v>0</v>
      </c>
      <c r="BL215" s="14" t="s">
        <v>212</v>
      </c>
      <c r="BM215" s="14" t="s">
        <v>1383</v>
      </c>
    </row>
    <row r="216" spans="2:47" s="1" customFormat="1" ht="22.5" customHeight="1">
      <c r="B216" s="31"/>
      <c r="C216" s="32"/>
      <c r="D216" s="32"/>
      <c r="E216" s="32"/>
      <c r="F216" s="270" t="s">
        <v>1384</v>
      </c>
      <c r="G216" s="204"/>
      <c r="H216" s="204"/>
      <c r="I216" s="204"/>
      <c r="J216" s="32"/>
      <c r="K216" s="32"/>
      <c r="L216" s="32"/>
      <c r="M216" s="32"/>
      <c r="N216" s="32"/>
      <c r="O216" s="32"/>
      <c r="P216" s="32"/>
      <c r="Q216" s="32"/>
      <c r="R216" s="33"/>
      <c r="T216" s="70"/>
      <c r="U216" s="32"/>
      <c r="V216" s="32"/>
      <c r="W216" s="32"/>
      <c r="X216" s="32"/>
      <c r="Y216" s="32"/>
      <c r="Z216" s="32"/>
      <c r="AA216" s="71"/>
      <c r="AT216" s="14" t="s">
        <v>348</v>
      </c>
      <c r="AU216" s="14" t="s">
        <v>84</v>
      </c>
    </row>
    <row r="217" spans="2:65" s="1" customFormat="1" ht="31.5" customHeight="1">
      <c r="B217" s="132"/>
      <c r="C217" s="161" t="s">
        <v>464</v>
      </c>
      <c r="D217" s="161" t="s">
        <v>198</v>
      </c>
      <c r="E217" s="162" t="s">
        <v>1385</v>
      </c>
      <c r="F217" s="247" t="s">
        <v>1386</v>
      </c>
      <c r="G217" s="248"/>
      <c r="H217" s="248"/>
      <c r="I217" s="248"/>
      <c r="J217" s="163" t="s">
        <v>250</v>
      </c>
      <c r="K217" s="164">
        <v>8</v>
      </c>
      <c r="L217" s="249">
        <v>0</v>
      </c>
      <c r="M217" s="248"/>
      <c r="N217" s="250">
        <f>ROUND(L217*K217,0)</f>
        <v>0</v>
      </c>
      <c r="O217" s="251"/>
      <c r="P217" s="251"/>
      <c r="Q217" s="251"/>
      <c r="R217" s="134"/>
      <c r="T217" s="165" t="s">
        <v>3</v>
      </c>
      <c r="U217" s="40" t="s">
        <v>39</v>
      </c>
      <c r="V217" s="32"/>
      <c r="W217" s="166">
        <f>V217*K217</f>
        <v>0</v>
      </c>
      <c r="X217" s="166">
        <v>0</v>
      </c>
      <c r="Y217" s="166">
        <f>X217*K217</f>
        <v>0</v>
      </c>
      <c r="Z217" s="166">
        <v>0</v>
      </c>
      <c r="AA217" s="167">
        <f>Z217*K217</f>
        <v>0</v>
      </c>
      <c r="AR217" s="14" t="s">
        <v>247</v>
      </c>
      <c r="AT217" s="14" t="s">
        <v>198</v>
      </c>
      <c r="AU217" s="14" t="s">
        <v>84</v>
      </c>
      <c r="AY217" s="14" t="s">
        <v>196</v>
      </c>
      <c r="BE217" s="110">
        <f>IF(U217="základní",N217,0)</f>
        <v>0</v>
      </c>
      <c r="BF217" s="110">
        <f>IF(U217="snížená",N217,0)</f>
        <v>0</v>
      </c>
      <c r="BG217" s="110">
        <f>IF(U217="zákl. přenesená",N217,0)</f>
        <v>0</v>
      </c>
      <c r="BH217" s="110">
        <f>IF(U217="sníž. přenesená",N217,0)</f>
        <v>0</v>
      </c>
      <c r="BI217" s="110">
        <f>IF(U217="nulová",N217,0)</f>
        <v>0</v>
      </c>
      <c r="BJ217" s="14" t="s">
        <v>9</v>
      </c>
      <c r="BK217" s="110">
        <f>ROUND(L217*K217,0)</f>
        <v>0</v>
      </c>
      <c r="BL217" s="14" t="s">
        <v>212</v>
      </c>
      <c r="BM217" s="14" t="s">
        <v>1387</v>
      </c>
    </row>
    <row r="218" spans="2:63" s="10" customFormat="1" ht="29.85" customHeight="1">
      <c r="B218" s="150"/>
      <c r="C218" s="151"/>
      <c r="D218" s="160" t="s">
        <v>1176</v>
      </c>
      <c r="E218" s="160"/>
      <c r="F218" s="160"/>
      <c r="G218" s="160"/>
      <c r="H218" s="160"/>
      <c r="I218" s="160"/>
      <c r="J218" s="160"/>
      <c r="K218" s="160"/>
      <c r="L218" s="160"/>
      <c r="M218" s="160"/>
      <c r="N218" s="264">
        <f>BK218</f>
        <v>0</v>
      </c>
      <c r="O218" s="265"/>
      <c r="P218" s="265"/>
      <c r="Q218" s="265"/>
      <c r="R218" s="153"/>
      <c r="T218" s="154"/>
      <c r="U218" s="151"/>
      <c r="V218" s="151"/>
      <c r="W218" s="155">
        <f>SUM(W219:W242)</f>
        <v>0</v>
      </c>
      <c r="X218" s="151"/>
      <c r="Y218" s="155">
        <f>SUM(Y219:Y242)</f>
        <v>10.312841440000001</v>
      </c>
      <c r="Z218" s="151"/>
      <c r="AA218" s="156">
        <f>SUM(AA219:AA242)</f>
        <v>0.1209</v>
      </c>
      <c r="AR218" s="157" t="s">
        <v>9</v>
      </c>
      <c r="AT218" s="158" t="s">
        <v>73</v>
      </c>
      <c r="AU218" s="158" t="s">
        <v>9</v>
      </c>
      <c r="AY218" s="157" t="s">
        <v>196</v>
      </c>
      <c r="BK218" s="159">
        <f>SUM(BK219:BK242)</f>
        <v>0</v>
      </c>
    </row>
    <row r="219" spans="2:65" s="1" customFormat="1" ht="31.5" customHeight="1">
      <c r="B219" s="132"/>
      <c r="C219" s="168" t="s">
        <v>1388</v>
      </c>
      <c r="D219" s="168" t="s">
        <v>217</v>
      </c>
      <c r="E219" s="169" t="s">
        <v>1389</v>
      </c>
      <c r="F219" s="252" t="s">
        <v>1390</v>
      </c>
      <c r="G219" s="251"/>
      <c r="H219" s="251"/>
      <c r="I219" s="251"/>
      <c r="J219" s="170" t="s">
        <v>250</v>
      </c>
      <c r="K219" s="171">
        <v>1</v>
      </c>
      <c r="L219" s="253">
        <v>0</v>
      </c>
      <c r="M219" s="251"/>
      <c r="N219" s="254">
        <f aca="true" t="shared" si="45" ref="N219:N242">ROUND(L219*K219,0)</f>
        <v>0</v>
      </c>
      <c r="O219" s="251"/>
      <c r="P219" s="251"/>
      <c r="Q219" s="251"/>
      <c r="R219" s="134"/>
      <c r="T219" s="165" t="s">
        <v>3</v>
      </c>
      <c r="U219" s="40" t="s">
        <v>39</v>
      </c>
      <c r="V219" s="32"/>
      <c r="W219" s="166">
        <f aca="true" t="shared" si="46" ref="W219:W242">V219*K219</f>
        <v>0</v>
      </c>
      <c r="X219" s="166">
        <v>0</v>
      </c>
      <c r="Y219" s="166">
        <f aca="true" t="shared" si="47" ref="Y219:Y242">X219*K219</f>
        <v>0</v>
      </c>
      <c r="Z219" s="166">
        <v>0</v>
      </c>
      <c r="AA219" s="167">
        <f aca="true" t="shared" si="48" ref="AA219:AA242">Z219*K219</f>
        <v>0</v>
      </c>
      <c r="AR219" s="14" t="s">
        <v>212</v>
      </c>
      <c r="AT219" s="14" t="s">
        <v>217</v>
      </c>
      <c r="AU219" s="14" t="s">
        <v>84</v>
      </c>
      <c r="AY219" s="14" t="s">
        <v>196</v>
      </c>
      <c r="BE219" s="110">
        <f aca="true" t="shared" si="49" ref="BE219:BE242">IF(U219="základní",N219,0)</f>
        <v>0</v>
      </c>
      <c r="BF219" s="110">
        <f aca="true" t="shared" si="50" ref="BF219:BF242">IF(U219="snížená",N219,0)</f>
        <v>0</v>
      </c>
      <c r="BG219" s="110">
        <f aca="true" t="shared" si="51" ref="BG219:BG242">IF(U219="zákl. přenesená",N219,0)</f>
        <v>0</v>
      </c>
      <c r="BH219" s="110">
        <f aca="true" t="shared" si="52" ref="BH219:BH242">IF(U219="sníž. přenesená",N219,0)</f>
        <v>0</v>
      </c>
      <c r="BI219" s="110">
        <f aca="true" t="shared" si="53" ref="BI219:BI242">IF(U219="nulová",N219,0)</f>
        <v>0</v>
      </c>
      <c r="BJ219" s="14" t="s">
        <v>9</v>
      </c>
      <c r="BK219" s="110">
        <f aca="true" t="shared" si="54" ref="BK219:BK242">ROUND(L219*K219,0)</f>
        <v>0</v>
      </c>
      <c r="BL219" s="14" t="s">
        <v>212</v>
      </c>
      <c r="BM219" s="14" t="s">
        <v>1391</v>
      </c>
    </row>
    <row r="220" spans="2:65" s="1" customFormat="1" ht="31.5" customHeight="1">
      <c r="B220" s="132"/>
      <c r="C220" s="161" t="s">
        <v>467</v>
      </c>
      <c r="D220" s="161" t="s">
        <v>198</v>
      </c>
      <c r="E220" s="162" t="s">
        <v>1392</v>
      </c>
      <c r="F220" s="247" t="s">
        <v>1393</v>
      </c>
      <c r="G220" s="248"/>
      <c r="H220" s="248"/>
      <c r="I220" s="248"/>
      <c r="J220" s="163" t="s">
        <v>250</v>
      </c>
      <c r="K220" s="164">
        <v>1</v>
      </c>
      <c r="L220" s="249">
        <v>0</v>
      </c>
      <c r="M220" s="248"/>
      <c r="N220" s="250">
        <f t="shared" si="45"/>
        <v>0</v>
      </c>
      <c r="O220" s="251"/>
      <c r="P220" s="251"/>
      <c r="Q220" s="251"/>
      <c r="R220" s="134"/>
      <c r="T220" s="165" t="s">
        <v>3</v>
      </c>
      <c r="U220" s="40" t="s">
        <v>39</v>
      </c>
      <c r="V220" s="32"/>
      <c r="W220" s="166">
        <f t="shared" si="46"/>
        <v>0</v>
      </c>
      <c r="X220" s="166">
        <v>0.25</v>
      </c>
      <c r="Y220" s="166">
        <f t="shared" si="47"/>
        <v>0.25</v>
      </c>
      <c r="Z220" s="166">
        <v>0</v>
      </c>
      <c r="AA220" s="167">
        <f t="shared" si="48"/>
        <v>0</v>
      </c>
      <c r="AR220" s="14" t="s">
        <v>247</v>
      </c>
      <c r="AT220" s="14" t="s">
        <v>198</v>
      </c>
      <c r="AU220" s="14" t="s">
        <v>84</v>
      </c>
      <c r="AY220" s="14" t="s">
        <v>196</v>
      </c>
      <c r="BE220" s="110">
        <f t="shared" si="49"/>
        <v>0</v>
      </c>
      <c r="BF220" s="110">
        <f t="shared" si="50"/>
        <v>0</v>
      </c>
      <c r="BG220" s="110">
        <f t="shared" si="51"/>
        <v>0</v>
      </c>
      <c r="BH220" s="110">
        <f t="shared" si="52"/>
        <v>0</v>
      </c>
      <c r="BI220" s="110">
        <f t="shared" si="53"/>
        <v>0</v>
      </c>
      <c r="BJ220" s="14" t="s">
        <v>9</v>
      </c>
      <c r="BK220" s="110">
        <f t="shared" si="54"/>
        <v>0</v>
      </c>
      <c r="BL220" s="14" t="s">
        <v>212</v>
      </c>
      <c r="BM220" s="14" t="s">
        <v>1394</v>
      </c>
    </row>
    <row r="221" spans="2:65" s="1" customFormat="1" ht="31.5" customHeight="1">
      <c r="B221" s="132"/>
      <c r="C221" s="168" t="s">
        <v>786</v>
      </c>
      <c r="D221" s="168" t="s">
        <v>217</v>
      </c>
      <c r="E221" s="169" t="s">
        <v>1395</v>
      </c>
      <c r="F221" s="252" t="s">
        <v>1396</v>
      </c>
      <c r="G221" s="251"/>
      <c r="H221" s="251"/>
      <c r="I221" s="251"/>
      <c r="J221" s="170" t="s">
        <v>1007</v>
      </c>
      <c r="K221" s="171">
        <v>1.3</v>
      </c>
      <c r="L221" s="253">
        <v>0</v>
      </c>
      <c r="M221" s="251"/>
      <c r="N221" s="254">
        <f t="shared" si="45"/>
        <v>0</v>
      </c>
      <c r="O221" s="251"/>
      <c r="P221" s="251"/>
      <c r="Q221" s="251"/>
      <c r="R221" s="134"/>
      <c r="T221" s="165" t="s">
        <v>3</v>
      </c>
      <c r="U221" s="40" t="s">
        <v>39</v>
      </c>
      <c r="V221" s="32"/>
      <c r="W221" s="166">
        <f t="shared" si="46"/>
        <v>0</v>
      </c>
      <c r="X221" s="166">
        <v>0</v>
      </c>
      <c r="Y221" s="166">
        <f t="shared" si="47"/>
        <v>0</v>
      </c>
      <c r="Z221" s="166">
        <v>0</v>
      </c>
      <c r="AA221" s="167">
        <f t="shared" si="48"/>
        <v>0</v>
      </c>
      <c r="AR221" s="14" t="s">
        <v>212</v>
      </c>
      <c r="AT221" s="14" t="s">
        <v>217</v>
      </c>
      <c r="AU221" s="14" t="s">
        <v>84</v>
      </c>
      <c r="AY221" s="14" t="s">
        <v>196</v>
      </c>
      <c r="BE221" s="110">
        <f t="shared" si="49"/>
        <v>0</v>
      </c>
      <c r="BF221" s="110">
        <f t="shared" si="50"/>
        <v>0</v>
      </c>
      <c r="BG221" s="110">
        <f t="shared" si="51"/>
        <v>0</v>
      </c>
      <c r="BH221" s="110">
        <f t="shared" si="52"/>
        <v>0</v>
      </c>
      <c r="BI221" s="110">
        <f t="shared" si="53"/>
        <v>0</v>
      </c>
      <c r="BJ221" s="14" t="s">
        <v>9</v>
      </c>
      <c r="BK221" s="110">
        <f t="shared" si="54"/>
        <v>0</v>
      </c>
      <c r="BL221" s="14" t="s">
        <v>212</v>
      </c>
      <c r="BM221" s="14" t="s">
        <v>1397</v>
      </c>
    </row>
    <row r="222" spans="2:65" s="1" customFormat="1" ht="31.5" customHeight="1">
      <c r="B222" s="132"/>
      <c r="C222" s="168" t="s">
        <v>470</v>
      </c>
      <c r="D222" s="168" t="s">
        <v>217</v>
      </c>
      <c r="E222" s="169" t="s">
        <v>1398</v>
      </c>
      <c r="F222" s="252" t="s">
        <v>1399</v>
      </c>
      <c r="G222" s="251"/>
      <c r="H222" s="251"/>
      <c r="I222" s="251"/>
      <c r="J222" s="170" t="s">
        <v>612</v>
      </c>
      <c r="K222" s="171">
        <v>118.9</v>
      </c>
      <c r="L222" s="253">
        <v>0</v>
      </c>
      <c r="M222" s="251"/>
      <c r="N222" s="254">
        <f t="shared" si="45"/>
        <v>0</v>
      </c>
      <c r="O222" s="251"/>
      <c r="P222" s="251"/>
      <c r="Q222" s="251"/>
      <c r="R222" s="134"/>
      <c r="T222" s="165" t="s">
        <v>3</v>
      </c>
      <c r="U222" s="40" t="s">
        <v>39</v>
      </c>
      <c r="V222" s="32"/>
      <c r="W222" s="166">
        <f t="shared" si="46"/>
        <v>0</v>
      </c>
      <c r="X222" s="166">
        <v>0.008</v>
      </c>
      <c r="Y222" s="166">
        <f t="shared" si="47"/>
        <v>0.9512</v>
      </c>
      <c r="Z222" s="166">
        <v>0</v>
      </c>
      <c r="AA222" s="167">
        <f t="shared" si="48"/>
        <v>0</v>
      </c>
      <c r="AR222" s="14" t="s">
        <v>212</v>
      </c>
      <c r="AT222" s="14" t="s">
        <v>217</v>
      </c>
      <c r="AU222" s="14" t="s">
        <v>84</v>
      </c>
      <c r="AY222" s="14" t="s">
        <v>196</v>
      </c>
      <c r="BE222" s="110">
        <f t="shared" si="49"/>
        <v>0</v>
      </c>
      <c r="BF222" s="110">
        <f t="shared" si="50"/>
        <v>0</v>
      </c>
      <c r="BG222" s="110">
        <f t="shared" si="51"/>
        <v>0</v>
      </c>
      <c r="BH222" s="110">
        <f t="shared" si="52"/>
        <v>0</v>
      </c>
      <c r="BI222" s="110">
        <f t="shared" si="53"/>
        <v>0</v>
      </c>
      <c r="BJ222" s="14" t="s">
        <v>9</v>
      </c>
      <c r="BK222" s="110">
        <f t="shared" si="54"/>
        <v>0</v>
      </c>
      <c r="BL222" s="14" t="s">
        <v>212</v>
      </c>
      <c r="BM222" s="14" t="s">
        <v>1400</v>
      </c>
    </row>
    <row r="223" spans="2:65" s="1" customFormat="1" ht="31.5" customHeight="1">
      <c r="B223" s="132"/>
      <c r="C223" s="168" t="s">
        <v>1401</v>
      </c>
      <c r="D223" s="168" t="s">
        <v>217</v>
      </c>
      <c r="E223" s="169" t="s">
        <v>1402</v>
      </c>
      <c r="F223" s="252" t="s">
        <v>1403</v>
      </c>
      <c r="G223" s="251"/>
      <c r="H223" s="251"/>
      <c r="I223" s="251"/>
      <c r="J223" s="170" t="s">
        <v>1007</v>
      </c>
      <c r="K223" s="171">
        <v>0.9</v>
      </c>
      <c r="L223" s="253">
        <v>0</v>
      </c>
      <c r="M223" s="251"/>
      <c r="N223" s="254">
        <f t="shared" si="45"/>
        <v>0</v>
      </c>
      <c r="O223" s="251"/>
      <c r="P223" s="251"/>
      <c r="Q223" s="251"/>
      <c r="R223" s="134"/>
      <c r="T223" s="165" t="s">
        <v>3</v>
      </c>
      <c r="U223" s="40" t="s">
        <v>39</v>
      </c>
      <c r="V223" s="32"/>
      <c r="W223" s="166">
        <f t="shared" si="46"/>
        <v>0</v>
      </c>
      <c r="X223" s="166">
        <v>2.45329</v>
      </c>
      <c r="Y223" s="166">
        <f t="shared" si="47"/>
        <v>2.207961</v>
      </c>
      <c r="Z223" s="166">
        <v>0</v>
      </c>
      <c r="AA223" s="167">
        <f t="shared" si="48"/>
        <v>0</v>
      </c>
      <c r="AR223" s="14" t="s">
        <v>212</v>
      </c>
      <c r="AT223" s="14" t="s">
        <v>217</v>
      </c>
      <c r="AU223" s="14" t="s">
        <v>84</v>
      </c>
      <c r="AY223" s="14" t="s">
        <v>196</v>
      </c>
      <c r="BE223" s="110">
        <f t="shared" si="49"/>
        <v>0</v>
      </c>
      <c r="BF223" s="110">
        <f t="shared" si="50"/>
        <v>0</v>
      </c>
      <c r="BG223" s="110">
        <f t="shared" si="51"/>
        <v>0</v>
      </c>
      <c r="BH223" s="110">
        <f t="shared" si="52"/>
        <v>0</v>
      </c>
      <c r="BI223" s="110">
        <f t="shared" si="53"/>
        <v>0</v>
      </c>
      <c r="BJ223" s="14" t="s">
        <v>9</v>
      </c>
      <c r="BK223" s="110">
        <f t="shared" si="54"/>
        <v>0</v>
      </c>
      <c r="BL223" s="14" t="s">
        <v>212</v>
      </c>
      <c r="BM223" s="14" t="s">
        <v>1404</v>
      </c>
    </row>
    <row r="224" spans="2:65" s="1" customFormat="1" ht="31.5" customHeight="1">
      <c r="B224" s="132"/>
      <c r="C224" s="168" t="s">
        <v>473</v>
      </c>
      <c r="D224" s="168" t="s">
        <v>217</v>
      </c>
      <c r="E224" s="169" t="s">
        <v>1405</v>
      </c>
      <c r="F224" s="252" t="s">
        <v>1406</v>
      </c>
      <c r="G224" s="251"/>
      <c r="H224" s="251"/>
      <c r="I224" s="251"/>
      <c r="J224" s="170" t="s">
        <v>201</v>
      </c>
      <c r="K224" s="171">
        <v>12.5</v>
      </c>
      <c r="L224" s="253">
        <v>0</v>
      </c>
      <c r="M224" s="251"/>
      <c r="N224" s="254">
        <f t="shared" si="45"/>
        <v>0</v>
      </c>
      <c r="O224" s="251"/>
      <c r="P224" s="251"/>
      <c r="Q224" s="251"/>
      <c r="R224" s="134"/>
      <c r="T224" s="165" t="s">
        <v>3</v>
      </c>
      <c r="U224" s="40" t="s">
        <v>39</v>
      </c>
      <c r="V224" s="32"/>
      <c r="W224" s="166">
        <f t="shared" si="46"/>
        <v>0</v>
      </c>
      <c r="X224" s="166">
        <v>0</v>
      </c>
      <c r="Y224" s="166">
        <f t="shared" si="47"/>
        <v>0</v>
      </c>
      <c r="Z224" s="166">
        <v>0</v>
      </c>
      <c r="AA224" s="167">
        <f t="shared" si="48"/>
        <v>0</v>
      </c>
      <c r="AR224" s="14" t="s">
        <v>212</v>
      </c>
      <c r="AT224" s="14" t="s">
        <v>217</v>
      </c>
      <c r="AU224" s="14" t="s">
        <v>84</v>
      </c>
      <c r="AY224" s="14" t="s">
        <v>196</v>
      </c>
      <c r="BE224" s="110">
        <f t="shared" si="49"/>
        <v>0</v>
      </c>
      <c r="BF224" s="110">
        <f t="shared" si="50"/>
        <v>0</v>
      </c>
      <c r="BG224" s="110">
        <f t="shared" si="51"/>
        <v>0</v>
      </c>
      <c r="BH224" s="110">
        <f t="shared" si="52"/>
        <v>0</v>
      </c>
      <c r="BI224" s="110">
        <f t="shared" si="53"/>
        <v>0</v>
      </c>
      <c r="BJ224" s="14" t="s">
        <v>9</v>
      </c>
      <c r="BK224" s="110">
        <f t="shared" si="54"/>
        <v>0</v>
      </c>
      <c r="BL224" s="14" t="s">
        <v>212</v>
      </c>
      <c r="BM224" s="14" t="s">
        <v>1407</v>
      </c>
    </row>
    <row r="225" spans="2:65" s="1" customFormat="1" ht="31.5" customHeight="1">
      <c r="B225" s="132"/>
      <c r="C225" s="161" t="s">
        <v>793</v>
      </c>
      <c r="D225" s="161" t="s">
        <v>198</v>
      </c>
      <c r="E225" s="162" t="s">
        <v>1408</v>
      </c>
      <c r="F225" s="247" t="s">
        <v>1409</v>
      </c>
      <c r="G225" s="248"/>
      <c r="H225" s="248"/>
      <c r="I225" s="248"/>
      <c r="J225" s="163" t="s">
        <v>250</v>
      </c>
      <c r="K225" s="164">
        <v>13</v>
      </c>
      <c r="L225" s="249">
        <v>0</v>
      </c>
      <c r="M225" s="248"/>
      <c r="N225" s="250">
        <f t="shared" si="45"/>
        <v>0</v>
      </c>
      <c r="O225" s="251"/>
      <c r="P225" s="251"/>
      <c r="Q225" s="251"/>
      <c r="R225" s="134"/>
      <c r="T225" s="165" t="s">
        <v>3</v>
      </c>
      <c r="U225" s="40" t="s">
        <v>39</v>
      </c>
      <c r="V225" s="32"/>
      <c r="W225" s="166">
        <f t="shared" si="46"/>
        <v>0</v>
      </c>
      <c r="X225" s="166">
        <v>0.0018</v>
      </c>
      <c r="Y225" s="166">
        <f t="shared" si="47"/>
        <v>0.0234</v>
      </c>
      <c r="Z225" s="166">
        <v>0</v>
      </c>
      <c r="AA225" s="167">
        <f t="shared" si="48"/>
        <v>0</v>
      </c>
      <c r="AR225" s="14" t="s">
        <v>247</v>
      </c>
      <c r="AT225" s="14" t="s">
        <v>198</v>
      </c>
      <c r="AU225" s="14" t="s">
        <v>84</v>
      </c>
      <c r="AY225" s="14" t="s">
        <v>196</v>
      </c>
      <c r="BE225" s="110">
        <f t="shared" si="49"/>
        <v>0</v>
      </c>
      <c r="BF225" s="110">
        <f t="shared" si="50"/>
        <v>0</v>
      </c>
      <c r="BG225" s="110">
        <f t="shared" si="51"/>
        <v>0</v>
      </c>
      <c r="BH225" s="110">
        <f t="shared" si="52"/>
        <v>0</v>
      </c>
      <c r="BI225" s="110">
        <f t="shared" si="53"/>
        <v>0</v>
      </c>
      <c r="BJ225" s="14" t="s">
        <v>9</v>
      </c>
      <c r="BK225" s="110">
        <f t="shared" si="54"/>
        <v>0</v>
      </c>
      <c r="BL225" s="14" t="s">
        <v>212</v>
      </c>
      <c r="BM225" s="14" t="s">
        <v>1410</v>
      </c>
    </row>
    <row r="226" spans="2:65" s="1" customFormat="1" ht="31.5" customHeight="1">
      <c r="B226" s="132"/>
      <c r="C226" s="168" t="s">
        <v>476</v>
      </c>
      <c r="D226" s="168" t="s">
        <v>217</v>
      </c>
      <c r="E226" s="169" t="s">
        <v>1411</v>
      </c>
      <c r="F226" s="252" t="s">
        <v>1412</v>
      </c>
      <c r="G226" s="251"/>
      <c r="H226" s="251"/>
      <c r="I226" s="251"/>
      <c r="J226" s="170" t="s">
        <v>250</v>
      </c>
      <c r="K226" s="171">
        <v>1</v>
      </c>
      <c r="L226" s="253">
        <v>0</v>
      </c>
      <c r="M226" s="251"/>
      <c r="N226" s="254">
        <f t="shared" si="45"/>
        <v>0</v>
      </c>
      <c r="O226" s="251"/>
      <c r="P226" s="251"/>
      <c r="Q226" s="251"/>
      <c r="R226" s="134"/>
      <c r="T226" s="165" t="s">
        <v>3</v>
      </c>
      <c r="U226" s="40" t="s">
        <v>39</v>
      </c>
      <c r="V226" s="32"/>
      <c r="W226" s="166">
        <f t="shared" si="46"/>
        <v>0</v>
      </c>
      <c r="X226" s="166">
        <v>0</v>
      </c>
      <c r="Y226" s="166">
        <f t="shared" si="47"/>
        <v>0</v>
      </c>
      <c r="Z226" s="166">
        <v>0</v>
      </c>
      <c r="AA226" s="167">
        <f t="shared" si="48"/>
        <v>0</v>
      </c>
      <c r="AR226" s="14" t="s">
        <v>212</v>
      </c>
      <c r="AT226" s="14" t="s">
        <v>217</v>
      </c>
      <c r="AU226" s="14" t="s">
        <v>84</v>
      </c>
      <c r="AY226" s="14" t="s">
        <v>196</v>
      </c>
      <c r="BE226" s="110">
        <f t="shared" si="49"/>
        <v>0</v>
      </c>
      <c r="BF226" s="110">
        <f t="shared" si="50"/>
        <v>0</v>
      </c>
      <c r="BG226" s="110">
        <f t="shared" si="51"/>
        <v>0</v>
      </c>
      <c r="BH226" s="110">
        <f t="shared" si="52"/>
        <v>0</v>
      </c>
      <c r="BI226" s="110">
        <f t="shared" si="53"/>
        <v>0</v>
      </c>
      <c r="BJ226" s="14" t="s">
        <v>9</v>
      </c>
      <c r="BK226" s="110">
        <f t="shared" si="54"/>
        <v>0</v>
      </c>
      <c r="BL226" s="14" t="s">
        <v>212</v>
      </c>
      <c r="BM226" s="14" t="s">
        <v>1413</v>
      </c>
    </row>
    <row r="227" spans="2:65" s="1" customFormat="1" ht="22.5" customHeight="1">
      <c r="B227" s="132"/>
      <c r="C227" s="161" t="s">
        <v>807</v>
      </c>
      <c r="D227" s="161" t="s">
        <v>198</v>
      </c>
      <c r="E227" s="162" t="s">
        <v>1414</v>
      </c>
      <c r="F227" s="247" t="s">
        <v>1415</v>
      </c>
      <c r="G227" s="248"/>
      <c r="H227" s="248"/>
      <c r="I227" s="248"/>
      <c r="J227" s="163" t="s">
        <v>250</v>
      </c>
      <c r="K227" s="164">
        <v>1</v>
      </c>
      <c r="L227" s="249">
        <v>0</v>
      </c>
      <c r="M227" s="248"/>
      <c r="N227" s="250">
        <f t="shared" si="45"/>
        <v>0</v>
      </c>
      <c r="O227" s="251"/>
      <c r="P227" s="251"/>
      <c r="Q227" s="251"/>
      <c r="R227" s="134"/>
      <c r="T227" s="165" t="s">
        <v>3</v>
      </c>
      <c r="U227" s="40" t="s">
        <v>39</v>
      </c>
      <c r="V227" s="32"/>
      <c r="W227" s="166">
        <f t="shared" si="46"/>
        <v>0</v>
      </c>
      <c r="X227" s="166">
        <v>0.0005</v>
      </c>
      <c r="Y227" s="166">
        <f t="shared" si="47"/>
        <v>0.0005</v>
      </c>
      <c r="Z227" s="166">
        <v>0</v>
      </c>
      <c r="AA227" s="167">
        <f t="shared" si="48"/>
        <v>0</v>
      </c>
      <c r="AR227" s="14" t="s">
        <v>247</v>
      </c>
      <c r="AT227" s="14" t="s">
        <v>198</v>
      </c>
      <c r="AU227" s="14" t="s">
        <v>84</v>
      </c>
      <c r="AY227" s="14" t="s">
        <v>196</v>
      </c>
      <c r="BE227" s="110">
        <f t="shared" si="49"/>
        <v>0</v>
      </c>
      <c r="BF227" s="110">
        <f t="shared" si="50"/>
        <v>0</v>
      </c>
      <c r="BG227" s="110">
        <f t="shared" si="51"/>
        <v>0</v>
      </c>
      <c r="BH227" s="110">
        <f t="shared" si="52"/>
        <v>0</v>
      </c>
      <c r="BI227" s="110">
        <f t="shared" si="53"/>
        <v>0</v>
      </c>
      <c r="BJ227" s="14" t="s">
        <v>9</v>
      </c>
      <c r="BK227" s="110">
        <f t="shared" si="54"/>
        <v>0</v>
      </c>
      <c r="BL227" s="14" t="s">
        <v>212</v>
      </c>
      <c r="BM227" s="14" t="s">
        <v>1416</v>
      </c>
    </row>
    <row r="228" spans="2:65" s="1" customFormat="1" ht="31.5" customHeight="1">
      <c r="B228" s="132"/>
      <c r="C228" s="168" t="s">
        <v>479</v>
      </c>
      <c r="D228" s="168" t="s">
        <v>217</v>
      </c>
      <c r="E228" s="169" t="s">
        <v>1417</v>
      </c>
      <c r="F228" s="252" t="s">
        <v>1418</v>
      </c>
      <c r="G228" s="251"/>
      <c r="H228" s="251"/>
      <c r="I228" s="251"/>
      <c r="J228" s="170" t="s">
        <v>250</v>
      </c>
      <c r="K228" s="171">
        <v>1</v>
      </c>
      <c r="L228" s="253">
        <v>0</v>
      </c>
      <c r="M228" s="251"/>
      <c r="N228" s="254">
        <f t="shared" si="45"/>
        <v>0</v>
      </c>
      <c r="O228" s="251"/>
      <c r="P228" s="251"/>
      <c r="Q228" s="251"/>
      <c r="R228" s="134"/>
      <c r="T228" s="165" t="s">
        <v>3</v>
      </c>
      <c r="U228" s="40" t="s">
        <v>39</v>
      </c>
      <c r="V228" s="32"/>
      <c r="W228" s="166">
        <f t="shared" si="46"/>
        <v>0</v>
      </c>
      <c r="X228" s="166">
        <v>0</v>
      </c>
      <c r="Y228" s="166">
        <f t="shared" si="47"/>
        <v>0</v>
      </c>
      <c r="Z228" s="166">
        <v>0</v>
      </c>
      <c r="AA228" s="167">
        <f t="shared" si="48"/>
        <v>0</v>
      </c>
      <c r="AR228" s="14" t="s">
        <v>212</v>
      </c>
      <c r="AT228" s="14" t="s">
        <v>217</v>
      </c>
      <c r="AU228" s="14" t="s">
        <v>84</v>
      </c>
      <c r="AY228" s="14" t="s">
        <v>196</v>
      </c>
      <c r="BE228" s="110">
        <f t="shared" si="49"/>
        <v>0</v>
      </c>
      <c r="BF228" s="110">
        <f t="shared" si="50"/>
        <v>0</v>
      </c>
      <c r="BG228" s="110">
        <f t="shared" si="51"/>
        <v>0</v>
      </c>
      <c r="BH228" s="110">
        <f t="shared" si="52"/>
        <v>0</v>
      </c>
      <c r="BI228" s="110">
        <f t="shared" si="53"/>
        <v>0</v>
      </c>
      <c r="BJ228" s="14" t="s">
        <v>9</v>
      </c>
      <c r="BK228" s="110">
        <f t="shared" si="54"/>
        <v>0</v>
      </c>
      <c r="BL228" s="14" t="s">
        <v>212</v>
      </c>
      <c r="BM228" s="14" t="s">
        <v>1419</v>
      </c>
    </row>
    <row r="229" spans="2:65" s="1" customFormat="1" ht="22.5" customHeight="1">
      <c r="B229" s="132"/>
      <c r="C229" s="161" t="s">
        <v>863</v>
      </c>
      <c r="D229" s="161" t="s">
        <v>198</v>
      </c>
      <c r="E229" s="162" t="s">
        <v>1420</v>
      </c>
      <c r="F229" s="247" t="s">
        <v>1421</v>
      </c>
      <c r="G229" s="248"/>
      <c r="H229" s="248"/>
      <c r="I229" s="248"/>
      <c r="J229" s="163" t="s">
        <v>250</v>
      </c>
      <c r="K229" s="164">
        <v>1</v>
      </c>
      <c r="L229" s="249">
        <v>0</v>
      </c>
      <c r="M229" s="248"/>
      <c r="N229" s="250">
        <f t="shared" si="45"/>
        <v>0</v>
      </c>
      <c r="O229" s="251"/>
      <c r="P229" s="251"/>
      <c r="Q229" s="251"/>
      <c r="R229" s="134"/>
      <c r="T229" s="165" t="s">
        <v>3</v>
      </c>
      <c r="U229" s="40" t="s">
        <v>39</v>
      </c>
      <c r="V229" s="32"/>
      <c r="W229" s="166">
        <f t="shared" si="46"/>
        <v>0</v>
      </c>
      <c r="X229" s="166">
        <v>0.0005</v>
      </c>
      <c r="Y229" s="166">
        <f t="shared" si="47"/>
        <v>0.0005</v>
      </c>
      <c r="Z229" s="166">
        <v>0</v>
      </c>
      <c r="AA229" s="167">
        <f t="shared" si="48"/>
        <v>0</v>
      </c>
      <c r="AR229" s="14" t="s">
        <v>247</v>
      </c>
      <c r="AT229" s="14" t="s">
        <v>198</v>
      </c>
      <c r="AU229" s="14" t="s">
        <v>84</v>
      </c>
      <c r="AY229" s="14" t="s">
        <v>196</v>
      </c>
      <c r="BE229" s="110">
        <f t="shared" si="49"/>
        <v>0</v>
      </c>
      <c r="BF229" s="110">
        <f t="shared" si="50"/>
        <v>0</v>
      </c>
      <c r="BG229" s="110">
        <f t="shared" si="51"/>
        <v>0</v>
      </c>
      <c r="BH229" s="110">
        <f t="shared" si="52"/>
        <v>0</v>
      </c>
      <c r="BI229" s="110">
        <f t="shared" si="53"/>
        <v>0</v>
      </c>
      <c r="BJ229" s="14" t="s">
        <v>9</v>
      </c>
      <c r="BK229" s="110">
        <f t="shared" si="54"/>
        <v>0</v>
      </c>
      <c r="BL229" s="14" t="s">
        <v>212</v>
      </c>
      <c r="BM229" s="14" t="s">
        <v>1422</v>
      </c>
    </row>
    <row r="230" spans="2:65" s="1" customFormat="1" ht="22.5" customHeight="1">
      <c r="B230" s="132"/>
      <c r="C230" s="168" t="s">
        <v>482</v>
      </c>
      <c r="D230" s="168" t="s">
        <v>217</v>
      </c>
      <c r="E230" s="169" t="s">
        <v>1423</v>
      </c>
      <c r="F230" s="252" t="s">
        <v>1424</v>
      </c>
      <c r="G230" s="251"/>
      <c r="H230" s="251"/>
      <c r="I230" s="251"/>
      <c r="J230" s="170" t="s">
        <v>250</v>
      </c>
      <c r="K230" s="171">
        <v>1</v>
      </c>
      <c r="L230" s="253">
        <v>0</v>
      </c>
      <c r="M230" s="251"/>
      <c r="N230" s="254">
        <f t="shared" si="45"/>
        <v>0</v>
      </c>
      <c r="O230" s="251"/>
      <c r="P230" s="251"/>
      <c r="Q230" s="251"/>
      <c r="R230" s="134"/>
      <c r="T230" s="165" t="s">
        <v>3</v>
      </c>
      <c r="U230" s="40" t="s">
        <v>39</v>
      </c>
      <c r="V230" s="32"/>
      <c r="W230" s="166">
        <f t="shared" si="46"/>
        <v>0</v>
      </c>
      <c r="X230" s="166">
        <v>0.05034</v>
      </c>
      <c r="Y230" s="166">
        <f t="shared" si="47"/>
        <v>0.05034</v>
      </c>
      <c r="Z230" s="166">
        <v>0</v>
      </c>
      <c r="AA230" s="167">
        <f t="shared" si="48"/>
        <v>0</v>
      </c>
      <c r="AR230" s="14" t="s">
        <v>212</v>
      </c>
      <c r="AT230" s="14" t="s">
        <v>217</v>
      </c>
      <c r="AU230" s="14" t="s">
        <v>84</v>
      </c>
      <c r="AY230" s="14" t="s">
        <v>196</v>
      </c>
      <c r="BE230" s="110">
        <f t="shared" si="49"/>
        <v>0</v>
      </c>
      <c r="BF230" s="110">
        <f t="shared" si="50"/>
        <v>0</v>
      </c>
      <c r="BG230" s="110">
        <f t="shared" si="51"/>
        <v>0</v>
      </c>
      <c r="BH230" s="110">
        <f t="shared" si="52"/>
        <v>0</v>
      </c>
      <c r="BI230" s="110">
        <f t="shared" si="53"/>
        <v>0</v>
      </c>
      <c r="BJ230" s="14" t="s">
        <v>9</v>
      </c>
      <c r="BK230" s="110">
        <f t="shared" si="54"/>
        <v>0</v>
      </c>
      <c r="BL230" s="14" t="s">
        <v>212</v>
      </c>
      <c r="BM230" s="14" t="s">
        <v>1425</v>
      </c>
    </row>
    <row r="231" spans="2:65" s="1" customFormat="1" ht="31.5" customHeight="1">
      <c r="B231" s="132"/>
      <c r="C231" s="161" t="s">
        <v>841</v>
      </c>
      <c r="D231" s="161" t="s">
        <v>198</v>
      </c>
      <c r="E231" s="162" t="s">
        <v>1426</v>
      </c>
      <c r="F231" s="247" t="s">
        <v>1427</v>
      </c>
      <c r="G231" s="248"/>
      <c r="H231" s="248"/>
      <c r="I231" s="248"/>
      <c r="J231" s="163" t="s">
        <v>250</v>
      </c>
      <c r="K231" s="164">
        <v>1</v>
      </c>
      <c r="L231" s="249">
        <v>0</v>
      </c>
      <c r="M231" s="248"/>
      <c r="N231" s="250">
        <f t="shared" si="45"/>
        <v>0</v>
      </c>
      <c r="O231" s="251"/>
      <c r="P231" s="251"/>
      <c r="Q231" s="251"/>
      <c r="R231" s="134"/>
      <c r="T231" s="165" t="s">
        <v>3</v>
      </c>
      <c r="U231" s="40" t="s">
        <v>39</v>
      </c>
      <c r="V231" s="32"/>
      <c r="W231" s="166">
        <f t="shared" si="46"/>
        <v>0</v>
      </c>
      <c r="X231" s="166">
        <v>0.051</v>
      </c>
      <c r="Y231" s="166">
        <f t="shared" si="47"/>
        <v>0.051</v>
      </c>
      <c r="Z231" s="166">
        <v>0</v>
      </c>
      <c r="AA231" s="167">
        <f t="shared" si="48"/>
        <v>0</v>
      </c>
      <c r="AR231" s="14" t="s">
        <v>247</v>
      </c>
      <c r="AT231" s="14" t="s">
        <v>198</v>
      </c>
      <c r="AU231" s="14" t="s">
        <v>84</v>
      </c>
      <c r="AY231" s="14" t="s">
        <v>196</v>
      </c>
      <c r="BE231" s="110">
        <f t="shared" si="49"/>
        <v>0</v>
      </c>
      <c r="BF231" s="110">
        <f t="shared" si="50"/>
        <v>0</v>
      </c>
      <c r="BG231" s="110">
        <f t="shared" si="51"/>
        <v>0</v>
      </c>
      <c r="BH231" s="110">
        <f t="shared" si="52"/>
        <v>0</v>
      </c>
      <c r="BI231" s="110">
        <f t="shared" si="53"/>
        <v>0</v>
      </c>
      <c r="BJ231" s="14" t="s">
        <v>9</v>
      </c>
      <c r="BK231" s="110">
        <f t="shared" si="54"/>
        <v>0</v>
      </c>
      <c r="BL231" s="14" t="s">
        <v>212</v>
      </c>
      <c r="BM231" s="14" t="s">
        <v>1428</v>
      </c>
    </row>
    <row r="232" spans="2:65" s="1" customFormat="1" ht="31.5" customHeight="1">
      <c r="B232" s="132"/>
      <c r="C232" s="168" t="s">
        <v>486</v>
      </c>
      <c r="D232" s="168" t="s">
        <v>217</v>
      </c>
      <c r="E232" s="169" t="s">
        <v>1429</v>
      </c>
      <c r="F232" s="252" t="s">
        <v>1430</v>
      </c>
      <c r="G232" s="251"/>
      <c r="H232" s="251"/>
      <c r="I232" s="251"/>
      <c r="J232" s="170" t="s">
        <v>1007</v>
      </c>
      <c r="K232" s="171">
        <v>0.45</v>
      </c>
      <c r="L232" s="253">
        <v>0</v>
      </c>
      <c r="M232" s="251"/>
      <c r="N232" s="254">
        <f t="shared" si="45"/>
        <v>0</v>
      </c>
      <c r="O232" s="251"/>
      <c r="P232" s="251"/>
      <c r="Q232" s="251"/>
      <c r="R232" s="134"/>
      <c r="T232" s="165" t="s">
        <v>3</v>
      </c>
      <c r="U232" s="40" t="s">
        <v>39</v>
      </c>
      <c r="V232" s="32"/>
      <c r="W232" s="166">
        <f t="shared" si="46"/>
        <v>0</v>
      </c>
      <c r="X232" s="166">
        <v>0</v>
      </c>
      <c r="Y232" s="166">
        <f t="shared" si="47"/>
        <v>0</v>
      </c>
      <c r="Z232" s="166">
        <v>0</v>
      </c>
      <c r="AA232" s="167">
        <f t="shared" si="48"/>
        <v>0</v>
      </c>
      <c r="AR232" s="14" t="s">
        <v>212</v>
      </c>
      <c r="AT232" s="14" t="s">
        <v>217</v>
      </c>
      <c r="AU232" s="14" t="s">
        <v>84</v>
      </c>
      <c r="AY232" s="14" t="s">
        <v>196</v>
      </c>
      <c r="BE232" s="110">
        <f t="shared" si="49"/>
        <v>0</v>
      </c>
      <c r="BF232" s="110">
        <f t="shared" si="50"/>
        <v>0</v>
      </c>
      <c r="BG232" s="110">
        <f t="shared" si="51"/>
        <v>0</v>
      </c>
      <c r="BH232" s="110">
        <f t="shared" si="52"/>
        <v>0</v>
      </c>
      <c r="BI232" s="110">
        <f t="shared" si="53"/>
        <v>0</v>
      </c>
      <c r="BJ232" s="14" t="s">
        <v>9</v>
      </c>
      <c r="BK232" s="110">
        <f t="shared" si="54"/>
        <v>0</v>
      </c>
      <c r="BL232" s="14" t="s">
        <v>212</v>
      </c>
      <c r="BM232" s="14" t="s">
        <v>1431</v>
      </c>
    </row>
    <row r="233" spans="2:65" s="1" customFormat="1" ht="22.5" customHeight="1">
      <c r="B233" s="132"/>
      <c r="C233" s="168" t="s">
        <v>845</v>
      </c>
      <c r="D233" s="168" t="s">
        <v>217</v>
      </c>
      <c r="E233" s="169" t="s">
        <v>1432</v>
      </c>
      <c r="F233" s="252" t="s">
        <v>1433</v>
      </c>
      <c r="G233" s="251"/>
      <c r="H233" s="251"/>
      <c r="I233" s="251"/>
      <c r="J233" s="170" t="s">
        <v>906</v>
      </c>
      <c r="K233" s="171">
        <v>0.016</v>
      </c>
      <c r="L233" s="253">
        <v>0</v>
      </c>
      <c r="M233" s="251"/>
      <c r="N233" s="254">
        <f t="shared" si="45"/>
        <v>0</v>
      </c>
      <c r="O233" s="251"/>
      <c r="P233" s="251"/>
      <c r="Q233" s="251"/>
      <c r="R233" s="134"/>
      <c r="T233" s="165" t="s">
        <v>3</v>
      </c>
      <c r="U233" s="40" t="s">
        <v>39</v>
      </c>
      <c r="V233" s="32"/>
      <c r="W233" s="166">
        <f t="shared" si="46"/>
        <v>0</v>
      </c>
      <c r="X233" s="166">
        <v>1.00384</v>
      </c>
      <c r="Y233" s="166">
        <f t="shared" si="47"/>
        <v>0.01606144</v>
      </c>
      <c r="Z233" s="166">
        <v>0</v>
      </c>
      <c r="AA233" s="167">
        <f t="shared" si="48"/>
        <v>0</v>
      </c>
      <c r="AR233" s="14" t="s">
        <v>212</v>
      </c>
      <c r="AT233" s="14" t="s">
        <v>217</v>
      </c>
      <c r="AU233" s="14" t="s">
        <v>84</v>
      </c>
      <c r="AY233" s="14" t="s">
        <v>196</v>
      </c>
      <c r="BE233" s="110">
        <f t="shared" si="49"/>
        <v>0</v>
      </c>
      <c r="BF233" s="110">
        <f t="shared" si="50"/>
        <v>0</v>
      </c>
      <c r="BG233" s="110">
        <f t="shared" si="51"/>
        <v>0</v>
      </c>
      <c r="BH233" s="110">
        <f t="shared" si="52"/>
        <v>0</v>
      </c>
      <c r="BI233" s="110">
        <f t="shared" si="53"/>
        <v>0</v>
      </c>
      <c r="BJ233" s="14" t="s">
        <v>9</v>
      </c>
      <c r="BK233" s="110">
        <f t="shared" si="54"/>
        <v>0</v>
      </c>
      <c r="BL233" s="14" t="s">
        <v>212</v>
      </c>
      <c r="BM233" s="14" t="s">
        <v>1434</v>
      </c>
    </row>
    <row r="234" spans="2:65" s="1" customFormat="1" ht="31.5" customHeight="1">
      <c r="B234" s="132"/>
      <c r="C234" s="168" t="s">
        <v>489</v>
      </c>
      <c r="D234" s="168" t="s">
        <v>217</v>
      </c>
      <c r="E234" s="169" t="s">
        <v>1435</v>
      </c>
      <c r="F234" s="252" t="s">
        <v>1436</v>
      </c>
      <c r="G234" s="251"/>
      <c r="H234" s="251"/>
      <c r="I234" s="251"/>
      <c r="J234" s="170" t="s">
        <v>250</v>
      </c>
      <c r="K234" s="171">
        <v>1</v>
      </c>
      <c r="L234" s="253">
        <v>0</v>
      </c>
      <c r="M234" s="251"/>
      <c r="N234" s="254">
        <f t="shared" si="45"/>
        <v>0</v>
      </c>
      <c r="O234" s="251"/>
      <c r="P234" s="251"/>
      <c r="Q234" s="251"/>
      <c r="R234" s="134"/>
      <c r="T234" s="165" t="s">
        <v>3</v>
      </c>
      <c r="U234" s="40" t="s">
        <v>39</v>
      </c>
      <c r="V234" s="32"/>
      <c r="W234" s="166">
        <f t="shared" si="46"/>
        <v>0</v>
      </c>
      <c r="X234" s="166">
        <v>0.00702</v>
      </c>
      <c r="Y234" s="166">
        <f t="shared" si="47"/>
        <v>0.00702</v>
      </c>
      <c r="Z234" s="166">
        <v>0</v>
      </c>
      <c r="AA234" s="167">
        <f t="shared" si="48"/>
        <v>0</v>
      </c>
      <c r="AR234" s="14" t="s">
        <v>212</v>
      </c>
      <c r="AT234" s="14" t="s">
        <v>217</v>
      </c>
      <c r="AU234" s="14" t="s">
        <v>84</v>
      </c>
      <c r="AY234" s="14" t="s">
        <v>196</v>
      </c>
      <c r="BE234" s="110">
        <f t="shared" si="49"/>
        <v>0</v>
      </c>
      <c r="BF234" s="110">
        <f t="shared" si="50"/>
        <v>0</v>
      </c>
      <c r="BG234" s="110">
        <f t="shared" si="51"/>
        <v>0</v>
      </c>
      <c r="BH234" s="110">
        <f t="shared" si="52"/>
        <v>0</v>
      </c>
      <c r="BI234" s="110">
        <f t="shared" si="53"/>
        <v>0</v>
      </c>
      <c r="BJ234" s="14" t="s">
        <v>9</v>
      </c>
      <c r="BK234" s="110">
        <f t="shared" si="54"/>
        <v>0</v>
      </c>
      <c r="BL234" s="14" t="s">
        <v>212</v>
      </c>
      <c r="BM234" s="14" t="s">
        <v>1437</v>
      </c>
    </row>
    <row r="235" spans="2:65" s="1" customFormat="1" ht="22.5" customHeight="1">
      <c r="B235" s="132"/>
      <c r="C235" s="161" t="s">
        <v>776</v>
      </c>
      <c r="D235" s="161" t="s">
        <v>198</v>
      </c>
      <c r="E235" s="162" t="s">
        <v>1438</v>
      </c>
      <c r="F235" s="247" t="s">
        <v>1439</v>
      </c>
      <c r="G235" s="248"/>
      <c r="H235" s="248"/>
      <c r="I235" s="248"/>
      <c r="J235" s="163" t="s">
        <v>250</v>
      </c>
      <c r="K235" s="164">
        <v>1</v>
      </c>
      <c r="L235" s="249">
        <v>0</v>
      </c>
      <c r="M235" s="248"/>
      <c r="N235" s="250">
        <f t="shared" si="45"/>
        <v>0</v>
      </c>
      <c r="O235" s="251"/>
      <c r="P235" s="251"/>
      <c r="Q235" s="251"/>
      <c r="R235" s="134"/>
      <c r="T235" s="165" t="s">
        <v>3</v>
      </c>
      <c r="U235" s="40" t="s">
        <v>39</v>
      </c>
      <c r="V235" s="32"/>
      <c r="W235" s="166">
        <f t="shared" si="46"/>
        <v>0</v>
      </c>
      <c r="X235" s="166">
        <v>0</v>
      </c>
      <c r="Y235" s="166">
        <f t="shared" si="47"/>
        <v>0</v>
      </c>
      <c r="Z235" s="166">
        <v>0</v>
      </c>
      <c r="AA235" s="167">
        <f t="shared" si="48"/>
        <v>0</v>
      </c>
      <c r="AR235" s="14" t="s">
        <v>247</v>
      </c>
      <c r="AT235" s="14" t="s">
        <v>198</v>
      </c>
      <c r="AU235" s="14" t="s">
        <v>84</v>
      </c>
      <c r="AY235" s="14" t="s">
        <v>196</v>
      </c>
      <c r="BE235" s="110">
        <f t="shared" si="49"/>
        <v>0</v>
      </c>
      <c r="BF235" s="110">
        <f t="shared" si="50"/>
        <v>0</v>
      </c>
      <c r="BG235" s="110">
        <f t="shared" si="51"/>
        <v>0</v>
      </c>
      <c r="BH235" s="110">
        <f t="shared" si="52"/>
        <v>0</v>
      </c>
      <c r="BI235" s="110">
        <f t="shared" si="53"/>
        <v>0</v>
      </c>
      <c r="BJ235" s="14" t="s">
        <v>9</v>
      </c>
      <c r="BK235" s="110">
        <f t="shared" si="54"/>
        <v>0</v>
      </c>
      <c r="BL235" s="14" t="s">
        <v>212</v>
      </c>
      <c r="BM235" s="14" t="s">
        <v>1440</v>
      </c>
    </row>
    <row r="236" spans="2:65" s="1" customFormat="1" ht="31.5" customHeight="1">
      <c r="B236" s="132"/>
      <c r="C236" s="168" t="s">
        <v>492</v>
      </c>
      <c r="D236" s="168" t="s">
        <v>217</v>
      </c>
      <c r="E236" s="169" t="s">
        <v>1441</v>
      </c>
      <c r="F236" s="252" t="s">
        <v>1442</v>
      </c>
      <c r="G236" s="251"/>
      <c r="H236" s="251"/>
      <c r="I236" s="251"/>
      <c r="J236" s="170" t="s">
        <v>201</v>
      </c>
      <c r="K236" s="171">
        <v>3.9</v>
      </c>
      <c r="L236" s="253">
        <v>0</v>
      </c>
      <c r="M236" s="251"/>
      <c r="N236" s="254">
        <f t="shared" si="45"/>
        <v>0</v>
      </c>
      <c r="O236" s="251"/>
      <c r="P236" s="251"/>
      <c r="Q236" s="251"/>
      <c r="R236" s="134"/>
      <c r="T236" s="165" t="s">
        <v>3</v>
      </c>
      <c r="U236" s="40" t="s">
        <v>39</v>
      </c>
      <c r="V236" s="32"/>
      <c r="W236" s="166">
        <f t="shared" si="46"/>
        <v>0</v>
      </c>
      <c r="X236" s="166">
        <v>0.00096</v>
      </c>
      <c r="Y236" s="166">
        <f t="shared" si="47"/>
        <v>0.003744</v>
      </c>
      <c r="Z236" s="166">
        <v>0.031</v>
      </c>
      <c r="AA236" s="167">
        <f t="shared" si="48"/>
        <v>0.1209</v>
      </c>
      <c r="AR236" s="14" t="s">
        <v>212</v>
      </c>
      <c r="AT236" s="14" t="s">
        <v>217</v>
      </c>
      <c r="AU236" s="14" t="s">
        <v>84</v>
      </c>
      <c r="AY236" s="14" t="s">
        <v>196</v>
      </c>
      <c r="BE236" s="110">
        <f t="shared" si="49"/>
        <v>0</v>
      </c>
      <c r="BF236" s="110">
        <f t="shared" si="50"/>
        <v>0</v>
      </c>
      <c r="BG236" s="110">
        <f t="shared" si="51"/>
        <v>0</v>
      </c>
      <c r="BH236" s="110">
        <f t="shared" si="52"/>
        <v>0</v>
      </c>
      <c r="BI236" s="110">
        <f t="shared" si="53"/>
        <v>0</v>
      </c>
      <c r="BJ236" s="14" t="s">
        <v>9</v>
      </c>
      <c r="BK236" s="110">
        <f t="shared" si="54"/>
        <v>0</v>
      </c>
      <c r="BL236" s="14" t="s">
        <v>212</v>
      </c>
      <c r="BM236" s="14" t="s">
        <v>1443</v>
      </c>
    </row>
    <row r="237" spans="2:65" s="1" customFormat="1" ht="31.5" customHeight="1">
      <c r="B237" s="132"/>
      <c r="C237" s="168" t="s">
        <v>708</v>
      </c>
      <c r="D237" s="168" t="s">
        <v>217</v>
      </c>
      <c r="E237" s="169" t="s">
        <v>1444</v>
      </c>
      <c r="F237" s="252" t="s">
        <v>1445</v>
      </c>
      <c r="G237" s="251"/>
      <c r="H237" s="251"/>
      <c r="I237" s="251"/>
      <c r="J237" s="170" t="s">
        <v>201</v>
      </c>
      <c r="K237" s="171">
        <v>21.5</v>
      </c>
      <c r="L237" s="253">
        <v>0</v>
      </c>
      <c r="M237" s="251"/>
      <c r="N237" s="254">
        <f t="shared" si="45"/>
        <v>0</v>
      </c>
      <c r="O237" s="251"/>
      <c r="P237" s="251"/>
      <c r="Q237" s="251"/>
      <c r="R237" s="134"/>
      <c r="T237" s="165" t="s">
        <v>3</v>
      </c>
      <c r="U237" s="40" t="s">
        <v>39</v>
      </c>
      <c r="V237" s="32"/>
      <c r="W237" s="166">
        <f t="shared" si="46"/>
        <v>0</v>
      </c>
      <c r="X237" s="166">
        <v>0.29221</v>
      </c>
      <c r="Y237" s="166">
        <f t="shared" si="47"/>
        <v>6.282515000000001</v>
      </c>
      <c r="Z237" s="166">
        <v>0</v>
      </c>
      <c r="AA237" s="167">
        <f t="shared" si="48"/>
        <v>0</v>
      </c>
      <c r="AR237" s="14" t="s">
        <v>212</v>
      </c>
      <c r="AT237" s="14" t="s">
        <v>217</v>
      </c>
      <c r="AU237" s="14" t="s">
        <v>84</v>
      </c>
      <c r="AY237" s="14" t="s">
        <v>196</v>
      </c>
      <c r="BE237" s="110">
        <f t="shared" si="49"/>
        <v>0</v>
      </c>
      <c r="BF237" s="110">
        <f t="shared" si="50"/>
        <v>0</v>
      </c>
      <c r="BG237" s="110">
        <f t="shared" si="51"/>
        <v>0</v>
      </c>
      <c r="BH237" s="110">
        <f t="shared" si="52"/>
        <v>0</v>
      </c>
      <c r="BI237" s="110">
        <f t="shared" si="53"/>
        <v>0</v>
      </c>
      <c r="BJ237" s="14" t="s">
        <v>9</v>
      </c>
      <c r="BK237" s="110">
        <f t="shared" si="54"/>
        <v>0</v>
      </c>
      <c r="BL237" s="14" t="s">
        <v>212</v>
      </c>
      <c r="BM237" s="14" t="s">
        <v>1446</v>
      </c>
    </row>
    <row r="238" spans="2:65" s="1" customFormat="1" ht="31.5" customHeight="1">
      <c r="B238" s="132"/>
      <c r="C238" s="161" t="s">
        <v>495</v>
      </c>
      <c r="D238" s="161" t="s">
        <v>198</v>
      </c>
      <c r="E238" s="162" t="s">
        <v>1447</v>
      </c>
      <c r="F238" s="247" t="s">
        <v>1448</v>
      </c>
      <c r="G238" s="248"/>
      <c r="H238" s="248"/>
      <c r="I238" s="248"/>
      <c r="J238" s="163" t="s">
        <v>250</v>
      </c>
      <c r="K238" s="164">
        <v>20</v>
      </c>
      <c r="L238" s="249">
        <v>0</v>
      </c>
      <c r="M238" s="248"/>
      <c r="N238" s="250">
        <f t="shared" si="45"/>
        <v>0</v>
      </c>
      <c r="O238" s="251"/>
      <c r="P238" s="251"/>
      <c r="Q238" s="251"/>
      <c r="R238" s="134"/>
      <c r="T238" s="165" t="s">
        <v>3</v>
      </c>
      <c r="U238" s="40" t="s">
        <v>39</v>
      </c>
      <c r="V238" s="32"/>
      <c r="W238" s="166">
        <f t="shared" si="46"/>
        <v>0</v>
      </c>
      <c r="X238" s="166">
        <v>0.0164</v>
      </c>
      <c r="Y238" s="166">
        <f t="shared" si="47"/>
        <v>0.328</v>
      </c>
      <c r="Z238" s="166">
        <v>0</v>
      </c>
      <c r="AA238" s="167">
        <f t="shared" si="48"/>
        <v>0</v>
      </c>
      <c r="AR238" s="14" t="s">
        <v>247</v>
      </c>
      <c r="AT238" s="14" t="s">
        <v>198</v>
      </c>
      <c r="AU238" s="14" t="s">
        <v>84</v>
      </c>
      <c r="AY238" s="14" t="s">
        <v>196</v>
      </c>
      <c r="BE238" s="110">
        <f t="shared" si="49"/>
        <v>0</v>
      </c>
      <c r="BF238" s="110">
        <f t="shared" si="50"/>
        <v>0</v>
      </c>
      <c r="BG238" s="110">
        <f t="shared" si="51"/>
        <v>0</v>
      </c>
      <c r="BH238" s="110">
        <f t="shared" si="52"/>
        <v>0</v>
      </c>
      <c r="BI238" s="110">
        <f t="shared" si="53"/>
        <v>0</v>
      </c>
      <c r="BJ238" s="14" t="s">
        <v>9</v>
      </c>
      <c r="BK238" s="110">
        <f t="shared" si="54"/>
        <v>0</v>
      </c>
      <c r="BL238" s="14" t="s">
        <v>212</v>
      </c>
      <c r="BM238" s="14" t="s">
        <v>1449</v>
      </c>
    </row>
    <row r="239" spans="2:65" s="1" customFormat="1" ht="31.5" customHeight="1">
      <c r="B239" s="132"/>
      <c r="C239" s="161" t="s">
        <v>848</v>
      </c>
      <c r="D239" s="161" t="s">
        <v>198</v>
      </c>
      <c r="E239" s="162" t="s">
        <v>1450</v>
      </c>
      <c r="F239" s="247" t="s">
        <v>1451</v>
      </c>
      <c r="G239" s="248"/>
      <c r="H239" s="248"/>
      <c r="I239" s="248"/>
      <c r="J239" s="163" t="s">
        <v>250</v>
      </c>
      <c r="K239" s="164">
        <v>40</v>
      </c>
      <c r="L239" s="249">
        <v>0</v>
      </c>
      <c r="M239" s="248"/>
      <c r="N239" s="250">
        <f t="shared" si="45"/>
        <v>0</v>
      </c>
      <c r="O239" s="251"/>
      <c r="P239" s="251"/>
      <c r="Q239" s="251"/>
      <c r="R239" s="134"/>
      <c r="T239" s="165" t="s">
        <v>3</v>
      </c>
      <c r="U239" s="40" t="s">
        <v>39</v>
      </c>
      <c r="V239" s="32"/>
      <c r="W239" s="166">
        <f t="shared" si="46"/>
        <v>0</v>
      </c>
      <c r="X239" s="166">
        <v>0.0029</v>
      </c>
      <c r="Y239" s="166">
        <f t="shared" si="47"/>
        <v>0.11599999999999999</v>
      </c>
      <c r="Z239" s="166">
        <v>0</v>
      </c>
      <c r="AA239" s="167">
        <f t="shared" si="48"/>
        <v>0</v>
      </c>
      <c r="AR239" s="14" t="s">
        <v>247</v>
      </c>
      <c r="AT239" s="14" t="s">
        <v>198</v>
      </c>
      <c r="AU239" s="14" t="s">
        <v>84</v>
      </c>
      <c r="AY239" s="14" t="s">
        <v>196</v>
      </c>
      <c r="BE239" s="110">
        <f t="shared" si="49"/>
        <v>0</v>
      </c>
      <c r="BF239" s="110">
        <f t="shared" si="50"/>
        <v>0</v>
      </c>
      <c r="BG239" s="110">
        <f t="shared" si="51"/>
        <v>0</v>
      </c>
      <c r="BH239" s="110">
        <f t="shared" si="52"/>
        <v>0</v>
      </c>
      <c r="BI239" s="110">
        <f t="shared" si="53"/>
        <v>0</v>
      </c>
      <c r="BJ239" s="14" t="s">
        <v>9</v>
      </c>
      <c r="BK239" s="110">
        <f t="shared" si="54"/>
        <v>0</v>
      </c>
      <c r="BL239" s="14" t="s">
        <v>212</v>
      </c>
      <c r="BM239" s="14" t="s">
        <v>1452</v>
      </c>
    </row>
    <row r="240" spans="2:65" s="1" customFormat="1" ht="31.5" customHeight="1">
      <c r="B240" s="132"/>
      <c r="C240" s="161" t="s">
        <v>498</v>
      </c>
      <c r="D240" s="161" t="s">
        <v>198</v>
      </c>
      <c r="E240" s="162" t="s">
        <v>1453</v>
      </c>
      <c r="F240" s="247" t="s">
        <v>1454</v>
      </c>
      <c r="G240" s="248"/>
      <c r="H240" s="248"/>
      <c r="I240" s="248"/>
      <c r="J240" s="163" t="s">
        <v>250</v>
      </c>
      <c r="K240" s="164">
        <v>1</v>
      </c>
      <c r="L240" s="249">
        <v>0</v>
      </c>
      <c r="M240" s="248"/>
      <c r="N240" s="250">
        <f t="shared" si="45"/>
        <v>0</v>
      </c>
      <c r="O240" s="251"/>
      <c r="P240" s="251"/>
      <c r="Q240" s="251"/>
      <c r="R240" s="134"/>
      <c r="T240" s="165" t="s">
        <v>3</v>
      </c>
      <c r="U240" s="40" t="s">
        <v>39</v>
      </c>
      <c r="V240" s="32"/>
      <c r="W240" s="166">
        <f t="shared" si="46"/>
        <v>0</v>
      </c>
      <c r="X240" s="166">
        <v>0.0219</v>
      </c>
      <c r="Y240" s="166">
        <f t="shared" si="47"/>
        <v>0.0219</v>
      </c>
      <c r="Z240" s="166">
        <v>0</v>
      </c>
      <c r="AA240" s="167">
        <f t="shared" si="48"/>
        <v>0</v>
      </c>
      <c r="AR240" s="14" t="s">
        <v>247</v>
      </c>
      <c r="AT240" s="14" t="s">
        <v>198</v>
      </c>
      <c r="AU240" s="14" t="s">
        <v>84</v>
      </c>
      <c r="AY240" s="14" t="s">
        <v>196</v>
      </c>
      <c r="BE240" s="110">
        <f t="shared" si="49"/>
        <v>0</v>
      </c>
      <c r="BF240" s="110">
        <f t="shared" si="50"/>
        <v>0</v>
      </c>
      <c r="BG240" s="110">
        <f t="shared" si="51"/>
        <v>0</v>
      </c>
      <c r="BH240" s="110">
        <f t="shared" si="52"/>
        <v>0</v>
      </c>
      <c r="BI240" s="110">
        <f t="shared" si="53"/>
        <v>0</v>
      </c>
      <c r="BJ240" s="14" t="s">
        <v>9</v>
      </c>
      <c r="BK240" s="110">
        <f t="shared" si="54"/>
        <v>0</v>
      </c>
      <c r="BL240" s="14" t="s">
        <v>212</v>
      </c>
      <c r="BM240" s="14" t="s">
        <v>1455</v>
      </c>
    </row>
    <row r="241" spans="2:65" s="1" customFormat="1" ht="31.5" customHeight="1">
      <c r="B241" s="132"/>
      <c r="C241" s="161" t="s">
        <v>855</v>
      </c>
      <c r="D241" s="161" t="s">
        <v>198</v>
      </c>
      <c r="E241" s="162" t="s">
        <v>1456</v>
      </c>
      <c r="F241" s="247" t="s">
        <v>1457</v>
      </c>
      <c r="G241" s="248"/>
      <c r="H241" s="248"/>
      <c r="I241" s="248"/>
      <c r="J241" s="163" t="s">
        <v>250</v>
      </c>
      <c r="K241" s="164">
        <v>2</v>
      </c>
      <c r="L241" s="249">
        <v>0</v>
      </c>
      <c r="M241" s="248"/>
      <c r="N241" s="250">
        <f t="shared" si="45"/>
        <v>0</v>
      </c>
      <c r="O241" s="251"/>
      <c r="P241" s="251"/>
      <c r="Q241" s="251"/>
      <c r="R241" s="134"/>
      <c r="T241" s="165" t="s">
        <v>3</v>
      </c>
      <c r="U241" s="40" t="s">
        <v>39</v>
      </c>
      <c r="V241" s="32"/>
      <c r="W241" s="166">
        <f t="shared" si="46"/>
        <v>0</v>
      </c>
      <c r="X241" s="166">
        <v>0.00135</v>
      </c>
      <c r="Y241" s="166">
        <f t="shared" si="47"/>
        <v>0.0027</v>
      </c>
      <c r="Z241" s="166">
        <v>0</v>
      </c>
      <c r="AA241" s="167">
        <f t="shared" si="48"/>
        <v>0</v>
      </c>
      <c r="AR241" s="14" t="s">
        <v>247</v>
      </c>
      <c r="AT241" s="14" t="s">
        <v>198</v>
      </c>
      <c r="AU241" s="14" t="s">
        <v>84</v>
      </c>
      <c r="AY241" s="14" t="s">
        <v>196</v>
      </c>
      <c r="BE241" s="110">
        <f t="shared" si="49"/>
        <v>0</v>
      </c>
      <c r="BF241" s="110">
        <f t="shared" si="50"/>
        <v>0</v>
      </c>
      <c r="BG241" s="110">
        <f t="shared" si="51"/>
        <v>0</v>
      </c>
      <c r="BH241" s="110">
        <f t="shared" si="52"/>
        <v>0</v>
      </c>
      <c r="BI241" s="110">
        <f t="shared" si="53"/>
        <v>0</v>
      </c>
      <c r="BJ241" s="14" t="s">
        <v>9</v>
      </c>
      <c r="BK241" s="110">
        <f t="shared" si="54"/>
        <v>0</v>
      </c>
      <c r="BL241" s="14" t="s">
        <v>212</v>
      </c>
      <c r="BM241" s="14" t="s">
        <v>1458</v>
      </c>
    </row>
    <row r="242" spans="2:65" s="1" customFormat="1" ht="22.5" customHeight="1">
      <c r="B242" s="132"/>
      <c r="C242" s="161" t="s">
        <v>501</v>
      </c>
      <c r="D242" s="161" t="s">
        <v>198</v>
      </c>
      <c r="E242" s="162" t="s">
        <v>1459</v>
      </c>
      <c r="F242" s="247" t="s">
        <v>1460</v>
      </c>
      <c r="G242" s="248"/>
      <c r="H242" s="248"/>
      <c r="I242" s="248"/>
      <c r="J242" s="163" t="s">
        <v>250</v>
      </c>
      <c r="K242" s="164">
        <v>2</v>
      </c>
      <c r="L242" s="249">
        <v>0</v>
      </c>
      <c r="M242" s="248"/>
      <c r="N242" s="250">
        <f t="shared" si="45"/>
        <v>0</v>
      </c>
      <c r="O242" s="251"/>
      <c r="P242" s="251"/>
      <c r="Q242" s="251"/>
      <c r="R242" s="134"/>
      <c r="T242" s="165" t="s">
        <v>3</v>
      </c>
      <c r="U242" s="40" t="s">
        <v>39</v>
      </c>
      <c r="V242" s="32"/>
      <c r="W242" s="166">
        <f t="shared" si="46"/>
        <v>0</v>
      </c>
      <c r="X242" s="166">
        <v>0</v>
      </c>
      <c r="Y242" s="166">
        <f t="shared" si="47"/>
        <v>0</v>
      </c>
      <c r="Z242" s="166">
        <v>0</v>
      </c>
      <c r="AA242" s="167">
        <f t="shared" si="48"/>
        <v>0</v>
      </c>
      <c r="AR242" s="14" t="s">
        <v>247</v>
      </c>
      <c r="AT242" s="14" t="s">
        <v>198</v>
      </c>
      <c r="AU242" s="14" t="s">
        <v>84</v>
      </c>
      <c r="AY242" s="14" t="s">
        <v>196</v>
      </c>
      <c r="BE242" s="110">
        <f t="shared" si="49"/>
        <v>0</v>
      </c>
      <c r="BF242" s="110">
        <f t="shared" si="50"/>
        <v>0</v>
      </c>
      <c r="BG242" s="110">
        <f t="shared" si="51"/>
        <v>0</v>
      </c>
      <c r="BH242" s="110">
        <f t="shared" si="52"/>
        <v>0</v>
      </c>
      <c r="BI242" s="110">
        <f t="shared" si="53"/>
        <v>0</v>
      </c>
      <c r="BJ242" s="14" t="s">
        <v>9</v>
      </c>
      <c r="BK242" s="110">
        <f t="shared" si="54"/>
        <v>0</v>
      </c>
      <c r="BL242" s="14" t="s">
        <v>212</v>
      </c>
      <c r="BM242" s="14" t="s">
        <v>1461</v>
      </c>
    </row>
    <row r="243" spans="2:63" s="10" customFormat="1" ht="29.85" customHeight="1">
      <c r="B243" s="150"/>
      <c r="C243" s="151"/>
      <c r="D243" s="160" t="s">
        <v>1177</v>
      </c>
      <c r="E243" s="160"/>
      <c r="F243" s="160"/>
      <c r="G243" s="160"/>
      <c r="H243" s="160"/>
      <c r="I243" s="160"/>
      <c r="J243" s="160"/>
      <c r="K243" s="160"/>
      <c r="L243" s="160"/>
      <c r="M243" s="160"/>
      <c r="N243" s="264">
        <f>BK243</f>
        <v>0</v>
      </c>
      <c r="O243" s="265"/>
      <c r="P243" s="265"/>
      <c r="Q243" s="265"/>
      <c r="R243" s="153"/>
      <c r="T243" s="154"/>
      <c r="U243" s="151"/>
      <c r="V243" s="151"/>
      <c r="W243" s="155">
        <f>SUM(W244:W271)</f>
        <v>0</v>
      </c>
      <c r="X243" s="151"/>
      <c r="Y243" s="155">
        <f>SUM(Y244:Y271)</f>
        <v>0.418234</v>
      </c>
      <c r="Z243" s="151"/>
      <c r="AA243" s="156">
        <f>SUM(AA244:AA271)</f>
        <v>543.213</v>
      </c>
      <c r="AR243" s="157" t="s">
        <v>9</v>
      </c>
      <c r="AT243" s="158" t="s">
        <v>73</v>
      </c>
      <c r="AU243" s="158" t="s">
        <v>9</v>
      </c>
      <c r="AY243" s="157" t="s">
        <v>196</v>
      </c>
      <c r="BK243" s="159">
        <f>SUM(BK244:BK271)</f>
        <v>0</v>
      </c>
    </row>
    <row r="244" spans="2:65" s="1" customFormat="1" ht="31.5" customHeight="1">
      <c r="B244" s="132"/>
      <c r="C244" s="168" t="s">
        <v>764</v>
      </c>
      <c r="D244" s="168" t="s">
        <v>217</v>
      </c>
      <c r="E244" s="169" t="s">
        <v>1462</v>
      </c>
      <c r="F244" s="252" t="s">
        <v>1463</v>
      </c>
      <c r="G244" s="251"/>
      <c r="H244" s="251"/>
      <c r="I244" s="251"/>
      <c r="J244" s="170" t="s">
        <v>201</v>
      </c>
      <c r="K244" s="171">
        <v>25.5</v>
      </c>
      <c r="L244" s="253">
        <v>0</v>
      </c>
      <c r="M244" s="251"/>
      <c r="N244" s="254">
        <f aca="true" t="shared" si="55" ref="N244:N271">ROUND(L244*K244,0)</f>
        <v>0</v>
      </c>
      <c r="O244" s="251"/>
      <c r="P244" s="251"/>
      <c r="Q244" s="251"/>
      <c r="R244" s="134"/>
      <c r="T244" s="165" t="s">
        <v>3</v>
      </c>
      <c r="U244" s="40" t="s">
        <v>39</v>
      </c>
      <c r="V244" s="32"/>
      <c r="W244" s="166">
        <f aca="true" t="shared" si="56" ref="W244:W271">V244*K244</f>
        <v>0</v>
      </c>
      <c r="X244" s="166">
        <v>8E-05</v>
      </c>
      <c r="Y244" s="166">
        <f aca="true" t="shared" si="57" ref="Y244:Y271">X244*K244</f>
        <v>0.00204</v>
      </c>
      <c r="Z244" s="166">
        <v>0</v>
      </c>
      <c r="AA244" s="167">
        <f aca="true" t="shared" si="58" ref="AA244:AA271">Z244*K244</f>
        <v>0</v>
      </c>
      <c r="AR244" s="14" t="s">
        <v>212</v>
      </c>
      <c r="AT244" s="14" t="s">
        <v>217</v>
      </c>
      <c r="AU244" s="14" t="s">
        <v>84</v>
      </c>
      <c r="AY244" s="14" t="s">
        <v>196</v>
      </c>
      <c r="BE244" s="110">
        <f aca="true" t="shared" si="59" ref="BE244:BE271">IF(U244="základní",N244,0)</f>
        <v>0</v>
      </c>
      <c r="BF244" s="110">
        <f aca="true" t="shared" si="60" ref="BF244:BF271">IF(U244="snížená",N244,0)</f>
        <v>0</v>
      </c>
      <c r="BG244" s="110">
        <f aca="true" t="shared" si="61" ref="BG244:BG271">IF(U244="zákl. přenesená",N244,0)</f>
        <v>0</v>
      </c>
      <c r="BH244" s="110">
        <f aca="true" t="shared" si="62" ref="BH244:BH271">IF(U244="sníž. přenesená",N244,0)</f>
        <v>0</v>
      </c>
      <c r="BI244" s="110">
        <f aca="true" t="shared" si="63" ref="BI244:BI271">IF(U244="nulová",N244,0)</f>
        <v>0</v>
      </c>
      <c r="BJ244" s="14" t="s">
        <v>9</v>
      </c>
      <c r="BK244" s="110">
        <f aca="true" t="shared" si="64" ref="BK244:BK271">ROUND(L244*K244,0)</f>
        <v>0</v>
      </c>
      <c r="BL244" s="14" t="s">
        <v>212</v>
      </c>
      <c r="BM244" s="14" t="s">
        <v>1464</v>
      </c>
    </row>
    <row r="245" spans="2:65" s="1" customFormat="1" ht="44.25" customHeight="1">
      <c r="B245" s="132"/>
      <c r="C245" s="168" t="s">
        <v>504</v>
      </c>
      <c r="D245" s="168" t="s">
        <v>217</v>
      </c>
      <c r="E245" s="169" t="s">
        <v>1465</v>
      </c>
      <c r="F245" s="252" t="s">
        <v>1466</v>
      </c>
      <c r="G245" s="251"/>
      <c r="H245" s="251"/>
      <c r="I245" s="251"/>
      <c r="J245" s="170" t="s">
        <v>612</v>
      </c>
      <c r="K245" s="171">
        <v>123.1</v>
      </c>
      <c r="L245" s="253">
        <v>0</v>
      </c>
      <c r="M245" s="251"/>
      <c r="N245" s="254">
        <f t="shared" si="55"/>
        <v>0</v>
      </c>
      <c r="O245" s="251"/>
      <c r="P245" s="251"/>
      <c r="Q245" s="251"/>
      <c r="R245" s="134"/>
      <c r="T245" s="165" t="s">
        <v>3</v>
      </c>
      <c r="U245" s="40" t="s">
        <v>39</v>
      </c>
      <c r="V245" s="32"/>
      <c r="W245" s="166">
        <f t="shared" si="56"/>
        <v>0</v>
      </c>
      <c r="X245" s="166">
        <v>0</v>
      </c>
      <c r="Y245" s="166">
        <f t="shared" si="57"/>
        <v>0</v>
      </c>
      <c r="Z245" s="166">
        <v>0</v>
      </c>
      <c r="AA245" s="167">
        <f t="shared" si="58"/>
        <v>0</v>
      </c>
      <c r="AR245" s="14" t="s">
        <v>212</v>
      </c>
      <c r="AT245" s="14" t="s">
        <v>217</v>
      </c>
      <c r="AU245" s="14" t="s">
        <v>84</v>
      </c>
      <c r="AY245" s="14" t="s">
        <v>196</v>
      </c>
      <c r="BE245" s="110">
        <f t="shared" si="59"/>
        <v>0</v>
      </c>
      <c r="BF245" s="110">
        <f t="shared" si="60"/>
        <v>0</v>
      </c>
      <c r="BG245" s="110">
        <f t="shared" si="61"/>
        <v>0</v>
      </c>
      <c r="BH245" s="110">
        <f t="shared" si="62"/>
        <v>0</v>
      </c>
      <c r="BI245" s="110">
        <f t="shared" si="63"/>
        <v>0</v>
      </c>
      <c r="BJ245" s="14" t="s">
        <v>9</v>
      </c>
      <c r="BK245" s="110">
        <f t="shared" si="64"/>
        <v>0</v>
      </c>
      <c r="BL245" s="14" t="s">
        <v>212</v>
      </c>
      <c r="BM245" s="14" t="s">
        <v>1467</v>
      </c>
    </row>
    <row r="246" spans="2:65" s="1" customFormat="1" ht="44.25" customHeight="1">
      <c r="B246" s="132"/>
      <c r="C246" s="168" t="s">
        <v>606</v>
      </c>
      <c r="D246" s="168" t="s">
        <v>217</v>
      </c>
      <c r="E246" s="169" t="s">
        <v>1468</v>
      </c>
      <c r="F246" s="252" t="s">
        <v>1469</v>
      </c>
      <c r="G246" s="251"/>
      <c r="H246" s="251"/>
      <c r="I246" s="251"/>
      <c r="J246" s="170" t="s">
        <v>612</v>
      </c>
      <c r="K246" s="171">
        <v>3693</v>
      </c>
      <c r="L246" s="253">
        <v>0</v>
      </c>
      <c r="M246" s="251"/>
      <c r="N246" s="254">
        <f t="shared" si="55"/>
        <v>0</v>
      </c>
      <c r="O246" s="251"/>
      <c r="P246" s="251"/>
      <c r="Q246" s="251"/>
      <c r="R246" s="134"/>
      <c r="T246" s="165" t="s">
        <v>3</v>
      </c>
      <c r="U246" s="40" t="s">
        <v>39</v>
      </c>
      <c r="V246" s="32"/>
      <c r="W246" s="166">
        <f t="shared" si="56"/>
        <v>0</v>
      </c>
      <c r="X246" s="166">
        <v>0</v>
      </c>
      <c r="Y246" s="166">
        <f t="shared" si="57"/>
        <v>0</v>
      </c>
      <c r="Z246" s="166">
        <v>0</v>
      </c>
      <c r="AA246" s="167">
        <f t="shared" si="58"/>
        <v>0</v>
      </c>
      <c r="AR246" s="14" t="s">
        <v>212</v>
      </c>
      <c r="AT246" s="14" t="s">
        <v>217</v>
      </c>
      <c r="AU246" s="14" t="s">
        <v>84</v>
      </c>
      <c r="AY246" s="14" t="s">
        <v>196</v>
      </c>
      <c r="BE246" s="110">
        <f t="shared" si="59"/>
        <v>0</v>
      </c>
      <c r="BF246" s="110">
        <f t="shared" si="60"/>
        <v>0</v>
      </c>
      <c r="BG246" s="110">
        <f t="shared" si="61"/>
        <v>0</v>
      </c>
      <c r="BH246" s="110">
        <f t="shared" si="62"/>
        <v>0</v>
      </c>
      <c r="BI246" s="110">
        <f t="shared" si="63"/>
        <v>0</v>
      </c>
      <c r="BJ246" s="14" t="s">
        <v>9</v>
      </c>
      <c r="BK246" s="110">
        <f t="shared" si="64"/>
        <v>0</v>
      </c>
      <c r="BL246" s="14" t="s">
        <v>212</v>
      </c>
      <c r="BM246" s="14" t="s">
        <v>1470</v>
      </c>
    </row>
    <row r="247" spans="2:65" s="1" customFormat="1" ht="44.25" customHeight="1">
      <c r="B247" s="132"/>
      <c r="C247" s="168" t="s">
        <v>507</v>
      </c>
      <c r="D247" s="168" t="s">
        <v>217</v>
      </c>
      <c r="E247" s="169" t="s">
        <v>1471</v>
      </c>
      <c r="F247" s="252" t="s">
        <v>1472</v>
      </c>
      <c r="G247" s="251"/>
      <c r="H247" s="251"/>
      <c r="I247" s="251"/>
      <c r="J247" s="170" t="s">
        <v>612</v>
      </c>
      <c r="K247" s="171">
        <v>123.1</v>
      </c>
      <c r="L247" s="253">
        <v>0</v>
      </c>
      <c r="M247" s="251"/>
      <c r="N247" s="254">
        <f t="shared" si="55"/>
        <v>0</v>
      </c>
      <c r="O247" s="251"/>
      <c r="P247" s="251"/>
      <c r="Q247" s="251"/>
      <c r="R247" s="134"/>
      <c r="T247" s="165" t="s">
        <v>3</v>
      </c>
      <c r="U247" s="40" t="s">
        <v>39</v>
      </c>
      <c r="V247" s="32"/>
      <c r="W247" s="166">
        <f t="shared" si="56"/>
        <v>0</v>
      </c>
      <c r="X247" s="166">
        <v>0</v>
      </c>
      <c r="Y247" s="166">
        <f t="shared" si="57"/>
        <v>0</v>
      </c>
      <c r="Z247" s="166">
        <v>0</v>
      </c>
      <c r="AA247" s="167">
        <f t="shared" si="58"/>
        <v>0</v>
      </c>
      <c r="AR247" s="14" t="s">
        <v>212</v>
      </c>
      <c r="AT247" s="14" t="s">
        <v>217</v>
      </c>
      <c r="AU247" s="14" t="s">
        <v>84</v>
      </c>
      <c r="AY247" s="14" t="s">
        <v>196</v>
      </c>
      <c r="BE247" s="110">
        <f t="shared" si="59"/>
        <v>0</v>
      </c>
      <c r="BF247" s="110">
        <f t="shared" si="60"/>
        <v>0</v>
      </c>
      <c r="BG247" s="110">
        <f t="shared" si="61"/>
        <v>0</v>
      </c>
      <c r="BH247" s="110">
        <f t="shared" si="62"/>
        <v>0</v>
      </c>
      <c r="BI247" s="110">
        <f t="shared" si="63"/>
        <v>0</v>
      </c>
      <c r="BJ247" s="14" t="s">
        <v>9</v>
      </c>
      <c r="BK247" s="110">
        <f t="shared" si="64"/>
        <v>0</v>
      </c>
      <c r="BL247" s="14" t="s">
        <v>212</v>
      </c>
      <c r="BM247" s="14" t="s">
        <v>1473</v>
      </c>
    </row>
    <row r="248" spans="2:65" s="1" customFormat="1" ht="44.25" customHeight="1">
      <c r="B248" s="132"/>
      <c r="C248" s="168" t="s">
        <v>666</v>
      </c>
      <c r="D248" s="168" t="s">
        <v>217</v>
      </c>
      <c r="E248" s="169" t="s">
        <v>1474</v>
      </c>
      <c r="F248" s="252" t="s">
        <v>1475</v>
      </c>
      <c r="G248" s="251"/>
      <c r="H248" s="251"/>
      <c r="I248" s="251"/>
      <c r="J248" s="170" t="s">
        <v>612</v>
      </c>
      <c r="K248" s="171">
        <v>225.8</v>
      </c>
      <c r="L248" s="253">
        <v>0</v>
      </c>
      <c r="M248" s="251"/>
      <c r="N248" s="254">
        <f t="shared" si="55"/>
        <v>0</v>
      </c>
      <c r="O248" s="251"/>
      <c r="P248" s="251"/>
      <c r="Q248" s="251"/>
      <c r="R248" s="134"/>
      <c r="T248" s="165" t="s">
        <v>3</v>
      </c>
      <c r="U248" s="40" t="s">
        <v>39</v>
      </c>
      <c r="V248" s="32"/>
      <c r="W248" s="166">
        <f t="shared" si="56"/>
        <v>0</v>
      </c>
      <c r="X248" s="166">
        <v>0.00021</v>
      </c>
      <c r="Y248" s="166">
        <f t="shared" si="57"/>
        <v>0.047418</v>
      </c>
      <c r="Z248" s="166">
        <v>0</v>
      </c>
      <c r="AA248" s="167">
        <f t="shared" si="58"/>
        <v>0</v>
      </c>
      <c r="AR248" s="14" t="s">
        <v>212</v>
      </c>
      <c r="AT248" s="14" t="s">
        <v>217</v>
      </c>
      <c r="AU248" s="14" t="s">
        <v>84</v>
      </c>
      <c r="AY248" s="14" t="s">
        <v>196</v>
      </c>
      <c r="BE248" s="110">
        <f t="shared" si="59"/>
        <v>0</v>
      </c>
      <c r="BF248" s="110">
        <f t="shared" si="60"/>
        <v>0</v>
      </c>
      <c r="BG248" s="110">
        <f t="shared" si="61"/>
        <v>0</v>
      </c>
      <c r="BH248" s="110">
        <f t="shared" si="62"/>
        <v>0</v>
      </c>
      <c r="BI248" s="110">
        <f t="shared" si="63"/>
        <v>0</v>
      </c>
      <c r="BJ248" s="14" t="s">
        <v>9</v>
      </c>
      <c r="BK248" s="110">
        <f t="shared" si="64"/>
        <v>0</v>
      </c>
      <c r="BL248" s="14" t="s">
        <v>212</v>
      </c>
      <c r="BM248" s="14" t="s">
        <v>1476</v>
      </c>
    </row>
    <row r="249" spans="2:65" s="1" customFormat="1" ht="31.5" customHeight="1">
      <c r="B249" s="132"/>
      <c r="C249" s="168" t="s">
        <v>510</v>
      </c>
      <c r="D249" s="168" t="s">
        <v>217</v>
      </c>
      <c r="E249" s="169" t="s">
        <v>1477</v>
      </c>
      <c r="F249" s="252" t="s">
        <v>1478</v>
      </c>
      <c r="G249" s="251"/>
      <c r="H249" s="251"/>
      <c r="I249" s="251"/>
      <c r="J249" s="170" t="s">
        <v>485</v>
      </c>
      <c r="K249" s="171">
        <v>10</v>
      </c>
      <c r="L249" s="253">
        <v>0</v>
      </c>
      <c r="M249" s="251"/>
      <c r="N249" s="254">
        <f t="shared" si="55"/>
        <v>0</v>
      </c>
      <c r="O249" s="251"/>
      <c r="P249" s="251"/>
      <c r="Q249" s="251"/>
      <c r="R249" s="134"/>
      <c r="T249" s="165" t="s">
        <v>3</v>
      </c>
      <c r="U249" s="40" t="s">
        <v>39</v>
      </c>
      <c r="V249" s="32"/>
      <c r="W249" s="166">
        <f t="shared" si="56"/>
        <v>0</v>
      </c>
      <c r="X249" s="166">
        <v>0</v>
      </c>
      <c r="Y249" s="166">
        <f t="shared" si="57"/>
        <v>0</v>
      </c>
      <c r="Z249" s="166">
        <v>0</v>
      </c>
      <c r="AA249" s="167">
        <f t="shared" si="58"/>
        <v>0</v>
      </c>
      <c r="AR249" s="14" t="s">
        <v>212</v>
      </c>
      <c r="AT249" s="14" t="s">
        <v>217</v>
      </c>
      <c r="AU249" s="14" t="s">
        <v>84</v>
      </c>
      <c r="AY249" s="14" t="s">
        <v>196</v>
      </c>
      <c r="BE249" s="110">
        <f t="shared" si="59"/>
        <v>0</v>
      </c>
      <c r="BF249" s="110">
        <f t="shared" si="60"/>
        <v>0</v>
      </c>
      <c r="BG249" s="110">
        <f t="shared" si="61"/>
        <v>0</v>
      </c>
      <c r="BH249" s="110">
        <f t="shared" si="62"/>
        <v>0</v>
      </c>
      <c r="BI249" s="110">
        <f t="shared" si="63"/>
        <v>0</v>
      </c>
      <c r="BJ249" s="14" t="s">
        <v>9</v>
      </c>
      <c r="BK249" s="110">
        <f t="shared" si="64"/>
        <v>0</v>
      </c>
      <c r="BL249" s="14" t="s">
        <v>212</v>
      </c>
      <c r="BM249" s="14" t="s">
        <v>1479</v>
      </c>
    </row>
    <row r="250" spans="2:65" s="1" customFormat="1" ht="31.5" customHeight="1">
      <c r="B250" s="132"/>
      <c r="C250" s="168" t="s">
        <v>670</v>
      </c>
      <c r="D250" s="168" t="s">
        <v>217</v>
      </c>
      <c r="E250" s="169" t="s">
        <v>1480</v>
      </c>
      <c r="F250" s="252" t="s">
        <v>1481</v>
      </c>
      <c r="G250" s="251"/>
      <c r="H250" s="251"/>
      <c r="I250" s="251"/>
      <c r="J250" s="170" t="s">
        <v>612</v>
      </c>
      <c r="K250" s="171">
        <v>476.9</v>
      </c>
      <c r="L250" s="253">
        <v>0</v>
      </c>
      <c r="M250" s="251"/>
      <c r="N250" s="254">
        <f t="shared" si="55"/>
        <v>0</v>
      </c>
      <c r="O250" s="251"/>
      <c r="P250" s="251"/>
      <c r="Q250" s="251"/>
      <c r="R250" s="134"/>
      <c r="T250" s="165" t="s">
        <v>3</v>
      </c>
      <c r="U250" s="40" t="s">
        <v>39</v>
      </c>
      <c r="V250" s="32"/>
      <c r="W250" s="166">
        <f t="shared" si="56"/>
        <v>0</v>
      </c>
      <c r="X250" s="166">
        <v>0</v>
      </c>
      <c r="Y250" s="166">
        <f t="shared" si="57"/>
        <v>0</v>
      </c>
      <c r="Z250" s="166">
        <v>0</v>
      </c>
      <c r="AA250" s="167">
        <f t="shared" si="58"/>
        <v>0</v>
      </c>
      <c r="AR250" s="14" t="s">
        <v>212</v>
      </c>
      <c r="AT250" s="14" t="s">
        <v>217</v>
      </c>
      <c r="AU250" s="14" t="s">
        <v>84</v>
      </c>
      <c r="AY250" s="14" t="s">
        <v>196</v>
      </c>
      <c r="BE250" s="110">
        <f t="shared" si="59"/>
        <v>0</v>
      </c>
      <c r="BF250" s="110">
        <f t="shared" si="60"/>
        <v>0</v>
      </c>
      <c r="BG250" s="110">
        <f t="shared" si="61"/>
        <v>0</v>
      </c>
      <c r="BH250" s="110">
        <f t="shared" si="62"/>
        <v>0</v>
      </c>
      <c r="BI250" s="110">
        <f t="shared" si="63"/>
        <v>0</v>
      </c>
      <c r="BJ250" s="14" t="s">
        <v>9</v>
      </c>
      <c r="BK250" s="110">
        <f t="shared" si="64"/>
        <v>0</v>
      </c>
      <c r="BL250" s="14" t="s">
        <v>212</v>
      </c>
      <c r="BM250" s="14" t="s">
        <v>1482</v>
      </c>
    </row>
    <row r="251" spans="2:65" s="1" customFormat="1" ht="31.5" customHeight="1">
      <c r="B251" s="132"/>
      <c r="C251" s="168" t="s">
        <v>603</v>
      </c>
      <c r="D251" s="168" t="s">
        <v>217</v>
      </c>
      <c r="E251" s="169" t="s">
        <v>1483</v>
      </c>
      <c r="F251" s="252" t="s">
        <v>1484</v>
      </c>
      <c r="G251" s="251"/>
      <c r="H251" s="251"/>
      <c r="I251" s="251"/>
      <c r="J251" s="170" t="s">
        <v>250</v>
      </c>
      <c r="K251" s="171">
        <v>72</v>
      </c>
      <c r="L251" s="253">
        <v>0</v>
      </c>
      <c r="M251" s="251"/>
      <c r="N251" s="254">
        <f t="shared" si="55"/>
        <v>0</v>
      </c>
      <c r="O251" s="251"/>
      <c r="P251" s="251"/>
      <c r="Q251" s="251"/>
      <c r="R251" s="134"/>
      <c r="T251" s="165" t="s">
        <v>3</v>
      </c>
      <c r="U251" s="40" t="s">
        <v>39</v>
      </c>
      <c r="V251" s="32"/>
      <c r="W251" s="166">
        <f t="shared" si="56"/>
        <v>0</v>
      </c>
      <c r="X251" s="166">
        <v>0.00442</v>
      </c>
      <c r="Y251" s="166">
        <f t="shared" si="57"/>
        <v>0.31824</v>
      </c>
      <c r="Z251" s="166">
        <v>0</v>
      </c>
      <c r="AA251" s="167">
        <f t="shared" si="58"/>
        <v>0</v>
      </c>
      <c r="AR251" s="14" t="s">
        <v>212</v>
      </c>
      <c r="AT251" s="14" t="s">
        <v>217</v>
      </c>
      <c r="AU251" s="14" t="s">
        <v>84</v>
      </c>
      <c r="AY251" s="14" t="s">
        <v>196</v>
      </c>
      <c r="BE251" s="110">
        <f t="shared" si="59"/>
        <v>0</v>
      </c>
      <c r="BF251" s="110">
        <f t="shared" si="60"/>
        <v>0</v>
      </c>
      <c r="BG251" s="110">
        <f t="shared" si="61"/>
        <v>0</v>
      </c>
      <c r="BH251" s="110">
        <f t="shared" si="62"/>
        <v>0</v>
      </c>
      <c r="BI251" s="110">
        <f t="shared" si="63"/>
        <v>0</v>
      </c>
      <c r="BJ251" s="14" t="s">
        <v>9</v>
      </c>
      <c r="BK251" s="110">
        <f t="shared" si="64"/>
        <v>0</v>
      </c>
      <c r="BL251" s="14" t="s">
        <v>212</v>
      </c>
      <c r="BM251" s="14" t="s">
        <v>1485</v>
      </c>
    </row>
    <row r="252" spans="2:65" s="1" customFormat="1" ht="22.5" customHeight="1">
      <c r="B252" s="132"/>
      <c r="C252" s="161" t="s">
        <v>877</v>
      </c>
      <c r="D252" s="161" t="s">
        <v>198</v>
      </c>
      <c r="E252" s="162" t="s">
        <v>1486</v>
      </c>
      <c r="F252" s="247" t="s">
        <v>1487</v>
      </c>
      <c r="G252" s="248"/>
      <c r="H252" s="248"/>
      <c r="I252" s="248"/>
      <c r="J252" s="163" t="s">
        <v>250</v>
      </c>
      <c r="K252" s="164">
        <v>5</v>
      </c>
      <c r="L252" s="249">
        <v>0</v>
      </c>
      <c r="M252" s="248"/>
      <c r="N252" s="250">
        <f t="shared" si="55"/>
        <v>0</v>
      </c>
      <c r="O252" s="251"/>
      <c r="P252" s="251"/>
      <c r="Q252" s="251"/>
      <c r="R252" s="134"/>
      <c r="T252" s="165" t="s">
        <v>3</v>
      </c>
      <c r="U252" s="40" t="s">
        <v>39</v>
      </c>
      <c r="V252" s="32"/>
      <c r="W252" s="166">
        <f t="shared" si="56"/>
        <v>0</v>
      </c>
      <c r="X252" s="166">
        <v>0.01</v>
      </c>
      <c r="Y252" s="166">
        <f t="shared" si="57"/>
        <v>0.05</v>
      </c>
      <c r="Z252" s="166">
        <v>0</v>
      </c>
      <c r="AA252" s="167">
        <f t="shared" si="58"/>
        <v>0</v>
      </c>
      <c r="AR252" s="14" t="s">
        <v>247</v>
      </c>
      <c r="AT252" s="14" t="s">
        <v>198</v>
      </c>
      <c r="AU252" s="14" t="s">
        <v>84</v>
      </c>
      <c r="AY252" s="14" t="s">
        <v>196</v>
      </c>
      <c r="BE252" s="110">
        <f t="shared" si="59"/>
        <v>0</v>
      </c>
      <c r="BF252" s="110">
        <f t="shared" si="60"/>
        <v>0</v>
      </c>
      <c r="BG252" s="110">
        <f t="shared" si="61"/>
        <v>0</v>
      </c>
      <c r="BH252" s="110">
        <f t="shared" si="62"/>
        <v>0</v>
      </c>
      <c r="BI252" s="110">
        <f t="shared" si="63"/>
        <v>0</v>
      </c>
      <c r="BJ252" s="14" t="s">
        <v>9</v>
      </c>
      <c r="BK252" s="110">
        <f t="shared" si="64"/>
        <v>0</v>
      </c>
      <c r="BL252" s="14" t="s">
        <v>212</v>
      </c>
      <c r="BM252" s="14" t="s">
        <v>1488</v>
      </c>
    </row>
    <row r="253" spans="2:65" s="1" customFormat="1" ht="22.5" customHeight="1">
      <c r="B253" s="132"/>
      <c r="C253" s="168" t="s">
        <v>604</v>
      </c>
      <c r="D253" s="168" t="s">
        <v>217</v>
      </c>
      <c r="E253" s="169" t="s">
        <v>1489</v>
      </c>
      <c r="F253" s="252" t="s">
        <v>1490</v>
      </c>
      <c r="G253" s="251"/>
      <c r="H253" s="251"/>
      <c r="I253" s="251"/>
      <c r="J253" s="170" t="s">
        <v>1007</v>
      </c>
      <c r="K253" s="171">
        <v>0.6</v>
      </c>
      <c r="L253" s="253">
        <v>0</v>
      </c>
      <c r="M253" s="251"/>
      <c r="N253" s="254">
        <f t="shared" si="55"/>
        <v>0</v>
      </c>
      <c r="O253" s="251"/>
      <c r="P253" s="251"/>
      <c r="Q253" s="251"/>
      <c r="R253" s="134"/>
      <c r="T253" s="165" t="s">
        <v>3</v>
      </c>
      <c r="U253" s="40" t="s">
        <v>39</v>
      </c>
      <c r="V253" s="32"/>
      <c r="W253" s="166">
        <f t="shared" si="56"/>
        <v>0</v>
      </c>
      <c r="X253" s="166">
        <v>0</v>
      </c>
      <c r="Y253" s="166">
        <f t="shared" si="57"/>
        <v>0</v>
      </c>
      <c r="Z253" s="166">
        <v>2</v>
      </c>
      <c r="AA253" s="167">
        <f t="shared" si="58"/>
        <v>1.2</v>
      </c>
      <c r="AR253" s="14" t="s">
        <v>212</v>
      </c>
      <c r="AT253" s="14" t="s">
        <v>217</v>
      </c>
      <c r="AU253" s="14" t="s">
        <v>84</v>
      </c>
      <c r="AY253" s="14" t="s">
        <v>196</v>
      </c>
      <c r="BE253" s="110">
        <f t="shared" si="59"/>
        <v>0</v>
      </c>
      <c r="BF253" s="110">
        <f t="shared" si="60"/>
        <v>0</v>
      </c>
      <c r="BG253" s="110">
        <f t="shared" si="61"/>
        <v>0</v>
      </c>
      <c r="BH253" s="110">
        <f t="shared" si="62"/>
        <v>0</v>
      </c>
      <c r="BI253" s="110">
        <f t="shared" si="63"/>
        <v>0</v>
      </c>
      <c r="BJ253" s="14" t="s">
        <v>9</v>
      </c>
      <c r="BK253" s="110">
        <f t="shared" si="64"/>
        <v>0</v>
      </c>
      <c r="BL253" s="14" t="s">
        <v>212</v>
      </c>
      <c r="BM253" s="14" t="s">
        <v>1491</v>
      </c>
    </row>
    <row r="254" spans="2:65" s="1" customFormat="1" ht="22.5" customHeight="1">
      <c r="B254" s="132"/>
      <c r="C254" s="168" t="s">
        <v>882</v>
      </c>
      <c r="D254" s="168" t="s">
        <v>217</v>
      </c>
      <c r="E254" s="169" t="s">
        <v>1492</v>
      </c>
      <c r="F254" s="252" t="s">
        <v>1493</v>
      </c>
      <c r="G254" s="251"/>
      <c r="H254" s="251"/>
      <c r="I254" s="251"/>
      <c r="J254" s="170" t="s">
        <v>1007</v>
      </c>
      <c r="K254" s="171">
        <v>0.9</v>
      </c>
      <c r="L254" s="253">
        <v>0</v>
      </c>
      <c r="M254" s="251"/>
      <c r="N254" s="254">
        <f t="shared" si="55"/>
        <v>0</v>
      </c>
      <c r="O254" s="251"/>
      <c r="P254" s="251"/>
      <c r="Q254" s="251"/>
      <c r="R254" s="134"/>
      <c r="T254" s="165" t="s">
        <v>3</v>
      </c>
      <c r="U254" s="40" t="s">
        <v>39</v>
      </c>
      <c r="V254" s="32"/>
      <c r="W254" s="166">
        <f t="shared" si="56"/>
        <v>0</v>
      </c>
      <c r="X254" s="166">
        <v>0</v>
      </c>
      <c r="Y254" s="166">
        <f t="shared" si="57"/>
        <v>0</v>
      </c>
      <c r="Z254" s="166">
        <v>2.4</v>
      </c>
      <c r="AA254" s="167">
        <f t="shared" si="58"/>
        <v>2.16</v>
      </c>
      <c r="AR254" s="14" t="s">
        <v>212</v>
      </c>
      <c r="AT254" s="14" t="s">
        <v>217</v>
      </c>
      <c r="AU254" s="14" t="s">
        <v>84</v>
      </c>
      <c r="AY254" s="14" t="s">
        <v>196</v>
      </c>
      <c r="BE254" s="110">
        <f t="shared" si="59"/>
        <v>0</v>
      </c>
      <c r="BF254" s="110">
        <f t="shared" si="60"/>
        <v>0</v>
      </c>
      <c r="BG254" s="110">
        <f t="shared" si="61"/>
        <v>0</v>
      </c>
      <c r="BH254" s="110">
        <f t="shared" si="62"/>
        <v>0</v>
      </c>
      <c r="BI254" s="110">
        <f t="shared" si="63"/>
        <v>0</v>
      </c>
      <c r="BJ254" s="14" t="s">
        <v>9</v>
      </c>
      <c r="BK254" s="110">
        <f t="shared" si="64"/>
        <v>0</v>
      </c>
      <c r="BL254" s="14" t="s">
        <v>212</v>
      </c>
      <c r="BM254" s="14" t="s">
        <v>1494</v>
      </c>
    </row>
    <row r="255" spans="2:65" s="1" customFormat="1" ht="22.5" customHeight="1">
      <c r="B255" s="132"/>
      <c r="C255" s="168" t="s">
        <v>986</v>
      </c>
      <c r="D255" s="168" t="s">
        <v>217</v>
      </c>
      <c r="E255" s="169" t="s">
        <v>1495</v>
      </c>
      <c r="F255" s="252" t="s">
        <v>1496</v>
      </c>
      <c r="G255" s="251"/>
      <c r="H255" s="251"/>
      <c r="I255" s="251"/>
      <c r="J255" s="170" t="s">
        <v>1007</v>
      </c>
      <c r="K255" s="171">
        <v>3.6</v>
      </c>
      <c r="L255" s="253">
        <v>0</v>
      </c>
      <c r="M255" s="251"/>
      <c r="N255" s="254">
        <f t="shared" si="55"/>
        <v>0</v>
      </c>
      <c r="O255" s="251"/>
      <c r="P255" s="251"/>
      <c r="Q255" s="251"/>
      <c r="R255" s="134"/>
      <c r="T255" s="165" t="s">
        <v>3</v>
      </c>
      <c r="U255" s="40" t="s">
        <v>39</v>
      </c>
      <c r="V255" s="32"/>
      <c r="W255" s="166">
        <f t="shared" si="56"/>
        <v>0</v>
      </c>
      <c r="X255" s="166">
        <v>0</v>
      </c>
      <c r="Y255" s="166">
        <f t="shared" si="57"/>
        <v>0</v>
      </c>
      <c r="Z255" s="166">
        <v>2.4</v>
      </c>
      <c r="AA255" s="167">
        <f t="shared" si="58"/>
        <v>8.64</v>
      </c>
      <c r="AR255" s="14" t="s">
        <v>212</v>
      </c>
      <c r="AT255" s="14" t="s">
        <v>217</v>
      </c>
      <c r="AU255" s="14" t="s">
        <v>84</v>
      </c>
      <c r="AY255" s="14" t="s">
        <v>196</v>
      </c>
      <c r="BE255" s="110">
        <f t="shared" si="59"/>
        <v>0</v>
      </c>
      <c r="BF255" s="110">
        <f t="shared" si="60"/>
        <v>0</v>
      </c>
      <c r="BG255" s="110">
        <f t="shared" si="61"/>
        <v>0</v>
      </c>
      <c r="BH255" s="110">
        <f t="shared" si="62"/>
        <v>0</v>
      </c>
      <c r="BI255" s="110">
        <f t="shared" si="63"/>
        <v>0</v>
      </c>
      <c r="BJ255" s="14" t="s">
        <v>9</v>
      </c>
      <c r="BK255" s="110">
        <f t="shared" si="64"/>
        <v>0</v>
      </c>
      <c r="BL255" s="14" t="s">
        <v>212</v>
      </c>
      <c r="BM255" s="14" t="s">
        <v>1497</v>
      </c>
    </row>
    <row r="256" spans="2:65" s="1" customFormat="1" ht="44.25" customHeight="1">
      <c r="B256" s="132"/>
      <c r="C256" s="168" t="s">
        <v>741</v>
      </c>
      <c r="D256" s="168" t="s">
        <v>217</v>
      </c>
      <c r="E256" s="169" t="s">
        <v>1498</v>
      </c>
      <c r="F256" s="252" t="s">
        <v>1499</v>
      </c>
      <c r="G256" s="251"/>
      <c r="H256" s="251"/>
      <c r="I256" s="251"/>
      <c r="J256" s="170" t="s">
        <v>1007</v>
      </c>
      <c r="K256" s="171">
        <v>2.65</v>
      </c>
      <c r="L256" s="253">
        <v>0</v>
      </c>
      <c r="M256" s="251"/>
      <c r="N256" s="254">
        <f t="shared" si="55"/>
        <v>0</v>
      </c>
      <c r="O256" s="251"/>
      <c r="P256" s="251"/>
      <c r="Q256" s="251"/>
      <c r="R256" s="134"/>
      <c r="T256" s="165" t="s">
        <v>3</v>
      </c>
      <c r="U256" s="40" t="s">
        <v>39</v>
      </c>
      <c r="V256" s="32"/>
      <c r="W256" s="166">
        <f t="shared" si="56"/>
        <v>0</v>
      </c>
      <c r="X256" s="166">
        <v>0</v>
      </c>
      <c r="Y256" s="166">
        <f t="shared" si="57"/>
        <v>0</v>
      </c>
      <c r="Z256" s="166">
        <v>2.2</v>
      </c>
      <c r="AA256" s="167">
        <f t="shared" si="58"/>
        <v>5.83</v>
      </c>
      <c r="AR256" s="14" t="s">
        <v>212</v>
      </c>
      <c r="AT256" s="14" t="s">
        <v>217</v>
      </c>
      <c r="AU256" s="14" t="s">
        <v>84</v>
      </c>
      <c r="AY256" s="14" t="s">
        <v>196</v>
      </c>
      <c r="BE256" s="110">
        <f t="shared" si="59"/>
        <v>0</v>
      </c>
      <c r="BF256" s="110">
        <f t="shared" si="60"/>
        <v>0</v>
      </c>
      <c r="BG256" s="110">
        <f t="shared" si="61"/>
        <v>0</v>
      </c>
      <c r="BH256" s="110">
        <f t="shared" si="62"/>
        <v>0</v>
      </c>
      <c r="BI256" s="110">
        <f t="shared" si="63"/>
        <v>0</v>
      </c>
      <c r="BJ256" s="14" t="s">
        <v>9</v>
      </c>
      <c r="BK256" s="110">
        <f t="shared" si="64"/>
        <v>0</v>
      </c>
      <c r="BL256" s="14" t="s">
        <v>212</v>
      </c>
      <c r="BM256" s="14" t="s">
        <v>1500</v>
      </c>
    </row>
    <row r="257" spans="2:65" s="1" customFormat="1" ht="31.5" customHeight="1">
      <c r="B257" s="132"/>
      <c r="C257" s="168" t="s">
        <v>749</v>
      </c>
      <c r="D257" s="168" t="s">
        <v>217</v>
      </c>
      <c r="E257" s="169" t="s">
        <v>1501</v>
      </c>
      <c r="F257" s="252" t="s">
        <v>1502</v>
      </c>
      <c r="G257" s="251"/>
      <c r="H257" s="251"/>
      <c r="I257" s="251"/>
      <c r="J257" s="170" t="s">
        <v>1007</v>
      </c>
      <c r="K257" s="171">
        <v>2.65</v>
      </c>
      <c r="L257" s="253">
        <v>0</v>
      </c>
      <c r="M257" s="251"/>
      <c r="N257" s="254">
        <f t="shared" si="55"/>
        <v>0</v>
      </c>
      <c r="O257" s="251"/>
      <c r="P257" s="251"/>
      <c r="Q257" s="251"/>
      <c r="R257" s="134"/>
      <c r="T257" s="165" t="s">
        <v>3</v>
      </c>
      <c r="U257" s="40" t="s">
        <v>39</v>
      </c>
      <c r="V257" s="32"/>
      <c r="W257" s="166">
        <f t="shared" si="56"/>
        <v>0</v>
      </c>
      <c r="X257" s="166">
        <v>0</v>
      </c>
      <c r="Y257" s="166">
        <f t="shared" si="57"/>
        <v>0</v>
      </c>
      <c r="Z257" s="166">
        <v>0.044</v>
      </c>
      <c r="AA257" s="167">
        <f t="shared" si="58"/>
        <v>0.1166</v>
      </c>
      <c r="AR257" s="14" t="s">
        <v>212</v>
      </c>
      <c r="AT257" s="14" t="s">
        <v>217</v>
      </c>
      <c r="AU257" s="14" t="s">
        <v>84</v>
      </c>
      <c r="AY257" s="14" t="s">
        <v>196</v>
      </c>
      <c r="BE257" s="110">
        <f t="shared" si="59"/>
        <v>0</v>
      </c>
      <c r="BF257" s="110">
        <f t="shared" si="60"/>
        <v>0</v>
      </c>
      <c r="BG257" s="110">
        <f t="shared" si="61"/>
        <v>0</v>
      </c>
      <c r="BH257" s="110">
        <f t="shared" si="62"/>
        <v>0</v>
      </c>
      <c r="BI257" s="110">
        <f t="shared" si="63"/>
        <v>0</v>
      </c>
      <c r="BJ257" s="14" t="s">
        <v>9</v>
      </c>
      <c r="BK257" s="110">
        <f t="shared" si="64"/>
        <v>0</v>
      </c>
      <c r="BL257" s="14" t="s">
        <v>212</v>
      </c>
      <c r="BM257" s="14" t="s">
        <v>1503</v>
      </c>
    </row>
    <row r="258" spans="2:65" s="1" customFormat="1" ht="22.5" customHeight="1">
      <c r="B258" s="132"/>
      <c r="C258" s="168" t="s">
        <v>753</v>
      </c>
      <c r="D258" s="168" t="s">
        <v>217</v>
      </c>
      <c r="E258" s="169" t="s">
        <v>1504</v>
      </c>
      <c r="F258" s="252" t="s">
        <v>1505</v>
      </c>
      <c r="G258" s="251"/>
      <c r="H258" s="251"/>
      <c r="I258" s="251"/>
      <c r="J258" s="170" t="s">
        <v>612</v>
      </c>
      <c r="K258" s="171">
        <v>31.5</v>
      </c>
      <c r="L258" s="253">
        <v>0</v>
      </c>
      <c r="M258" s="251"/>
      <c r="N258" s="254">
        <f t="shared" si="55"/>
        <v>0</v>
      </c>
      <c r="O258" s="251"/>
      <c r="P258" s="251"/>
      <c r="Q258" s="251"/>
      <c r="R258" s="134"/>
      <c r="T258" s="165" t="s">
        <v>3</v>
      </c>
      <c r="U258" s="40" t="s">
        <v>39</v>
      </c>
      <c r="V258" s="32"/>
      <c r="W258" s="166">
        <f t="shared" si="56"/>
        <v>0</v>
      </c>
      <c r="X258" s="166">
        <v>0</v>
      </c>
      <c r="Y258" s="166">
        <f t="shared" si="57"/>
        <v>0</v>
      </c>
      <c r="Z258" s="166">
        <v>0</v>
      </c>
      <c r="AA258" s="167">
        <f t="shared" si="58"/>
        <v>0</v>
      </c>
      <c r="AR258" s="14" t="s">
        <v>212</v>
      </c>
      <c r="AT258" s="14" t="s">
        <v>217</v>
      </c>
      <c r="AU258" s="14" t="s">
        <v>84</v>
      </c>
      <c r="AY258" s="14" t="s">
        <v>196</v>
      </c>
      <c r="BE258" s="110">
        <f t="shared" si="59"/>
        <v>0</v>
      </c>
      <c r="BF258" s="110">
        <f t="shared" si="60"/>
        <v>0</v>
      </c>
      <c r="BG258" s="110">
        <f t="shared" si="61"/>
        <v>0</v>
      </c>
      <c r="BH258" s="110">
        <f t="shared" si="62"/>
        <v>0</v>
      </c>
      <c r="BI258" s="110">
        <f t="shared" si="63"/>
        <v>0</v>
      </c>
      <c r="BJ258" s="14" t="s">
        <v>9</v>
      </c>
      <c r="BK258" s="110">
        <f t="shared" si="64"/>
        <v>0</v>
      </c>
      <c r="BL258" s="14" t="s">
        <v>212</v>
      </c>
      <c r="BM258" s="14" t="s">
        <v>1506</v>
      </c>
    </row>
    <row r="259" spans="2:65" s="1" customFormat="1" ht="31.5" customHeight="1">
      <c r="B259" s="132"/>
      <c r="C259" s="168" t="s">
        <v>745</v>
      </c>
      <c r="D259" s="168" t="s">
        <v>217</v>
      </c>
      <c r="E259" s="169" t="s">
        <v>1507</v>
      </c>
      <c r="F259" s="252" t="s">
        <v>1508</v>
      </c>
      <c r="G259" s="251"/>
      <c r="H259" s="251"/>
      <c r="I259" s="251"/>
      <c r="J259" s="170" t="s">
        <v>612</v>
      </c>
      <c r="K259" s="171">
        <v>2.6</v>
      </c>
      <c r="L259" s="253">
        <v>0</v>
      </c>
      <c r="M259" s="251"/>
      <c r="N259" s="254">
        <f t="shared" si="55"/>
        <v>0</v>
      </c>
      <c r="O259" s="251"/>
      <c r="P259" s="251"/>
      <c r="Q259" s="251"/>
      <c r="R259" s="134"/>
      <c r="T259" s="165" t="s">
        <v>3</v>
      </c>
      <c r="U259" s="40" t="s">
        <v>39</v>
      </c>
      <c r="V259" s="32"/>
      <c r="W259" s="166">
        <f t="shared" si="56"/>
        <v>0</v>
      </c>
      <c r="X259" s="166">
        <v>0</v>
      </c>
      <c r="Y259" s="166">
        <f t="shared" si="57"/>
        <v>0</v>
      </c>
      <c r="Z259" s="166">
        <v>0.053</v>
      </c>
      <c r="AA259" s="167">
        <f t="shared" si="58"/>
        <v>0.1378</v>
      </c>
      <c r="AR259" s="14" t="s">
        <v>212</v>
      </c>
      <c r="AT259" s="14" t="s">
        <v>217</v>
      </c>
      <c r="AU259" s="14" t="s">
        <v>84</v>
      </c>
      <c r="AY259" s="14" t="s">
        <v>196</v>
      </c>
      <c r="BE259" s="110">
        <f t="shared" si="59"/>
        <v>0</v>
      </c>
      <c r="BF259" s="110">
        <f t="shared" si="60"/>
        <v>0</v>
      </c>
      <c r="BG259" s="110">
        <f t="shared" si="61"/>
        <v>0</v>
      </c>
      <c r="BH259" s="110">
        <f t="shared" si="62"/>
        <v>0</v>
      </c>
      <c r="BI259" s="110">
        <f t="shared" si="63"/>
        <v>0</v>
      </c>
      <c r="BJ259" s="14" t="s">
        <v>9</v>
      </c>
      <c r="BK259" s="110">
        <f t="shared" si="64"/>
        <v>0</v>
      </c>
      <c r="BL259" s="14" t="s">
        <v>212</v>
      </c>
      <c r="BM259" s="14" t="s">
        <v>1509</v>
      </c>
    </row>
    <row r="260" spans="2:65" s="1" customFormat="1" ht="22.5" customHeight="1">
      <c r="B260" s="132"/>
      <c r="C260" s="168" t="s">
        <v>1510</v>
      </c>
      <c r="D260" s="168" t="s">
        <v>217</v>
      </c>
      <c r="E260" s="169" t="s">
        <v>1511</v>
      </c>
      <c r="F260" s="252" t="s">
        <v>1512</v>
      </c>
      <c r="G260" s="251"/>
      <c r="H260" s="251"/>
      <c r="I260" s="251"/>
      <c r="J260" s="170" t="s">
        <v>612</v>
      </c>
      <c r="K260" s="171">
        <v>1.8</v>
      </c>
      <c r="L260" s="253">
        <v>0</v>
      </c>
      <c r="M260" s="251"/>
      <c r="N260" s="254">
        <f t="shared" si="55"/>
        <v>0</v>
      </c>
      <c r="O260" s="251"/>
      <c r="P260" s="251"/>
      <c r="Q260" s="251"/>
      <c r="R260" s="134"/>
      <c r="T260" s="165" t="s">
        <v>3</v>
      </c>
      <c r="U260" s="40" t="s">
        <v>39</v>
      </c>
      <c r="V260" s="32"/>
      <c r="W260" s="166">
        <f t="shared" si="56"/>
        <v>0</v>
      </c>
      <c r="X260" s="166">
        <v>0</v>
      </c>
      <c r="Y260" s="166">
        <f t="shared" si="57"/>
        <v>0</v>
      </c>
      <c r="Z260" s="166">
        <v>0.076</v>
      </c>
      <c r="AA260" s="167">
        <f t="shared" si="58"/>
        <v>0.1368</v>
      </c>
      <c r="AR260" s="14" t="s">
        <v>212</v>
      </c>
      <c r="AT260" s="14" t="s">
        <v>217</v>
      </c>
      <c r="AU260" s="14" t="s">
        <v>84</v>
      </c>
      <c r="AY260" s="14" t="s">
        <v>196</v>
      </c>
      <c r="BE260" s="110">
        <f t="shared" si="59"/>
        <v>0</v>
      </c>
      <c r="BF260" s="110">
        <f t="shared" si="60"/>
        <v>0</v>
      </c>
      <c r="BG260" s="110">
        <f t="shared" si="61"/>
        <v>0</v>
      </c>
      <c r="BH260" s="110">
        <f t="shared" si="62"/>
        <v>0</v>
      </c>
      <c r="BI260" s="110">
        <f t="shared" si="63"/>
        <v>0</v>
      </c>
      <c r="BJ260" s="14" t="s">
        <v>9</v>
      </c>
      <c r="BK260" s="110">
        <f t="shared" si="64"/>
        <v>0</v>
      </c>
      <c r="BL260" s="14" t="s">
        <v>212</v>
      </c>
      <c r="BM260" s="14" t="s">
        <v>1513</v>
      </c>
    </row>
    <row r="261" spans="2:65" s="1" customFormat="1" ht="31.5" customHeight="1">
      <c r="B261" s="132"/>
      <c r="C261" s="168" t="s">
        <v>987</v>
      </c>
      <c r="D261" s="168" t="s">
        <v>217</v>
      </c>
      <c r="E261" s="169" t="s">
        <v>1514</v>
      </c>
      <c r="F261" s="252" t="s">
        <v>1515</v>
      </c>
      <c r="G261" s="251"/>
      <c r="H261" s="251"/>
      <c r="I261" s="251"/>
      <c r="J261" s="170" t="s">
        <v>612</v>
      </c>
      <c r="K261" s="171">
        <v>6</v>
      </c>
      <c r="L261" s="253">
        <v>0</v>
      </c>
      <c r="M261" s="251"/>
      <c r="N261" s="254">
        <f t="shared" si="55"/>
        <v>0</v>
      </c>
      <c r="O261" s="251"/>
      <c r="P261" s="251"/>
      <c r="Q261" s="251"/>
      <c r="R261" s="134"/>
      <c r="T261" s="165" t="s">
        <v>3</v>
      </c>
      <c r="U261" s="40" t="s">
        <v>39</v>
      </c>
      <c r="V261" s="32"/>
      <c r="W261" s="166">
        <f t="shared" si="56"/>
        <v>0</v>
      </c>
      <c r="X261" s="166">
        <v>0</v>
      </c>
      <c r="Y261" s="166">
        <f t="shared" si="57"/>
        <v>0</v>
      </c>
      <c r="Z261" s="166">
        <v>0.063</v>
      </c>
      <c r="AA261" s="167">
        <f t="shared" si="58"/>
        <v>0.378</v>
      </c>
      <c r="AR261" s="14" t="s">
        <v>212</v>
      </c>
      <c r="AT261" s="14" t="s">
        <v>217</v>
      </c>
      <c r="AU261" s="14" t="s">
        <v>84</v>
      </c>
      <c r="AY261" s="14" t="s">
        <v>196</v>
      </c>
      <c r="BE261" s="110">
        <f t="shared" si="59"/>
        <v>0</v>
      </c>
      <c r="BF261" s="110">
        <f t="shared" si="60"/>
        <v>0</v>
      </c>
      <c r="BG261" s="110">
        <f t="shared" si="61"/>
        <v>0</v>
      </c>
      <c r="BH261" s="110">
        <f t="shared" si="62"/>
        <v>0</v>
      </c>
      <c r="BI261" s="110">
        <f t="shared" si="63"/>
        <v>0</v>
      </c>
      <c r="BJ261" s="14" t="s">
        <v>9</v>
      </c>
      <c r="BK261" s="110">
        <f t="shared" si="64"/>
        <v>0</v>
      </c>
      <c r="BL261" s="14" t="s">
        <v>212</v>
      </c>
      <c r="BM261" s="14" t="s">
        <v>1516</v>
      </c>
    </row>
    <row r="262" spans="2:65" s="1" customFormat="1" ht="22.5" customHeight="1">
      <c r="B262" s="132"/>
      <c r="C262" s="168" t="s">
        <v>1517</v>
      </c>
      <c r="D262" s="168" t="s">
        <v>217</v>
      </c>
      <c r="E262" s="169" t="s">
        <v>1518</v>
      </c>
      <c r="F262" s="252" t="s">
        <v>1519</v>
      </c>
      <c r="G262" s="251"/>
      <c r="H262" s="251"/>
      <c r="I262" s="251"/>
      <c r="J262" s="170" t="s">
        <v>612</v>
      </c>
      <c r="K262" s="171">
        <v>5.8</v>
      </c>
      <c r="L262" s="253">
        <v>0</v>
      </c>
      <c r="M262" s="251"/>
      <c r="N262" s="254">
        <f t="shared" si="55"/>
        <v>0</v>
      </c>
      <c r="O262" s="251"/>
      <c r="P262" s="251"/>
      <c r="Q262" s="251"/>
      <c r="R262" s="134"/>
      <c r="T262" s="165" t="s">
        <v>3</v>
      </c>
      <c r="U262" s="40" t="s">
        <v>39</v>
      </c>
      <c r="V262" s="32"/>
      <c r="W262" s="166">
        <f t="shared" si="56"/>
        <v>0</v>
      </c>
      <c r="X262" s="166">
        <v>0</v>
      </c>
      <c r="Y262" s="166">
        <f t="shared" si="57"/>
        <v>0</v>
      </c>
      <c r="Z262" s="166">
        <v>0.066</v>
      </c>
      <c r="AA262" s="167">
        <f t="shared" si="58"/>
        <v>0.38280000000000003</v>
      </c>
      <c r="AR262" s="14" t="s">
        <v>212</v>
      </c>
      <c r="AT262" s="14" t="s">
        <v>217</v>
      </c>
      <c r="AU262" s="14" t="s">
        <v>84</v>
      </c>
      <c r="AY262" s="14" t="s">
        <v>196</v>
      </c>
      <c r="BE262" s="110">
        <f t="shared" si="59"/>
        <v>0</v>
      </c>
      <c r="BF262" s="110">
        <f t="shared" si="60"/>
        <v>0</v>
      </c>
      <c r="BG262" s="110">
        <f t="shared" si="61"/>
        <v>0</v>
      </c>
      <c r="BH262" s="110">
        <f t="shared" si="62"/>
        <v>0</v>
      </c>
      <c r="BI262" s="110">
        <f t="shared" si="63"/>
        <v>0</v>
      </c>
      <c r="BJ262" s="14" t="s">
        <v>9</v>
      </c>
      <c r="BK262" s="110">
        <f t="shared" si="64"/>
        <v>0</v>
      </c>
      <c r="BL262" s="14" t="s">
        <v>212</v>
      </c>
      <c r="BM262" s="14" t="s">
        <v>1520</v>
      </c>
    </row>
    <row r="263" spans="2:65" s="1" customFormat="1" ht="31.5" customHeight="1">
      <c r="B263" s="132"/>
      <c r="C263" s="168" t="s">
        <v>867</v>
      </c>
      <c r="D263" s="168" t="s">
        <v>217</v>
      </c>
      <c r="E263" s="169" t="s">
        <v>1521</v>
      </c>
      <c r="F263" s="252" t="s">
        <v>1522</v>
      </c>
      <c r="G263" s="251"/>
      <c r="H263" s="251"/>
      <c r="I263" s="251"/>
      <c r="J263" s="170" t="s">
        <v>1007</v>
      </c>
      <c r="K263" s="171">
        <v>1.8</v>
      </c>
      <c r="L263" s="253">
        <v>0</v>
      </c>
      <c r="M263" s="251"/>
      <c r="N263" s="254">
        <f t="shared" si="55"/>
        <v>0</v>
      </c>
      <c r="O263" s="251"/>
      <c r="P263" s="251"/>
      <c r="Q263" s="251"/>
      <c r="R263" s="134"/>
      <c r="T263" s="165" t="s">
        <v>3</v>
      </c>
      <c r="U263" s="40" t="s">
        <v>39</v>
      </c>
      <c r="V263" s="32"/>
      <c r="W263" s="166">
        <f t="shared" si="56"/>
        <v>0</v>
      </c>
      <c r="X263" s="166">
        <v>0</v>
      </c>
      <c r="Y263" s="166">
        <f t="shared" si="57"/>
        <v>0</v>
      </c>
      <c r="Z263" s="166">
        <v>2.2</v>
      </c>
      <c r="AA263" s="167">
        <f t="shared" si="58"/>
        <v>3.9600000000000004</v>
      </c>
      <c r="AR263" s="14" t="s">
        <v>212</v>
      </c>
      <c r="AT263" s="14" t="s">
        <v>217</v>
      </c>
      <c r="AU263" s="14" t="s">
        <v>84</v>
      </c>
      <c r="AY263" s="14" t="s">
        <v>196</v>
      </c>
      <c r="BE263" s="110">
        <f t="shared" si="59"/>
        <v>0</v>
      </c>
      <c r="BF263" s="110">
        <f t="shared" si="60"/>
        <v>0</v>
      </c>
      <c r="BG263" s="110">
        <f t="shared" si="61"/>
        <v>0</v>
      </c>
      <c r="BH263" s="110">
        <f t="shared" si="62"/>
        <v>0</v>
      </c>
      <c r="BI263" s="110">
        <f t="shared" si="63"/>
        <v>0</v>
      </c>
      <c r="BJ263" s="14" t="s">
        <v>9</v>
      </c>
      <c r="BK263" s="110">
        <f t="shared" si="64"/>
        <v>0</v>
      </c>
      <c r="BL263" s="14" t="s">
        <v>212</v>
      </c>
      <c r="BM263" s="14" t="s">
        <v>1523</v>
      </c>
    </row>
    <row r="264" spans="2:65" s="1" customFormat="1" ht="31.5" customHeight="1">
      <c r="B264" s="132"/>
      <c r="C264" s="168" t="s">
        <v>719</v>
      </c>
      <c r="D264" s="168" t="s">
        <v>217</v>
      </c>
      <c r="E264" s="169" t="s">
        <v>1524</v>
      </c>
      <c r="F264" s="252" t="s">
        <v>1525</v>
      </c>
      <c r="G264" s="251"/>
      <c r="H264" s="251"/>
      <c r="I264" s="251"/>
      <c r="J264" s="170" t="s">
        <v>1068</v>
      </c>
      <c r="K264" s="171">
        <v>2</v>
      </c>
      <c r="L264" s="253">
        <v>0</v>
      </c>
      <c r="M264" s="251"/>
      <c r="N264" s="254">
        <f t="shared" si="55"/>
        <v>0</v>
      </c>
      <c r="O264" s="251"/>
      <c r="P264" s="251"/>
      <c r="Q264" s="251"/>
      <c r="R264" s="134"/>
      <c r="T264" s="165" t="s">
        <v>3</v>
      </c>
      <c r="U264" s="40" t="s">
        <v>39</v>
      </c>
      <c r="V264" s="32"/>
      <c r="W264" s="166">
        <f t="shared" si="56"/>
        <v>0</v>
      </c>
      <c r="X264" s="166">
        <v>0</v>
      </c>
      <c r="Y264" s="166">
        <f t="shared" si="57"/>
        <v>0</v>
      </c>
      <c r="Z264" s="166">
        <v>0</v>
      </c>
      <c r="AA264" s="167">
        <f t="shared" si="58"/>
        <v>0</v>
      </c>
      <c r="AR264" s="14" t="s">
        <v>212</v>
      </c>
      <c r="AT264" s="14" t="s">
        <v>217</v>
      </c>
      <c r="AU264" s="14" t="s">
        <v>84</v>
      </c>
      <c r="AY264" s="14" t="s">
        <v>196</v>
      </c>
      <c r="BE264" s="110">
        <f t="shared" si="59"/>
        <v>0</v>
      </c>
      <c r="BF264" s="110">
        <f t="shared" si="60"/>
        <v>0</v>
      </c>
      <c r="BG264" s="110">
        <f t="shared" si="61"/>
        <v>0</v>
      </c>
      <c r="BH264" s="110">
        <f t="shared" si="62"/>
        <v>0</v>
      </c>
      <c r="BI264" s="110">
        <f t="shared" si="63"/>
        <v>0</v>
      </c>
      <c r="BJ264" s="14" t="s">
        <v>9</v>
      </c>
      <c r="BK264" s="110">
        <f t="shared" si="64"/>
        <v>0</v>
      </c>
      <c r="BL264" s="14" t="s">
        <v>212</v>
      </c>
      <c r="BM264" s="14" t="s">
        <v>1526</v>
      </c>
    </row>
    <row r="265" spans="2:65" s="1" customFormat="1" ht="31.5" customHeight="1">
      <c r="B265" s="132"/>
      <c r="C265" s="168" t="s">
        <v>662</v>
      </c>
      <c r="D265" s="168" t="s">
        <v>217</v>
      </c>
      <c r="E265" s="169" t="s">
        <v>1527</v>
      </c>
      <c r="F265" s="252" t="s">
        <v>1528</v>
      </c>
      <c r="G265" s="251"/>
      <c r="H265" s="251"/>
      <c r="I265" s="251"/>
      <c r="J265" s="170" t="s">
        <v>250</v>
      </c>
      <c r="K265" s="171">
        <v>1</v>
      </c>
      <c r="L265" s="253">
        <v>0</v>
      </c>
      <c r="M265" s="251"/>
      <c r="N265" s="254">
        <f t="shared" si="55"/>
        <v>0</v>
      </c>
      <c r="O265" s="251"/>
      <c r="P265" s="251"/>
      <c r="Q265" s="251"/>
      <c r="R265" s="134"/>
      <c r="T265" s="165" t="s">
        <v>3</v>
      </c>
      <c r="U265" s="40" t="s">
        <v>39</v>
      </c>
      <c r="V265" s="32"/>
      <c r="W265" s="166">
        <f t="shared" si="56"/>
        <v>0</v>
      </c>
      <c r="X265" s="166">
        <v>0</v>
      </c>
      <c r="Y265" s="166">
        <f t="shared" si="57"/>
        <v>0</v>
      </c>
      <c r="Z265" s="166">
        <v>0.019</v>
      </c>
      <c r="AA265" s="167">
        <f t="shared" si="58"/>
        <v>0.019</v>
      </c>
      <c r="AR265" s="14" t="s">
        <v>212</v>
      </c>
      <c r="AT265" s="14" t="s">
        <v>217</v>
      </c>
      <c r="AU265" s="14" t="s">
        <v>84</v>
      </c>
      <c r="AY265" s="14" t="s">
        <v>196</v>
      </c>
      <c r="BE265" s="110">
        <f t="shared" si="59"/>
        <v>0</v>
      </c>
      <c r="BF265" s="110">
        <f t="shared" si="60"/>
        <v>0</v>
      </c>
      <c r="BG265" s="110">
        <f t="shared" si="61"/>
        <v>0</v>
      </c>
      <c r="BH265" s="110">
        <f t="shared" si="62"/>
        <v>0</v>
      </c>
      <c r="BI265" s="110">
        <f t="shared" si="63"/>
        <v>0</v>
      </c>
      <c r="BJ265" s="14" t="s">
        <v>9</v>
      </c>
      <c r="BK265" s="110">
        <f t="shared" si="64"/>
        <v>0</v>
      </c>
      <c r="BL265" s="14" t="s">
        <v>212</v>
      </c>
      <c r="BM265" s="14" t="s">
        <v>1529</v>
      </c>
    </row>
    <row r="266" spans="2:65" s="1" customFormat="1" ht="31.5" customHeight="1">
      <c r="B266" s="132"/>
      <c r="C266" s="168" t="s">
        <v>675</v>
      </c>
      <c r="D266" s="168" t="s">
        <v>217</v>
      </c>
      <c r="E266" s="169" t="s">
        <v>1530</v>
      </c>
      <c r="F266" s="252" t="s">
        <v>1531</v>
      </c>
      <c r="G266" s="251"/>
      <c r="H266" s="251"/>
      <c r="I266" s="251"/>
      <c r="J266" s="170" t="s">
        <v>201</v>
      </c>
      <c r="K266" s="171">
        <v>150</v>
      </c>
      <c r="L266" s="253">
        <v>0</v>
      </c>
      <c r="M266" s="251"/>
      <c r="N266" s="254">
        <f t="shared" si="55"/>
        <v>0</v>
      </c>
      <c r="O266" s="251"/>
      <c r="P266" s="251"/>
      <c r="Q266" s="251"/>
      <c r="R266" s="134"/>
      <c r="T266" s="165" t="s">
        <v>3</v>
      </c>
      <c r="U266" s="40" t="s">
        <v>39</v>
      </c>
      <c r="V266" s="32"/>
      <c r="W266" s="166">
        <f t="shared" si="56"/>
        <v>0</v>
      </c>
      <c r="X266" s="166">
        <v>0</v>
      </c>
      <c r="Y266" s="166">
        <f t="shared" si="57"/>
        <v>0</v>
      </c>
      <c r="Z266" s="166">
        <v>0.01</v>
      </c>
      <c r="AA266" s="167">
        <f t="shared" si="58"/>
        <v>1.5</v>
      </c>
      <c r="AR266" s="14" t="s">
        <v>212</v>
      </c>
      <c r="AT266" s="14" t="s">
        <v>217</v>
      </c>
      <c r="AU266" s="14" t="s">
        <v>84</v>
      </c>
      <c r="AY266" s="14" t="s">
        <v>196</v>
      </c>
      <c r="BE266" s="110">
        <f t="shared" si="59"/>
        <v>0</v>
      </c>
      <c r="BF266" s="110">
        <f t="shared" si="60"/>
        <v>0</v>
      </c>
      <c r="BG266" s="110">
        <f t="shared" si="61"/>
        <v>0</v>
      </c>
      <c r="BH266" s="110">
        <f t="shared" si="62"/>
        <v>0</v>
      </c>
      <c r="BI266" s="110">
        <f t="shared" si="63"/>
        <v>0</v>
      </c>
      <c r="BJ266" s="14" t="s">
        <v>9</v>
      </c>
      <c r="BK266" s="110">
        <f t="shared" si="64"/>
        <v>0</v>
      </c>
      <c r="BL266" s="14" t="s">
        <v>212</v>
      </c>
      <c r="BM266" s="14" t="s">
        <v>1532</v>
      </c>
    </row>
    <row r="267" spans="2:65" s="1" customFormat="1" ht="31.5" customHeight="1">
      <c r="B267" s="132"/>
      <c r="C267" s="168" t="s">
        <v>684</v>
      </c>
      <c r="D267" s="168" t="s">
        <v>217</v>
      </c>
      <c r="E267" s="169" t="s">
        <v>1533</v>
      </c>
      <c r="F267" s="252" t="s">
        <v>1534</v>
      </c>
      <c r="G267" s="251"/>
      <c r="H267" s="251"/>
      <c r="I267" s="251"/>
      <c r="J267" s="170" t="s">
        <v>201</v>
      </c>
      <c r="K267" s="171">
        <v>53.6</v>
      </c>
      <c r="L267" s="253">
        <v>0</v>
      </c>
      <c r="M267" s="251"/>
      <c r="N267" s="254">
        <f t="shared" si="55"/>
        <v>0</v>
      </c>
      <c r="O267" s="251"/>
      <c r="P267" s="251"/>
      <c r="Q267" s="251"/>
      <c r="R267" s="134"/>
      <c r="T267" s="165" t="s">
        <v>3</v>
      </c>
      <c r="U267" s="40" t="s">
        <v>39</v>
      </c>
      <c r="V267" s="32"/>
      <c r="W267" s="166">
        <f t="shared" si="56"/>
        <v>0</v>
      </c>
      <c r="X267" s="166">
        <v>1E-05</v>
      </c>
      <c r="Y267" s="166">
        <f t="shared" si="57"/>
        <v>0.000536</v>
      </c>
      <c r="Z267" s="166">
        <v>0</v>
      </c>
      <c r="AA267" s="167">
        <f t="shared" si="58"/>
        <v>0</v>
      </c>
      <c r="AR267" s="14" t="s">
        <v>212</v>
      </c>
      <c r="AT267" s="14" t="s">
        <v>217</v>
      </c>
      <c r="AU267" s="14" t="s">
        <v>84</v>
      </c>
      <c r="AY267" s="14" t="s">
        <v>196</v>
      </c>
      <c r="BE267" s="110">
        <f t="shared" si="59"/>
        <v>0</v>
      </c>
      <c r="BF267" s="110">
        <f t="shared" si="60"/>
        <v>0</v>
      </c>
      <c r="BG267" s="110">
        <f t="shared" si="61"/>
        <v>0</v>
      </c>
      <c r="BH267" s="110">
        <f t="shared" si="62"/>
        <v>0</v>
      </c>
      <c r="BI267" s="110">
        <f t="shared" si="63"/>
        <v>0</v>
      </c>
      <c r="BJ267" s="14" t="s">
        <v>9</v>
      </c>
      <c r="BK267" s="110">
        <f t="shared" si="64"/>
        <v>0</v>
      </c>
      <c r="BL267" s="14" t="s">
        <v>212</v>
      </c>
      <c r="BM267" s="14" t="s">
        <v>1535</v>
      </c>
    </row>
    <row r="268" spans="2:65" s="1" customFormat="1" ht="31.5" customHeight="1">
      <c r="B268" s="132"/>
      <c r="C268" s="168" t="s">
        <v>688</v>
      </c>
      <c r="D268" s="168" t="s">
        <v>217</v>
      </c>
      <c r="E268" s="169" t="s">
        <v>1536</v>
      </c>
      <c r="F268" s="252" t="s">
        <v>1537</v>
      </c>
      <c r="G268" s="251"/>
      <c r="H268" s="251"/>
      <c r="I268" s="251"/>
      <c r="J268" s="170" t="s">
        <v>612</v>
      </c>
      <c r="K268" s="171">
        <v>149.7</v>
      </c>
      <c r="L268" s="253">
        <v>0</v>
      </c>
      <c r="M268" s="251"/>
      <c r="N268" s="254">
        <f t="shared" si="55"/>
        <v>0</v>
      </c>
      <c r="O268" s="251"/>
      <c r="P268" s="251"/>
      <c r="Q268" s="251"/>
      <c r="R268" s="134"/>
      <c r="T268" s="165" t="s">
        <v>3</v>
      </c>
      <c r="U268" s="40" t="s">
        <v>39</v>
      </c>
      <c r="V268" s="32"/>
      <c r="W268" s="166">
        <f t="shared" si="56"/>
        <v>0</v>
      </c>
      <c r="X268" s="166">
        <v>0</v>
      </c>
      <c r="Y268" s="166">
        <f t="shared" si="57"/>
        <v>0</v>
      </c>
      <c r="Z268" s="166">
        <v>0.01</v>
      </c>
      <c r="AA268" s="167">
        <f t="shared" si="58"/>
        <v>1.4969999999999999</v>
      </c>
      <c r="AR268" s="14" t="s">
        <v>212</v>
      </c>
      <c r="AT268" s="14" t="s">
        <v>217</v>
      </c>
      <c r="AU268" s="14" t="s">
        <v>84</v>
      </c>
      <c r="AY268" s="14" t="s">
        <v>196</v>
      </c>
      <c r="BE268" s="110">
        <f t="shared" si="59"/>
        <v>0</v>
      </c>
      <c r="BF268" s="110">
        <f t="shared" si="60"/>
        <v>0</v>
      </c>
      <c r="BG268" s="110">
        <f t="shared" si="61"/>
        <v>0</v>
      </c>
      <c r="BH268" s="110">
        <f t="shared" si="62"/>
        <v>0</v>
      </c>
      <c r="BI268" s="110">
        <f t="shared" si="63"/>
        <v>0</v>
      </c>
      <c r="BJ268" s="14" t="s">
        <v>9</v>
      </c>
      <c r="BK268" s="110">
        <f t="shared" si="64"/>
        <v>0</v>
      </c>
      <c r="BL268" s="14" t="s">
        <v>212</v>
      </c>
      <c r="BM268" s="14" t="s">
        <v>1538</v>
      </c>
    </row>
    <row r="269" spans="2:65" s="1" customFormat="1" ht="31.5" customHeight="1">
      <c r="B269" s="132"/>
      <c r="C269" s="168" t="s">
        <v>692</v>
      </c>
      <c r="D269" s="168" t="s">
        <v>217</v>
      </c>
      <c r="E269" s="169" t="s">
        <v>1539</v>
      </c>
      <c r="F269" s="252" t="s">
        <v>1540</v>
      </c>
      <c r="G269" s="251"/>
      <c r="H269" s="251"/>
      <c r="I269" s="251"/>
      <c r="J269" s="170" t="s">
        <v>612</v>
      </c>
      <c r="K269" s="171">
        <v>1070.5</v>
      </c>
      <c r="L269" s="253">
        <v>0</v>
      </c>
      <c r="M269" s="251"/>
      <c r="N269" s="254">
        <f t="shared" si="55"/>
        <v>0</v>
      </c>
      <c r="O269" s="251"/>
      <c r="P269" s="251"/>
      <c r="Q269" s="251"/>
      <c r="R269" s="134"/>
      <c r="T269" s="165" t="s">
        <v>3</v>
      </c>
      <c r="U269" s="40" t="s">
        <v>39</v>
      </c>
      <c r="V269" s="32"/>
      <c r="W269" s="166">
        <f t="shared" si="56"/>
        <v>0</v>
      </c>
      <c r="X269" s="166">
        <v>0</v>
      </c>
      <c r="Y269" s="166">
        <f t="shared" si="57"/>
        <v>0</v>
      </c>
      <c r="Z269" s="166">
        <v>0.01</v>
      </c>
      <c r="AA269" s="167">
        <f t="shared" si="58"/>
        <v>10.705</v>
      </c>
      <c r="AR269" s="14" t="s">
        <v>212</v>
      </c>
      <c r="AT269" s="14" t="s">
        <v>217</v>
      </c>
      <c r="AU269" s="14" t="s">
        <v>84</v>
      </c>
      <c r="AY269" s="14" t="s">
        <v>196</v>
      </c>
      <c r="BE269" s="110">
        <f t="shared" si="59"/>
        <v>0</v>
      </c>
      <c r="BF269" s="110">
        <f t="shared" si="60"/>
        <v>0</v>
      </c>
      <c r="BG269" s="110">
        <f t="shared" si="61"/>
        <v>0</v>
      </c>
      <c r="BH269" s="110">
        <f t="shared" si="62"/>
        <v>0</v>
      </c>
      <c r="BI269" s="110">
        <f t="shared" si="63"/>
        <v>0</v>
      </c>
      <c r="BJ269" s="14" t="s">
        <v>9</v>
      </c>
      <c r="BK269" s="110">
        <f t="shared" si="64"/>
        <v>0</v>
      </c>
      <c r="BL269" s="14" t="s">
        <v>212</v>
      </c>
      <c r="BM269" s="14" t="s">
        <v>1541</v>
      </c>
    </row>
    <row r="270" spans="2:65" s="1" customFormat="1" ht="31.5" customHeight="1">
      <c r="B270" s="132"/>
      <c r="C270" s="168" t="s">
        <v>700</v>
      </c>
      <c r="D270" s="168" t="s">
        <v>217</v>
      </c>
      <c r="E270" s="169" t="s">
        <v>1542</v>
      </c>
      <c r="F270" s="252" t="s">
        <v>1543</v>
      </c>
      <c r="G270" s="251"/>
      <c r="H270" s="251"/>
      <c r="I270" s="251"/>
      <c r="J270" s="170" t="s">
        <v>1007</v>
      </c>
      <c r="K270" s="171">
        <v>767.5</v>
      </c>
      <c r="L270" s="253">
        <v>0</v>
      </c>
      <c r="M270" s="251"/>
      <c r="N270" s="254">
        <f t="shared" si="55"/>
        <v>0</v>
      </c>
      <c r="O270" s="251"/>
      <c r="P270" s="251"/>
      <c r="Q270" s="251"/>
      <c r="R270" s="134"/>
      <c r="T270" s="165" t="s">
        <v>3</v>
      </c>
      <c r="U270" s="40" t="s">
        <v>39</v>
      </c>
      <c r="V270" s="32"/>
      <c r="W270" s="166">
        <f t="shared" si="56"/>
        <v>0</v>
      </c>
      <c r="X270" s="166">
        <v>0</v>
      </c>
      <c r="Y270" s="166">
        <f t="shared" si="57"/>
        <v>0</v>
      </c>
      <c r="Z270" s="166">
        <v>0.66</v>
      </c>
      <c r="AA270" s="167">
        <f t="shared" si="58"/>
        <v>506.55</v>
      </c>
      <c r="AR270" s="14" t="s">
        <v>212</v>
      </c>
      <c r="AT270" s="14" t="s">
        <v>217</v>
      </c>
      <c r="AU270" s="14" t="s">
        <v>84</v>
      </c>
      <c r="AY270" s="14" t="s">
        <v>196</v>
      </c>
      <c r="BE270" s="110">
        <f t="shared" si="59"/>
        <v>0</v>
      </c>
      <c r="BF270" s="110">
        <f t="shared" si="60"/>
        <v>0</v>
      </c>
      <c r="BG270" s="110">
        <f t="shared" si="61"/>
        <v>0</v>
      </c>
      <c r="BH270" s="110">
        <f t="shared" si="62"/>
        <v>0</v>
      </c>
      <c r="BI270" s="110">
        <f t="shared" si="63"/>
        <v>0</v>
      </c>
      <c r="BJ270" s="14" t="s">
        <v>9</v>
      </c>
      <c r="BK270" s="110">
        <f t="shared" si="64"/>
        <v>0</v>
      </c>
      <c r="BL270" s="14" t="s">
        <v>212</v>
      </c>
      <c r="BM270" s="14" t="s">
        <v>1544</v>
      </c>
    </row>
    <row r="271" spans="2:65" s="1" customFormat="1" ht="22.5" customHeight="1">
      <c r="B271" s="132"/>
      <c r="C271" s="168" t="s">
        <v>696</v>
      </c>
      <c r="D271" s="168" t="s">
        <v>217</v>
      </c>
      <c r="E271" s="169" t="s">
        <v>1545</v>
      </c>
      <c r="F271" s="252" t="s">
        <v>1546</v>
      </c>
      <c r="G271" s="251"/>
      <c r="H271" s="251"/>
      <c r="I271" s="251"/>
      <c r="J271" s="170" t="s">
        <v>1068</v>
      </c>
      <c r="K271" s="171">
        <v>1</v>
      </c>
      <c r="L271" s="253">
        <v>0</v>
      </c>
      <c r="M271" s="251"/>
      <c r="N271" s="254">
        <f t="shared" si="55"/>
        <v>0</v>
      </c>
      <c r="O271" s="251"/>
      <c r="P271" s="251"/>
      <c r="Q271" s="251"/>
      <c r="R271" s="134"/>
      <c r="T271" s="165" t="s">
        <v>3</v>
      </c>
      <c r="U271" s="40" t="s">
        <v>39</v>
      </c>
      <c r="V271" s="32"/>
      <c r="W271" s="166">
        <f t="shared" si="56"/>
        <v>0</v>
      </c>
      <c r="X271" s="166">
        <v>0</v>
      </c>
      <c r="Y271" s="166">
        <f t="shared" si="57"/>
        <v>0</v>
      </c>
      <c r="Z271" s="166">
        <v>0</v>
      </c>
      <c r="AA271" s="167">
        <f t="shared" si="58"/>
        <v>0</v>
      </c>
      <c r="AR271" s="14" t="s">
        <v>212</v>
      </c>
      <c r="AT271" s="14" t="s">
        <v>217</v>
      </c>
      <c r="AU271" s="14" t="s">
        <v>84</v>
      </c>
      <c r="AY271" s="14" t="s">
        <v>196</v>
      </c>
      <c r="BE271" s="110">
        <f t="shared" si="59"/>
        <v>0</v>
      </c>
      <c r="BF271" s="110">
        <f t="shared" si="60"/>
        <v>0</v>
      </c>
      <c r="BG271" s="110">
        <f t="shared" si="61"/>
        <v>0</v>
      </c>
      <c r="BH271" s="110">
        <f t="shared" si="62"/>
        <v>0</v>
      </c>
      <c r="BI271" s="110">
        <f t="shared" si="63"/>
        <v>0</v>
      </c>
      <c r="BJ271" s="14" t="s">
        <v>9</v>
      </c>
      <c r="BK271" s="110">
        <f t="shared" si="64"/>
        <v>0</v>
      </c>
      <c r="BL271" s="14" t="s">
        <v>212</v>
      </c>
      <c r="BM271" s="14" t="s">
        <v>1547</v>
      </c>
    </row>
    <row r="272" spans="2:63" s="10" customFormat="1" ht="29.85" customHeight="1">
      <c r="B272" s="150"/>
      <c r="C272" s="151"/>
      <c r="D272" s="160" t="s">
        <v>1178</v>
      </c>
      <c r="E272" s="160"/>
      <c r="F272" s="160"/>
      <c r="G272" s="160"/>
      <c r="H272" s="160"/>
      <c r="I272" s="160"/>
      <c r="J272" s="160"/>
      <c r="K272" s="160"/>
      <c r="L272" s="160"/>
      <c r="M272" s="160"/>
      <c r="N272" s="264">
        <f>BK272</f>
        <v>0</v>
      </c>
      <c r="O272" s="265"/>
      <c r="P272" s="265"/>
      <c r="Q272" s="265"/>
      <c r="R272" s="153"/>
      <c r="T272" s="154"/>
      <c r="U272" s="151"/>
      <c r="V272" s="151"/>
      <c r="W272" s="155">
        <f>SUM(W273:W278)</f>
        <v>0</v>
      </c>
      <c r="X272" s="151"/>
      <c r="Y272" s="155">
        <f>SUM(Y273:Y278)</f>
        <v>0</v>
      </c>
      <c r="Z272" s="151"/>
      <c r="AA272" s="156">
        <f>SUM(AA273:AA278)</f>
        <v>0</v>
      </c>
      <c r="AR272" s="157" t="s">
        <v>9</v>
      </c>
      <c r="AT272" s="158" t="s">
        <v>73</v>
      </c>
      <c r="AU272" s="158" t="s">
        <v>9</v>
      </c>
      <c r="AY272" s="157" t="s">
        <v>196</v>
      </c>
      <c r="BK272" s="159">
        <f>SUM(BK273:BK278)</f>
        <v>0</v>
      </c>
    </row>
    <row r="273" spans="2:65" s="1" customFormat="1" ht="44.25" customHeight="1">
      <c r="B273" s="132"/>
      <c r="C273" s="168" t="s">
        <v>704</v>
      </c>
      <c r="D273" s="168" t="s">
        <v>217</v>
      </c>
      <c r="E273" s="169" t="s">
        <v>1548</v>
      </c>
      <c r="F273" s="252" t="s">
        <v>1549</v>
      </c>
      <c r="G273" s="251"/>
      <c r="H273" s="251"/>
      <c r="I273" s="251"/>
      <c r="J273" s="170" t="s">
        <v>906</v>
      </c>
      <c r="K273" s="171">
        <v>577.242</v>
      </c>
      <c r="L273" s="253">
        <v>0</v>
      </c>
      <c r="M273" s="251"/>
      <c r="N273" s="254">
        <f aca="true" t="shared" si="65" ref="N273:N278">ROUND(L273*K273,0)</f>
        <v>0</v>
      </c>
      <c r="O273" s="251"/>
      <c r="P273" s="251"/>
      <c r="Q273" s="251"/>
      <c r="R273" s="134"/>
      <c r="T273" s="165" t="s">
        <v>3</v>
      </c>
      <c r="U273" s="40" t="s">
        <v>39</v>
      </c>
      <c r="V273" s="32"/>
      <c r="W273" s="166">
        <f aca="true" t="shared" si="66" ref="W273:W278">V273*K273</f>
        <v>0</v>
      </c>
      <c r="X273" s="166">
        <v>0</v>
      </c>
      <c r="Y273" s="166">
        <f aca="true" t="shared" si="67" ref="Y273:Y278">X273*K273</f>
        <v>0</v>
      </c>
      <c r="Z273" s="166">
        <v>0</v>
      </c>
      <c r="AA273" s="167">
        <f aca="true" t="shared" si="68" ref="AA273:AA278">Z273*K273</f>
        <v>0</v>
      </c>
      <c r="AR273" s="14" t="s">
        <v>212</v>
      </c>
      <c r="AT273" s="14" t="s">
        <v>217</v>
      </c>
      <c r="AU273" s="14" t="s">
        <v>84</v>
      </c>
      <c r="AY273" s="14" t="s">
        <v>196</v>
      </c>
      <c r="BE273" s="110">
        <f aca="true" t="shared" si="69" ref="BE273:BE278">IF(U273="základní",N273,0)</f>
        <v>0</v>
      </c>
      <c r="BF273" s="110">
        <f aca="true" t="shared" si="70" ref="BF273:BF278">IF(U273="snížená",N273,0)</f>
        <v>0</v>
      </c>
      <c r="BG273" s="110">
        <f aca="true" t="shared" si="71" ref="BG273:BG278">IF(U273="zákl. přenesená",N273,0)</f>
        <v>0</v>
      </c>
      <c r="BH273" s="110">
        <f aca="true" t="shared" si="72" ref="BH273:BH278">IF(U273="sníž. přenesená",N273,0)</f>
        <v>0</v>
      </c>
      <c r="BI273" s="110">
        <f aca="true" t="shared" si="73" ref="BI273:BI278">IF(U273="nulová",N273,0)</f>
        <v>0</v>
      </c>
      <c r="BJ273" s="14" t="s">
        <v>9</v>
      </c>
      <c r="BK273" s="110">
        <f aca="true" t="shared" si="74" ref="BK273:BK278">ROUND(L273*K273,0)</f>
        <v>0</v>
      </c>
      <c r="BL273" s="14" t="s">
        <v>212</v>
      </c>
      <c r="BM273" s="14" t="s">
        <v>1550</v>
      </c>
    </row>
    <row r="274" spans="2:65" s="1" customFormat="1" ht="31.5" customHeight="1">
      <c r="B274" s="132"/>
      <c r="C274" s="168" t="s">
        <v>1551</v>
      </c>
      <c r="D274" s="168" t="s">
        <v>217</v>
      </c>
      <c r="E274" s="169" t="s">
        <v>1552</v>
      </c>
      <c r="F274" s="252" t="s">
        <v>1553</v>
      </c>
      <c r="G274" s="251"/>
      <c r="H274" s="251"/>
      <c r="I274" s="251"/>
      <c r="J274" s="170" t="s">
        <v>906</v>
      </c>
      <c r="K274" s="171">
        <v>10967.598</v>
      </c>
      <c r="L274" s="253">
        <v>0</v>
      </c>
      <c r="M274" s="251"/>
      <c r="N274" s="254">
        <f t="shared" si="65"/>
        <v>0</v>
      </c>
      <c r="O274" s="251"/>
      <c r="P274" s="251"/>
      <c r="Q274" s="251"/>
      <c r="R274" s="134"/>
      <c r="T274" s="165" t="s">
        <v>3</v>
      </c>
      <c r="U274" s="40" t="s">
        <v>39</v>
      </c>
      <c r="V274" s="32"/>
      <c r="W274" s="166">
        <f t="shared" si="66"/>
        <v>0</v>
      </c>
      <c r="X274" s="166">
        <v>0</v>
      </c>
      <c r="Y274" s="166">
        <f t="shared" si="67"/>
        <v>0</v>
      </c>
      <c r="Z274" s="166">
        <v>0</v>
      </c>
      <c r="AA274" s="167">
        <f t="shared" si="68"/>
        <v>0</v>
      </c>
      <c r="AR274" s="14" t="s">
        <v>212</v>
      </c>
      <c r="AT274" s="14" t="s">
        <v>217</v>
      </c>
      <c r="AU274" s="14" t="s">
        <v>84</v>
      </c>
      <c r="AY274" s="14" t="s">
        <v>196</v>
      </c>
      <c r="BE274" s="110">
        <f t="shared" si="69"/>
        <v>0</v>
      </c>
      <c r="BF274" s="110">
        <f t="shared" si="70"/>
        <v>0</v>
      </c>
      <c r="BG274" s="110">
        <f t="shared" si="71"/>
        <v>0</v>
      </c>
      <c r="BH274" s="110">
        <f t="shared" si="72"/>
        <v>0</v>
      </c>
      <c r="BI274" s="110">
        <f t="shared" si="73"/>
        <v>0</v>
      </c>
      <c r="BJ274" s="14" t="s">
        <v>9</v>
      </c>
      <c r="BK274" s="110">
        <f t="shared" si="74"/>
        <v>0</v>
      </c>
      <c r="BL274" s="14" t="s">
        <v>212</v>
      </c>
      <c r="BM274" s="14" t="s">
        <v>1554</v>
      </c>
    </row>
    <row r="275" spans="2:65" s="1" customFormat="1" ht="31.5" customHeight="1">
      <c r="B275" s="132"/>
      <c r="C275" s="168" t="s">
        <v>769</v>
      </c>
      <c r="D275" s="168" t="s">
        <v>217</v>
      </c>
      <c r="E275" s="169" t="s">
        <v>1555</v>
      </c>
      <c r="F275" s="252" t="s">
        <v>1556</v>
      </c>
      <c r="G275" s="251"/>
      <c r="H275" s="251"/>
      <c r="I275" s="251"/>
      <c r="J275" s="170" t="s">
        <v>906</v>
      </c>
      <c r="K275" s="171">
        <v>577.242</v>
      </c>
      <c r="L275" s="253">
        <v>0</v>
      </c>
      <c r="M275" s="251"/>
      <c r="N275" s="254">
        <f t="shared" si="65"/>
        <v>0</v>
      </c>
      <c r="O275" s="251"/>
      <c r="P275" s="251"/>
      <c r="Q275" s="251"/>
      <c r="R275" s="134"/>
      <c r="T275" s="165" t="s">
        <v>3</v>
      </c>
      <c r="U275" s="40" t="s">
        <v>39</v>
      </c>
      <c r="V275" s="32"/>
      <c r="W275" s="166">
        <f t="shared" si="66"/>
        <v>0</v>
      </c>
      <c r="X275" s="166">
        <v>0</v>
      </c>
      <c r="Y275" s="166">
        <f t="shared" si="67"/>
        <v>0</v>
      </c>
      <c r="Z275" s="166">
        <v>0</v>
      </c>
      <c r="AA275" s="167">
        <f t="shared" si="68"/>
        <v>0</v>
      </c>
      <c r="AR275" s="14" t="s">
        <v>212</v>
      </c>
      <c r="AT275" s="14" t="s">
        <v>217</v>
      </c>
      <c r="AU275" s="14" t="s">
        <v>84</v>
      </c>
      <c r="AY275" s="14" t="s">
        <v>196</v>
      </c>
      <c r="BE275" s="110">
        <f t="shared" si="69"/>
        <v>0</v>
      </c>
      <c r="BF275" s="110">
        <f t="shared" si="70"/>
        <v>0</v>
      </c>
      <c r="BG275" s="110">
        <f t="shared" si="71"/>
        <v>0</v>
      </c>
      <c r="BH275" s="110">
        <f t="shared" si="72"/>
        <v>0</v>
      </c>
      <c r="BI275" s="110">
        <f t="shared" si="73"/>
        <v>0</v>
      </c>
      <c r="BJ275" s="14" t="s">
        <v>9</v>
      </c>
      <c r="BK275" s="110">
        <f t="shared" si="74"/>
        <v>0</v>
      </c>
      <c r="BL275" s="14" t="s">
        <v>212</v>
      </c>
      <c r="BM275" s="14" t="s">
        <v>1557</v>
      </c>
    </row>
    <row r="276" spans="2:65" s="1" customFormat="1" ht="31.5" customHeight="1">
      <c r="B276" s="132"/>
      <c r="C276" s="168" t="s">
        <v>651</v>
      </c>
      <c r="D276" s="168" t="s">
        <v>217</v>
      </c>
      <c r="E276" s="169" t="s">
        <v>1558</v>
      </c>
      <c r="F276" s="252" t="s">
        <v>1559</v>
      </c>
      <c r="G276" s="251"/>
      <c r="H276" s="251"/>
      <c r="I276" s="251"/>
      <c r="J276" s="170" t="s">
        <v>906</v>
      </c>
      <c r="K276" s="171">
        <v>33.283</v>
      </c>
      <c r="L276" s="253">
        <v>0</v>
      </c>
      <c r="M276" s="251"/>
      <c r="N276" s="254">
        <f t="shared" si="65"/>
        <v>0</v>
      </c>
      <c r="O276" s="251"/>
      <c r="P276" s="251"/>
      <c r="Q276" s="251"/>
      <c r="R276" s="134"/>
      <c r="T276" s="165" t="s">
        <v>3</v>
      </c>
      <c r="U276" s="40" t="s">
        <v>39</v>
      </c>
      <c r="V276" s="32"/>
      <c r="W276" s="166">
        <f t="shared" si="66"/>
        <v>0</v>
      </c>
      <c r="X276" s="166">
        <v>0</v>
      </c>
      <c r="Y276" s="166">
        <f t="shared" si="67"/>
        <v>0</v>
      </c>
      <c r="Z276" s="166">
        <v>0</v>
      </c>
      <c r="AA276" s="167">
        <f t="shared" si="68"/>
        <v>0</v>
      </c>
      <c r="AR276" s="14" t="s">
        <v>212</v>
      </c>
      <c r="AT276" s="14" t="s">
        <v>217</v>
      </c>
      <c r="AU276" s="14" t="s">
        <v>84</v>
      </c>
      <c r="AY276" s="14" t="s">
        <v>196</v>
      </c>
      <c r="BE276" s="110">
        <f t="shared" si="69"/>
        <v>0</v>
      </c>
      <c r="BF276" s="110">
        <f t="shared" si="70"/>
        <v>0</v>
      </c>
      <c r="BG276" s="110">
        <f t="shared" si="71"/>
        <v>0</v>
      </c>
      <c r="BH276" s="110">
        <f t="shared" si="72"/>
        <v>0</v>
      </c>
      <c r="BI276" s="110">
        <f t="shared" si="73"/>
        <v>0</v>
      </c>
      <c r="BJ276" s="14" t="s">
        <v>9</v>
      </c>
      <c r="BK276" s="110">
        <f t="shared" si="74"/>
        <v>0</v>
      </c>
      <c r="BL276" s="14" t="s">
        <v>212</v>
      </c>
      <c r="BM276" s="14" t="s">
        <v>1560</v>
      </c>
    </row>
    <row r="277" spans="2:65" s="1" customFormat="1" ht="44.25" customHeight="1">
      <c r="B277" s="132"/>
      <c r="C277" s="168" t="s">
        <v>1561</v>
      </c>
      <c r="D277" s="168" t="s">
        <v>217</v>
      </c>
      <c r="E277" s="169" t="s">
        <v>1562</v>
      </c>
      <c r="F277" s="252" t="s">
        <v>1563</v>
      </c>
      <c r="G277" s="251"/>
      <c r="H277" s="251"/>
      <c r="I277" s="251"/>
      <c r="J277" s="170" t="s">
        <v>906</v>
      </c>
      <c r="K277" s="171">
        <v>16.747</v>
      </c>
      <c r="L277" s="253">
        <v>0</v>
      </c>
      <c r="M277" s="251"/>
      <c r="N277" s="254">
        <f t="shared" si="65"/>
        <v>0</v>
      </c>
      <c r="O277" s="251"/>
      <c r="P277" s="251"/>
      <c r="Q277" s="251"/>
      <c r="R277" s="134"/>
      <c r="T277" s="165" t="s">
        <v>3</v>
      </c>
      <c r="U277" s="40" t="s">
        <v>39</v>
      </c>
      <c r="V277" s="32"/>
      <c r="W277" s="166">
        <f t="shared" si="66"/>
        <v>0</v>
      </c>
      <c r="X277" s="166">
        <v>0</v>
      </c>
      <c r="Y277" s="166">
        <f t="shared" si="67"/>
        <v>0</v>
      </c>
      <c r="Z277" s="166">
        <v>0</v>
      </c>
      <c r="AA277" s="167">
        <f t="shared" si="68"/>
        <v>0</v>
      </c>
      <c r="AR277" s="14" t="s">
        <v>212</v>
      </c>
      <c r="AT277" s="14" t="s">
        <v>217</v>
      </c>
      <c r="AU277" s="14" t="s">
        <v>84</v>
      </c>
      <c r="AY277" s="14" t="s">
        <v>196</v>
      </c>
      <c r="BE277" s="110">
        <f t="shared" si="69"/>
        <v>0</v>
      </c>
      <c r="BF277" s="110">
        <f t="shared" si="70"/>
        <v>0</v>
      </c>
      <c r="BG277" s="110">
        <f t="shared" si="71"/>
        <v>0</v>
      </c>
      <c r="BH277" s="110">
        <f t="shared" si="72"/>
        <v>0</v>
      </c>
      <c r="BI277" s="110">
        <f t="shared" si="73"/>
        <v>0</v>
      </c>
      <c r="BJ277" s="14" t="s">
        <v>9</v>
      </c>
      <c r="BK277" s="110">
        <f t="shared" si="74"/>
        <v>0</v>
      </c>
      <c r="BL277" s="14" t="s">
        <v>212</v>
      </c>
      <c r="BM277" s="14" t="s">
        <v>1564</v>
      </c>
    </row>
    <row r="278" spans="2:65" s="1" customFormat="1" ht="31.5" customHeight="1">
      <c r="B278" s="132"/>
      <c r="C278" s="168" t="s">
        <v>896</v>
      </c>
      <c r="D278" s="168" t="s">
        <v>217</v>
      </c>
      <c r="E278" s="169" t="s">
        <v>1565</v>
      </c>
      <c r="F278" s="252" t="s">
        <v>1566</v>
      </c>
      <c r="G278" s="251"/>
      <c r="H278" s="251"/>
      <c r="I278" s="251"/>
      <c r="J278" s="170" t="s">
        <v>906</v>
      </c>
      <c r="K278" s="171">
        <v>524.901</v>
      </c>
      <c r="L278" s="253">
        <v>0</v>
      </c>
      <c r="M278" s="251"/>
      <c r="N278" s="254">
        <f t="shared" si="65"/>
        <v>0</v>
      </c>
      <c r="O278" s="251"/>
      <c r="P278" s="251"/>
      <c r="Q278" s="251"/>
      <c r="R278" s="134"/>
      <c r="T278" s="165" t="s">
        <v>3</v>
      </c>
      <c r="U278" s="40" t="s">
        <v>39</v>
      </c>
      <c r="V278" s="32"/>
      <c r="W278" s="166">
        <f t="shared" si="66"/>
        <v>0</v>
      </c>
      <c r="X278" s="166">
        <v>0</v>
      </c>
      <c r="Y278" s="166">
        <f t="shared" si="67"/>
        <v>0</v>
      </c>
      <c r="Z278" s="166">
        <v>0</v>
      </c>
      <c r="AA278" s="167">
        <f t="shared" si="68"/>
        <v>0</v>
      </c>
      <c r="AR278" s="14" t="s">
        <v>212</v>
      </c>
      <c r="AT278" s="14" t="s">
        <v>217</v>
      </c>
      <c r="AU278" s="14" t="s">
        <v>84</v>
      </c>
      <c r="AY278" s="14" t="s">
        <v>196</v>
      </c>
      <c r="BE278" s="110">
        <f t="shared" si="69"/>
        <v>0</v>
      </c>
      <c r="BF278" s="110">
        <f t="shared" si="70"/>
        <v>0</v>
      </c>
      <c r="BG278" s="110">
        <f t="shared" si="71"/>
        <v>0</v>
      </c>
      <c r="BH278" s="110">
        <f t="shared" si="72"/>
        <v>0</v>
      </c>
      <c r="BI278" s="110">
        <f t="shared" si="73"/>
        <v>0</v>
      </c>
      <c r="BJ278" s="14" t="s">
        <v>9</v>
      </c>
      <c r="BK278" s="110">
        <f t="shared" si="74"/>
        <v>0</v>
      </c>
      <c r="BL278" s="14" t="s">
        <v>212</v>
      </c>
      <c r="BM278" s="14" t="s">
        <v>1567</v>
      </c>
    </row>
    <row r="279" spans="2:63" s="10" customFormat="1" ht="29.85" customHeight="1">
      <c r="B279" s="150"/>
      <c r="C279" s="151"/>
      <c r="D279" s="160" t="s">
        <v>1179</v>
      </c>
      <c r="E279" s="160"/>
      <c r="F279" s="160"/>
      <c r="G279" s="160"/>
      <c r="H279" s="160"/>
      <c r="I279" s="160"/>
      <c r="J279" s="160"/>
      <c r="K279" s="160"/>
      <c r="L279" s="160"/>
      <c r="M279" s="160"/>
      <c r="N279" s="264">
        <f>BK279</f>
        <v>0</v>
      </c>
      <c r="O279" s="265"/>
      <c r="P279" s="265"/>
      <c r="Q279" s="265"/>
      <c r="R279" s="153"/>
      <c r="T279" s="154"/>
      <c r="U279" s="151"/>
      <c r="V279" s="151"/>
      <c r="W279" s="155">
        <f>W280</f>
        <v>0</v>
      </c>
      <c r="X279" s="151"/>
      <c r="Y279" s="155">
        <f>Y280</f>
        <v>0</v>
      </c>
      <c r="Z279" s="151"/>
      <c r="AA279" s="156">
        <f>AA280</f>
        <v>0</v>
      </c>
      <c r="AR279" s="157" t="s">
        <v>212</v>
      </c>
      <c r="AT279" s="158" t="s">
        <v>73</v>
      </c>
      <c r="AU279" s="158" t="s">
        <v>9</v>
      </c>
      <c r="AY279" s="157" t="s">
        <v>196</v>
      </c>
      <c r="BK279" s="159">
        <f>BK280</f>
        <v>0</v>
      </c>
    </row>
    <row r="280" spans="2:65" s="1" customFormat="1" ht="22.5" customHeight="1">
      <c r="B280" s="132"/>
      <c r="C280" s="168" t="s">
        <v>642</v>
      </c>
      <c r="D280" s="168" t="s">
        <v>217</v>
      </c>
      <c r="E280" s="169" t="s">
        <v>1568</v>
      </c>
      <c r="F280" s="252" t="s">
        <v>1569</v>
      </c>
      <c r="G280" s="251"/>
      <c r="H280" s="251"/>
      <c r="I280" s="251"/>
      <c r="J280" s="170" t="s">
        <v>906</v>
      </c>
      <c r="K280" s="171">
        <v>206.738</v>
      </c>
      <c r="L280" s="253">
        <v>0</v>
      </c>
      <c r="M280" s="251"/>
      <c r="N280" s="254">
        <f>ROUND(L280*K280,0)</f>
        <v>0</v>
      </c>
      <c r="O280" s="251"/>
      <c r="P280" s="251"/>
      <c r="Q280" s="251"/>
      <c r="R280" s="134"/>
      <c r="T280" s="165" t="s">
        <v>3</v>
      </c>
      <c r="U280" s="40" t="s">
        <v>39</v>
      </c>
      <c r="V280" s="32"/>
      <c r="W280" s="166">
        <f>V280*K280</f>
        <v>0</v>
      </c>
      <c r="X280" s="166">
        <v>0</v>
      </c>
      <c r="Y280" s="166">
        <f>X280*K280</f>
        <v>0</v>
      </c>
      <c r="Z280" s="166">
        <v>0</v>
      </c>
      <c r="AA280" s="167">
        <f>Z280*K280</f>
        <v>0</v>
      </c>
      <c r="AR280" s="14" t="s">
        <v>880</v>
      </c>
      <c r="AT280" s="14" t="s">
        <v>217</v>
      </c>
      <c r="AU280" s="14" t="s">
        <v>84</v>
      </c>
      <c r="AY280" s="14" t="s">
        <v>196</v>
      </c>
      <c r="BE280" s="110">
        <f>IF(U280="základní",N280,0)</f>
        <v>0</v>
      </c>
      <c r="BF280" s="110">
        <f>IF(U280="snížená",N280,0)</f>
        <v>0</v>
      </c>
      <c r="BG280" s="110">
        <f>IF(U280="zákl. přenesená",N280,0)</f>
        <v>0</v>
      </c>
      <c r="BH280" s="110">
        <f>IF(U280="sníž. přenesená",N280,0)</f>
        <v>0</v>
      </c>
      <c r="BI280" s="110">
        <f>IF(U280="nulová",N280,0)</f>
        <v>0</v>
      </c>
      <c r="BJ280" s="14" t="s">
        <v>9</v>
      </c>
      <c r="BK280" s="110">
        <f>ROUND(L280*K280,0)</f>
        <v>0</v>
      </c>
      <c r="BL280" s="14" t="s">
        <v>880</v>
      </c>
      <c r="BM280" s="14" t="s">
        <v>1570</v>
      </c>
    </row>
    <row r="281" spans="2:63" s="10" customFormat="1" ht="37.35" customHeight="1">
      <c r="B281" s="150"/>
      <c r="C281" s="151"/>
      <c r="D281" s="152" t="s">
        <v>163</v>
      </c>
      <c r="E281" s="152"/>
      <c r="F281" s="152"/>
      <c r="G281" s="152"/>
      <c r="H281" s="152"/>
      <c r="I281" s="152"/>
      <c r="J281" s="152"/>
      <c r="K281" s="152"/>
      <c r="L281" s="152"/>
      <c r="M281" s="152"/>
      <c r="N281" s="273">
        <f>BK281</f>
        <v>0</v>
      </c>
      <c r="O281" s="274"/>
      <c r="P281" s="274"/>
      <c r="Q281" s="274"/>
      <c r="R281" s="153"/>
      <c r="T281" s="154"/>
      <c r="U281" s="151"/>
      <c r="V281" s="151"/>
      <c r="W281" s="155">
        <f>W282+W300+W306+W308+W311+W320+W330+W348+W354+W358+W370</f>
        <v>0</v>
      </c>
      <c r="X281" s="151"/>
      <c r="Y281" s="155">
        <f>Y282+Y300+Y306+Y308+Y311+Y320+Y330+Y348+Y354+Y358+Y370</f>
        <v>18.662249420000002</v>
      </c>
      <c r="Z281" s="151"/>
      <c r="AA281" s="156">
        <f>AA282+AA300+AA306+AA308+AA311+AA320+AA330+AA348+AA354+AA358+AA370</f>
        <v>1.0066990000000002</v>
      </c>
      <c r="AR281" s="157" t="s">
        <v>84</v>
      </c>
      <c r="AT281" s="158" t="s">
        <v>73</v>
      </c>
      <c r="AU281" s="158" t="s">
        <v>74</v>
      </c>
      <c r="AY281" s="157" t="s">
        <v>196</v>
      </c>
      <c r="BK281" s="159">
        <f>BK282+BK300+BK306+BK308+BK311+BK320+BK330+BK348+BK354+BK358+BK370</f>
        <v>0</v>
      </c>
    </row>
    <row r="282" spans="2:63" s="10" customFormat="1" ht="19.9" customHeight="1">
      <c r="B282" s="150"/>
      <c r="C282" s="151"/>
      <c r="D282" s="160" t="s">
        <v>1180</v>
      </c>
      <c r="E282" s="160"/>
      <c r="F282" s="160"/>
      <c r="G282" s="160"/>
      <c r="H282" s="160"/>
      <c r="I282" s="160"/>
      <c r="J282" s="160"/>
      <c r="K282" s="160"/>
      <c r="L282" s="160"/>
      <c r="M282" s="160"/>
      <c r="N282" s="262">
        <f>BK282</f>
        <v>0</v>
      </c>
      <c r="O282" s="263"/>
      <c r="P282" s="263"/>
      <c r="Q282" s="263"/>
      <c r="R282" s="153"/>
      <c r="T282" s="154"/>
      <c r="U282" s="151"/>
      <c r="V282" s="151"/>
      <c r="W282" s="155">
        <f>SUM(W283:W299)</f>
        <v>0</v>
      </c>
      <c r="X282" s="151"/>
      <c r="Y282" s="155">
        <f>SUM(Y283:Y299)</f>
        <v>2.0082394999999997</v>
      </c>
      <c r="Z282" s="151"/>
      <c r="AA282" s="156">
        <f>SUM(AA283:AA299)</f>
        <v>0.5712</v>
      </c>
      <c r="AR282" s="157" t="s">
        <v>84</v>
      </c>
      <c r="AT282" s="158" t="s">
        <v>73</v>
      </c>
      <c r="AU282" s="158" t="s">
        <v>9</v>
      </c>
      <c r="AY282" s="157" t="s">
        <v>196</v>
      </c>
      <c r="BK282" s="159">
        <f>SUM(BK283:BK299)</f>
        <v>0</v>
      </c>
    </row>
    <row r="283" spans="2:65" s="1" customFormat="1" ht="31.5" customHeight="1">
      <c r="B283" s="132"/>
      <c r="C283" s="168" t="s">
        <v>817</v>
      </c>
      <c r="D283" s="168" t="s">
        <v>217</v>
      </c>
      <c r="E283" s="169" t="s">
        <v>1571</v>
      </c>
      <c r="F283" s="252" t="s">
        <v>1572</v>
      </c>
      <c r="G283" s="251"/>
      <c r="H283" s="251"/>
      <c r="I283" s="251"/>
      <c r="J283" s="170" t="s">
        <v>612</v>
      </c>
      <c r="K283" s="171">
        <v>155.8</v>
      </c>
      <c r="L283" s="253">
        <v>0</v>
      </c>
      <c r="M283" s="251"/>
      <c r="N283" s="254">
        <f>ROUND(L283*K283,0)</f>
        <v>0</v>
      </c>
      <c r="O283" s="251"/>
      <c r="P283" s="251"/>
      <c r="Q283" s="251"/>
      <c r="R283" s="134"/>
      <c r="T283" s="165" t="s">
        <v>3</v>
      </c>
      <c r="U283" s="40" t="s">
        <v>39</v>
      </c>
      <c r="V283" s="32"/>
      <c r="W283" s="166">
        <f>V283*K283</f>
        <v>0</v>
      </c>
      <c r="X283" s="166">
        <v>0</v>
      </c>
      <c r="Y283" s="166">
        <f>X283*K283</f>
        <v>0</v>
      </c>
      <c r="Z283" s="166">
        <v>0</v>
      </c>
      <c r="AA283" s="167">
        <f>Z283*K283</f>
        <v>0</v>
      </c>
      <c r="AR283" s="14" t="s">
        <v>212</v>
      </c>
      <c r="AT283" s="14" t="s">
        <v>217</v>
      </c>
      <c r="AU283" s="14" t="s">
        <v>84</v>
      </c>
      <c r="AY283" s="14" t="s">
        <v>196</v>
      </c>
      <c r="BE283" s="110">
        <f>IF(U283="základní",N283,0)</f>
        <v>0</v>
      </c>
      <c r="BF283" s="110">
        <f>IF(U283="snížená",N283,0)</f>
        <v>0</v>
      </c>
      <c r="BG283" s="110">
        <f>IF(U283="zákl. přenesená",N283,0)</f>
        <v>0</v>
      </c>
      <c r="BH283" s="110">
        <f>IF(U283="sníž. přenesená",N283,0)</f>
        <v>0</v>
      </c>
      <c r="BI283" s="110">
        <f>IF(U283="nulová",N283,0)</f>
        <v>0</v>
      </c>
      <c r="BJ283" s="14" t="s">
        <v>9</v>
      </c>
      <c r="BK283" s="110">
        <f>ROUND(L283*K283,0)</f>
        <v>0</v>
      </c>
      <c r="BL283" s="14" t="s">
        <v>212</v>
      </c>
      <c r="BM283" s="14" t="s">
        <v>1573</v>
      </c>
    </row>
    <row r="284" spans="2:65" s="1" customFormat="1" ht="22.5" customHeight="1">
      <c r="B284" s="132"/>
      <c r="C284" s="161" t="s">
        <v>1574</v>
      </c>
      <c r="D284" s="161" t="s">
        <v>198</v>
      </c>
      <c r="E284" s="162" t="s">
        <v>1575</v>
      </c>
      <c r="F284" s="247" t="s">
        <v>1576</v>
      </c>
      <c r="G284" s="248"/>
      <c r="H284" s="248"/>
      <c r="I284" s="248"/>
      <c r="J284" s="163" t="s">
        <v>906</v>
      </c>
      <c r="K284" s="164">
        <v>0.047</v>
      </c>
      <c r="L284" s="249">
        <v>0</v>
      </c>
      <c r="M284" s="248"/>
      <c r="N284" s="250">
        <f>ROUND(L284*K284,0)</f>
        <v>0</v>
      </c>
      <c r="O284" s="251"/>
      <c r="P284" s="251"/>
      <c r="Q284" s="251"/>
      <c r="R284" s="134"/>
      <c r="T284" s="165" t="s">
        <v>3</v>
      </c>
      <c r="U284" s="40" t="s">
        <v>39</v>
      </c>
      <c r="V284" s="32"/>
      <c r="W284" s="166">
        <f>V284*K284</f>
        <v>0</v>
      </c>
      <c r="X284" s="166">
        <v>1</v>
      </c>
      <c r="Y284" s="166">
        <f>X284*K284</f>
        <v>0.047</v>
      </c>
      <c r="Z284" s="166">
        <v>0</v>
      </c>
      <c r="AA284" s="167">
        <f>Z284*K284</f>
        <v>0</v>
      </c>
      <c r="AR284" s="14" t="s">
        <v>247</v>
      </c>
      <c r="AT284" s="14" t="s">
        <v>198</v>
      </c>
      <c r="AU284" s="14" t="s">
        <v>84</v>
      </c>
      <c r="AY284" s="14" t="s">
        <v>196</v>
      </c>
      <c r="BE284" s="110">
        <f>IF(U284="základní",N284,0)</f>
        <v>0</v>
      </c>
      <c r="BF284" s="110">
        <f>IF(U284="snížená",N284,0)</f>
        <v>0</v>
      </c>
      <c r="BG284" s="110">
        <f>IF(U284="zákl. přenesená",N284,0)</f>
        <v>0</v>
      </c>
      <c r="BH284" s="110">
        <f>IF(U284="sníž. přenesená",N284,0)</f>
        <v>0</v>
      </c>
      <c r="BI284" s="110">
        <f>IF(U284="nulová",N284,0)</f>
        <v>0</v>
      </c>
      <c r="BJ284" s="14" t="s">
        <v>9</v>
      </c>
      <c r="BK284" s="110">
        <f>ROUND(L284*K284,0)</f>
        <v>0</v>
      </c>
      <c r="BL284" s="14" t="s">
        <v>212</v>
      </c>
      <c r="BM284" s="14" t="s">
        <v>1577</v>
      </c>
    </row>
    <row r="285" spans="2:47" s="1" customFormat="1" ht="30" customHeight="1">
      <c r="B285" s="31"/>
      <c r="C285" s="32"/>
      <c r="D285" s="32"/>
      <c r="E285" s="32"/>
      <c r="F285" s="270" t="s">
        <v>1578</v>
      </c>
      <c r="G285" s="204"/>
      <c r="H285" s="204"/>
      <c r="I285" s="204"/>
      <c r="J285" s="32"/>
      <c r="K285" s="32"/>
      <c r="L285" s="32"/>
      <c r="M285" s="32"/>
      <c r="N285" s="32"/>
      <c r="O285" s="32"/>
      <c r="P285" s="32"/>
      <c r="Q285" s="32"/>
      <c r="R285" s="33"/>
      <c r="T285" s="70"/>
      <c r="U285" s="32"/>
      <c r="V285" s="32"/>
      <c r="W285" s="32"/>
      <c r="X285" s="32"/>
      <c r="Y285" s="32"/>
      <c r="Z285" s="32"/>
      <c r="AA285" s="71"/>
      <c r="AT285" s="14" t="s">
        <v>348</v>
      </c>
      <c r="AU285" s="14" t="s">
        <v>84</v>
      </c>
    </row>
    <row r="286" spans="2:65" s="1" customFormat="1" ht="31.5" customHeight="1">
      <c r="B286" s="132"/>
      <c r="C286" s="168" t="s">
        <v>1579</v>
      </c>
      <c r="D286" s="168" t="s">
        <v>217</v>
      </c>
      <c r="E286" s="169" t="s">
        <v>1580</v>
      </c>
      <c r="F286" s="252" t="s">
        <v>1581</v>
      </c>
      <c r="G286" s="251"/>
      <c r="H286" s="251"/>
      <c r="I286" s="251"/>
      <c r="J286" s="170" t="s">
        <v>612</v>
      </c>
      <c r="K286" s="171">
        <v>155.8</v>
      </c>
      <c r="L286" s="253">
        <v>0</v>
      </c>
      <c r="M286" s="251"/>
      <c r="N286" s="254">
        <f>ROUND(L286*K286,0)</f>
        <v>0</v>
      </c>
      <c r="O286" s="251"/>
      <c r="P286" s="251"/>
      <c r="Q286" s="251"/>
      <c r="R286" s="134"/>
      <c r="T286" s="165" t="s">
        <v>3</v>
      </c>
      <c r="U286" s="40" t="s">
        <v>39</v>
      </c>
      <c r="V286" s="32"/>
      <c r="W286" s="166">
        <f>V286*K286</f>
        <v>0</v>
      </c>
      <c r="X286" s="166">
        <v>0</v>
      </c>
      <c r="Y286" s="166">
        <f>X286*K286</f>
        <v>0</v>
      </c>
      <c r="Z286" s="166">
        <v>0</v>
      </c>
      <c r="AA286" s="167">
        <f>Z286*K286</f>
        <v>0</v>
      </c>
      <c r="AR286" s="14" t="s">
        <v>203</v>
      </c>
      <c r="AT286" s="14" t="s">
        <v>217</v>
      </c>
      <c r="AU286" s="14" t="s">
        <v>84</v>
      </c>
      <c r="AY286" s="14" t="s">
        <v>196</v>
      </c>
      <c r="BE286" s="110">
        <f>IF(U286="základní",N286,0)</f>
        <v>0</v>
      </c>
      <c r="BF286" s="110">
        <f>IF(U286="snížená",N286,0)</f>
        <v>0</v>
      </c>
      <c r="BG286" s="110">
        <f>IF(U286="zákl. přenesená",N286,0)</f>
        <v>0</v>
      </c>
      <c r="BH286" s="110">
        <f>IF(U286="sníž. přenesená",N286,0)</f>
        <v>0</v>
      </c>
      <c r="BI286" s="110">
        <f>IF(U286="nulová",N286,0)</f>
        <v>0</v>
      </c>
      <c r="BJ286" s="14" t="s">
        <v>9</v>
      </c>
      <c r="BK286" s="110">
        <f>ROUND(L286*K286,0)</f>
        <v>0</v>
      </c>
      <c r="BL286" s="14" t="s">
        <v>203</v>
      </c>
      <c r="BM286" s="14" t="s">
        <v>1582</v>
      </c>
    </row>
    <row r="287" spans="2:65" s="1" customFormat="1" ht="22.5" customHeight="1">
      <c r="B287" s="132"/>
      <c r="C287" s="161" t="s">
        <v>1583</v>
      </c>
      <c r="D287" s="161" t="s">
        <v>198</v>
      </c>
      <c r="E287" s="162" t="s">
        <v>1584</v>
      </c>
      <c r="F287" s="247" t="s">
        <v>1585</v>
      </c>
      <c r="G287" s="248"/>
      <c r="H287" s="248"/>
      <c r="I287" s="248"/>
      <c r="J287" s="163" t="s">
        <v>906</v>
      </c>
      <c r="K287" s="164">
        <v>0.055</v>
      </c>
      <c r="L287" s="249">
        <v>0</v>
      </c>
      <c r="M287" s="248"/>
      <c r="N287" s="250">
        <f>ROUND(L287*K287,0)</f>
        <v>0</v>
      </c>
      <c r="O287" s="251"/>
      <c r="P287" s="251"/>
      <c r="Q287" s="251"/>
      <c r="R287" s="134"/>
      <c r="T287" s="165" t="s">
        <v>3</v>
      </c>
      <c r="U287" s="40" t="s">
        <v>39</v>
      </c>
      <c r="V287" s="32"/>
      <c r="W287" s="166">
        <f>V287*K287</f>
        <v>0</v>
      </c>
      <c r="X287" s="166">
        <v>1</v>
      </c>
      <c r="Y287" s="166">
        <f>X287*K287</f>
        <v>0.055</v>
      </c>
      <c r="Z287" s="166">
        <v>0</v>
      </c>
      <c r="AA287" s="167">
        <f>Z287*K287</f>
        <v>0</v>
      </c>
      <c r="AR287" s="14" t="s">
        <v>202</v>
      </c>
      <c r="AT287" s="14" t="s">
        <v>198</v>
      </c>
      <c r="AU287" s="14" t="s">
        <v>84</v>
      </c>
      <c r="AY287" s="14" t="s">
        <v>196</v>
      </c>
      <c r="BE287" s="110">
        <f>IF(U287="základní",N287,0)</f>
        <v>0</v>
      </c>
      <c r="BF287" s="110">
        <f>IF(U287="snížená",N287,0)</f>
        <v>0</v>
      </c>
      <c r="BG287" s="110">
        <f>IF(U287="zákl. přenesená",N287,0)</f>
        <v>0</v>
      </c>
      <c r="BH287" s="110">
        <f>IF(U287="sníž. přenesená",N287,0)</f>
        <v>0</v>
      </c>
      <c r="BI287" s="110">
        <f>IF(U287="nulová",N287,0)</f>
        <v>0</v>
      </c>
      <c r="BJ287" s="14" t="s">
        <v>9</v>
      </c>
      <c r="BK287" s="110">
        <f>ROUND(L287*K287,0)</f>
        <v>0</v>
      </c>
      <c r="BL287" s="14" t="s">
        <v>203</v>
      </c>
      <c r="BM287" s="14" t="s">
        <v>1586</v>
      </c>
    </row>
    <row r="288" spans="2:47" s="1" customFormat="1" ht="54" customHeight="1">
      <c r="B288" s="31"/>
      <c r="C288" s="32"/>
      <c r="D288" s="32"/>
      <c r="E288" s="32"/>
      <c r="F288" s="270" t="s">
        <v>1587</v>
      </c>
      <c r="G288" s="204"/>
      <c r="H288" s="204"/>
      <c r="I288" s="204"/>
      <c r="J288" s="32"/>
      <c r="K288" s="32"/>
      <c r="L288" s="32"/>
      <c r="M288" s="32"/>
      <c r="N288" s="32"/>
      <c r="O288" s="32"/>
      <c r="P288" s="32"/>
      <c r="Q288" s="32"/>
      <c r="R288" s="33"/>
      <c r="T288" s="70"/>
      <c r="U288" s="32"/>
      <c r="V288" s="32"/>
      <c r="W288" s="32"/>
      <c r="X288" s="32"/>
      <c r="Y288" s="32"/>
      <c r="Z288" s="32"/>
      <c r="AA288" s="71"/>
      <c r="AT288" s="14" t="s">
        <v>348</v>
      </c>
      <c r="AU288" s="14" t="s">
        <v>84</v>
      </c>
    </row>
    <row r="289" spans="2:65" s="1" customFormat="1" ht="44.25" customHeight="1">
      <c r="B289" s="132"/>
      <c r="C289" s="168" t="s">
        <v>1588</v>
      </c>
      <c r="D289" s="168" t="s">
        <v>217</v>
      </c>
      <c r="E289" s="169" t="s">
        <v>1589</v>
      </c>
      <c r="F289" s="252" t="s">
        <v>1590</v>
      </c>
      <c r="G289" s="251"/>
      <c r="H289" s="251"/>
      <c r="I289" s="251"/>
      <c r="J289" s="170" t="s">
        <v>612</v>
      </c>
      <c r="K289" s="171">
        <v>54.3</v>
      </c>
      <c r="L289" s="253">
        <v>0</v>
      </c>
      <c r="M289" s="251"/>
      <c r="N289" s="254">
        <f aca="true" t="shared" si="75" ref="N289:N297">ROUND(L289*K289,0)</f>
        <v>0</v>
      </c>
      <c r="O289" s="251"/>
      <c r="P289" s="251"/>
      <c r="Q289" s="251"/>
      <c r="R289" s="134"/>
      <c r="T289" s="165" t="s">
        <v>3</v>
      </c>
      <c r="U289" s="40" t="s">
        <v>39</v>
      </c>
      <c r="V289" s="32"/>
      <c r="W289" s="166">
        <f aca="true" t="shared" si="76" ref="W289:W297">V289*K289</f>
        <v>0</v>
      </c>
      <c r="X289" s="166">
        <v>0</v>
      </c>
      <c r="Y289" s="166">
        <f aca="true" t="shared" si="77" ref="Y289:Y297">X289*K289</f>
        <v>0</v>
      </c>
      <c r="Z289" s="166">
        <v>0</v>
      </c>
      <c r="AA289" s="167">
        <f aca="true" t="shared" si="78" ref="AA289:AA297">Z289*K289</f>
        <v>0</v>
      </c>
      <c r="AR289" s="14" t="s">
        <v>203</v>
      </c>
      <c r="AT289" s="14" t="s">
        <v>217</v>
      </c>
      <c r="AU289" s="14" t="s">
        <v>84</v>
      </c>
      <c r="AY289" s="14" t="s">
        <v>196</v>
      </c>
      <c r="BE289" s="110">
        <f aca="true" t="shared" si="79" ref="BE289:BE297">IF(U289="základní",N289,0)</f>
        <v>0</v>
      </c>
      <c r="BF289" s="110">
        <f aca="true" t="shared" si="80" ref="BF289:BF297">IF(U289="snížená",N289,0)</f>
        <v>0</v>
      </c>
      <c r="BG289" s="110">
        <f aca="true" t="shared" si="81" ref="BG289:BG297">IF(U289="zákl. přenesená",N289,0)</f>
        <v>0</v>
      </c>
      <c r="BH289" s="110">
        <f aca="true" t="shared" si="82" ref="BH289:BH297">IF(U289="sníž. přenesená",N289,0)</f>
        <v>0</v>
      </c>
      <c r="BI289" s="110">
        <f aca="true" t="shared" si="83" ref="BI289:BI297">IF(U289="nulová",N289,0)</f>
        <v>0</v>
      </c>
      <c r="BJ289" s="14" t="s">
        <v>9</v>
      </c>
      <c r="BK289" s="110">
        <f aca="true" t="shared" si="84" ref="BK289:BK297">ROUND(L289*K289,0)</f>
        <v>0</v>
      </c>
      <c r="BL289" s="14" t="s">
        <v>203</v>
      </c>
      <c r="BM289" s="14" t="s">
        <v>1591</v>
      </c>
    </row>
    <row r="290" spans="2:65" s="1" customFormat="1" ht="31.5" customHeight="1">
      <c r="B290" s="132"/>
      <c r="C290" s="161" t="s">
        <v>1592</v>
      </c>
      <c r="D290" s="161" t="s">
        <v>198</v>
      </c>
      <c r="E290" s="162" t="s">
        <v>1593</v>
      </c>
      <c r="F290" s="247" t="s">
        <v>1594</v>
      </c>
      <c r="G290" s="248"/>
      <c r="H290" s="248"/>
      <c r="I290" s="248"/>
      <c r="J290" s="163" t="s">
        <v>612</v>
      </c>
      <c r="K290" s="164">
        <v>62.445</v>
      </c>
      <c r="L290" s="249">
        <v>0</v>
      </c>
      <c r="M290" s="248"/>
      <c r="N290" s="250">
        <f t="shared" si="75"/>
        <v>0</v>
      </c>
      <c r="O290" s="251"/>
      <c r="P290" s="251"/>
      <c r="Q290" s="251"/>
      <c r="R290" s="134"/>
      <c r="T290" s="165" t="s">
        <v>3</v>
      </c>
      <c r="U290" s="40" t="s">
        <v>39</v>
      </c>
      <c r="V290" s="32"/>
      <c r="W290" s="166">
        <f t="shared" si="76"/>
        <v>0</v>
      </c>
      <c r="X290" s="166">
        <v>0.0019</v>
      </c>
      <c r="Y290" s="166">
        <f t="shared" si="77"/>
        <v>0.1186455</v>
      </c>
      <c r="Z290" s="166">
        <v>0</v>
      </c>
      <c r="AA290" s="167">
        <f t="shared" si="78"/>
        <v>0</v>
      </c>
      <c r="AR290" s="14" t="s">
        <v>202</v>
      </c>
      <c r="AT290" s="14" t="s">
        <v>198</v>
      </c>
      <c r="AU290" s="14" t="s">
        <v>84</v>
      </c>
      <c r="AY290" s="14" t="s">
        <v>196</v>
      </c>
      <c r="BE290" s="110">
        <f t="shared" si="79"/>
        <v>0</v>
      </c>
      <c r="BF290" s="110">
        <f t="shared" si="80"/>
        <v>0</v>
      </c>
      <c r="BG290" s="110">
        <f t="shared" si="81"/>
        <v>0</v>
      </c>
      <c r="BH290" s="110">
        <f t="shared" si="82"/>
        <v>0</v>
      </c>
      <c r="BI290" s="110">
        <f t="shared" si="83"/>
        <v>0</v>
      </c>
      <c r="BJ290" s="14" t="s">
        <v>9</v>
      </c>
      <c r="BK290" s="110">
        <f t="shared" si="84"/>
        <v>0</v>
      </c>
      <c r="BL290" s="14" t="s">
        <v>203</v>
      </c>
      <c r="BM290" s="14" t="s">
        <v>1595</v>
      </c>
    </row>
    <row r="291" spans="2:65" s="1" customFormat="1" ht="31.5" customHeight="1">
      <c r="B291" s="132"/>
      <c r="C291" s="168" t="s">
        <v>1596</v>
      </c>
      <c r="D291" s="168" t="s">
        <v>217</v>
      </c>
      <c r="E291" s="169" t="s">
        <v>1597</v>
      </c>
      <c r="F291" s="252" t="s">
        <v>1598</v>
      </c>
      <c r="G291" s="251"/>
      <c r="H291" s="251"/>
      <c r="I291" s="251"/>
      <c r="J291" s="170" t="s">
        <v>612</v>
      </c>
      <c r="K291" s="171">
        <v>142.8</v>
      </c>
      <c r="L291" s="253">
        <v>0</v>
      </c>
      <c r="M291" s="251"/>
      <c r="N291" s="254">
        <f t="shared" si="75"/>
        <v>0</v>
      </c>
      <c r="O291" s="251"/>
      <c r="P291" s="251"/>
      <c r="Q291" s="251"/>
      <c r="R291" s="134"/>
      <c r="T291" s="165" t="s">
        <v>3</v>
      </c>
      <c r="U291" s="40" t="s">
        <v>39</v>
      </c>
      <c r="V291" s="32"/>
      <c r="W291" s="166">
        <f t="shared" si="76"/>
        <v>0</v>
      </c>
      <c r="X291" s="166">
        <v>0</v>
      </c>
      <c r="Y291" s="166">
        <f t="shared" si="77"/>
        <v>0</v>
      </c>
      <c r="Z291" s="166">
        <v>0.004</v>
      </c>
      <c r="AA291" s="167">
        <f t="shared" si="78"/>
        <v>0.5712</v>
      </c>
      <c r="AR291" s="14" t="s">
        <v>203</v>
      </c>
      <c r="AT291" s="14" t="s">
        <v>217</v>
      </c>
      <c r="AU291" s="14" t="s">
        <v>84</v>
      </c>
      <c r="AY291" s="14" t="s">
        <v>196</v>
      </c>
      <c r="BE291" s="110">
        <f t="shared" si="79"/>
        <v>0</v>
      </c>
      <c r="BF291" s="110">
        <f t="shared" si="80"/>
        <v>0</v>
      </c>
      <c r="BG291" s="110">
        <f t="shared" si="81"/>
        <v>0</v>
      </c>
      <c r="BH291" s="110">
        <f t="shared" si="82"/>
        <v>0</v>
      </c>
      <c r="BI291" s="110">
        <f t="shared" si="83"/>
        <v>0</v>
      </c>
      <c r="BJ291" s="14" t="s">
        <v>9</v>
      </c>
      <c r="BK291" s="110">
        <f t="shared" si="84"/>
        <v>0</v>
      </c>
      <c r="BL291" s="14" t="s">
        <v>203</v>
      </c>
      <c r="BM291" s="14" t="s">
        <v>1599</v>
      </c>
    </row>
    <row r="292" spans="2:65" s="1" customFormat="1" ht="31.5" customHeight="1">
      <c r="B292" s="132"/>
      <c r="C292" s="168" t="s">
        <v>1600</v>
      </c>
      <c r="D292" s="168" t="s">
        <v>217</v>
      </c>
      <c r="E292" s="169" t="s">
        <v>1601</v>
      </c>
      <c r="F292" s="252" t="s">
        <v>1602</v>
      </c>
      <c r="G292" s="251"/>
      <c r="H292" s="251"/>
      <c r="I292" s="251"/>
      <c r="J292" s="170" t="s">
        <v>612</v>
      </c>
      <c r="K292" s="171">
        <v>311.6</v>
      </c>
      <c r="L292" s="253">
        <v>0</v>
      </c>
      <c r="M292" s="251"/>
      <c r="N292" s="254">
        <f t="shared" si="75"/>
        <v>0</v>
      </c>
      <c r="O292" s="251"/>
      <c r="P292" s="251"/>
      <c r="Q292" s="251"/>
      <c r="R292" s="134"/>
      <c r="T292" s="165" t="s">
        <v>3</v>
      </c>
      <c r="U292" s="40" t="s">
        <v>39</v>
      </c>
      <c r="V292" s="32"/>
      <c r="W292" s="166">
        <f t="shared" si="76"/>
        <v>0</v>
      </c>
      <c r="X292" s="166">
        <v>0.0004</v>
      </c>
      <c r="Y292" s="166">
        <f t="shared" si="77"/>
        <v>0.12464000000000001</v>
      </c>
      <c r="Z292" s="166">
        <v>0</v>
      </c>
      <c r="AA292" s="167">
        <f t="shared" si="78"/>
        <v>0</v>
      </c>
      <c r="AR292" s="14" t="s">
        <v>203</v>
      </c>
      <c r="AT292" s="14" t="s">
        <v>217</v>
      </c>
      <c r="AU292" s="14" t="s">
        <v>84</v>
      </c>
      <c r="AY292" s="14" t="s">
        <v>196</v>
      </c>
      <c r="BE292" s="110">
        <f t="shared" si="79"/>
        <v>0</v>
      </c>
      <c r="BF292" s="110">
        <f t="shared" si="80"/>
        <v>0</v>
      </c>
      <c r="BG292" s="110">
        <f t="shared" si="81"/>
        <v>0</v>
      </c>
      <c r="BH292" s="110">
        <f t="shared" si="82"/>
        <v>0</v>
      </c>
      <c r="BI292" s="110">
        <f t="shared" si="83"/>
        <v>0</v>
      </c>
      <c r="BJ292" s="14" t="s">
        <v>9</v>
      </c>
      <c r="BK292" s="110">
        <f t="shared" si="84"/>
        <v>0</v>
      </c>
      <c r="BL292" s="14" t="s">
        <v>203</v>
      </c>
      <c r="BM292" s="14" t="s">
        <v>1603</v>
      </c>
    </row>
    <row r="293" spans="2:65" s="1" customFormat="1" ht="31.5" customHeight="1">
      <c r="B293" s="132"/>
      <c r="C293" s="161" t="s">
        <v>1604</v>
      </c>
      <c r="D293" s="161" t="s">
        <v>198</v>
      </c>
      <c r="E293" s="162" t="s">
        <v>1605</v>
      </c>
      <c r="F293" s="247" t="s">
        <v>1606</v>
      </c>
      <c r="G293" s="248"/>
      <c r="H293" s="248"/>
      <c r="I293" s="248"/>
      <c r="J293" s="163" t="s">
        <v>612</v>
      </c>
      <c r="K293" s="164">
        <v>179.17</v>
      </c>
      <c r="L293" s="249">
        <v>0</v>
      </c>
      <c r="M293" s="248"/>
      <c r="N293" s="250">
        <f t="shared" si="75"/>
        <v>0</v>
      </c>
      <c r="O293" s="251"/>
      <c r="P293" s="251"/>
      <c r="Q293" s="251"/>
      <c r="R293" s="134"/>
      <c r="T293" s="165" t="s">
        <v>3</v>
      </c>
      <c r="U293" s="40" t="s">
        <v>39</v>
      </c>
      <c r="V293" s="32"/>
      <c r="W293" s="166">
        <f t="shared" si="76"/>
        <v>0</v>
      </c>
      <c r="X293" s="166">
        <v>0.0035</v>
      </c>
      <c r="Y293" s="166">
        <f t="shared" si="77"/>
        <v>0.627095</v>
      </c>
      <c r="Z293" s="166">
        <v>0</v>
      </c>
      <c r="AA293" s="167">
        <f t="shared" si="78"/>
        <v>0</v>
      </c>
      <c r="AR293" s="14" t="s">
        <v>202</v>
      </c>
      <c r="AT293" s="14" t="s">
        <v>198</v>
      </c>
      <c r="AU293" s="14" t="s">
        <v>84</v>
      </c>
      <c r="AY293" s="14" t="s">
        <v>196</v>
      </c>
      <c r="BE293" s="110">
        <f t="shared" si="79"/>
        <v>0</v>
      </c>
      <c r="BF293" s="110">
        <f t="shared" si="80"/>
        <v>0</v>
      </c>
      <c r="BG293" s="110">
        <f t="shared" si="81"/>
        <v>0</v>
      </c>
      <c r="BH293" s="110">
        <f t="shared" si="82"/>
        <v>0</v>
      </c>
      <c r="BI293" s="110">
        <f t="shared" si="83"/>
        <v>0</v>
      </c>
      <c r="BJ293" s="14" t="s">
        <v>9</v>
      </c>
      <c r="BK293" s="110">
        <f t="shared" si="84"/>
        <v>0</v>
      </c>
      <c r="BL293" s="14" t="s">
        <v>203</v>
      </c>
      <c r="BM293" s="14" t="s">
        <v>1607</v>
      </c>
    </row>
    <row r="294" spans="2:65" s="1" customFormat="1" ht="31.5" customHeight="1">
      <c r="B294" s="132"/>
      <c r="C294" s="161" t="s">
        <v>1608</v>
      </c>
      <c r="D294" s="161" t="s">
        <v>198</v>
      </c>
      <c r="E294" s="162" t="s">
        <v>1609</v>
      </c>
      <c r="F294" s="247" t="s">
        <v>1610</v>
      </c>
      <c r="G294" s="248"/>
      <c r="H294" s="248"/>
      <c r="I294" s="248"/>
      <c r="J294" s="163" t="s">
        <v>612</v>
      </c>
      <c r="K294" s="164">
        <v>179.17</v>
      </c>
      <c r="L294" s="249">
        <v>0</v>
      </c>
      <c r="M294" s="248"/>
      <c r="N294" s="250">
        <f t="shared" si="75"/>
        <v>0</v>
      </c>
      <c r="O294" s="251"/>
      <c r="P294" s="251"/>
      <c r="Q294" s="251"/>
      <c r="R294" s="134"/>
      <c r="T294" s="165" t="s">
        <v>3</v>
      </c>
      <c r="U294" s="40" t="s">
        <v>39</v>
      </c>
      <c r="V294" s="32"/>
      <c r="W294" s="166">
        <f t="shared" si="76"/>
        <v>0</v>
      </c>
      <c r="X294" s="166">
        <v>0.0052</v>
      </c>
      <c r="Y294" s="166">
        <f t="shared" si="77"/>
        <v>0.9316839999999998</v>
      </c>
      <c r="Z294" s="166">
        <v>0</v>
      </c>
      <c r="AA294" s="167">
        <f t="shared" si="78"/>
        <v>0</v>
      </c>
      <c r="AR294" s="14" t="s">
        <v>202</v>
      </c>
      <c r="AT294" s="14" t="s">
        <v>198</v>
      </c>
      <c r="AU294" s="14" t="s">
        <v>84</v>
      </c>
      <c r="AY294" s="14" t="s">
        <v>196</v>
      </c>
      <c r="BE294" s="110">
        <f t="shared" si="79"/>
        <v>0</v>
      </c>
      <c r="BF294" s="110">
        <f t="shared" si="80"/>
        <v>0</v>
      </c>
      <c r="BG294" s="110">
        <f t="shared" si="81"/>
        <v>0</v>
      </c>
      <c r="BH294" s="110">
        <f t="shared" si="82"/>
        <v>0</v>
      </c>
      <c r="BI294" s="110">
        <f t="shared" si="83"/>
        <v>0</v>
      </c>
      <c r="BJ294" s="14" t="s">
        <v>9</v>
      </c>
      <c r="BK294" s="110">
        <f t="shared" si="84"/>
        <v>0</v>
      </c>
      <c r="BL294" s="14" t="s">
        <v>203</v>
      </c>
      <c r="BM294" s="14" t="s">
        <v>1611</v>
      </c>
    </row>
    <row r="295" spans="2:65" s="1" customFormat="1" ht="31.5" customHeight="1">
      <c r="B295" s="132"/>
      <c r="C295" s="168" t="s">
        <v>1612</v>
      </c>
      <c r="D295" s="168" t="s">
        <v>217</v>
      </c>
      <c r="E295" s="169" t="s">
        <v>1613</v>
      </c>
      <c r="F295" s="252" t="s">
        <v>1614</v>
      </c>
      <c r="G295" s="251"/>
      <c r="H295" s="251"/>
      <c r="I295" s="251"/>
      <c r="J295" s="170" t="s">
        <v>612</v>
      </c>
      <c r="K295" s="171">
        <v>14.9</v>
      </c>
      <c r="L295" s="253">
        <v>0</v>
      </c>
      <c r="M295" s="251"/>
      <c r="N295" s="254">
        <f t="shared" si="75"/>
        <v>0</v>
      </c>
      <c r="O295" s="251"/>
      <c r="P295" s="251"/>
      <c r="Q295" s="251"/>
      <c r="R295" s="134"/>
      <c r="T295" s="165" t="s">
        <v>3</v>
      </c>
      <c r="U295" s="40" t="s">
        <v>39</v>
      </c>
      <c r="V295" s="32"/>
      <c r="W295" s="166">
        <f t="shared" si="76"/>
        <v>0</v>
      </c>
      <c r="X295" s="166">
        <v>0</v>
      </c>
      <c r="Y295" s="166">
        <f t="shared" si="77"/>
        <v>0</v>
      </c>
      <c r="Z295" s="166">
        <v>0</v>
      </c>
      <c r="AA295" s="167">
        <f t="shared" si="78"/>
        <v>0</v>
      </c>
      <c r="AR295" s="14" t="s">
        <v>203</v>
      </c>
      <c r="AT295" s="14" t="s">
        <v>217</v>
      </c>
      <c r="AU295" s="14" t="s">
        <v>84</v>
      </c>
      <c r="AY295" s="14" t="s">
        <v>196</v>
      </c>
      <c r="BE295" s="110">
        <f t="shared" si="79"/>
        <v>0</v>
      </c>
      <c r="BF295" s="110">
        <f t="shared" si="80"/>
        <v>0</v>
      </c>
      <c r="BG295" s="110">
        <f t="shared" si="81"/>
        <v>0</v>
      </c>
      <c r="BH295" s="110">
        <f t="shared" si="82"/>
        <v>0</v>
      </c>
      <c r="BI295" s="110">
        <f t="shared" si="83"/>
        <v>0</v>
      </c>
      <c r="BJ295" s="14" t="s">
        <v>9</v>
      </c>
      <c r="BK295" s="110">
        <f t="shared" si="84"/>
        <v>0</v>
      </c>
      <c r="BL295" s="14" t="s">
        <v>203</v>
      </c>
      <c r="BM295" s="14" t="s">
        <v>1615</v>
      </c>
    </row>
    <row r="296" spans="2:65" s="1" customFormat="1" ht="31.5" customHeight="1">
      <c r="B296" s="132"/>
      <c r="C296" s="168" t="s">
        <v>1616</v>
      </c>
      <c r="D296" s="168" t="s">
        <v>217</v>
      </c>
      <c r="E296" s="169" t="s">
        <v>1617</v>
      </c>
      <c r="F296" s="252" t="s">
        <v>1618</v>
      </c>
      <c r="G296" s="251"/>
      <c r="H296" s="251"/>
      <c r="I296" s="251"/>
      <c r="J296" s="170" t="s">
        <v>612</v>
      </c>
      <c r="K296" s="171">
        <v>31.4</v>
      </c>
      <c r="L296" s="253">
        <v>0</v>
      </c>
      <c r="M296" s="251"/>
      <c r="N296" s="254">
        <f t="shared" si="75"/>
        <v>0</v>
      </c>
      <c r="O296" s="251"/>
      <c r="P296" s="251"/>
      <c r="Q296" s="251"/>
      <c r="R296" s="134"/>
      <c r="T296" s="165" t="s">
        <v>3</v>
      </c>
      <c r="U296" s="40" t="s">
        <v>39</v>
      </c>
      <c r="V296" s="32"/>
      <c r="W296" s="166">
        <f t="shared" si="76"/>
        <v>0</v>
      </c>
      <c r="X296" s="166">
        <v>0</v>
      </c>
      <c r="Y296" s="166">
        <f t="shared" si="77"/>
        <v>0</v>
      </c>
      <c r="Z296" s="166">
        <v>0</v>
      </c>
      <c r="AA296" s="167">
        <f t="shared" si="78"/>
        <v>0</v>
      </c>
      <c r="AR296" s="14" t="s">
        <v>203</v>
      </c>
      <c r="AT296" s="14" t="s">
        <v>217</v>
      </c>
      <c r="AU296" s="14" t="s">
        <v>84</v>
      </c>
      <c r="AY296" s="14" t="s">
        <v>196</v>
      </c>
      <c r="BE296" s="110">
        <f t="shared" si="79"/>
        <v>0</v>
      </c>
      <c r="BF296" s="110">
        <f t="shared" si="80"/>
        <v>0</v>
      </c>
      <c r="BG296" s="110">
        <f t="shared" si="81"/>
        <v>0</v>
      </c>
      <c r="BH296" s="110">
        <f t="shared" si="82"/>
        <v>0</v>
      </c>
      <c r="BI296" s="110">
        <f t="shared" si="83"/>
        <v>0</v>
      </c>
      <c r="BJ296" s="14" t="s">
        <v>9</v>
      </c>
      <c r="BK296" s="110">
        <f t="shared" si="84"/>
        <v>0</v>
      </c>
      <c r="BL296" s="14" t="s">
        <v>203</v>
      </c>
      <c r="BM296" s="14" t="s">
        <v>1619</v>
      </c>
    </row>
    <row r="297" spans="2:65" s="1" customFormat="1" ht="22.5" customHeight="1">
      <c r="B297" s="132"/>
      <c r="C297" s="161" t="s">
        <v>1620</v>
      </c>
      <c r="D297" s="161" t="s">
        <v>198</v>
      </c>
      <c r="E297" s="162" t="s">
        <v>1621</v>
      </c>
      <c r="F297" s="247" t="s">
        <v>1622</v>
      </c>
      <c r="G297" s="248"/>
      <c r="H297" s="248"/>
      <c r="I297" s="248"/>
      <c r="J297" s="163" t="s">
        <v>307</v>
      </c>
      <c r="K297" s="164">
        <v>104.175</v>
      </c>
      <c r="L297" s="249">
        <v>0</v>
      </c>
      <c r="M297" s="248"/>
      <c r="N297" s="250">
        <f t="shared" si="75"/>
        <v>0</v>
      </c>
      <c r="O297" s="251"/>
      <c r="P297" s="251"/>
      <c r="Q297" s="251"/>
      <c r="R297" s="134"/>
      <c r="T297" s="165" t="s">
        <v>3</v>
      </c>
      <c r="U297" s="40" t="s">
        <v>39</v>
      </c>
      <c r="V297" s="32"/>
      <c r="W297" s="166">
        <f t="shared" si="76"/>
        <v>0</v>
      </c>
      <c r="X297" s="166">
        <v>0.001</v>
      </c>
      <c r="Y297" s="166">
        <f t="shared" si="77"/>
        <v>0.104175</v>
      </c>
      <c r="Z297" s="166">
        <v>0</v>
      </c>
      <c r="AA297" s="167">
        <f t="shared" si="78"/>
        <v>0</v>
      </c>
      <c r="AR297" s="14" t="s">
        <v>202</v>
      </c>
      <c r="AT297" s="14" t="s">
        <v>198</v>
      </c>
      <c r="AU297" s="14" t="s">
        <v>84</v>
      </c>
      <c r="AY297" s="14" t="s">
        <v>196</v>
      </c>
      <c r="BE297" s="110">
        <f t="shared" si="79"/>
        <v>0</v>
      </c>
      <c r="BF297" s="110">
        <f t="shared" si="80"/>
        <v>0</v>
      </c>
      <c r="BG297" s="110">
        <f t="shared" si="81"/>
        <v>0</v>
      </c>
      <c r="BH297" s="110">
        <f t="shared" si="82"/>
        <v>0</v>
      </c>
      <c r="BI297" s="110">
        <f t="shared" si="83"/>
        <v>0</v>
      </c>
      <c r="BJ297" s="14" t="s">
        <v>9</v>
      </c>
      <c r="BK297" s="110">
        <f t="shared" si="84"/>
        <v>0</v>
      </c>
      <c r="BL297" s="14" t="s">
        <v>203</v>
      </c>
      <c r="BM297" s="14" t="s">
        <v>1623</v>
      </c>
    </row>
    <row r="298" spans="2:47" s="1" customFormat="1" ht="22.5" customHeight="1">
      <c r="B298" s="31"/>
      <c r="C298" s="32"/>
      <c r="D298" s="32"/>
      <c r="E298" s="32"/>
      <c r="F298" s="270" t="s">
        <v>1624</v>
      </c>
      <c r="G298" s="204"/>
      <c r="H298" s="204"/>
      <c r="I298" s="204"/>
      <c r="J298" s="32"/>
      <c r="K298" s="32"/>
      <c r="L298" s="32"/>
      <c r="M298" s="32"/>
      <c r="N298" s="32"/>
      <c r="O298" s="32"/>
      <c r="P298" s="32"/>
      <c r="Q298" s="32"/>
      <c r="R298" s="33"/>
      <c r="T298" s="70"/>
      <c r="U298" s="32"/>
      <c r="V298" s="32"/>
      <c r="W298" s="32"/>
      <c r="X298" s="32"/>
      <c r="Y298" s="32"/>
      <c r="Z298" s="32"/>
      <c r="AA298" s="71"/>
      <c r="AT298" s="14" t="s">
        <v>348</v>
      </c>
      <c r="AU298" s="14" t="s">
        <v>84</v>
      </c>
    </row>
    <row r="299" spans="2:65" s="1" customFormat="1" ht="31.5" customHeight="1">
      <c r="B299" s="132"/>
      <c r="C299" s="168" t="s">
        <v>1625</v>
      </c>
      <c r="D299" s="168" t="s">
        <v>217</v>
      </c>
      <c r="E299" s="169" t="s">
        <v>1626</v>
      </c>
      <c r="F299" s="252" t="s">
        <v>1627</v>
      </c>
      <c r="G299" s="251"/>
      <c r="H299" s="251"/>
      <c r="I299" s="251"/>
      <c r="J299" s="170" t="s">
        <v>224</v>
      </c>
      <c r="K299" s="172">
        <v>0</v>
      </c>
      <c r="L299" s="253">
        <v>0</v>
      </c>
      <c r="M299" s="251"/>
      <c r="N299" s="254">
        <f>ROUND(L299*K299,0)</f>
        <v>0</v>
      </c>
      <c r="O299" s="251"/>
      <c r="P299" s="251"/>
      <c r="Q299" s="251"/>
      <c r="R299" s="134"/>
      <c r="T299" s="165" t="s">
        <v>3</v>
      </c>
      <c r="U299" s="40" t="s">
        <v>39</v>
      </c>
      <c r="V299" s="32"/>
      <c r="W299" s="166">
        <f>V299*K299</f>
        <v>0</v>
      </c>
      <c r="X299" s="166">
        <v>0</v>
      </c>
      <c r="Y299" s="166">
        <f>X299*K299</f>
        <v>0</v>
      </c>
      <c r="Z299" s="166">
        <v>0</v>
      </c>
      <c r="AA299" s="167">
        <f>Z299*K299</f>
        <v>0</v>
      </c>
      <c r="AR299" s="14" t="s">
        <v>203</v>
      </c>
      <c r="AT299" s="14" t="s">
        <v>217</v>
      </c>
      <c r="AU299" s="14" t="s">
        <v>84</v>
      </c>
      <c r="AY299" s="14" t="s">
        <v>196</v>
      </c>
      <c r="BE299" s="110">
        <f>IF(U299="základní",N299,0)</f>
        <v>0</v>
      </c>
      <c r="BF299" s="110">
        <f>IF(U299="snížená",N299,0)</f>
        <v>0</v>
      </c>
      <c r="BG299" s="110">
        <f>IF(U299="zákl. přenesená",N299,0)</f>
        <v>0</v>
      </c>
      <c r="BH299" s="110">
        <f>IF(U299="sníž. přenesená",N299,0)</f>
        <v>0</v>
      </c>
      <c r="BI299" s="110">
        <f>IF(U299="nulová",N299,0)</f>
        <v>0</v>
      </c>
      <c r="BJ299" s="14" t="s">
        <v>9</v>
      </c>
      <c r="BK299" s="110">
        <f>ROUND(L299*K299,0)</f>
        <v>0</v>
      </c>
      <c r="BL299" s="14" t="s">
        <v>203</v>
      </c>
      <c r="BM299" s="14" t="s">
        <v>1628</v>
      </c>
    </row>
    <row r="300" spans="2:63" s="10" customFormat="1" ht="29.85" customHeight="1">
      <c r="B300" s="150"/>
      <c r="C300" s="151"/>
      <c r="D300" s="160" t="s">
        <v>164</v>
      </c>
      <c r="E300" s="160"/>
      <c r="F300" s="160"/>
      <c r="G300" s="160"/>
      <c r="H300" s="160"/>
      <c r="I300" s="160"/>
      <c r="J300" s="160"/>
      <c r="K300" s="160"/>
      <c r="L300" s="160"/>
      <c r="M300" s="160"/>
      <c r="N300" s="264">
        <f>BK300</f>
        <v>0</v>
      </c>
      <c r="O300" s="265"/>
      <c r="P300" s="265"/>
      <c r="Q300" s="265"/>
      <c r="R300" s="153"/>
      <c r="T300" s="154"/>
      <c r="U300" s="151"/>
      <c r="V300" s="151"/>
      <c r="W300" s="155">
        <f>SUM(W301:W305)</f>
        <v>0</v>
      </c>
      <c r="X300" s="151"/>
      <c r="Y300" s="155">
        <f>SUM(Y301:Y305)</f>
        <v>1.4479699199999998</v>
      </c>
      <c r="Z300" s="151"/>
      <c r="AA300" s="156">
        <f>SUM(AA301:AA305)</f>
        <v>0</v>
      </c>
      <c r="AR300" s="157" t="s">
        <v>84</v>
      </c>
      <c r="AT300" s="158" t="s">
        <v>73</v>
      </c>
      <c r="AU300" s="158" t="s">
        <v>9</v>
      </c>
      <c r="AY300" s="157" t="s">
        <v>196</v>
      </c>
      <c r="BK300" s="159">
        <f>SUM(BK301:BK305)</f>
        <v>0</v>
      </c>
    </row>
    <row r="301" spans="2:65" s="1" customFormat="1" ht="31.5" customHeight="1">
      <c r="B301" s="132"/>
      <c r="C301" s="168" t="s">
        <v>1629</v>
      </c>
      <c r="D301" s="168" t="s">
        <v>217</v>
      </c>
      <c r="E301" s="169" t="s">
        <v>1630</v>
      </c>
      <c r="F301" s="252" t="s">
        <v>1631</v>
      </c>
      <c r="G301" s="251"/>
      <c r="H301" s="251"/>
      <c r="I301" s="251"/>
      <c r="J301" s="170" t="s">
        <v>612</v>
      </c>
      <c r="K301" s="171">
        <v>76.1</v>
      </c>
      <c r="L301" s="253">
        <v>0</v>
      </c>
      <c r="M301" s="251"/>
      <c r="N301" s="254">
        <f>ROUND(L301*K301,0)</f>
        <v>0</v>
      </c>
      <c r="O301" s="251"/>
      <c r="P301" s="251"/>
      <c r="Q301" s="251"/>
      <c r="R301" s="134"/>
      <c r="T301" s="165" t="s">
        <v>3</v>
      </c>
      <c r="U301" s="40" t="s">
        <v>39</v>
      </c>
      <c r="V301" s="32"/>
      <c r="W301" s="166">
        <f>V301*K301</f>
        <v>0</v>
      </c>
      <c r="X301" s="166">
        <v>0</v>
      </c>
      <c r="Y301" s="166">
        <f>X301*K301</f>
        <v>0</v>
      </c>
      <c r="Z301" s="166">
        <v>0</v>
      </c>
      <c r="AA301" s="167">
        <f>Z301*K301</f>
        <v>0</v>
      </c>
      <c r="AR301" s="14" t="s">
        <v>203</v>
      </c>
      <c r="AT301" s="14" t="s">
        <v>217</v>
      </c>
      <c r="AU301" s="14" t="s">
        <v>84</v>
      </c>
      <c r="AY301" s="14" t="s">
        <v>196</v>
      </c>
      <c r="BE301" s="110">
        <f>IF(U301="základní",N301,0)</f>
        <v>0</v>
      </c>
      <c r="BF301" s="110">
        <f>IF(U301="snížená",N301,0)</f>
        <v>0</v>
      </c>
      <c r="BG301" s="110">
        <f>IF(U301="zákl. přenesená",N301,0)</f>
        <v>0</v>
      </c>
      <c r="BH301" s="110">
        <f>IF(U301="sníž. přenesená",N301,0)</f>
        <v>0</v>
      </c>
      <c r="BI301" s="110">
        <f>IF(U301="nulová",N301,0)</f>
        <v>0</v>
      </c>
      <c r="BJ301" s="14" t="s">
        <v>9</v>
      </c>
      <c r="BK301" s="110">
        <f>ROUND(L301*K301,0)</f>
        <v>0</v>
      </c>
      <c r="BL301" s="14" t="s">
        <v>203</v>
      </c>
      <c r="BM301" s="14" t="s">
        <v>1632</v>
      </c>
    </row>
    <row r="302" spans="2:65" s="1" customFormat="1" ht="31.5" customHeight="1">
      <c r="B302" s="132"/>
      <c r="C302" s="161" t="s">
        <v>1633</v>
      </c>
      <c r="D302" s="161" t="s">
        <v>198</v>
      </c>
      <c r="E302" s="162" t="s">
        <v>1634</v>
      </c>
      <c r="F302" s="247" t="s">
        <v>1635</v>
      </c>
      <c r="G302" s="248"/>
      <c r="H302" s="248"/>
      <c r="I302" s="248"/>
      <c r="J302" s="163" t="s">
        <v>612</v>
      </c>
      <c r="K302" s="164">
        <v>77.622</v>
      </c>
      <c r="L302" s="249">
        <v>0</v>
      </c>
      <c r="M302" s="248"/>
      <c r="N302" s="250">
        <f>ROUND(L302*K302,0)</f>
        <v>0</v>
      </c>
      <c r="O302" s="251"/>
      <c r="P302" s="251"/>
      <c r="Q302" s="251"/>
      <c r="R302" s="134"/>
      <c r="T302" s="165" t="s">
        <v>3</v>
      </c>
      <c r="U302" s="40" t="s">
        <v>39</v>
      </c>
      <c r="V302" s="32"/>
      <c r="W302" s="166">
        <f>V302*K302</f>
        <v>0</v>
      </c>
      <c r="X302" s="166">
        <v>0.015</v>
      </c>
      <c r="Y302" s="166">
        <f>X302*K302</f>
        <v>1.1643299999999999</v>
      </c>
      <c r="Z302" s="166">
        <v>0</v>
      </c>
      <c r="AA302" s="167">
        <f>Z302*K302</f>
        <v>0</v>
      </c>
      <c r="AR302" s="14" t="s">
        <v>202</v>
      </c>
      <c r="AT302" s="14" t="s">
        <v>198</v>
      </c>
      <c r="AU302" s="14" t="s">
        <v>84</v>
      </c>
      <c r="AY302" s="14" t="s">
        <v>196</v>
      </c>
      <c r="BE302" s="110">
        <f>IF(U302="základní",N302,0)</f>
        <v>0</v>
      </c>
      <c r="BF302" s="110">
        <f>IF(U302="snížená",N302,0)</f>
        <v>0</v>
      </c>
      <c r="BG302" s="110">
        <f>IF(U302="zákl. přenesená",N302,0)</f>
        <v>0</v>
      </c>
      <c r="BH302" s="110">
        <f>IF(U302="sníž. přenesená",N302,0)</f>
        <v>0</v>
      </c>
      <c r="BI302" s="110">
        <f>IF(U302="nulová",N302,0)</f>
        <v>0</v>
      </c>
      <c r="BJ302" s="14" t="s">
        <v>9</v>
      </c>
      <c r="BK302" s="110">
        <f>ROUND(L302*K302,0)</f>
        <v>0</v>
      </c>
      <c r="BL302" s="14" t="s">
        <v>203</v>
      </c>
      <c r="BM302" s="14" t="s">
        <v>1636</v>
      </c>
    </row>
    <row r="303" spans="2:65" s="1" customFormat="1" ht="31.5" customHeight="1">
      <c r="B303" s="132"/>
      <c r="C303" s="168" t="s">
        <v>1637</v>
      </c>
      <c r="D303" s="168" t="s">
        <v>217</v>
      </c>
      <c r="E303" s="169" t="s">
        <v>1638</v>
      </c>
      <c r="F303" s="252" t="s">
        <v>1639</v>
      </c>
      <c r="G303" s="251"/>
      <c r="H303" s="251"/>
      <c r="I303" s="251"/>
      <c r="J303" s="170" t="s">
        <v>612</v>
      </c>
      <c r="K303" s="171">
        <v>76.1</v>
      </c>
      <c r="L303" s="253">
        <v>0</v>
      </c>
      <c r="M303" s="251"/>
      <c r="N303" s="254">
        <f>ROUND(L303*K303,0)</f>
        <v>0</v>
      </c>
      <c r="O303" s="251"/>
      <c r="P303" s="251"/>
      <c r="Q303" s="251"/>
      <c r="R303" s="134"/>
      <c r="T303" s="165" t="s">
        <v>3</v>
      </c>
      <c r="U303" s="40" t="s">
        <v>39</v>
      </c>
      <c r="V303" s="32"/>
      <c r="W303" s="166">
        <f>V303*K303</f>
        <v>0</v>
      </c>
      <c r="X303" s="166">
        <v>0.0003</v>
      </c>
      <c r="Y303" s="166">
        <f>X303*K303</f>
        <v>0.022829999999999996</v>
      </c>
      <c r="Z303" s="166">
        <v>0</v>
      </c>
      <c r="AA303" s="167">
        <f>Z303*K303</f>
        <v>0</v>
      </c>
      <c r="AR303" s="14" t="s">
        <v>203</v>
      </c>
      <c r="AT303" s="14" t="s">
        <v>217</v>
      </c>
      <c r="AU303" s="14" t="s">
        <v>84</v>
      </c>
      <c r="AY303" s="14" t="s">
        <v>196</v>
      </c>
      <c r="BE303" s="110">
        <f>IF(U303="základní",N303,0)</f>
        <v>0</v>
      </c>
      <c r="BF303" s="110">
        <f>IF(U303="snížená",N303,0)</f>
        <v>0</v>
      </c>
      <c r="BG303" s="110">
        <f>IF(U303="zákl. přenesená",N303,0)</f>
        <v>0</v>
      </c>
      <c r="BH303" s="110">
        <f>IF(U303="sníž. přenesená",N303,0)</f>
        <v>0</v>
      </c>
      <c r="BI303" s="110">
        <f>IF(U303="nulová",N303,0)</f>
        <v>0</v>
      </c>
      <c r="BJ303" s="14" t="s">
        <v>9</v>
      </c>
      <c r="BK303" s="110">
        <f>ROUND(L303*K303,0)</f>
        <v>0</v>
      </c>
      <c r="BL303" s="14" t="s">
        <v>203</v>
      </c>
      <c r="BM303" s="14" t="s">
        <v>1640</v>
      </c>
    </row>
    <row r="304" spans="2:65" s="1" customFormat="1" ht="31.5" customHeight="1">
      <c r="B304" s="132"/>
      <c r="C304" s="161" t="s">
        <v>1641</v>
      </c>
      <c r="D304" s="161" t="s">
        <v>198</v>
      </c>
      <c r="E304" s="162" t="s">
        <v>1642</v>
      </c>
      <c r="F304" s="247" t="s">
        <v>1643</v>
      </c>
      <c r="G304" s="248"/>
      <c r="H304" s="248"/>
      <c r="I304" s="248"/>
      <c r="J304" s="163" t="s">
        <v>612</v>
      </c>
      <c r="K304" s="164">
        <v>77.622</v>
      </c>
      <c r="L304" s="249">
        <v>0</v>
      </c>
      <c r="M304" s="248"/>
      <c r="N304" s="250">
        <f>ROUND(L304*K304,0)</f>
        <v>0</v>
      </c>
      <c r="O304" s="251"/>
      <c r="P304" s="251"/>
      <c r="Q304" s="251"/>
      <c r="R304" s="134"/>
      <c r="T304" s="165" t="s">
        <v>3</v>
      </c>
      <c r="U304" s="40" t="s">
        <v>39</v>
      </c>
      <c r="V304" s="32"/>
      <c r="W304" s="166">
        <f>V304*K304</f>
        <v>0</v>
      </c>
      <c r="X304" s="166">
        <v>0.00336</v>
      </c>
      <c r="Y304" s="166">
        <f>X304*K304</f>
        <v>0.26080992000000003</v>
      </c>
      <c r="Z304" s="166">
        <v>0</v>
      </c>
      <c r="AA304" s="167">
        <f>Z304*K304</f>
        <v>0</v>
      </c>
      <c r="AR304" s="14" t="s">
        <v>202</v>
      </c>
      <c r="AT304" s="14" t="s">
        <v>198</v>
      </c>
      <c r="AU304" s="14" t="s">
        <v>84</v>
      </c>
      <c r="AY304" s="14" t="s">
        <v>196</v>
      </c>
      <c r="BE304" s="110">
        <f>IF(U304="základní",N304,0)</f>
        <v>0</v>
      </c>
      <c r="BF304" s="110">
        <f>IF(U304="snížená",N304,0)</f>
        <v>0</v>
      </c>
      <c r="BG304" s="110">
        <f>IF(U304="zákl. přenesená",N304,0)</f>
        <v>0</v>
      </c>
      <c r="BH304" s="110">
        <f>IF(U304="sníž. přenesená",N304,0)</f>
        <v>0</v>
      </c>
      <c r="BI304" s="110">
        <f>IF(U304="nulová",N304,0)</f>
        <v>0</v>
      </c>
      <c r="BJ304" s="14" t="s">
        <v>9</v>
      </c>
      <c r="BK304" s="110">
        <f>ROUND(L304*K304,0)</f>
        <v>0</v>
      </c>
      <c r="BL304" s="14" t="s">
        <v>203</v>
      </c>
      <c r="BM304" s="14" t="s">
        <v>1644</v>
      </c>
    </row>
    <row r="305" spans="2:65" s="1" customFormat="1" ht="31.5" customHeight="1">
      <c r="B305" s="132"/>
      <c r="C305" s="168" t="s">
        <v>1645</v>
      </c>
      <c r="D305" s="168" t="s">
        <v>217</v>
      </c>
      <c r="E305" s="169" t="s">
        <v>1646</v>
      </c>
      <c r="F305" s="252" t="s">
        <v>1647</v>
      </c>
      <c r="G305" s="251"/>
      <c r="H305" s="251"/>
      <c r="I305" s="251"/>
      <c r="J305" s="170" t="s">
        <v>224</v>
      </c>
      <c r="K305" s="172">
        <v>0</v>
      </c>
      <c r="L305" s="253">
        <v>0</v>
      </c>
      <c r="M305" s="251"/>
      <c r="N305" s="254">
        <f>ROUND(L305*K305,0)</f>
        <v>0</v>
      </c>
      <c r="O305" s="251"/>
      <c r="P305" s="251"/>
      <c r="Q305" s="251"/>
      <c r="R305" s="134"/>
      <c r="T305" s="165" t="s">
        <v>3</v>
      </c>
      <c r="U305" s="40" t="s">
        <v>39</v>
      </c>
      <c r="V305" s="32"/>
      <c r="W305" s="166">
        <f>V305*K305</f>
        <v>0</v>
      </c>
      <c r="X305" s="166">
        <v>0</v>
      </c>
      <c r="Y305" s="166">
        <f>X305*K305</f>
        <v>0</v>
      </c>
      <c r="Z305" s="166">
        <v>0</v>
      </c>
      <c r="AA305" s="167">
        <f>Z305*K305</f>
        <v>0</v>
      </c>
      <c r="AR305" s="14" t="s">
        <v>203</v>
      </c>
      <c r="AT305" s="14" t="s">
        <v>217</v>
      </c>
      <c r="AU305" s="14" t="s">
        <v>84</v>
      </c>
      <c r="AY305" s="14" t="s">
        <v>196</v>
      </c>
      <c r="BE305" s="110">
        <f>IF(U305="základní",N305,0)</f>
        <v>0</v>
      </c>
      <c r="BF305" s="110">
        <f>IF(U305="snížená",N305,0)</f>
        <v>0</v>
      </c>
      <c r="BG305" s="110">
        <f>IF(U305="zákl. přenesená",N305,0)</f>
        <v>0</v>
      </c>
      <c r="BH305" s="110">
        <f>IF(U305="sníž. přenesená",N305,0)</f>
        <v>0</v>
      </c>
      <c r="BI305" s="110">
        <f>IF(U305="nulová",N305,0)</f>
        <v>0</v>
      </c>
      <c r="BJ305" s="14" t="s">
        <v>9</v>
      </c>
      <c r="BK305" s="110">
        <f>ROUND(L305*K305,0)</f>
        <v>0</v>
      </c>
      <c r="BL305" s="14" t="s">
        <v>203</v>
      </c>
      <c r="BM305" s="14" t="s">
        <v>1648</v>
      </c>
    </row>
    <row r="306" spans="2:63" s="10" customFormat="1" ht="29.85" customHeight="1">
      <c r="B306" s="150"/>
      <c r="C306" s="151"/>
      <c r="D306" s="160" t="s">
        <v>1181</v>
      </c>
      <c r="E306" s="160"/>
      <c r="F306" s="160"/>
      <c r="G306" s="160"/>
      <c r="H306" s="160"/>
      <c r="I306" s="160"/>
      <c r="J306" s="160"/>
      <c r="K306" s="160"/>
      <c r="L306" s="160"/>
      <c r="M306" s="160"/>
      <c r="N306" s="264">
        <f>BK306</f>
        <v>0</v>
      </c>
      <c r="O306" s="265"/>
      <c r="P306" s="265"/>
      <c r="Q306" s="265"/>
      <c r="R306" s="153"/>
      <c r="T306" s="154"/>
      <c r="U306" s="151"/>
      <c r="V306" s="151"/>
      <c r="W306" s="155">
        <f>W307</f>
        <v>0</v>
      </c>
      <c r="X306" s="151"/>
      <c r="Y306" s="155">
        <f>Y307</f>
        <v>0</v>
      </c>
      <c r="Z306" s="151"/>
      <c r="AA306" s="156">
        <f>AA307</f>
        <v>0.12855</v>
      </c>
      <c r="AR306" s="157" t="s">
        <v>84</v>
      </c>
      <c r="AT306" s="158" t="s">
        <v>73</v>
      </c>
      <c r="AU306" s="158" t="s">
        <v>9</v>
      </c>
      <c r="AY306" s="157" t="s">
        <v>196</v>
      </c>
      <c r="BK306" s="159">
        <f>BK307</f>
        <v>0</v>
      </c>
    </row>
    <row r="307" spans="2:65" s="1" customFormat="1" ht="31.5" customHeight="1">
      <c r="B307" s="132"/>
      <c r="C307" s="168" t="s">
        <v>1649</v>
      </c>
      <c r="D307" s="168" t="s">
        <v>217</v>
      </c>
      <c r="E307" s="169" t="s">
        <v>1650</v>
      </c>
      <c r="F307" s="252" t="s">
        <v>1651</v>
      </c>
      <c r="G307" s="251"/>
      <c r="H307" s="251"/>
      <c r="I307" s="251"/>
      <c r="J307" s="170" t="s">
        <v>250</v>
      </c>
      <c r="K307" s="171">
        <v>3</v>
      </c>
      <c r="L307" s="253">
        <v>0</v>
      </c>
      <c r="M307" s="251"/>
      <c r="N307" s="254">
        <f>ROUND(L307*K307,0)</f>
        <v>0</v>
      </c>
      <c r="O307" s="251"/>
      <c r="P307" s="251"/>
      <c r="Q307" s="251"/>
      <c r="R307" s="134"/>
      <c r="T307" s="165" t="s">
        <v>3</v>
      </c>
      <c r="U307" s="40" t="s">
        <v>39</v>
      </c>
      <c r="V307" s="32"/>
      <c r="W307" s="166">
        <f>V307*K307</f>
        <v>0</v>
      </c>
      <c r="X307" s="166">
        <v>0</v>
      </c>
      <c r="Y307" s="166">
        <f>X307*K307</f>
        <v>0</v>
      </c>
      <c r="Z307" s="166">
        <v>0.04285</v>
      </c>
      <c r="AA307" s="167">
        <f>Z307*K307</f>
        <v>0.12855</v>
      </c>
      <c r="AR307" s="14" t="s">
        <v>203</v>
      </c>
      <c r="AT307" s="14" t="s">
        <v>217</v>
      </c>
      <c r="AU307" s="14" t="s">
        <v>84</v>
      </c>
      <c r="AY307" s="14" t="s">
        <v>196</v>
      </c>
      <c r="BE307" s="110">
        <f>IF(U307="základní",N307,0)</f>
        <v>0</v>
      </c>
      <c r="BF307" s="110">
        <f>IF(U307="snížená",N307,0)</f>
        <v>0</v>
      </c>
      <c r="BG307" s="110">
        <f>IF(U307="zákl. přenesená",N307,0)</f>
        <v>0</v>
      </c>
      <c r="BH307" s="110">
        <f>IF(U307="sníž. přenesená",N307,0)</f>
        <v>0</v>
      </c>
      <c r="BI307" s="110">
        <f>IF(U307="nulová",N307,0)</f>
        <v>0</v>
      </c>
      <c r="BJ307" s="14" t="s">
        <v>9</v>
      </c>
      <c r="BK307" s="110">
        <f>ROUND(L307*K307,0)</f>
        <v>0</v>
      </c>
      <c r="BL307" s="14" t="s">
        <v>203</v>
      </c>
      <c r="BM307" s="14" t="s">
        <v>1652</v>
      </c>
    </row>
    <row r="308" spans="2:63" s="10" customFormat="1" ht="29.85" customHeight="1">
      <c r="B308" s="150"/>
      <c r="C308" s="151"/>
      <c r="D308" s="160" t="s">
        <v>165</v>
      </c>
      <c r="E308" s="160"/>
      <c r="F308" s="160"/>
      <c r="G308" s="160"/>
      <c r="H308" s="160"/>
      <c r="I308" s="160"/>
      <c r="J308" s="160"/>
      <c r="K308" s="160"/>
      <c r="L308" s="160"/>
      <c r="M308" s="160"/>
      <c r="N308" s="264">
        <f>BK308</f>
        <v>0</v>
      </c>
      <c r="O308" s="265"/>
      <c r="P308" s="265"/>
      <c r="Q308" s="265"/>
      <c r="R308" s="153"/>
      <c r="T308" s="154"/>
      <c r="U308" s="151"/>
      <c r="V308" s="151"/>
      <c r="W308" s="155">
        <f>SUM(W309:W310)</f>
        <v>0</v>
      </c>
      <c r="X308" s="151"/>
      <c r="Y308" s="155">
        <f>SUM(Y309:Y310)</f>
        <v>0.0011</v>
      </c>
      <c r="Z308" s="151"/>
      <c r="AA308" s="156">
        <f>SUM(AA309:AA310)</f>
        <v>0</v>
      </c>
      <c r="AR308" s="157" t="s">
        <v>84</v>
      </c>
      <c r="AT308" s="158" t="s">
        <v>73</v>
      </c>
      <c r="AU308" s="158" t="s">
        <v>9</v>
      </c>
      <c r="AY308" s="157" t="s">
        <v>196</v>
      </c>
      <c r="BK308" s="159">
        <f>SUM(BK309:BK310)</f>
        <v>0</v>
      </c>
    </row>
    <row r="309" spans="2:65" s="1" customFormat="1" ht="22.5" customHeight="1">
      <c r="B309" s="132"/>
      <c r="C309" s="168" t="s">
        <v>1653</v>
      </c>
      <c r="D309" s="168" t="s">
        <v>217</v>
      </c>
      <c r="E309" s="169" t="s">
        <v>1654</v>
      </c>
      <c r="F309" s="252" t="s">
        <v>1655</v>
      </c>
      <c r="G309" s="251"/>
      <c r="H309" s="251"/>
      <c r="I309" s="251"/>
      <c r="J309" s="170" t="s">
        <v>245</v>
      </c>
      <c r="K309" s="171">
        <v>10</v>
      </c>
      <c r="L309" s="253">
        <v>0</v>
      </c>
      <c r="M309" s="251"/>
      <c r="N309" s="254">
        <f>ROUND(L309*K309,0)</f>
        <v>0</v>
      </c>
      <c r="O309" s="251"/>
      <c r="P309" s="251"/>
      <c r="Q309" s="251"/>
      <c r="R309" s="134"/>
      <c r="T309" s="165" t="s">
        <v>3</v>
      </c>
      <c r="U309" s="40" t="s">
        <v>39</v>
      </c>
      <c r="V309" s="32"/>
      <c r="W309" s="166">
        <f>V309*K309</f>
        <v>0</v>
      </c>
      <c r="X309" s="166">
        <v>0.00011</v>
      </c>
      <c r="Y309" s="166">
        <f>X309*K309</f>
        <v>0.0011</v>
      </c>
      <c r="Z309" s="166">
        <v>0</v>
      </c>
      <c r="AA309" s="167">
        <f>Z309*K309</f>
        <v>0</v>
      </c>
      <c r="AR309" s="14" t="s">
        <v>203</v>
      </c>
      <c r="AT309" s="14" t="s">
        <v>217</v>
      </c>
      <c r="AU309" s="14" t="s">
        <v>84</v>
      </c>
      <c r="AY309" s="14" t="s">
        <v>196</v>
      </c>
      <c r="BE309" s="110">
        <f>IF(U309="základní",N309,0)</f>
        <v>0</v>
      </c>
      <c r="BF309" s="110">
        <f>IF(U309="snížená",N309,0)</f>
        <v>0</v>
      </c>
      <c r="BG309" s="110">
        <f>IF(U309="zákl. přenesená",N309,0)</f>
        <v>0</v>
      </c>
      <c r="BH309" s="110">
        <f>IF(U309="sníž. přenesená",N309,0)</f>
        <v>0</v>
      </c>
      <c r="BI309" s="110">
        <f>IF(U309="nulová",N309,0)</f>
        <v>0</v>
      </c>
      <c r="BJ309" s="14" t="s">
        <v>9</v>
      </c>
      <c r="BK309" s="110">
        <f>ROUND(L309*K309,0)</f>
        <v>0</v>
      </c>
      <c r="BL309" s="14" t="s">
        <v>203</v>
      </c>
      <c r="BM309" s="14" t="s">
        <v>1656</v>
      </c>
    </row>
    <row r="310" spans="2:65" s="1" customFormat="1" ht="31.5" customHeight="1">
      <c r="B310" s="132"/>
      <c r="C310" s="168" t="s">
        <v>1657</v>
      </c>
      <c r="D310" s="168" t="s">
        <v>217</v>
      </c>
      <c r="E310" s="169" t="s">
        <v>1658</v>
      </c>
      <c r="F310" s="252" t="s">
        <v>1659</v>
      </c>
      <c r="G310" s="251"/>
      <c r="H310" s="251"/>
      <c r="I310" s="251"/>
      <c r="J310" s="170" t="s">
        <v>224</v>
      </c>
      <c r="K310" s="172">
        <v>0</v>
      </c>
      <c r="L310" s="253">
        <v>0</v>
      </c>
      <c r="M310" s="251"/>
      <c r="N310" s="254">
        <f>ROUND(L310*K310,0)</f>
        <v>0</v>
      </c>
      <c r="O310" s="251"/>
      <c r="P310" s="251"/>
      <c r="Q310" s="251"/>
      <c r="R310" s="134"/>
      <c r="T310" s="165" t="s">
        <v>3</v>
      </c>
      <c r="U310" s="40" t="s">
        <v>39</v>
      </c>
      <c r="V310" s="32"/>
      <c r="W310" s="166">
        <f>V310*K310</f>
        <v>0</v>
      </c>
      <c r="X310" s="166">
        <v>0</v>
      </c>
      <c r="Y310" s="166">
        <f>X310*K310</f>
        <v>0</v>
      </c>
      <c r="Z310" s="166">
        <v>0</v>
      </c>
      <c r="AA310" s="167">
        <f>Z310*K310</f>
        <v>0</v>
      </c>
      <c r="AR310" s="14" t="s">
        <v>203</v>
      </c>
      <c r="AT310" s="14" t="s">
        <v>217</v>
      </c>
      <c r="AU310" s="14" t="s">
        <v>84</v>
      </c>
      <c r="AY310" s="14" t="s">
        <v>196</v>
      </c>
      <c r="BE310" s="110">
        <f>IF(U310="základní",N310,0)</f>
        <v>0</v>
      </c>
      <c r="BF310" s="110">
        <f>IF(U310="snížená",N310,0)</f>
        <v>0</v>
      </c>
      <c r="BG310" s="110">
        <f>IF(U310="zákl. přenesená",N310,0)</f>
        <v>0</v>
      </c>
      <c r="BH310" s="110">
        <f>IF(U310="sníž. přenesená",N310,0)</f>
        <v>0</v>
      </c>
      <c r="BI310" s="110">
        <f>IF(U310="nulová",N310,0)</f>
        <v>0</v>
      </c>
      <c r="BJ310" s="14" t="s">
        <v>9</v>
      </c>
      <c r="BK310" s="110">
        <f>ROUND(L310*K310,0)</f>
        <v>0</v>
      </c>
      <c r="BL310" s="14" t="s">
        <v>203</v>
      </c>
      <c r="BM310" s="14" t="s">
        <v>1660</v>
      </c>
    </row>
    <row r="311" spans="2:63" s="10" customFormat="1" ht="29.85" customHeight="1">
      <c r="B311" s="150"/>
      <c r="C311" s="151"/>
      <c r="D311" s="160" t="s">
        <v>1182</v>
      </c>
      <c r="E311" s="160"/>
      <c r="F311" s="160"/>
      <c r="G311" s="160"/>
      <c r="H311" s="160"/>
      <c r="I311" s="160"/>
      <c r="J311" s="160"/>
      <c r="K311" s="160"/>
      <c r="L311" s="160"/>
      <c r="M311" s="160"/>
      <c r="N311" s="264">
        <f>BK311</f>
        <v>0</v>
      </c>
      <c r="O311" s="265"/>
      <c r="P311" s="265"/>
      <c r="Q311" s="265"/>
      <c r="R311" s="153"/>
      <c r="T311" s="154"/>
      <c r="U311" s="151"/>
      <c r="V311" s="151"/>
      <c r="W311" s="155">
        <f>SUM(W312:W319)</f>
        <v>0</v>
      </c>
      <c r="X311" s="151"/>
      <c r="Y311" s="155">
        <f>SUM(Y312:Y319)</f>
        <v>10.293261</v>
      </c>
      <c r="Z311" s="151"/>
      <c r="AA311" s="156">
        <f>SUM(AA312:AA319)</f>
        <v>0</v>
      </c>
      <c r="AR311" s="157" t="s">
        <v>84</v>
      </c>
      <c r="AT311" s="158" t="s">
        <v>73</v>
      </c>
      <c r="AU311" s="158" t="s">
        <v>9</v>
      </c>
      <c r="AY311" s="157" t="s">
        <v>196</v>
      </c>
      <c r="BK311" s="159">
        <f>SUM(BK312:BK319)</f>
        <v>0</v>
      </c>
    </row>
    <row r="312" spans="2:65" s="1" customFormat="1" ht="31.5" customHeight="1">
      <c r="B312" s="132"/>
      <c r="C312" s="168" t="s">
        <v>1661</v>
      </c>
      <c r="D312" s="168" t="s">
        <v>217</v>
      </c>
      <c r="E312" s="169" t="s">
        <v>1662</v>
      </c>
      <c r="F312" s="252" t="s">
        <v>1663</v>
      </c>
      <c r="G312" s="251"/>
      <c r="H312" s="251"/>
      <c r="I312" s="251"/>
      <c r="J312" s="170" t="s">
        <v>612</v>
      </c>
      <c r="K312" s="171">
        <v>82</v>
      </c>
      <c r="L312" s="253">
        <v>0</v>
      </c>
      <c r="M312" s="251"/>
      <c r="N312" s="254">
        <f aca="true" t="shared" si="85" ref="N312:N319">ROUND(L312*K312,0)</f>
        <v>0</v>
      </c>
      <c r="O312" s="251"/>
      <c r="P312" s="251"/>
      <c r="Q312" s="251"/>
      <c r="R312" s="134"/>
      <c r="T312" s="165" t="s">
        <v>3</v>
      </c>
      <c r="U312" s="40" t="s">
        <v>39</v>
      </c>
      <c r="V312" s="32"/>
      <c r="W312" s="166">
        <f aca="true" t="shared" si="86" ref="W312:W319">V312*K312</f>
        <v>0</v>
      </c>
      <c r="X312" s="166">
        <v>0.0275</v>
      </c>
      <c r="Y312" s="166">
        <f aca="true" t="shared" si="87" ref="Y312:Y319">X312*K312</f>
        <v>2.255</v>
      </c>
      <c r="Z312" s="166">
        <v>0</v>
      </c>
      <c r="AA312" s="167">
        <f aca="true" t="shared" si="88" ref="AA312:AA319">Z312*K312</f>
        <v>0</v>
      </c>
      <c r="AR312" s="14" t="s">
        <v>203</v>
      </c>
      <c r="AT312" s="14" t="s">
        <v>217</v>
      </c>
      <c r="AU312" s="14" t="s">
        <v>84</v>
      </c>
      <c r="AY312" s="14" t="s">
        <v>196</v>
      </c>
      <c r="BE312" s="110">
        <f aca="true" t="shared" si="89" ref="BE312:BE319">IF(U312="základní",N312,0)</f>
        <v>0</v>
      </c>
      <c r="BF312" s="110">
        <f aca="true" t="shared" si="90" ref="BF312:BF319">IF(U312="snížená",N312,0)</f>
        <v>0</v>
      </c>
      <c r="BG312" s="110">
        <f aca="true" t="shared" si="91" ref="BG312:BG319">IF(U312="zákl. přenesená",N312,0)</f>
        <v>0</v>
      </c>
      <c r="BH312" s="110">
        <f aca="true" t="shared" si="92" ref="BH312:BH319">IF(U312="sníž. přenesená",N312,0)</f>
        <v>0</v>
      </c>
      <c r="BI312" s="110">
        <f aca="true" t="shared" si="93" ref="BI312:BI319">IF(U312="nulová",N312,0)</f>
        <v>0</v>
      </c>
      <c r="BJ312" s="14" t="s">
        <v>9</v>
      </c>
      <c r="BK312" s="110">
        <f aca="true" t="shared" si="94" ref="BK312:BK319">ROUND(L312*K312,0)</f>
        <v>0</v>
      </c>
      <c r="BL312" s="14" t="s">
        <v>203</v>
      </c>
      <c r="BM312" s="14" t="s">
        <v>1664</v>
      </c>
    </row>
    <row r="313" spans="2:65" s="1" customFormat="1" ht="22.5" customHeight="1">
      <c r="B313" s="132"/>
      <c r="C313" s="168" t="s">
        <v>1665</v>
      </c>
      <c r="D313" s="168" t="s">
        <v>217</v>
      </c>
      <c r="E313" s="169" t="s">
        <v>1666</v>
      </c>
      <c r="F313" s="252" t="s">
        <v>1667</v>
      </c>
      <c r="G313" s="251"/>
      <c r="H313" s="251"/>
      <c r="I313" s="251"/>
      <c r="J313" s="170" t="s">
        <v>612</v>
      </c>
      <c r="K313" s="171">
        <v>181.2</v>
      </c>
      <c r="L313" s="253">
        <v>0</v>
      </c>
      <c r="M313" s="251"/>
      <c r="N313" s="254">
        <f t="shared" si="85"/>
        <v>0</v>
      </c>
      <c r="O313" s="251"/>
      <c r="P313" s="251"/>
      <c r="Q313" s="251"/>
      <c r="R313" s="134"/>
      <c r="T313" s="165" t="s">
        <v>3</v>
      </c>
      <c r="U313" s="40" t="s">
        <v>39</v>
      </c>
      <c r="V313" s="32"/>
      <c r="W313" s="166">
        <f t="shared" si="86"/>
        <v>0</v>
      </c>
      <c r="X313" s="166">
        <v>0.0001</v>
      </c>
      <c r="Y313" s="166">
        <f t="shared" si="87"/>
        <v>0.01812</v>
      </c>
      <c r="Z313" s="166">
        <v>0</v>
      </c>
      <c r="AA313" s="167">
        <f t="shared" si="88"/>
        <v>0</v>
      </c>
      <c r="AR313" s="14" t="s">
        <v>203</v>
      </c>
      <c r="AT313" s="14" t="s">
        <v>217</v>
      </c>
      <c r="AU313" s="14" t="s">
        <v>84</v>
      </c>
      <c r="AY313" s="14" t="s">
        <v>196</v>
      </c>
      <c r="BE313" s="110">
        <f t="shared" si="89"/>
        <v>0</v>
      </c>
      <c r="BF313" s="110">
        <f t="shared" si="90"/>
        <v>0</v>
      </c>
      <c r="BG313" s="110">
        <f t="shared" si="91"/>
        <v>0</v>
      </c>
      <c r="BH313" s="110">
        <f t="shared" si="92"/>
        <v>0</v>
      </c>
      <c r="BI313" s="110">
        <f t="shared" si="93"/>
        <v>0</v>
      </c>
      <c r="BJ313" s="14" t="s">
        <v>9</v>
      </c>
      <c r="BK313" s="110">
        <f t="shared" si="94"/>
        <v>0</v>
      </c>
      <c r="BL313" s="14" t="s">
        <v>203</v>
      </c>
      <c r="BM313" s="14" t="s">
        <v>1668</v>
      </c>
    </row>
    <row r="314" spans="2:65" s="1" customFormat="1" ht="31.5" customHeight="1">
      <c r="B314" s="132"/>
      <c r="C314" s="168" t="s">
        <v>1669</v>
      </c>
      <c r="D314" s="168" t="s">
        <v>217</v>
      </c>
      <c r="E314" s="169" t="s">
        <v>1670</v>
      </c>
      <c r="F314" s="252" t="s">
        <v>1671</v>
      </c>
      <c r="G314" s="251"/>
      <c r="H314" s="251"/>
      <c r="I314" s="251"/>
      <c r="J314" s="170" t="s">
        <v>612</v>
      </c>
      <c r="K314" s="171">
        <v>225.8</v>
      </c>
      <c r="L314" s="253">
        <v>0</v>
      </c>
      <c r="M314" s="251"/>
      <c r="N314" s="254">
        <f t="shared" si="85"/>
        <v>0</v>
      </c>
      <c r="O314" s="251"/>
      <c r="P314" s="251"/>
      <c r="Q314" s="251"/>
      <c r="R314" s="134"/>
      <c r="T314" s="165" t="s">
        <v>3</v>
      </c>
      <c r="U314" s="40" t="s">
        <v>39</v>
      </c>
      <c r="V314" s="32"/>
      <c r="W314" s="166">
        <f t="shared" si="86"/>
        <v>0</v>
      </c>
      <c r="X314" s="166">
        <v>0.02</v>
      </c>
      <c r="Y314" s="166">
        <f t="shared" si="87"/>
        <v>4.516</v>
      </c>
      <c r="Z314" s="166">
        <v>0</v>
      </c>
      <c r="AA314" s="167">
        <f t="shared" si="88"/>
        <v>0</v>
      </c>
      <c r="AR314" s="14" t="s">
        <v>203</v>
      </c>
      <c r="AT314" s="14" t="s">
        <v>217</v>
      </c>
      <c r="AU314" s="14" t="s">
        <v>84</v>
      </c>
      <c r="AY314" s="14" t="s">
        <v>196</v>
      </c>
      <c r="BE314" s="110">
        <f t="shared" si="89"/>
        <v>0</v>
      </c>
      <c r="BF314" s="110">
        <f t="shared" si="90"/>
        <v>0</v>
      </c>
      <c r="BG314" s="110">
        <f t="shared" si="91"/>
        <v>0</v>
      </c>
      <c r="BH314" s="110">
        <f t="shared" si="92"/>
        <v>0</v>
      </c>
      <c r="BI314" s="110">
        <f t="shared" si="93"/>
        <v>0</v>
      </c>
      <c r="BJ314" s="14" t="s">
        <v>9</v>
      </c>
      <c r="BK314" s="110">
        <f t="shared" si="94"/>
        <v>0</v>
      </c>
      <c r="BL314" s="14" t="s">
        <v>203</v>
      </c>
      <c r="BM314" s="14" t="s">
        <v>1672</v>
      </c>
    </row>
    <row r="315" spans="2:65" s="1" customFormat="1" ht="22.5" customHeight="1">
      <c r="B315" s="132"/>
      <c r="C315" s="168" t="s">
        <v>1673</v>
      </c>
      <c r="D315" s="168" t="s">
        <v>217</v>
      </c>
      <c r="E315" s="169" t="s">
        <v>1674</v>
      </c>
      <c r="F315" s="252" t="s">
        <v>1675</v>
      </c>
      <c r="G315" s="251"/>
      <c r="H315" s="251"/>
      <c r="I315" s="251"/>
      <c r="J315" s="170" t="s">
        <v>612</v>
      </c>
      <c r="K315" s="171">
        <v>225.8</v>
      </c>
      <c r="L315" s="253">
        <v>0</v>
      </c>
      <c r="M315" s="251"/>
      <c r="N315" s="254">
        <f t="shared" si="85"/>
        <v>0</v>
      </c>
      <c r="O315" s="251"/>
      <c r="P315" s="251"/>
      <c r="Q315" s="251"/>
      <c r="R315" s="134"/>
      <c r="T315" s="165" t="s">
        <v>3</v>
      </c>
      <c r="U315" s="40" t="s">
        <v>39</v>
      </c>
      <c r="V315" s="32"/>
      <c r="W315" s="166">
        <f t="shared" si="86"/>
        <v>0</v>
      </c>
      <c r="X315" s="166">
        <v>0.0001</v>
      </c>
      <c r="Y315" s="166">
        <f t="shared" si="87"/>
        <v>0.022580000000000003</v>
      </c>
      <c r="Z315" s="166">
        <v>0</v>
      </c>
      <c r="AA315" s="167">
        <f t="shared" si="88"/>
        <v>0</v>
      </c>
      <c r="AR315" s="14" t="s">
        <v>203</v>
      </c>
      <c r="AT315" s="14" t="s">
        <v>217</v>
      </c>
      <c r="AU315" s="14" t="s">
        <v>84</v>
      </c>
      <c r="AY315" s="14" t="s">
        <v>196</v>
      </c>
      <c r="BE315" s="110">
        <f t="shared" si="89"/>
        <v>0</v>
      </c>
      <c r="BF315" s="110">
        <f t="shared" si="90"/>
        <v>0</v>
      </c>
      <c r="BG315" s="110">
        <f t="shared" si="91"/>
        <v>0</v>
      </c>
      <c r="BH315" s="110">
        <f t="shared" si="92"/>
        <v>0</v>
      </c>
      <c r="BI315" s="110">
        <f t="shared" si="93"/>
        <v>0</v>
      </c>
      <c r="BJ315" s="14" t="s">
        <v>9</v>
      </c>
      <c r="BK315" s="110">
        <f t="shared" si="94"/>
        <v>0</v>
      </c>
      <c r="BL315" s="14" t="s">
        <v>203</v>
      </c>
      <c r="BM315" s="14" t="s">
        <v>1676</v>
      </c>
    </row>
    <row r="316" spans="2:65" s="1" customFormat="1" ht="31.5" customHeight="1">
      <c r="B316" s="132"/>
      <c r="C316" s="168" t="s">
        <v>1677</v>
      </c>
      <c r="D316" s="168" t="s">
        <v>217</v>
      </c>
      <c r="E316" s="169" t="s">
        <v>1678</v>
      </c>
      <c r="F316" s="252" t="s">
        <v>1679</v>
      </c>
      <c r="G316" s="251"/>
      <c r="H316" s="251"/>
      <c r="I316" s="251"/>
      <c r="J316" s="170" t="s">
        <v>612</v>
      </c>
      <c r="K316" s="171">
        <v>101.3</v>
      </c>
      <c r="L316" s="253">
        <v>0</v>
      </c>
      <c r="M316" s="251"/>
      <c r="N316" s="254">
        <f t="shared" si="85"/>
        <v>0</v>
      </c>
      <c r="O316" s="251"/>
      <c r="P316" s="251"/>
      <c r="Q316" s="251"/>
      <c r="R316" s="134"/>
      <c r="T316" s="165" t="s">
        <v>3</v>
      </c>
      <c r="U316" s="40" t="s">
        <v>39</v>
      </c>
      <c r="V316" s="32"/>
      <c r="W316" s="166">
        <f t="shared" si="86"/>
        <v>0</v>
      </c>
      <c r="X316" s="166">
        <v>0.03407</v>
      </c>
      <c r="Y316" s="166">
        <f t="shared" si="87"/>
        <v>3.4512910000000003</v>
      </c>
      <c r="Z316" s="166">
        <v>0</v>
      </c>
      <c r="AA316" s="167">
        <f t="shared" si="88"/>
        <v>0</v>
      </c>
      <c r="AR316" s="14" t="s">
        <v>203</v>
      </c>
      <c r="AT316" s="14" t="s">
        <v>217</v>
      </c>
      <c r="AU316" s="14" t="s">
        <v>84</v>
      </c>
      <c r="AY316" s="14" t="s">
        <v>196</v>
      </c>
      <c r="BE316" s="110">
        <f t="shared" si="89"/>
        <v>0</v>
      </c>
      <c r="BF316" s="110">
        <f t="shared" si="90"/>
        <v>0</v>
      </c>
      <c r="BG316" s="110">
        <f t="shared" si="91"/>
        <v>0</v>
      </c>
      <c r="BH316" s="110">
        <f t="shared" si="92"/>
        <v>0</v>
      </c>
      <c r="BI316" s="110">
        <f t="shared" si="93"/>
        <v>0</v>
      </c>
      <c r="BJ316" s="14" t="s">
        <v>9</v>
      </c>
      <c r="BK316" s="110">
        <f t="shared" si="94"/>
        <v>0</v>
      </c>
      <c r="BL316" s="14" t="s">
        <v>203</v>
      </c>
      <c r="BM316" s="14" t="s">
        <v>1680</v>
      </c>
    </row>
    <row r="317" spans="2:65" s="1" customFormat="1" ht="31.5" customHeight="1">
      <c r="B317" s="132"/>
      <c r="C317" s="168" t="s">
        <v>1681</v>
      </c>
      <c r="D317" s="168" t="s">
        <v>217</v>
      </c>
      <c r="E317" s="169" t="s">
        <v>1682</v>
      </c>
      <c r="F317" s="252" t="s">
        <v>1683</v>
      </c>
      <c r="G317" s="251"/>
      <c r="H317" s="251"/>
      <c r="I317" s="251"/>
      <c r="J317" s="170" t="s">
        <v>250</v>
      </c>
      <c r="K317" s="171">
        <v>1</v>
      </c>
      <c r="L317" s="253">
        <v>0</v>
      </c>
      <c r="M317" s="251"/>
      <c r="N317" s="254">
        <f t="shared" si="85"/>
        <v>0</v>
      </c>
      <c r="O317" s="251"/>
      <c r="P317" s="251"/>
      <c r="Q317" s="251"/>
      <c r="R317" s="134"/>
      <c r="T317" s="165" t="s">
        <v>3</v>
      </c>
      <c r="U317" s="40" t="s">
        <v>39</v>
      </c>
      <c r="V317" s="32"/>
      <c r="W317" s="166">
        <f t="shared" si="86"/>
        <v>0</v>
      </c>
      <c r="X317" s="166">
        <v>0.00022</v>
      </c>
      <c r="Y317" s="166">
        <f t="shared" si="87"/>
        <v>0.00022</v>
      </c>
      <c r="Z317" s="166">
        <v>0</v>
      </c>
      <c r="AA317" s="167">
        <f t="shared" si="88"/>
        <v>0</v>
      </c>
      <c r="AR317" s="14" t="s">
        <v>203</v>
      </c>
      <c r="AT317" s="14" t="s">
        <v>217</v>
      </c>
      <c r="AU317" s="14" t="s">
        <v>84</v>
      </c>
      <c r="AY317" s="14" t="s">
        <v>196</v>
      </c>
      <c r="BE317" s="110">
        <f t="shared" si="89"/>
        <v>0</v>
      </c>
      <c r="BF317" s="110">
        <f t="shared" si="90"/>
        <v>0</v>
      </c>
      <c r="BG317" s="110">
        <f t="shared" si="91"/>
        <v>0</v>
      </c>
      <c r="BH317" s="110">
        <f t="shared" si="92"/>
        <v>0</v>
      </c>
      <c r="BI317" s="110">
        <f t="shared" si="93"/>
        <v>0</v>
      </c>
      <c r="BJ317" s="14" t="s">
        <v>9</v>
      </c>
      <c r="BK317" s="110">
        <f t="shared" si="94"/>
        <v>0</v>
      </c>
      <c r="BL317" s="14" t="s">
        <v>203</v>
      </c>
      <c r="BM317" s="14" t="s">
        <v>1684</v>
      </c>
    </row>
    <row r="318" spans="2:65" s="1" customFormat="1" ht="31.5" customHeight="1">
      <c r="B318" s="132"/>
      <c r="C318" s="161" t="s">
        <v>1685</v>
      </c>
      <c r="D318" s="161" t="s">
        <v>198</v>
      </c>
      <c r="E318" s="162" t="s">
        <v>1686</v>
      </c>
      <c r="F318" s="247" t="s">
        <v>1687</v>
      </c>
      <c r="G318" s="248"/>
      <c r="H318" s="248"/>
      <c r="I318" s="248"/>
      <c r="J318" s="163" t="s">
        <v>250</v>
      </c>
      <c r="K318" s="164">
        <v>1</v>
      </c>
      <c r="L318" s="249">
        <v>0</v>
      </c>
      <c r="M318" s="248"/>
      <c r="N318" s="250">
        <f t="shared" si="85"/>
        <v>0</v>
      </c>
      <c r="O318" s="251"/>
      <c r="P318" s="251"/>
      <c r="Q318" s="251"/>
      <c r="R318" s="134"/>
      <c r="T318" s="165" t="s">
        <v>3</v>
      </c>
      <c r="U318" s="40" t="s">
        <v>39</v>
      </c>
      <c r="V318" s="32"/>
      <c r="W318" s="166">
        <f t="shared" si="86"/>
        <v>0</v>
      </c>
      <c r="X318" s="166">
        <v>0.03005</v>
      </c>
      <c r="Y318" s="166">
        <f t="shared" si="87"/>
        <v>0.03005</v>
      </c>
      <c r="Z318" s="166">
        <v>0</v>
      </c>
      <c r="AA318" s="167">
        <f t="shared" si="88"/>
        <v>0</v>
      </c>
      <c r="AR318" s="14" t="s">
        <v>202</v>
      </c>
      <c r="AT318" s="14" t="s">
        <v>198</v>
      </c>
      <c r="AU318" s="14" t="s">
        <v>84</v>
      </c>
      <c r="AY318" s="14" t="s">
        <v>196</v>
      </c>
      <c r="BE318" s="110">
        <f t="shared" si="89"/>
        <v>0</v>
      </c>
      <c r="BF318" s="110">
        <f t="shared" si="90"/>
        <v>0</v>
      </c>
      <c r="BG318" s="110">
        <f t="shared" si="91"/>
        <v>0</v>
      </c>
      <c r="BH318" s="110">
        <f t="shared" si="92"/>
        <v>0</v>
      </c>
      <c r="BI318" s="110">
        <f t="shared" si="93"/>
        <v>0</v>
      </c>
      <c r="BJ318" s="14" t="s">
        <v>9</v>
      </c>
      <c r="BK318" s="110">
        <f t="shared" si="94"/>
        <v>0</v>
      </c>
      <c r="BL318" s="14" t="s">
        <v>203</v>
      </c>
      <c r="BM318" s="14" t="s">
        <v>1688</v>
      </c>
    </row>
    <row r="319" spans="2:65" s="1" customFormat="1" ht="31.5" customHeight="1">
      <c r="B319" s="132"/>
      <c r="C319" s="168" t="s">
        <v>1689</v>
      </c>
      <c r="D319" s="168" t="s">
        <v>217</v>
      </c>
      <c r="E319" s="169" t="s">
        <v>1690</v>
      </c>
      <c r="F319" s="252" t="s">
        <v>1691</v>
      </c>
      <c r="G319" s="251"/>
      <c r="H319" s="251"/>
      <c r="I319" s="251"/>
      <c r="J319" s="170" t="s">
        <v>224</v>
      </c>
      <c r="K319" s="172">
        <v>0</v>
      </c>
      <c r="L319" s="253">
        <v>0</v>
      </c>
      <c r="M319" s="251"/>
      <c r="N319" s="254">
        <f t="shared" si="85"/>
        <v>0</v>
      </c>
      <c r="O319" s="251"/>
      <c r="P319" s="251"/>
      <c r="Q319" s="251"/>
      <c r="R319" s="134"/>
      <c r="T319" s="165" t="s">
        <v>3</v>
      </c>
      <c r="U319" s="40" t="s">
        <v>39</v>
      </c>
      <c r="V319" s="32"/>
      <c r="W319" s="166">
        <f t="shared" si="86"/>
        <v>0</v>
      </c>
      <c r="X319" s="166">
        <v>0</v>
      </c>
      <c r="Y319" s="166">
        <f t="shared" si="87"/>
        <v>0</v>
      </c>
      <c r="Z319" s="166">
        <v>0</v>
      </c>
      <c r="AA319" s="167">
        <f t="shared" si="88"/>
        <v>0</v>
      </c>
      <c r="AR319" s="14" t="s">
        <v>203</v>
      </c>
      <c r="AT319" s="14" t="s">
        <v>217</v>
      </c>
      <c r="AU319" s="14" t="s">
        <v>84</v>
      </c>
      <c r="AY319" s="14" t="s">
        <v>196</v>
      </c>
      <c r="BE319" s="110">
        <f t="shared" si="89"/>
        <v>0</v>
      </c>
      <c r="BF319" s="110">
        <f t="shared" si="90"/>
        <v>0</v>
      </c>
      <c r="BG319" s="110">
        <f t="shared" si="91"/>
        <v>0</v>
      </c>
      <c r="BH319" s="110">
        <f t="shared" si="92"/>
        <v>0</v>
      </c>
      <c r="BI319" s="110">
        <f t="shared" si="93"/>
        <v>0</v>
      </c>
      <c r="BJ319" s="14" t="s">
        <v>9</v>
      </c>
      <c r="BK319" s="110">
        <f t="shared" si="94"/>
        <v>0</v>
      </c>
      <c r="BL319" s="14" t="s">
        <v>203</v>
      </c>
      <c r="BM319" s="14" t="s">
        <v>1692</v>
      </c>
    </row>
    <row r="320" spans="2:63" s="10" customFormat="1" ht="29.85" customHeight="1">
      <c r="B320" s="150"/>
      <c r="C320" s="151"/>
      <c r="D320" s="160" t="s">
        <v>1183</v>
      </c>
      <c r="E320" s="160"/>
      <c r="F320" s="160"/>
      <c r="G320" s="160"/>
      <c r="H320" s="160"/>
      <c r="I320" s="160"/>
      <c r="J320" s="160"/>
      <c r="K320" s="160"/>
      <c r="L320" s="160"/>
      <c r="M320" s="160"/>
      <c r="N320" s="264">
        <f>BK320</f>
        <v>0</v>
      </c>
      <c r="O320" s="265"/>
      <c r="P320" s="265"/>
      <c r="Q320" s="265"/>
      <c r="R320" s="153"/>
      <c r="T320" s="154"/>
      <c r="U320" s="151"/>
      <c r="V320" s="151"/>
      <c r="W320" s="155">
        <f>SUM(W321:W329)</f>
        <v>0</v>
      </c>
      <c r="X320" s="151"/>
      <c r="Y320" s="155">
        <f>SUM(Y321:Y329)</f>
        <v>0.5060979999999999</v>
      </c>
      <c r="Z320" s="151"/>
      <c r="AA320" s="156">
        <f>SUM(AA321:AA329)</f>
        <v>0.14745799999999998</v>
      </c>
      <c r="AR320" s="157" t="s">
        <v>84</v>
      </c>
      <c r="AT320" s="158" t="s">
        <v>73</v>
      </c>
      <c r="AU320" s="158" t="s">
        <v>9</v>
      </c>
      <c r="AY320" s="157" t="s">
        <v>196</v>
      </c>
      <c r="BK320" s="159">
        <f>SUM(BK321:BK329)</f>
        <v>0</v>
      </c>
    </row>
    <row r="321" spans="2:65" s="1" customFormat="1" ht="22.5" customHeight="1">
      <c r="B321" s="132"/>
      <c r="C321" s="168" t="s">
        <v>1693</v>
      </c>
      <c r="D321" s="168" t="s">
        <v>217</v>
      </c>
      <c r="E321" s="169" t="s">
        <v>1694</v>
      </c>
      <c r="F321" s="252" t="s">
        <v>1695</v>
      </c>
      <c r="G321" s="251"/>
      <c r="H321" s="251"/>
      <c r="I321" s="251"/>
      <c r="J321" s="170" t="s">
        <v>201</v>
      </c>
      <c r="K321" s="171">
        <v>15.3</v>
      </c>
      <c r="L321" s="253">
        <v>0</v>
      </c>
      <c r="M321" s="251"/>
      <c r="N321" s="254">
        <f aca="true" t="shared" si="95" ref="N321:N329">ROUND(L321*K321,0)</f>
        <v>0</v>
      </c>
      <c r="O321" s="251"/>
      <c r="P321" s="251"/>
      <c r="Q321" s="251"/>
      <c r="R321" s="134"/>
      <c r="T321" s="165" t="s">
        <v>3</v>
      </c>
      <c r="U321" s="40" t="s">
        <v>39</v>
      </c>
      <c r="V321" s="32"/>
      <c r="W321" s="166">
        <f aca="true" t="shared" si="96" ref="W321:W329">V321*K321</f>
        <v>0</v>
      </c>
      <c r="X321" s="166">
        <v>0</v>
      </c>
      <c r="Y321" s="166">
        <f aca="true" t="shared" si="97" ref="Y321:Y329">X321*K321</f>
        <v>0</v>
      </c>
      <c r="Z321" s="166">
        <v>0.0017</v>
      </c>
      <c r="AA321" s="167">
        <f aca="true" t="shared" si="98" ref="AA321:AA329">Z321*K321</f>
        <v>0.02601</v>
      </c>
      <c r="AR321" s="14" t="s">
        <v>203</v>
      </c>
      <c r="AT321" s="14" t="s">
        <v>217</v>
      </c>
      <c r="AU321" s="14" t="s">
        <v>84</v>
      </c>
      <c r="AY321" s="14" t="s">
        <v>196</v>
      </c>
      <c r="BE321" s="110">
        <f aca="true" t="shared" si="99" ref="BE321:BE329">IF(U321="základní",N321,0)</f>
        <v>0</v>
      </c>
      <c r="BF321" s="110">
        <f aca="true" t="shared" si="100" ref="BF321:BF329">IF(U321="snížená",N321,0)</f>
        <v>0</v>
      </c>
      <c r="BG321" s="110">
        <f aca="true" t="shared" si="101" ref="BG321:BG329">IF(U321="zákl. přenesená",N321,0)</f>
        <v>0</v>
      </c>
      <c r="BH321" s="110">
        <f aca="true" t="shared" si="102" ref="BH321:BH329">IF(U321="sníž. přenesená",N321,0)</f>
        <v>0</v>
      </c>
      <c r="BI321" s="110">
        <f aca="true" t="shared" si="103" ref="BI321:BI329">IF(U321="nulová",N321,0)</f>
        <v>0</v>
      </c>
      <c r="BJ321" s="14" t="s">
        <v>9</v>
      </c>
      <c r="BK321" s="110">
        <f aca="true" t="shared" si="104" ref="BK321:BK329">ROUND(L321*K321,0)</f>
        <v>0</v>
      </c>
      <c r="BL321" s="14" t="s">
        <v>203</v>
      </c>
      <c r="BM321" s="14" t="s">
        <v>1696</v>
      </c>
    </row>
    <row r="322" spans="2:65" s="1" customFormat="1" ht="31.5" customHeight="1">
      <c r="B322" s="132"/>
      <c r="C322" s="168" t="s">
        <v>1697</v>
      </c>
      <c r="D322" s="168" t="s">
        <v>217</v>
      </c>
      <c r="E322" s="169" t="s">
        <v>1698</v>
      </c>
      <c r="F322" s="252" t="s">
        <v>1699</v>
      </c>
      <c r="G322" s="251"/>
      <c r="H322" s="251"/>
      <c r="I322" s="251"/>
      <c r="J322" s="170" t="s">
        <v>201</v>
      </c>
      <c r="K322" s="171">
        <v>20.4</v>
      </c>
      <c r="L322" s="253">
        <v>0</v>
      </c>
      <c r="M322" s="251"/>
      <c r="N322" s="254">
        <f t="shared" si="95"/>
        <v>0</v>
      </c>
      <c r="O322" s="251"/>
      <c r="P322" s="251"/>
      <c r="Q322" s="251"/>
      <c r="R322" s="134"/>
      <c r="T322" s="165" t="s">
        <v>3</v>
      </c>
      <c r="U322" s="40" t="s">
        <v>39</v>
      </c>
      <c r="V322" s="32"/>
      <c r="W322" s="166">
        <f t="shared" si="96"/>
        <v>0</v>
      </c>
      <c r="X322" s="166">
        <v>0</v>
      </c>
      <c r="Y322" s="166">
        <f t="shared" si="97"/>
        <v>0</v>
      </c>
      <c r="Z322" s="166">
        <v>0.00177</v>
      </c>
      <c r="AA322" s="167">
        <f t="shared" si="98"/>
        <v>0.036108</v>
      </c>
      <c r="AR322" s="14" t="s">
        <v>203</v>
      </c>
      <c r="AT322" s="14" t="s">
        <v>217</v>
      </c>
      <c r="AU322" s="14" t="s">
        <v>84</v>
      </c>
      <c r="AY322" s="14" t="s">
        <v>196</v>
      </c>
      <c r="BE322" s="110">
        <f t="shared" si="99"/>
        <v>0</v>
      </c>
      <c r="BF322" s="110">
        <f t="shared" si="100"/>
        <v>0</v>
      </c>
      <c r="BG322" s="110">
        <f t="shared" si="101"/>
        <v>0</v>
      </c>
      <c r="BH322" s="110">
        <f t="shared" si="102"/>
        <v>0</v>
      </c>
      <c r="BI322" s="110">
        <f t="shared" si="103"/>
        <v>0</v>
      </c>
      <c r="BJ322" s="14" t="s">
        <v>9</v>
      </c>
      <c r="BK322" s="110">
        <f t="shared" si="104"/>
        <v>0</v>
      </c>
      <c r="BL322" s="14" t="s">
        <v>203</v>
      </c>
      <c r="BM322" s="14" t="s">
        <v>1700</v>
      </c>
    </row>
    <row r="323" spans="2:65" s="1" customFormat="1" ht="22.5" customHeight="1">
      <c r="B323" s="132"/>
      <c r="C323" s="168" t="s">
        <v>1701</v>
      </c>
      <c r="D323" s="168" t="s">
        <v>217</v>
      </c>
      <c r="E323" s="169" t="s">
        <v>1702</v>
      </c>
      <c r="F323" s="252" t="s">
        <v>1703</v>
      </c>
      <c r="G323" s="251"/>
      <c r="H323" s="251"/>
      <c r="I323" s="251"/>
      <c r="J323" s="170" t="s">
        <v>201</v>
      </c>
      <c r="K323" s="171">
        <v>20.4</v>
      </c>
      <c r="L323" s="253">
        <v>0</v>
      </c>
      <c r="M323" s="251"/>
      <c r="N323" s="254">
        <f t="shared" si="95"/>
        <v>0</v>
      </c>
      <c r="O323" s="251"/>
      <c r="P323" s="251"/>
      <c r="Q323" s="251"/>
      <c r="R323" s="134"/>
      <c r="T323" s="165" t="s">
        <v>3</v>
      </c>
      <c r="U323" s="40" t="s">
        <v>39</v>
      </c>
      <c r="V323" s="32"/>
      <c r="W323" s="166">
        <f t="shared" si="96"/>
        <v>0</v>
      </c>
      <c r="X323" s="166">
        <v>0</v>
      </c>
      <c r="Y323" s="166">
        <f t="shared" si="97"/>
        <v>0</v>
      </c>
      <c r="Z323" s="166">
        <v>0.00175</v>
      </c>
      <c r="AA323" s="167">
        <f t="shared" si="98"/>
        <v>0.035699999999999996</v>
      </c>
      <c r="AR323" s="14" t="s">
        <v>203</v>
      </c>
      <c r="AT323" s="14" t="s">
        <v>217</v>
      </c>
      <c r="AU323" s="14" t="s">
        <v>84</v>
      </c>
      <c r="AY323" s="14" t="s">
        <v>196</v>
      </c>
      <c r="BE323" s="110">
        <f t="shared" si="99"/>
        <v>0</v>
      </c>
      <c r="BF323" s="110">
        <f t="shared" si="100"/>
        <v>0</v>
      </c>
      <c r="BG323" s="110">
        <f t="shared" si="101"/>
        <v>0</v>
      </c>
      <c r="BH323" s="110">
        <f t="shared" si="102"/>
        <v>0</v>
      </c>
      <c r="BI323" s="110">
        <f t="shared" si="103"/>
        <v>0</v>
      </c>
      <c r="BJ323" s="14" t="s">
        <v>9</v>
      </c>
      <c r="BK323" s="110">
        <f t="shared" si="104"/>
        <v>0</v>
      </c>
      <c r="BL323" s="14" t="s">
        <v>203</v>
      </c>
      <c r="BM323" s="14" t="s">
        <v>1704</v>
      </c>
    </row>
    <row r="324" spans="2:65" s="1" customFormat="1" ht="22.5" customHeight="1">
      <c r="B324" s="132"/>
      <c r="C324" s="168" t="s">
        <v>1705</v>
      </c>
      <c r="D324" s="168" t="s">
        <v>217</v>
      </c>
      <c r="E324" s="169" t="s">
        <v>1706</v>
      </c>
      <c r="F324" s="252" t="s">
        <v>1707</v>
      </c>
      <c r="G324" s="251"/>
      <c r="H324" s="251"/>
      <c r="I324" s="251"/>
      <c r="J324" s="170" t="s">
        <v>612</v>
      </c>
      <c r="K324" s="171">
        <v>8.5</v>
      </c>
      <c r="L324" s="253">
        <v>0</v>
      </c>
      <c r="M324" s="251"/>
      <c r="N324" s="254">
        <f t="shared" si="95"/>
        <v>0</v>
      </c>
      <c r="O324" s="251"/>
      <c r="P324" s="251"/>
      <c r="Q324" s="251"/>
      <c r="R324" s="134"/>
      <c r="T324" s="165" t="s">
        <v>3</v>
      </c>
      <c r="U324" s="40" t="s">
        <v>39</v>
      </c>
      <c r="V324" s="32"/>
      <c r="W324" s="166">
        <f t="shared" si="96"/>
        <v>0</v>
      </c>
      <c r="X324" s="166">
        <v>0</v>
      </c>
      <c r="Y324" s="166">
        <f t="shared" si="97"/>
        <v>0</v>
      </c>
      <c r="Z324" s="166">
        <v>0.00584</v>
      </c>
      <c r="AA324" s="167">
        <f t="shared" si="98"/>
        <v>0.04964</v>
      </c>
      <c r="AR324" s="14" t="s">
        <v>203</v>
      </c>
      <c r="AT324" s="14" t="s">
        <v>217</v>
      </c>
      <c r="AU324" s="14" t="s">
        <v>84</v>
      </c>
      <c r="AY324" s="14" t="s">
        <v>196</v>
      </c>
      <c r="BE324" s="110">
        <f t="shared" si="99"/>
        <v>0</v>
      </c>
      <c r="BF324" s="110">
        <f t="shared" si="100"/>
        <v>0</v>
      </c>
      <c r="BG324" s="110">
        <f t="shared" si="101"/>
        <v>0</v>
      </c>
      <c r="BH324" s="110">
        <f t="shared" si="102"/>
        <v>0</v>
      </c>
      <c r="BI324" s="110">
        <f t="shared" si="103"/>
        <v>0</v>
      </c>
      <c r="BJ324" s="14" t="s">
        <v>9</v>
      </c>
      <c r="BK324" s="110">
        <f t="shared" si="104"/>
        <v>0</v>
      </c>
      <c r="BL324" s="14" t="s">
        <v>203</v>
      </c>
      <c r="BM324" s="14" t="s">
        <v>1708</v>
      </c>
    </row>
    <row r="325" spans="2:65" s="1" customFormat="1" ht="31.5" customHeight="1">
      <c r="B325" s="132"/>
      <c r="C325" s="168" t="s">
        <v>1709</v>
      </c>
      <c r="D325" s="168" t="s">
        <v>217</v>
      </c>
      <c r="E325" s="169" t="s">
        <v>1710</v>
      </c>
      <c r="F325" s="252" t="s">
        <v>1711</v>
      </c>
      <c r="G325" s="251"/>
      <c r="H325" s="251"/>
      <c r="I325" s="251"/>
      <c r="J325" s="170" t="s">
        <v>201</v>
      </c>
      <c r="K325" s="171">
        <v>20.8</v>
      </c>
      <c r="L325" s="253">
        <v>0</v>
      </c>
      <c r="M325" s="251"/>
      <c r="N325" s="254">
        <f t="shared" si="95"/>
        <v>0</v>
      </c>
      <c r="O325" s="251"/>
      <c r="P325" s="251"/>
      <c r="Q325" s="251"/>
      <c r="R325" s="134"/>
      <c r="T325" s="165" t="s">
        <v>3</v>
      </c>
      <c r="U325" s="40" t="s">
        <v>39</v>
      </c>
      <c r="V325" s="32"/>
      <c r="W325" s="166">
        <f t="shared" si="96"/>
        <v>0</v>
      </c>
      <c r="X325" s="166">
        <v>0.00208</v>
      </c>
      <c r="Y325" s="166">
        <f t="shared" si="97"/>
        <v>0.043264</v>
      </c>
      <c r="Z325" s="166">
        <v>0</v>
      </c>
      <c r="AA325" s="167">
        <f t="shared" si="98"/>
        <v>0</v>
      </c>
      <c r="AR325" s="14" t="s">
        <v>203</v>
      </c>
      <c r="AT325" s="14" t="s">
        <v>217</v>
      </c>
      <c r="AU325" s="14" t="s">
        <v>84</v>
      </c>
      <c r="AY325" s="14" t="s">
        <v>196</v>
      </c>
      <c r="BE325" s="110">
        <f t="shared" si="99"/>
        <v>0</v>
      </c>
      <c r="BF325" s="110">
        <f t="shared" si="100"/>
        <v>0</v>
      </c>
      <c r="BG325" s="110">
        <f t="shared" si="101"/>
        <v>0</v>
      </c>
      <c r="BH325" s="110">
        <f t="shared" si="102"/>
        <v>0</v>
      </c>
      <c r="BI325" s="110">
        <f t="shared" si="103"/>
        <v>0</v>
      </c>
      <c r="BJ325" s="14" t="s">
        <v>9</v>
      </c>
      <c r="BK325" s="110">
        <f t="shared" si="104"/>
        <v>0</v>
      </c>
      <c r="BL325" s="14" t="s">
        <v>203</v>
      </c>
      <c r="BM325" s="14" t="s">
        <v>1712</v>
      </c>
    </row>
    <row r="326" spans="2:65" s="1" customFormat="1" ht="31.5" customHeight="1">
      <c r="B326" s="132"/>
      <c r="C326" s="168" t="s">
        <v>1713</v>
      </c>
      <c r="D326" s="168" t="s">
        <v>217</v>
      </c>
      <c r="E326" s="169" t="s">
        <v>1714</v>
      </c>
      <c r="F326" s="252" t="s">
        <v>1715</v>
      </c>
      <c r="G326" s="251"/>
      <c r="H326" s="251"/>
      <c r="I326" s="251"/>
      <c r="J326" s="170" t="s">
        <v>201</v>
      </c>
      <c r="K326" s="171">
        <v>15.2</v>
      </c>
      <c r="L326" s="253">
        <v>0</v>
      </c>
      <c r="M326" s="251"/>
      <c r="N326" s="254">
        <f t="shared" si="95"/>
        <v>0</v>
      </c>
      <c r="O326" s="251"/>
      <c r="P326" s="251"/>
      <c r="Q326" s="251"/>
      <c r="R326" s="134"/>
      <c r="T326" s="165" t="s">
        <v>3</v>
      </c>
      <c r="U326" s="40" t="s">
        <v>39</v>
      </c>
      <c r="V326" s="32"/>
      <c r="W326" s="166">
        <f t="shared" si="96"/>
        <v>0</v>
      </c>
      <c r="X326" s="166">
        <v>0.00347</v>
      </c>
      <c r="Y326" s="166">
        <f t="shared" si="97"/>
        <v>0.052744</v>
      </c>
      <c r="Z326" s="166">
        <v>0</v>
      </c>
      <c r="AA326" s="167">
        <f t="shared" si="98"/>
        <v>0</v>
      </c>
      <c r="AR326" s="14" t="s">
        <v>203</v>
      </c>
      <c r="AT326" s="14" t="s">
        <v>217</v>
      </c>
      <c r="AU326" s="14" t="s">
        <v>84</v>
      </c>
      <c r="AY326" s="14" t="s">
        <v>196</v>
      </c>
      <c r="BE326" s="110">
        <f t="shared" si="99"/>
        <v>0</v>
      </c>
      <c r="BF326" s="110">
        <f t="shared" si="100"/>
        <v>0</v>
      </c>
      <c r="BG326" s="110">
        <f t="shared" si="101"/>
        <v>0</v>
      </c>
      <c r="BH326" s="110">
        <f t="shared" si="102"/>
        <v>0</v>
      </c>
      <c r="BI326" s="110">
        <f t="shared" si="103"/>
        <v>0</v>
      </c>
      <c r="BJ326" s="14" t="s">
        <v>9</v>
      </c>
      <c r="BK326" s="110">
        <f t="shared" si="104"/>
        <v>0</v>
      </c>
      <c r="BL326" s="14" t="s">
        <v>203</v>
      </c>
      <c r="BM326" s="14" t="s">
        <v>1716</v>
      </c>
    </row>
    <row r="327" spans="2:65" s="1" customFormat="1" ht="31.5" customHeight="1">
      <c r="B327" s="132"/>
      <c r="C327" s="168" t="s">
        <v>1717</v>
      </c>
      <c r="D327" s="168" t="s">
        <v>217</v>
      </c>
      <c r="E327" s="169" t="s">
        <v>1718</v>
      </c>
      <c r="F327" s="252" t="s">
        <v>1719</v>
      </c>
      <c r="G327" s="251"/>
      <c r="H327" s="251"/>
      <c r="I327" s="251"/>
      <c r="J327" s="170" t="s">
        <v>201</v>
      </c>
      <c r="K327" s="171">
        <v>20.6</v>
      </c>
      <c r="L327" s="253">
        <v>0</v>
      </c>
      <c r="M327" s="251"/>
      <c r="N327" s="254">
        <f t="shared" si="95"/>
        <v>0</v>
      </c>
      <c r="O327" s="251"/>
      <c r="P327" s="251"/>
      <c r="Q327" s="251"/>
      <c r="R327" s="134"/>
      <c r="T327" s="165" t="s">
        <v>3</v>
      </c>
      <c r="U327" s="40" t="s">
        <v>39</v>
      </c>
      <c r="V327" s="32"/>
      <c r="W327" s="166">
        <f t="shared" si="96"/>
        <v>0</v>
      </c>
      <c r="X327" s="166">
        <v>0.00415</v>
      </c>
      <c r="Y327" s="166">
        <f t="shared" si="97"/>
        <v>0.08549000000000001</v>
      </c>
      <c r="Z327" s="166">
        <v>0</v>
      </c>
      <c r="AA327" s="167">
        <f t="shared" si="98"/>
        <v>0</v>
      </c>
      <c r="AR327" s="14" t="s">
        <v>203</v>
      </c>
      <c r="AT327" s="14" t="s">
        <v>217</v>
      </c>
      <c r="AU327" s="14" t="s">
        <v>84</v>
      </c>
      <c r="AY327" s="14" t="s">
        <v>196</v>
      </c>
      <c r="BE327" s="110">
        <f t="shared" si="99"/>
        <v>0</v>
      </c>
      <c r="BF327" s="110">
        <f t="shared" si="100"/>
        <v>0</v>
      </c>
      <c r="BG327" s="110">
        <f t="shared" si="101"/>
        <v>0</v>
      </c>
      <c r="BH327" s="110">
        <f t="shared" si="102"/>
        <v>0</v>
      </c>
      <c r="BI327" s="110">
        <f t="shared" si="103"/>
        <v>0</v>
      </c>
      <c r="BJ327" s="14" t="s">
        <v>9</v>
      </c>
      <c r="BK327" s="110">
        <f t="shared" si="104"/>
        <v>0</v>
      </c>
      <c r="BL327" s="14" t="s">
        <v>203</v>
      </c>
      <c r="BM327" s="14" t="s">
        <v>1720</v>
      </c>
    </row>
    <row r="328" spans="2:65" s="1" customFormat="1" ht="31.5" customHeight="1">
      <c r="B328" s="132"/>
      <c r="C328" s="168" t="s">
        <v>1721</v>
      </c>
      <c r="D328" s="168" t="s">
        <v>217</v>
      </c>
      <c r="E328" s="169" t="s">
        <v>1722</v>
      </c>
      <c r="F328" s="252" t="s">
        <v>1723</v>
      </c>
      <c r="G328" s="251"/>
      <c r="H328" s="251"/>
      <c r="I328" s="251"/>
      <c r="J328" s="170" t="s">
        <v>612</v>
      </c>
      <c r="K328" s="171">
        <v>30</v>
      </c>
      <c r="L328" s="253">
        <v>0</v>
      </c>
      <c r="M328" s="251"/>
      <c r="N328" s="254">
        <f t="shared" si="95"/>
        <v>0</v>
      </c>
      <c r="O328" s="251"/>
      <c r="P328" s="251"/>
      <c r="Q328" s="251"/>
      <c r="R328" s="134"/>
      <c r="T328" s="165" t="s">
        <v>3</v>
      </c>
      <c r="U328" s="40" t="s">
        <v>39</v>
      </c>
      <c r="V328" s="32"/>
      <c r="W328" s="166">
        <f t="shared" si="96"/>
        <v>0</v>
      </c>
      <c r="X328" s="166">
        <v>0.01082</v>
      </c>
      <c r="Y328" s="166">
        <f t="shared" si="97"/>
        <v>0.3246</v>
      </c>
      <c r="Z328" s="166">
        <v>0</v>
      </c>
      <c r="AA328" s="167">
        <f t="shared" si="98"/>
        <v>0</v>
      </c>
      <c r="AR328" s="14" t="s">
        <v>203</v>
      </c>
      <c r="AT328" s="14" t="s">
        <v>217</v>
      </c>
      <c r="AU328" s="14" t="s">
        <v>84</v>
      </c>
      <c r="AY328" s="14" t="s">
        <v>196</v>
      </c>
      <c r="BE328" s="110">
        <f t="shared" si="99"/>
        <v>0</v>
      </c>
      <c r="BF328" s="110">
        <f t="shared" si="100"/>
        <v>0</v>
      </c>
      <c r="BG328" s="110">
        <f t="shared" si="101"/>
        <v>0</v>
      </c>
      <c r="BH328" s="110">
        <f t="shared" si="102"/>
        <v>0</v>
      </c>
      <c r="BI328" s="110">
        <f t="shared" si="103"/>
        <v>0</v>
      </c>
      <c r="BJ328" s="14" t="s">
        <v>9</v>
      </c>
      <c r="BK328" s="110">
        <f t="shared" si="104"/>
        <v>0</v>
      </c>
      <c r="BL328" s="14" t="s">
        <v>203</v>
      </c>
      <c r="BM328" s="14" t="s">
        <v>1724</v>
      </c>
    </row>
    <row r="329" spans="2:65" s="1" customFormat="1" ht="31.5" customHeight="1">
      <c r="B329" s="132"/>
      <c r="C329" s="168" t="s">
        <v>1725</v>
      </c>
      <c r="D329" s="168" t="s">
        <v>217</v>
      </c>
      <c r="E329" s="169" t="s">
        <v>1726</v>
      </c>
      <c r="F329" s="252" t="s">
        <v>1727</v>
      </c>
      <c r="G329" s="251"/>
      <c r="H329" s="251"/>
      <c r="I329" s="251"/>
      <c r="J329" s="170" t="s">
        <v>224</v>
      </c>
      <c r="K329" s="172">
        <v>0</v>
      </c>
      <c r="L329" s="253">
        <v>0</v>
      </c>
      <c r="M329" s="251"/>
      <c r="N329" s="254">
        <f t="shared" si="95"/>
        <v>0</v>
      </c>
      <c r="O329" s="251"/>
      <c r="P329" s="251"/>
      <c r="Q329" s="251"/>
      <c r="R329" s="134"/>
      <c r="T329" s="165" t="s">
        <v>3</v>
      </c>
      <c r="U329" s="40" t="s">
        <v>39</v>
      </c>
      <c r="V329" s="32"/>
      <c r="W329" s="166">
        <f t="shared" si="96"/>
        <v>0</v>
      </c>
      <c r="X329" s="166">
        <v>0</v>
      </c>
      <c r="Y329" s="166">
        <f t="shared" si="97"/>
        <v>0</v>
      </c>
      <c r="Z329" s="166">
        <v>0</v>
      </c>
      <c r="AA329" s="167">
        <f t="shared" si="98"/>
        <v>0</v>
      </c>
      <c r="AR329" s="14" t="s">
        <v>203</v>
      </c>
      <c r="AT329" s="14" t="s">
        <v>217</v>
      </c>
      <c r="AU329" s="14" t="s">
        <v>84</v>
      </c>
      <c r="AY329" s="14" t="s">
        <v>196</v>
      </c>
      <c r="BE329" s="110">
        <f t="shared" si="99"/>
        <v>0</v>
      </c>
      <c r="BF329" s="110">
        <f t="shared" si="100"/>
        <v>0</v>
      </c>
      <c r="BG329" s="110">
        <f t="shared" si="101"/>
        <v>0</v>
      </c>
      <c r="BH329" s="110">
        <f t="shared" si="102"/>
        <v>0</v>
      </c>
      <c r="BI329" s="110">
        <f t="shared" si="103"/>
        <v>0</v>
      </c>
      <c r="BJ329" s="14" t="s">
        <v>9</v>
      </c>
      <c r="BK329" s="110">
        <f t="shared" si="104"/>
        <v>0</v>
      </c>
      <c r="BL329" s="14" t="s">
        <v>203</v>
      </c>
      <c r="BM329" s="14" t="s">
        <v>1728</v>
      </c>
    </row>
    <row r="330" spans="2:63" s="10" customFormat="1" ht="29.85" customHeight="1">
      <c r="B330" s="150"/>
      <c r="C330" s="151"/>
      <c r="D330" s="160" t="s">
        <v>169</v>
      </c>
      <c r="E330" s="160"/>
      <c r="F330" s="160"/>
      <c r="G330" s="160"/>
      <c r="H330" s="160"/>
      <c r="I330" s="160"/>
      <c r="J330" s="160"/>
      <c r="K330" s="160"/>
      <c r="L330" s="160"/>
      <c r="M330" s="160"/>
      <c r="N330" s="264">
        <f>BK330</f>
        <v>0</v>
      </c>
      <c r="O330" s="265"/>
      <c r="P330" s="265"/>
      <c r="Q330" s="265"/>
      <c r="R330" s="153"/>
      <c r="T330" s="154"/>
      <c r="U330" s="151"/>
      <c r="V330" s="151"/>
      <c r="W330" s="155">
        <f>SUM(W331:W347)</f>
        <v>0</v>
      </c>
      <c r="X330" s="151"/>
      <c r="Y330" s="155">
        <f>SUM(Y331:Y347)</f>
        <v>0.658792</v>
      </c>
      <c r="Z330" s="151"/>
      <c r="AA330" s="156">
        <f>SUM(AA331:AA347)</f>
        <v>0.046</v>
      </c>
      <c r="AR330" s="157" t="s">
        <v>84</v>
      </c>
      <c r="AT330" s="158" t="s">
        <v>73</v>
      </c>
      <c r="AU330" s="158" t="s">
        <v>9</v>
      </c>
      <c r="AY330" s="157" t="s">
        <v>196</v>
      </c>
      <c r="BK330" s="159">
        <f>SUM(BK331:BK347)</f>
        <v>0</v>
      </c>
    </row>
    <row r="331" spans="2:65" s="1" customFormat="1" ht="31.5" customHeight="1">
      <c r="B331" s="132"/>
      <c r="C331" s="168" t="s">
        <v>1729</v>
      </c>
      <c r="D331" s="168" t="s">
        <v>217</v>
      </c>
      <c r="E331" s="169" t="s">
        <v>1730</v>
      </c>
      <c r="F331" s="252" t="s">
        <v>1731</v>
      </c>
      <c r="G331" s="251"/>
      <c r="H331" s="251"/>
      <c r="I331" s="251"/>
      <c r="J331" s="170" t="s">
        <v>201</v>
      </c>
      <c r="K331" s="171">
        <v>1.2</v>
      </c>
      <c r="L331" s="253">
        <v>0</v>
      </c>
      <c r="M331" s="251"/>
      <c r="N331" s="254">
        <f aca="true" t="shared" si="105" ref="N331:N347">ROUND(L331*K331,0)</f>
        <v>0</v>
      </c>
      <c r="O331" s="251"/>
      <c r="P331" s="251"/>
      <c r="Q331" s="251"/>
      <c r="R331" s="134"/>
      <c r="T331" s="165" t="s">
        <v>3</v>
      </c>
      <c r="U331" s="40" t="s">
        <v>39</v>
      </c>
      <c r="V331" s="32"/>
      <c r="W331" s="166">
        <f aca="true" t="shared" si="106" ref="W331:W347">V331*K331</f>
        <v>0</v>
      </c>
      <c r="X331" s="166">
        <v>0.00011</v>
      </c>
      <c r="Y331" s="166">
        <f aca="true" t="shared" si="107" ref="Y331:Y347">X331*K331</f>
        <v>0.000132</v>
      </c>
      <c r="Z331" s="166">
        <v>0</v>
      </c>
      <c r="AA331" s="167">
        <f aca="true" t="shared" si="108" ref="AA331:AA347">Z331*K331</f>
        <v>0</v>
      </c>
      <c r="AR331" s="14" t="s">
        <v>203</v>
      </c>
      <c r="AT331" s="14" t="s">
        <v>217</v>
      </c>
      <c r="AU331" s="14" t="s">
        <v>84</v>
      </c>
      <c r="AY331" s="14" t="s">
        <v>196</v>
      </c>
      <c r="BE331" s="110">
        <f aca="true" t="shared" si="109" ref="BE331:BE347">IF(U331="základní",N331,0)</f>
        <v>0</v>
      </c>
      <c r="BF331" s="110">
        <f aca="true" t="shared" si="110" ref="BF331:BF347">IF(U331="snížená",N331,0)</f>
        <v>0</v>
      </c>
      <c r="BG331" s="110">
        <f aca="true" t="shared" si="111" ref="BG331:BG347">IF(U331="zákl. přenesená",N331,0)</f>
        <v>0</v>
      </c>
      <c r="BH331" s="110">
        <f aca="true" t="shared" si="112" ref="BH331:BH347">IF(U331="sníž. přenesená",N331,0)</f>
        <v>0</v>
      </c>
      <c r="BI331" s="110">
        <f aca="true" t="shared" si="113" ref="BI331:BI347">IF(U331="nulová",N331,0)</f>
        <v>0</v>
      </c>
      <c r="BJ331" s="14" t="s">
        <v>9</v>
      </c>
      <c r="BK331" s="110">
        <f aca="true" t="shared" si="114" ref="BK331:BK347">ROUND(L331*K331,0)</f>
        <v>0</v>
      </c>
      <c r="BL331" s="14" t="s">
        <v>203</v>
      </c>
      <c r="BM331" s="14" t="s">
        <v>1732</v>
      </c>
    </row>
    <row r="332" spans="2:65" s="1" customFormat="1" ht="22.5" customHeight="1">
      <c r="B332" s="132"/>
      <c r="C332" s="161" t="s">
        <v>1733</v>
      </c>
      <c r="D332" s="161" t="s">
        <v>198</v>
      </c>
      <c r="E332" s="162" t="s">
        <v>1734</v>
      </c>
      <c r="F332" s="247" t="s">
        <v>1735</v>
      </c>
      <c r="G332" s="248"/>
      <c r="H332" s="248"/>
      <c r="I332" s="248"/>
      <c r="J332" s="163" t="s">
        <v>250</v>
      </c>
      <c r="K332" s="164">
        <v>1</v>
      </c>
      <c r="L332" s="249">
        <v>0</v>
      </c>
      <c r="M332" s="248"/>
      <c r="N332" s="250">
        <f t="shared" si="105"/>
        <v>0</v>
      </c>
      <c r="O332" s="251"/>
      <c r="P332" s="251"/>
      <c r="Q332" s="251"/>
      <c r="R332" s="134"/>
      <c r="T332" s="165" t="s">
        <v>3</v>
      </c>
      <c r="U332" s="40" t="s">
        <v>39</v>
      </c>
      <c r="V332" s="32"/>
      <c r="W332" s="166">
        <f t="shared" si="106"/>
        <v>0</v>
      </c>
      <c r="X332" s="166">
        <v>0</v>
      </c>
      <c r="Y332" s="166">
        <f t="shared" si="107"/>
        <v>0</v>
      </c>
      <c r="Z332" s="166">
        <v>0</v>
      </c>
      <c r="AA332" s="167">
        <f t="shared" si="108"/>
        <v>0</v>
      </c>
      <c r="AR332" s="14" t="s">
        <v>202</v>
      </c>
      <c r="AT332" s="14" t="s">
        <v>198</v>
      </c>
      <c r="AU332" s="14" t="s">
        <v>84</v>
      </c>
      <c r="AY332" s="14" t="s">
        <v>196</v>
      </c>
      <c r="BE332" s="110">
        <f t="shared" si="109"/>
        <v>0</v>
      </c>
      <c r="BF332" s="110">
        <f t="shared" si="110"/>
        <v>0</v>
      </c>
      <c r="BG332" s="110">
        <f t="shared" si="111"/>
        <v>0</v>
      </c>
      <c r="BH332" s="110">
        <f t="shared" si="112"/>
        <v>0</v>
      </c>
      <c r="BI332" s="110">
        <f t="shared" si="113"/>
        <v>0</v>
      </c>
      <c r="BJ332" s="14" t="s">
        <v>9</v>
      </c>
      <c r="BK332" s="110">
        <f t="shared" si="114"/>
        <v>0</v>
      </c>
      <c r="BL332" s="14" t="s">
        <v>203</v>
      </c>
      <c r="BM332" s="14" t="s">
        <v>1736</v>
      </c>
    </row>
    <row r="333" spans="2:65" s="1" customFormat="1" ht="22.5" customHeight="1">
      <c r="B333" s="132"/>
      <c r="C333" s="168" t="s">
        <v>1737</v>
      </c>
      <c r="D333" s="168" t="s">
        <v>217</v>
      </c>
      <c r="E333" s="169" t="s">
        <v>1738</v>
      </c>
      <c r="F333" s="252" t="s">
        <v>1739</v>
      </c>
      <c r="G333" s="251"/>
      <c r="H333" s="251"/>
      <c r="I333" s="251"/>
      <c r="J333" s="170" t="s">
        <v>612</v>
      </c>
      <c r="K333" s="171">
        <v>2.3</v>
      </c>
      <c r="L333" s="253">
        <v>0</v>
      </c>
      <c r="M333" s="251"/>
      <c r="N333" s="254">
        <f t="shared" si="105"/>
        <v>0</v>
      </c>
      <c r="O333" s="251"/>
      <c r="P333" s="251"/>
      <c r="Q333" s="251"/>
      <c r="R333" s="134"/>
      <c r="T333" s="165" t="s">
        <v>3</v>
      </c>
      <c r="U333" s="40" t="s">
        <v>39</v>
      </c>
      <c r="V333" s="32"/>
      <c r="W333" s="166">
        <f t="shared" si="106"/>
        <v>0</v>
      </c>
      <c r="X333" s="166">
        <v>0</v>
      </c>
      <c r="Y333" s="166">
        <f t="shared" si="107"/>
        <v>0</v>
      </c>
      <c r="Z333" s="166">
        <v>0.02</v>
      </c>
      <c r="AA333" s="167">
        <f t="shared" si="108"/>
        <v>0.046</v>
      </c>
      <c r="AR333" s="14" t="s">
        <v>203</v>
      </c>
      <c r="AT333" s="14" t="s">
        <v>217</v>
      </c>
      <c r="AU333" s="14" t="s">
        <v>84</v>
      </c>
      <c r="AY333" s="14" t="s">
        <v>196</v>
      </c>
      <c r="BE333" s="110">
        <f t="shared" si="109"/>
        <v>0</v>
      </c>
      <c r="BF333" s="110">
        <f t="shared" si="110"/>
        <v>0</v>
      </c>
      <c r="BG333" s="110">
        <f t="shared" si="111"/>
        <v>0</v>
      </c>
      <c r="BH333" s="110">
        <f t="shared" si="112"/>
        <v>0</v>
      </c>
      <c r="BI333" s="110">
        <f t="shared" si="113"/>
        <v>0</v>
      </c>
      <c r="BJ333" s="14" t="s">
        <v>9</v>
      </c>
      <c r="BK333" s="110">
        <f t="shared" si="114"/>
        <v>0</v>
      </c>
      <c r="BL333" s="14" t="s">
        <v>203</v>
      </c>
      <c r="BM333" s="14" t="s">
        <v>1740</v>
      </c>
    </row>
    <row r="334" spans="2:65" s="1" customFormat="1" ht="22.5" customHeight="1">
      <c r="B334" s="132"/>
      <c r="C334" s="168" t="s">
        <v>1741</v>
      </c>
      <c r="D334" s="168" t="s">
        <v>217</v>
      </c>
      <c r="E334" s="169" t="s">
        <v>1742</v>
      </c>
      <c r="F334" s="252" t="s">
        <v>1743</v>
      </c>
      <c r="G334" s="251"/>
      <c r="H334" s="251"/>
      <c r="I334" s="251"/>
      <c r="J334" s="170" t="s">
        <v>250</v>
      </c>
      <c r="K334" s="171">
        <v>6</v>
      </c>
      <c r="L334" s="253">
        <v>0</v>
      </c>
      <c r="M334" s="251"/>
      <c r="N334" s="254">
        <f t="shared" si="105"/>
        <v>0</v>
      </c>
      <c r="O334" s="251"/>
      <c r="P334" s="251"/>
      <c r="Q334" s="251"/>
      <c r="R334" s="134"/>
      <c r="T334" s="165" t="s">
        <v>3</v>
      </c>
      <c r="U334" s="40" t="s">
        <v>39</v>
      </c>
      <c r="V334" s="32"/>
      <c r="W334" s="166">
        <f t="shared" si="106"/>
        <v>0</v>
      </c>
      <c r="X334" s="166">
        <v>0</v>
      </c>
      <c r="Y334" s="166">
        <f t="shared" si="107"/>
        <v>0</v>
      </c>
      <c r="Z334" s="166">
        <v>0</v>
      </c>
      <c r="AA334" s="167">
        <f t="shared" si="108"/>
        <v>0</v>
      </c>
      <c r="AR334" s="14" t="s">
        <v>203</v>
      </c>
      <c r="AT334" s="14" t="s">
        <v>217</v>
      </c>
      <c r="AU334" s="14" t="s">
        <v>84</v>
      </c>
      <c r="AY334" s="14" t="s">
        <v>196</v>
      </c>
      <c r="BE334" s="110">
        <f t="shared" si="109"/>
        <v>0</v>
      </c>
      <c r="BF334" s="110">
        <f t="shared" si="110"/>
        <v>0</v>
      </c>
      <c r="BG334" s="110">
        <f t="shared" si="111"/>
        <v>0</v>
      </c>
      <c r="BH334" s="110">
        <f t="shared" si="112"/>
        <v>0</v>
      </c>
      <c r="BI334" s="110">
        <f t="shared" si="113"/>
        <v>0</v>
      </c>
      <c r="BJ334" s="14" t="s">
        <v>9</v>
      </c>
      <c r="BK334" s="110">
        <f t="shared" si="114"/>
        <v>0</v>
      </c>
      <c r="BL334" s="14" t="s">
        <v>203</v>
      </c>
      <c r="BM334" s="14" t="s">
        <v>1744</v>
      </c>
    </row>
    <row r="335" spans="2:65" s="1" customFormat="1" ht="22.5" customHeight="1">
      <c r="B335" s="132"/>
      <c r="C335" s="168" t="s">
        <v>1745</v>
      </c>
      <c r="D335" s="168" t="s">
        <v>217</v>
      </c>
      <c r="E335" s="169" t="s">
        <v>1746</v>
      </c>
      <c r="F335" s="252" t="s">
        <v>1747</v>
      </c>
      <c r="G335" s="251"/>
      <c r="H335" s="251"/>
      <c r="I335" s="251"/>
      <c r="J335" s="170" t="s">
        <v>1068</v>
      </c>
      <c r="K335" s="171">
        <v>1</v>
      </c>
      <c r="L335" s="253">
        <v>0</v>
      </c>
      <c r="M335" s="251"/>
      <c r="N335" s="254">
        <f t="shared" si="105"/>
        <v>0</v>
      </c>
      <c r="O335" s="251"/>
      <c r="P335" s="251"/>
      <c r="Q335" s="251"/>
      <c r="R335" s="134"/>
      <c r="T335" s="165" t="s">
        <v>3</v>
      </c>
      <c r="U335" s="40" t="s">
        <v>39</v>
      </c>
      <c r="V335" s="32"/>
      <c r="W335" s="166">
        <f t="shared" si="106"/>
        <v>0</v>
      </c>
      <c r="X335" s="166">
        <v>0</v>
      </c>
      <c r="Y335" s="166">
        <f t="shared" si="107"/>
        <v>0</v>
      </c>
      <c r="Z335" s="166">
        <v>0</v>
      </c>
      <c r="AA335" s="167">
        <f t="shared" si="108"/>
        <v>0</v>
      </c>
      <c r="AR335" s="14" t="s">
        <v>203</v>
      </c>
      <c r="AT335" s="14" t="s">
        <v>217</v>
      </c>
      <c r="AU335" s="14" t="s">
        <v>84</v>
      </c>
      <c r="AY335" s="14" t="s">
        <v>196</v>
      </c>
      <c r="BE335" s="110">
        <f t="shared" si="109"/>
        <v>0</v>
      </c>
      <c r="BF335" s="110">
        <f t="shared" si="110"/>
        <v>0</v>
      </c>
      <c r="BG335" s="110">
        <f t="shared" si="111"/>
        <v>0</v>
      </c>
      <c r="BH335" s="110">
        <f t="shared" si="112"/>
        <v>0</v>
      </c>
      <c r="BI335" s="110">
        <f t="shared" si="113"/>
        <v>0</v>
      </c>
      <c r="BJ335" s="14" t="s">
        <v>9</v>
      </c>
      <c r="BK335" s="110">
        <f t="shared" si="114"/>
        <v>0</v>
      </c>
      <c r="BL335" s="14" t="s">
        <v>203</v>
      </c>
      <c r="BM335" s="14" t="s">
        <v>1748</v>
      </c>
    </row>
    <row r="336" spans="2:65" s="1" customFormat="1" ht="22.5" customHeight="1">
      <c r="B336" s="132"/>
      <c r="C336" s="168" t="s">
        <v>1749</v>
      </c>
      <c r="D336" s="168" t="s">
        <v>217</v>
      </c>
      <c r="E336" s="169" t="s">
        <v>1750</v>
      </c>
      <c r="F336" s="252" t="s">
        <v>1751</v>
      </c>
      <c r="G336" s="251"/>
      <c r="H336" s="251"/>
      <c r="I336" s="251"/>
      <c r="J336" s="170" t="s">
        <v>612</v>
      </c>
      <c r="K336" s="171">
        <v>19.5</v>
      </c>
      <c r="L336" s="253">
        <v>0</v>
      </c>
      <c r="M336" s="251"/>
      <c r="N336" s="254">
        <f t="shared" si="105"/>
        <v>0</v>
      </c>
      <c r="O336" s="251"/>
      <c r="P336" s="251"/>
      <c r="Q336" s="251"/>
      <c r="R336" s="134"/>
      <c r="T336" s="165" t="s">
        <v>3</v>
      </c>
      <c r="U336" s="40" t="s">
        <v>39</v>
      </c>
      <c r="V336" s="32"/>
      <c r="W336" s="166">
        <f t="shared" si="106"/>
        <v>0</v>
      </c>
      <c r="X336" s="166">
        <v>0.00038</v>
      </c>
      <c r="Y336" s="166">
        <f t="shared" si="107"/>
        <v>0.007410000000000001</v>
      </c>
      <c r="Z336" s="166">
        <v>0</v>
      </c>
      <c r="AA336" s="167">
        <f t="shared" si="108"/>
        <v>0</v>
      </c>
      <c r="AR336" s="14" t="s">
        <v>203</v>
      </c>
      <c r="AT336" s="14" t="s">
        <v>217</v>
      </c>
      <c r="AU336" s="14" t="s">
        <v>84</v>
      </c>
      <c r="AY336" s="14" t="s">
        <v>196</v>
      </c>
      <c r="BE336" s="110">
        <f t="shared" si="109"/>
        <v>0</v>
      </c>
      <c r="BF336" s="110">
        <f t="shared" si="110"/>
        <v>0</v>
      </c>
      <c r="BG336" s="110">
        <f t="shared" si="111"/>
        <v>0</v>
      </c>
      <c r="BH336" s="110">
        <f t="shared" si="112"/>
        <v>0</v>
      </c>
      <c r="BI336" s="110">
        <f t="shared" si="113"/>
        <v>0</v>
      </c>
      <c r="BJ336" s="14" t="s">
        <v>9</v>
      </c>
      <c r="BK336" s="110">
        <f t="shared" si="114"/>
        <v>0</v>
      </c>
      <c r="BL336" s="14" t="s">
        <v>203</v>
      </c>
      <c r="BM336" s="14" t="s">
        <v>1752</v>
      </c>
    </row>
    <row r="337" spans="2:65" s="1" customFormat="1" ht="31.5" customHeight="1">
      <c r="B337" s="132"/>
      <c r="C337" s="161" t="s">
        <v>1753</v>
      </c>
      <c r="D337" s="161" t="s">
        <v>198</v>
      </c>
      <c r="E337" s="162" t="s">
        <v>1754</v>
      </c>
      <c r="F337" s="247" t="s">
        <v>1755</v>
      </c>
      <c r="G337" s="248"/>
      <c r="H337" s="248"/>
      <c r="I337" s="248"/>
      <c r="J337" s="163" t="s">
        <v>250</v>
      </c>
      <c r="K337" s="164">
        <v>6</v>
      </c>
      <c r="L337" s="249">
        <v>0</v>
      </c>
      <c r="M337" s="248"/>
      <c r="N337" s="250">
        <f t="shared" si="105"/>
        <v>0</v>
      </c>
      <c r="O337" s="251"/>
      <c r="P337" s="251"/>
      <c r="Q337" s="251"/>
      <c r="R337" s="134"/>
      <c r="T337" s="165" t="s">
        <v>3</v>
      </c>
      <c r="U337" s="40" t="s">
        <v>39</v>
      </c>
      <c r="V337" s="32"/>
      <c r="W337" s="166">
        <f t="shared" si="106"/>
        <v>0</v>
      </c>
      <c r="X337" s="166">
        <v>0</v>
      </c>
      <c r="Y337" s="166">
        <f t="shared" si="107"/>
        <v>0</v>
      </c>
      <c r="Z337" s="166">
        <v>0</v>
      </c>
      <c r="AA337" s="167">
        <f t="shared" si="108"/>
        <v>0</v>
      </c>
      <c r="AR337" s="14" t="s">
        <v>202</v>
      </c>
      <c r="AT337" s="14" t="s">
        <v>198</v>
      </c>
      <c r="AU337" s="14" t="s">
        <v>84</v>
      </c>
      <c r="AY337" s="14" t="s">
        <v>196</v>
      </c>
      <c r="BE337" s="110">
        <f t="shared" si="109"/>
        <v>0</v>
      </c>
      <c r="BF337" s="110">
        <f t="shared" si="110"/>
        <v>0</v>
      </c>
      <c r="BG337" s="110">
        <f t="shared" si="111"/>
        <v>0</v>
      </c>
      <c r="BH337" s="110">
        <f t="shared" si="112"/>
        <v>0</v>
      </c>
      <c r="BI337" s="110">
        <f t="shared" si="113"/>
        <v>0</v>
      </c>
      <c r="BJ337" s="14" t="s">
        <v>9</v>
      </c>
      <c r="BK337" s="110">
        <f t="shared" si="114"/>
        <v>0</v>
      </c>
      <c r="BL337" s="14" t="s">
        <v>203</v>
      </c>
      <c r="BM337" s="14" t="s">
        <v>1756</v>
      </c>
    </row>
    <row r="338" spans="2:65" s="1" customFormat="1" ht="31.5" customHeight="1">
      <c r="B338" s="132"/>
      <c r="C338" s="168" t="s">
        <v>1757</v>
      </c>
      <c r="D338" s="168" t="s">
        <v>217</v>
      </c>
      <c r="E338" s="169" t="s">
        <v>1758</v>
      </c>
      <c r="F338" s="252" t="s">
        <v>1759</v>
      </c>
      <c r="G338" s="251"/>
      <c r="H338" s="251"/>
      <c r="I338" s="251"/>
      <c r="J338" s="170" t="s">
        <v>307</v>
      </c>
      <c r="K338" s="171">
        <v>1300</v>
      </c>
      <c r="L338" s="253">
        <v>0</v>
      </c>
      <c r="M338" s="251"/>
      <c r="N338" s="254">
        <f t="shared" si="105"/>
        <v>0</v>
      </c>
      <c r="O338" s="251"/>
      <c r="P338" s="251"/>
      <c r="Q338" s="251"/>
      <c r="R338" s="134"/>
      <c r="T338" s="165" t="s">
        <v>3</v>
      </c>
      <c r="U338" s="40" t="s">
        <v>39</v>
      </c>
      <c r="V338" s="32"/>
      <c r="W338" s="166">
        <f t="shared" si="106"/>
        <v>0</v>
      </c>
      <c r="X338" s="166">
        <v>6E-05</v>
      </c>
      <c r="Y338" s="166">
        <f t="shared" si="107"/>
        <v>0.078</v>
      </c>
      <c r="Z338" s="166">
        <v>0</v>
      </c>
      <c r="AA338" s="167">
        <f t="shared" si="108"/>
        <v>0</v>
      </c>
      <c r="AR338" s="14" t="s">
        <v>203</v>
      </c>
      <c r="AT338" s="14" t="s">
        <v>217</v>
      </c>
      <c r="AU338" s="14" t="s">
        <v>84</v>
      </c>
      <c r="AY338" s="14" t="s">
        <v>196</v>
      </c>
      <c r="BE338" s="110">
        <f t="shared" si="109"/>
        <v>0</v>
      </c>
      <c r="BF338" s="110">
        <f t="shared" si="110"/>
        <v>0</v>
      </c>
      <c r="BG338" s="110">
        <f t="shared" si="111"/>
        <v>0</v>
      </c>
      <c r="BH338" s="110">
        <f t="shared" si="112"/>
        <v>0</v>
      </c>
      <c r="BI338" s="110">
        <f t="shared" si="113"/>
        <v>0</v>
      </c>
      <c r="BJ338" s="14" t="s">
        <v>9</v>
      </c>
      <c r="BK338" s="110">
        <f t="shared" si="114"/>
        <v>0</v>
      </c>
      <c r="BL338" s="14" t="s">
        <v>203</v>
      </c>
      <c r="BM338" s="14" t="s">
        <v>1760</v>
      </c>
    </row>
    <row r="339" spans="2:65" s="1" customFormat="1" ht="44.25" customHeight="1">
      <c r="B339" s="132"/>
      <c r="C339" s="161" t="s">
        <v>1761</v>
      </c>
      <c r="D339" s="161" t="s">
        <v>198</v>
      </c>
      <c r="E339" s="162" t="s">
        <v>1762</v>
      </c>
      <c r="F339" s="247" t="s">
        <v>1763</v>
      </c>
      <c r="G339" s="248"/>
      <c r="H339" s="248"/>
      <c r="I339" s="248"/>
      <c r="J339" s="163" t="s">
        <v>307</v>
      </c>
      <c r="K339" s="164">
        <v>1300</v>
      </c>
      <c r="L339" s="249">
        <v>0</v>
      </c>
      <c r="M339" s="248"/>
      <c r="N339" s="250">
        <f t="shared" si="105"/>
        <v>0</v>
      </c>
      <c r="O339" s="251"/>
      <c r="P339" s="251"/>
      <c r="Q339" s="251"/>
      <c r="R339" s="134"/>
      <c r="T339" s="165" t="s">
        <v>3</v>
      </c>
      <c r="U339" s="40" t="s">
        <v>39</v>
      </c>
      <c r="V339" s="32"/>
      <c r="W339" s="166">
        <f t="shared" si="106"/>
        <v>0</v>
      </c>
      <c r="X339" s="166">
        <v>0</v>
      </c>
      <c r="Y339" s="166">
        <f t="shared" si="107"/>
        <v>0</v>
      </c>
      <c r="Z339" s="166">
        <v>0</v>
      </c>
      <c r="AA339" s="167">
        <f t="shared" si="108"/>
        <v>0</v>
      </c>
      <c r="AR339" s="14" t="s">
        <v>202</v>
      </c>
      <c r="AT339" s="14" t="s">
        <v>198</v>
      </c>
      <c r="AU339" s="14" t="s">
        <v>84</v>
      </c>
      <c r="AY339" s="14" t="s">
        <v>196</v>
      </c>
      <c r="BE339" s="110">
        <f t="shared" si="109"/>
        <v>0</v>
      </c>
      <c r="BF339" s="110">
        <f t="shared" si="110"/>
        <v>0</v>
      </c>
      <c r="BG339" s="110">
        <f t="shared" si="111"/>
        <v>0</v>
      </c>
      <c r="BH339" s="110">
        <f t="shared" si="112"/>
        <v>0</v>
      </c>
      <c r="BI339" s="110">
        <f t="shared" si="113"/>
        <v>0</v>
      </c>
      <c r="BJ339" s="14" t="s">
        <v>9</v>
      </c>
      <c r="BK339" s="110">
        <f t="shared" si="114"/>
        <v>0</v>
      </c>
      <c r="BL339" s="14" t="s">
        <v>203</v>
      </c>
      <c r="BM339" s="14" t="s">
        <v>1764</v>
      </c>
    </row>
    <row r="340" spans="2:65" s="1" customFormat="1" ht="44.25" customHeight="1">
      <c r="B340" s="132"/>
      <c r="C340" s="161" t="s">
        <v>1765</v>
      </c>
      <c r="D340" s="161" t="s">
        <v>198</v>
      </c>
      <c r="E340" s="162" t="s">
        <v>1766</v>
      </c>
      <c r="F340" s="247" t="s">
        <v>1767</v>
      </c>
      <c r="G340" s="248"/>
      <c r="H340" s="248"/>
      <c r="I340" s="248"/>
      <c r="J340" s="163" t="s">
        <v>250</v>
      </c>
      <c r="K340" s="164">
        <v>1</v>
      </c>
      <c r="L340" s="249">
        <v>0</v>
      </c>
      <c r="M340" s="248"/>
      <c r="N340" s="250">
        <f t="shared" si="105"/>
        <v>0</v>
      </c>
      <c r="O340" s="251"/>
      <c r="P340" s="251"/>
      <c r="Q340" s="251"/>
      <c r="R340" s="134"/>
      <c r="T340" s="165" t="s">
        <v>3</v>
      </c>
      <c r="U340" s="40" t="s">
        <v>39</v>
      </c>
      <c r="V340" s="32"/>
      <c r="W340" s="166">
        <f t="shared" si="106"/>
        <v>0</v>
      </c>
      <c r="X340" s="166">
        <v>0.077</v>
      </c>
      <c r="Y340" s="166">
        <f t="shared" si="107"/>
        <v>0.077</v>
      </c>
      <c r="Z340" s="166">
        <v>0</v>
      </c>
      <c r="AA340" s="167">
        <f t="shared" si="108"/>
        <v>0</v>
      </c>
      <c r="AR340" s="14" t="s">
        <v>202</v>
      </c>
      <c r="AT340" s="14" t="s">
        <v>198</v>
      </c>
      <c r="AU340" s="14" t="s">
        <v>84</v>
      </c>
      <c r="AY340" s="14" t="s">
        <v>196</v>
      </c>
      <c r="BE340" s="110">
        <f t="shared" si="109"/>
        <v>0</v>
      </c>
      <c r="BF340" s="110">
        <f t="shared" si="110"/>
        <v>0</v>
      </c>
      <c r="BG340" s="110">
        <f t="shared" si="111"/>
        <v>0</v>
      </c>
      <c r="BH340" s="110">
        <f t="shared" si="112"/>
        <v>0</v>
      </c>
      <c r="BI340" s="110">
        <f t="shared" si="113"/>
        <v>0</v>
      </c>
      <c r="BJ340" s="14" t="s">
        <v>9</v>
      </c>
      <c r="BK340" s="110">
        <f t="shared" si="114"/>
        <v>0</v>
      </c>
      <c r="BL340" s="14" t="s">
        <v>203</v>
      </c>
      <c r="BM340" s="14" t="s">
        <v>1768</v>
      </c>
    </row>
    <row r="341" spans="2:65" s="1" customFormat="1" ht="31.5" customHeight="1">
      <c r="B341" s="132"/>
      <c r="C341" s="161" t="s">
        <v>1769</v>
      </c>
      <c r="D341" s="161" t="s">
        <v>198</v>
      </c>
      <c r="E341" s="162" t="s">
        <v>1770</v>
      </c>
      <c r="F341" s="247" t="s">
        <v>1771</v>
      </c>
      <c r="G341" s="248"/>
      <c r="H341" s="248"/>
      <c r="I341" s="248"/>
      <c r="J341" s="163" t="s">
        <v>250</v>
      </c>
      <c r="K341" s="164">
        <v>1</v>
      </c>
      <c r="L341" s="249">
        <v>0</v>
      </c>
      <c r="M341" s="248"/>
      <c r="N341" s="250">
        <f t="shared" si="105"/>
        <v>0</v>
      </c>
      <c r="O341" s="251"/>
      <c r="P341" s="251"/>
      <c r="Q341" s="251"/>
      <c r="R341" s="134"/>
      <c r="T341" s="165" t="s">
        <v>3</v>
      </c>
      <c r="U341" s="40" t="s">
        <v>39</v>
      </c>
      <c r="V341" s="32"/>
      <c r="W341" s="166">
        <f t="shared" si="106"/>
        <v>0</v>
      </c>
      <c r="X341" s="166">
        <v>0.084</v>
      </c>
      <c r="Y341" s="166">
        <f t="shared" si="107"/>
        <v>0.084</v>
      </c>
      <c r="Z341" s="166">
        <v>0</v>
      </c>
      <c r="AA341" s="167">
        <f t="shared" si="108"/>
        <v>0</v>
      </c>
      <c r="AR341" s="14" t="s">
        <v>202</v>
      </c>
      <c r="AT341" s="14" t="s">
        <v>198</v>
      </c>
      <c r="AU341" s="14" t="s">
        <v>84</v>
      </c>
      <c r="AY341" s="14" t="s">
        <v>196</v>
      </c>
      <c r="BE341" s="110">
        <f t="shared" si="109"/>
        <v>0</v>
      </c>
      <c r="BF341" s="110">
        <f t="shared" si="110"/>
        <v>0</v>
      </c>
      <c r="BG341" s="110">
        <f t="shared" si="111"/>
        <v>0</v>
      </c>
      <c r="BH341" s="110">
        <f t="shared" si="112"/>
        <v>0</v>
      </c>
      <c r="BI341" s="110">
        <f t="shared" si="113"/>
        <v>0</v>
      </c>
      <c r="BJ341" s="14" t="s">
        <v>9</v>
      </c>
      <c r="BK341" s="110">
        <f t="shared" si="114"/>
        <v>0</v>
      </c>
      <c r="BL341" s="14" t="s">
        <v>203</v>
      </c>
      <c r="BM341" s="14" t="s">
        <v>1772</v>
      </c>
    </row>
    <row r="342" spans="2:65" s="1" customFormat="1" ht="44.25" customHeight="1">
      <c r="B342" s="132"/>
      <c r="C342" s="161" t="s">
        <v>1773</v>
      </c>
      <c r="D342" s="161" t="s">
        <v>198</v>
      </c>
      <c r="E342" s="162" t="s">
        <v>1774</v>
      </c>
      <c r="F342" s="247" t="s">
        <v>1775</v>
      </c>
      <c r="G342" s="248"/>
      <c r="H342" s="248"/>
      <c r="I342" s="248"/>
      <c r="J342" s="163" t="s">
        <v>250</v>
      </c>
      <c r="K342" s="164">
        <v>1</v>
      </c>
      <c r="L342" s="249">
        <v>0</v>
      </c>
      <c r="M342" s="248"/>
      <c r="N342" s="250">
        <f t="shared" si="105"/>
        <v>0</v>
      </c>
      <c r="O342" s="251"/>
      <c r="P342" s="251"/>
      <c r="Q342" s="251"/>
      <c r="R342" s="134"/>
      <c r="T342" s="165" t="s">
        <v>3</v>
      </c>
      <c r="U342" s="40" t="s">
        <v>39</v>
      </c>
      <c r="V342" s="32"/>
      <c r="W342" s="166">
        <f t="shared" si="106"/>
        <v>0</v>
      </c>
      <c r="X342" s="166">
        <v>0.084</v>
      </c>
      <c r="Y342" s="166">
        <f t="shared" si="107"/>
        <v>0.084</v>
      </c>
      <c r="Z342" s="166">
        <v>0</v>
      </c>
      <c r="AA342" s="167">
        <f t="shared" si="108"/>
        <v>0</v>
      </c>
      <c r="AR342" s="14" t="s">
        <v>202</v>
      </c>
      <c r="AT342" s="14" t="s">
        <v>198</v>
      </c>
      <c r="AU342" s="14" t="s">
        <v>84</v>
      </c>
      <c r="AY342" s="14" t="s">
        <v>196</v>
      </c>
      <c r="BE342" s="110">
        <f t="shared" si="109"/>
        <v>0</v>
      </c>
      <c r="BF342" s="110">
        <f t="shared" si="110"/>
        <v>0</v>
      </c>
      <c r="BG342" s="110">
        <f t="shared" si="111"/>
        <v>0</v>
      </c>
      <c r="BH342" s="110">
        <f t="shared" si="112"/>
        <v>0</v>
      </c>
      <c r="BI342" s="110">
        <f t="shared" si="113"/>
        <v>0</v>
      </c>
      <c r="BJ342" s="14" t="s">
        <v>9</v>
      </c>
      <c r="BK342" s="110">
        <f t="shared" si="114"/>
        <v>0</v>
      </c>
      <c r="BL342" s="14" t="s">
        <v>203</v>
      </c>
      <c r="BM342" s="14" t="s">
        <v>1776</v>
      </c>
    </row>
    <row r="343" spans="2:65" s="1" customFormat="1" ht="44.25" customHeight="1">
      <c r="B343" s="132"/>
      <c r="C343" s="161" t="s">
        <v>1777</v>
      </c>
      <c r="D343" s="161" t="s">
        <v>198</v>
      </c>
      <c r="E343" s="162" t="s">
        <v>1778</v>
      </c>
      <c r="F343" s="247" t="s">
        <v>1779</v>
      </c>
      <c r="G343" s="248"/>
      <c r="H343" s="248"/>
      <c r="I343" s="248"/>
      <c r="J343" s="163" t="s">
        <v>250</v>
      </c>
      <c r="K343" s="164">
        <v>1</v>
      </c>
      <c r="L343" s="249">
        <v>0</v>
      </c>
      <c r="M343" s="248"/>
      <c r="N343" s="250">
        <f t="shared" si="105"/>
        <v>0</v>
      </c>
      <c r="O343" s="251"/>
      <c r="P343" s="251"/>
      <c r="Q343" s="251"/>
      <c r="R343" s="134"/>
      <c r="T343" s="165" t="s">
        <v>3</v>
      </c>
      <c r="U343" s="40" t="s">
        <v>39</v>
      </c>
      <c r="V343" s="32"/>
      <c r="W343" s="166">
        <f t="shared" si="106"/>
        <v>0</v>
      </c>
      <c r="X343" s="166">
        <v>0.136</v>
      </c>
      <c r="Y343" s="166">
        <f t="shared" si="107"/>
        <v>0.136</v>
      </c>
      <c r="Z343" s="166">
        <v>0</v>
      </c>
      <c r="AA343" s="167">
        <f t="shared" si="108"/>
        <v>0</v>
      </c>
      <c r="AR343" s="14" t="s">
        <v>202</v>
      </c>
      <c r="AT343" s="14" t="s">
        <v>198</v>
      </c>
      <c r="AU343" s="14" t="s">
        <v>84</v>
      </c>
      <c r="AY343" s="14" t="s">
        <v>196</v>
      </c>
      <c r="BE343" s="110">
        <f t="shared" si="109"/>
        <v>0</v>
      </c>
      <c r="BF343" s="110">
        <f t="shared" si="110"/>
        <v>0</v>
      </c>
      <c r="BG343" s="110">
        <f t="shared" si="111"/>
        <v>0</v>
      </c>
      <c r="BH343" s="110">
        <f t="shared" si="112"/>
        <v>0</v>
      </c>
      <c r="BI343" s="110">
        <f t="shared" si="113"/>
        <v>0</v>
      </c>
      <c r="BJ343" s="14" t="s">
        <v>9</v>
      </c>
      <c r="BK343" s="110">
        <f t="shared" si="114"/>
        <v>0</v>
      </c>
      <c r="BL343" s="14" t="s">
        <v>203</v>
      </c>
      <c r="BM343" s="14" t="s">
        <v>1780</v>
      </c>
    </row>
    <row r="344" spans="2:65" s="1" customFormat="1" ht="31.5" customHeight="1">
      <c r="B344" s="132"/>
      <c r="C344" s="168" t="s">
        <v>1781</v>
      </c>
      <c r="D344" s="168" t="s">
        <v>217</v>
      </c>
      <c r="E344" s="169" t="s">
        <v>1782</v>
      </c>
      <c r="F344" s="252" t="s">
        <v>1783</v>
      </c>
      <c r="G344" s="251"/>
      <c r="H344" s="251"/>
      <c r="I344" s="251"/>
      <c r="J344" s="170" t="s">
        <v>307</v>
      </c>
      <c r="K344" s="171">
        <v>3845</v>
      </c>
      <c r="L344" s="253">
        <v>0</v>
      </c>
      <c r="M344" s="251"/>
      <c r="N344" s="254">
        <f t="shared" si="105"/>
        <v>0</v>
      </c>
      <c r="O344" s="251"/>
      <c r="P344" s="251"/>
      <c r="Q344" s="251"/>
      <c r="R344" s="134"/>
      <c r="T344" s="165" t="s">
        <v>3</v>
      </c>
      <c r="U344" s="40" t="s">
        <v>39</v>
      </c>
      <c r="V344" s="32"/>
      <c r="W344" s="166">
        <f t="shared" si="106"/>
        <v>0</v>
      </c>
      <c r="X344" s="166">
        <v>5E-05</v>
      </c>
      <c r="Y344" s="166">
        <f t="shared" si="107"/>
        <v>0.19225</v>
      </c>
      <c r="Z344" s="166">
        <v>0</v>
      </c>
      <c r="AA344" s="167">
        <f t="shared" si="108"/>
        <v>0</v>
      </c>
      <c r="AR344" s="14" t="s">
        <v>203</v>
      </c>
      <c r="AT344" s="14" t="s">
        <v>217</v>
      </c>
      <c r="AU344" s="14" t="s">
        <v>84</v>
      </c>
      <c r="AY344" s="14" t="s">
        <v>196</v>
      </c>
      <c r="BE344" s="110">
        <f t="shared" si="109"/>
        <v>0</v>
      </c>
      <c r="BF344" s="110">
        <f t="shared" si="110"/>
        <v>0</v>
      </c>
      <c r="BG344" s="110">
        <f t="shared" si="111"/>
        <v>0</v>
      </c>
      <c r="BH344" s="110">
        <f t="shared" si="112"/>
        <v>0</v>
      </c>
      <c r="BI344" s="110">
        <f t="shared" si="113"/>
        <v>0</v>
      </c>
      <c r="BJ344" s="14" t="s">
        <v>9</v>
      </c>
      <c r="BK344" s="110">
        <f t="shared" si="114"/>
        <v>0</v>
      </c>
      <c r="BL344" s="14" t="s">
        <v>203</v>
      </c>
      <c r="BM344" s="14" t="s">
        <v>1784</v>
      </c>
    </row>
    <row r="345" spans="2:65" s="1" customFormat="1" ht="22.5" customHeight="1">
      <c r="B345" s="132"/>
      <c r="C345" s="161" t="s">
        <v>1785</v>
      </c>
      <c r="D345" s="161" t="s">
        <v>198</v>
      </c>
      <c r="E345" s="162" t="s">
        <v>1786</v>
      </c>
      <c r="F345" s="247" t="s">
        <v>1787</v>
      </c>
      <c r="G345" s="248"/>
      <c r="H345" s="248"/>
      <c r="I345" s="248"/>
      <c r="J345" s="163" t="s">
        <v>307</v>
      </c>
      <c r="K345" s="164">
        <v>3845</v>
      </c>
      <c r="L345" s="249">
        <v>0</v>
      </c>
      <c r="M345" s="248"/>
      <c r="N345" s="250">
        <f t="shared" si="105"/>
        <v>0</v>
      </c>
      <c r="O345" s="251"/>
      <c r="P345" s="251"/>
      <c r="Q345" s="251"/>
      <c r="R345" s="134"/>
      <c r="T345" s="165" t="s">
        <v>3</v>
      </c>
      <c r="U345" s="40" t="s">
        <v>39</v>
      </c>
      <c r="V345" s="32"/>
      <c r="W345" s="166">
        <f t="shared" si="106"/>
        <v>0</v>
      </c>
      <c r="X345" s="166">
        <v>0</v>
      </c>
      <c r="Y345" s="166">
        <f t="shared" si="107"/>
        <v>0</v>
      </c>
      <c r="Z345" s="166">
        <v>0</v>
      </c>
      <c r="AA345" s="167">
        <f t="shared" si="108"/>
        <v>0</v>
      </c>
      <c r="AR345" s="14" t="s">
        <v>202</v>
      </c>
      <c r="AT345" s="14" t="s">
        <v>198</v>
      </c>
      <c r="AU345" s="14" t="s">
        <v>84</v>
      </c>
      <c r="AY345" s="14" t="s">
        <v>196</v>
      </c>
      <c r="BE345" s="110">
        <f t="shared" si="109"/>
        <v>0</v>
      </c>
      <c r="BF345" s="110">
        <f t="shared" si="110"/>
        <v>0</v>
      </c>
      <c r="BG345" s="110">
        <f t="shared" si="111"/>
        <v>0</v>
      </c>
      <c r="BH345" s="110">
        <f t="shared" si="112"/>
        <v>0</v>
      </c>
      <c r="BI345" s="110">
        <f t="shared" si="113"/>
        <v>0</v>
      </c>
      <c r="BJ345" s="14" t="s">
        <v>9</v>
      </c>
      <c r="BK345" s="110">
        <f t="shared" si="114"/>
        <v>0</v>
      </c>
      <c r="BL345" s="14" t="s">
        <v>203</v>
      </c>
      <c r="BM345" s="14" t="s">
        <v>1788</v>
      </c>
    </row>
    <row r="346" spans="2:65" s="1" customFormat="1" ht="31.5" customHeight="1">
      <c r="B346" s="132"/>
      <c r="C346" s="168" t="s">
        <v>1789</v>
      </c>
      <c r="D346" s="168" t="s">
        <v>217</v>
      </c>
      <c r="E346" s="169" t="s">
        <v>1790</v>
      </c>
      <c r="F346" s="252" t="s">
        <v>1791</v>
      </c>
      <c r="G346" s="251"/>
      <c r="H346" s="251"/>
      <c r="I346" s="251"/>
      <c r="J346" s="170" t="s">
        <v>1068</v>
      </c>
      <c r="K346" s="171">
        <v>1</v>
      </c>
      <c r="L346" s="253">
        <v>0</v>
      </c>
      <c r="M346" s="251"/>
      <c r="N346" s="254">
        <f t="shared" si="105"/>
        <v>0</v>
      </c>
      <c r="O346" s="251"/>
      <c r="P346" s="251"/>
      <c r="Q346" s="251"/>
      <c r="R346" s="134"/>
      <c r="T346" s="165" t="s">
        <v>3</v>
      </c>
      <c r="U346" s="40" t="s">
        <v>39</v>
      </c>
      <c r="V346" s="32"/>
      <c r="W346" s="166">
        <f t="shared" si="106"/>
        <v>0</v>
      </c>
      <c r="X346" s="166">
        <v>0</v>
      </c>
      <c r="Y346" s="166">
        <f t="shared" si="107"/>
        <v>0</v>
      </c>
      <c r="Z346" s="166">
        <v>0</v>
      </c>
      <c r="AA346" s="167">
        <f t="shared" si="108"/>
        <v>0</v>
      </c>
      <c r="AR346" s="14" t="s">
        <v>203</v>
      </c>
      <c r="AT346" s="14" t="s">
        <v>217</v>
      </c>
      <c r="AU346" s="14" t="s">
        <v>84</v>
      </c>
      <c r="AY346" s="14" t="s">
        <v>196</v>
      </c>
      <c r="BE346" s="110">
        <f t="shared" si="109"/>
        <v>0</v>
      </c>
      <c r="BF346" s="110">
        <f t="shared" si="110"/>
        <v>0</v>
      </c>
      <c r="BG346" s="110">
        <f t="shared" si="111"/>
        <v>0</v>
      </c>
      <c r="BH346" s="110">
        <f t="shared" si="112"/>
        <v>0</v>
      </c>
      <c r="BI346" s="110">
        <f t="shared" si="113"/>
        <v>0</v>
      </c>
      <c r="BJ346" s="14" t="s">
        <v>9</v>
      </c>
      <c r="BK346" s="110">
        <f t="shared" si="114"/>
        <v>0</v>
      </c>
      <c r="BL346" s="14" t="s">
        <v>203</v>
      </c>
      <c r="BM346" s="14" t="s">
        <v>1792</v>
      </c>
    </row>
    <row r="347" spans="2:65" s="1" customFormat="1" ht="31.5" customHeight="1">
      <c r="B347" s="132"/>
      <c r="C347" s="168" t="s">
        <v>1793</v>
      </c>
      <c r="D347" s="168" t="s">
        <v>217</v>
      </c>
      <c r="E347" s="169" t="s">
        <v>1794</v>
      </c>
      <c r="F347" s="252" t="s">
        <v>1795</v>
      </c>
      <c r="G347" s="251"/>
      <c r="H347" s="251"/>
      <c r="I347" s="251"/>
      <c r="J347" s="170" t="s">
        <v>224</v>
      </c>
      <c r="K347" s="172">
        <v>0</v>
      </c>
      <c r="L347" s="253">
        <v>0</v>
      </c>
      <c r="M347" s="251"/>
      <c r="N347" s="254">
        <f t="shared" si="105"/>
        <v>0</v>
      </c>
      <c r="O347" s="251"/>
      <c r="P347" s="251"/>
      <c r="Q347" s="251"/>
      <c r="R347" s="134"/>
      <c r="T347" s="165" t="s">
        <v>3</v>
      </c>
      <c r="U347" s="40" t="s">
        <v>39</v>
      </c>
      <c r="V347" s="32"/>
      <c r="W347" s="166">
        <f t="shared" si="106"/>
        <v>0</v>
      </c>
      <c r="X347" s="166">
        <v>0</v>
      </c>
      <c r="Y347" s="166">
        <f t="shared" si="107"/>
        <v>0</v>
      </c>
      <c r="Z347" s="166">
        <v>0</v>
      </c>
      <c r="AA347" s="167">
        <f t="shared" si="108"/>
        <v>0</v>
      </c>
      <c r="AR347" s="14" t="s">
        <v>203</v>
      </c>
      <c r="AT347" s="14" t="s">
        <v>217</v>
      </c>
      <c r="AU347" s="14" t="s">
        <v>84</v>
      </c>
      <c r="AY347" s="14" t="s">
        <v>196</v>
      </c>
      <c r="BE347" s="110">
        <f t="shared" si="109"/>
        <v>0</v>
      </c>
      <c r="BF347" s="110">
        <f t="shared" si="110"/>
        <v>0</v>
      </c>
      <c r="BG347" s="110">
        <f t="shared" si="111"/>
        <v>0</v>
      </c>
      <c r="BH347" s="110">
        <f t="shared" si="112"/>
        <v>0</v>
      </c>
      <c r="BI347" s="110">
        <f t="shared" si="113"/>
        <v>0</v>
      </c>
      <c r="BJ347" s="14" t="s">
        <v>9</v>
      </c>
      <c r="BK347" s="110">
        <f t="shared" si="114"/>
        <v>0</v>
      </c>
      <c r="BL347" s="14" t="s">
        <v>203</v>
      </c>
      <c r="BM347" s="14" t="s">
        <v>1796</v>
      </c>
    </row>
    <row r="348" spans="2:63" s="10" customFormat="1" ht="29.85" customHeight="1">
      <c r="B348" s="150"/>
      <c r="C348" s="151"/>
      <c r="D348" s="160" t="s">
        <v>1184</v>
      </c>
      <c r="E348" s="160"/>
      <c r="F348" s="160"/>
      <c r="G348" s="160"/>
      <c r="H348" s="160"/>
      <c r="I348" s="160"/>
      <c r="J348" s="160"/>
      <c r="K348" s="160"/>
      <c r="L348" s="160"/>
      <c r="M348" s="160"/>
      <c r="N348" s="264">
        <f>BK348</f>
        <v>0</v>
      </c>
      <c r="O348" s="265"/>
      <c r="P348" s="265"/>
      <c r="Q348" s="265"/>
      <c r="R348" s="153"/>
      <c r="T348" s="154"/>
      <c r="U348" s="151"/>
      <c r="V348" s="151"/>
      <c r="W348" s="155">
        <f>SUM(W349:W353)</f>
        <v>0</v>
      </c>
      <c r="X348" s="151"/>
      <c r="Y348" s="155">
        <f>SUM(Y349:Y353)</f>
        <v>1.6060600000000003</v>
      </c>
      <c r="Z348" s="151"/>
      <c r="AA348" s="156">
        <f>SUM(AA349:AA353)</f>
        <v>0</v>
      </c>
      <c r="AR348" s="157" t="s">
        <v>84</v>
      </c>
      <c r="AT348" s="158" t="s">
        <v>73</v>
      </c>
      <c r="AU348" s="158" t="s">
        <v>9</v>
      </c>
      <c r="AY348" s="157" t="s">
        <v>196</v>
      </c>
      <c r="BK348" s="159">
        <f>SUM(BK349:BK353)</f>
        <v>0</v>
      </c>
    </row>
    <row r="349" spans="2:65" s="1" customFormat="1" ht="31.5" customHeight="1">
      <c r="B349" s="132"/>
      <c r="C349" s="168" t="s">
        <v>1797</v>
      </c>
      <c r="D349" s="168" t="s">
        <v>217</v>
      </c>
      <c r="E349" s="169" t="s">
        <v>1798</v>
      </c>
      <c r="F349" s="252" t="s">
        <v>1799</v>
      </c>
      <c r="G349" s="251"/>
      <c r="H349" s="251"/>
      <c r="I349" s="251"/>
      <c r="J349" s="170" t="s">
        <v>612</v>
      </c>
      <c r="K349" s="171">
        <v>142.8</v>
      </c>
      <c r="L349" s="253">
        <v>0</v>
      </c>
      <c r="M349" s="251"/>
      <c r="N349" s="254">
        <f>ROUND(L349*K349,0)</f>
        <v>0</v>
      </c>
      <c r="O349" s="251"/>
      <c r="P349" s="251"/>
      <c r="Q349" s="251"/>
      <c r="R349" s="134"/>
      <c r="T349" s="165" t="s">
        <v>3</v>
      </c>
      <c r="U349" s="40" t="s">
        <v>39</v>
      </c>
      <c r="V349" s="32"/>
      <c r="W349" s="166">
        <f>V349*K349</f>
        <v>0</v>
      </c>
      <c r="X349" s="166">
        <v>0</v>
      </c>
      <c r="Y349" s="166">
        <f>X349*K349</f>
        <v>0</v>
      </c>
      <c r="Z349" s="166">
        <v>0</v>
      </c>
      <c r="AA349" s="167">
        <f>Z349*K349</f>
        <v>0</v>
      </c>
      <c r="AR349" s="14" t="s">
        <v>203</v>
      </c>
      <c r="AT349" s="14" t="s">
        <v>217</v>
      </c>
      <c r="AU349" s="14" t="s">
        <v>84</v>
      </c>
      <c r="AY349" s="14" t="s">
        <v>196</v>
      </c>
      <c r="BE349" s="110">
        <f>IF(U349="základní",N349,0)</f>
        <v>0</v>
      </c>
      <c r="BF349" s="110">
        <f>IF(U349="snížená",N349,0)</f>
        <v>0</v>
      </c>
      <c r="BG349" s="110">
        <f>IF(U349="zákl. přenesená",N349,0)</f>
        <v>0</v>
      </c>
      <c r="BH349" s="110">
        <f>IF(U349="sníž. přenesená",N349,0)</f>
        <v>0</v>
      </c>
      <c r="BI349" s="110">
        <f>IF(U349="nulová",N349,0)</f>
        <v>0</v>
      </c>
      <c r="BJ349" s="14" t="s">
        <v>9</v>
      </c>
      <c r="BK349" s="110">
        <f>ROUND(L349*K349,0)</f>
        <v>0</v>
      </c>
      <c r="BL349" s="14" t="s">
        <v>203</v>
      </c>
      <c r="BM349" s="14" t="s">
        <v>1800</v>
      </c>
    </row>
    <row r="350" spans="2:65" s="1" customFormat="1" ht="22.5" customHeight="1">
      <c r="B350" s="132"/>
      <c r="C350" s="168" t="s">
        <v>1801</v>
      </c>
      <c r="D350" s="168" t="s">
        <v>217</v>
      </c>
      <c r="E350" s="169" t="s">
        <v>1802</v>
      </c>
      <c r="F350" s="252" t="s">
        <v>1803</v>
      </c>
      <c r="G350" s="251"/>
      <c r="H350" s="251"/>
      <c r="I350" s="251"/>
      <c r="J350" s="170" t="s">
        <v>612</v>
      </c>
      <c r="K350" s="171">
        <v>142.8</v>
      </c>
      <c r="L350" s="253">
        <v>0</v>
      </c>
      <c r="M350" s="251"/>
      <c r="N350" s="254">
        <f>ROUND(L350*K350,0)</f>
        <v>0</v>
      </c>
      <c r="O350" s="251"/>
      <c r="P350" s="251"/>
      <c r="Q350" s="251"/>
      <c r="R350" s="134"/>
      <c r="T350" s="165" t="s">
        <v>3</v>
      </c>
      <c r="U350" s="40" t="s">
        <v>39</v>
      </c>
      <c r="V350" s="32"/>
      <c r="W350" s="166">
        <f>V350*K350</f>
        <v>0</v>
      </c>
      <c r="X350" s="166">
        <v>0</v>
      </c>
      <c r="Y350" s="166">
        <f>X350*K350</f>
        <v>0</v>
      </c>
      <c r="Z350" s="166">
        <v>0</v>
      </c>
      <c r="AA350" s="167">
        <f>Z350*K350</f>
        <v>0</v>
      </c>
      <c r="AR350" s="14" t="s">
        <v>203</v>
      </c>
      <c r="AT350" s="14" t="s">
        <v>217</v>
      </c>
      <c r="AU350" s="14" t="s">
        <v>84</v>
      </c>
      <c r="AY350" s="14" t="s">
        <v>196</v>
      </c>
      <c r="BE350" s="110">
        <f>IF(U350="základní",N350,0)</f>
        <v>0</v>
      </c>
      <c r="BF350" s="110">
        <f>IF(U350="snížená",N350,0)</f>
        <v>0</v>
      </c>
      <c r="BG350" s="110">
        <f>IF(U350="zákl. přenesená",N350,0)</f>
        <v>0</v>
      </c>
      <c r="BH350" s="110">
        <f>IF(U350="sníž. přenesená",N350,0)</f>
        <v>0</v>
      </c>
      <c r="BI350" s="110">
        <f>IF(U350="nulová",N350,0)</f>
        <v>0</v>
      </c>
      <c r="BJ350" s="14" t="s">
        <v>9</v>
      </c>
      <c r="BK350" s="110">
        <f>ROUND(L350*K350,0)</f>
        <v>0</v>
      </c>
      <c r="BL350" s="14" t="s">
        <v>203</v>
      </c>
      <c r="BM350" s="14" t="s">
        <v>1804</v>
      </c>
    </row>
    <row r="351" spans="2:65" s="1" customFormat="1" ht="31.5" customHeight="1">
      <c r="B351" s="132"/>
      <c r="C351" s="168" t="s">
        <v>1805</v>
      </c>
      <c r="D351" s="168" t="s">
        <v>217</v>
      </c>
      <c r="E351" s="169" t="s">
        <v>1806</v>
      </c>
      <c r="F351" s="252" t="s">
        <v>1807</v>
      </c>
      <c r="G351" s="251"/>
      <c r="H351" s="251"/>
      <c r="I351" s="251"/>
      <c r="J351" s="170" t="s">
        <v>612</v>
      </c>
      <c r="K351" s="171">
        <v>155.8</v>
      </c>
      <c r="L351" s="253">
        <v>0</v>
      </c>
      <c r="M351" s="251"/>
      <c r="N351" s="254">
        <f>ROUND(L351*K351,0)</f>
        <v>0</v>
      </c>
      <c r="O351" s="251"/>
      <c r="P351" s="251"/>
      <c r="Q351" s="251"/>
      <c r="R351" s="134"/>
      <c r="T351" s="165" t="s">
        <v>3</v>
      </c>
      <c r="U351" s="40" t="s">
        <v>39</v>
      </c>
      <c r="V351" s="32"/>
      <c r="W351" s="166">
        <f>V351*K351</f>
        <v>0</v>
      </c>
      <c r="X351" s="166">
        <v>0.0037</v>
      </c>
      <c r="Y351" s="166">
        <f>X351*K351</f>
        <v>0.5764600000000001</v>
      </c>
      <c r="Z351" s="166">
        <v>0</v>
      </c>
      <c r="AA351" s="167">
        <f>Z351*K351</f>
        <v>0</v>
      </c>
      <c r="AR351" s="14" t="s">
        <v>203</v>
      </c>
      <c r="AT351" s="14" t="s">
        <v>217</v>
      </c>
      <c r="AU351" s="14" t="s">
        <v>84</v>
      </c>
      <c r="AY351" s="14" t="s">
        <v>196</v>
      </c>
      <c r="BE351" s="110">
        <f>IF(U351="základní",N351,0)</f>
        <v>0</v>
      </c>
      <c r="BF351" s="110">
        <f>IF(U351="snížená",N351,0)</f>
        <v>0</v>
      </c>
      <c r="BG351" s="110">
        <f>IF(U351="zákl. přenesená",N351,0)</f>
        <v>0</v>
      </c>
      <c r="BH351" s="110">
        <f>IF(U351="sníž. přenesená",N351,0)</f>
        <v>0</v>
      </c>
      <c r="BI351" s="110">
        <f>IF(U351="nulová",N351,0)</f>
        <v>0</v>
      </c>
      <c r="BJ351" s="14" t="s">
        <v>9</v>
      </c>
      <c r="BK351" s="110">
        <f>ROUND(L351*K351,0)</f>
        <v>0</v>
      </c>
      <c r="BL351" s="14" t="s">
        <v>203</v>
      </c>
      <c r="BM351" s="14" t="s">
        <v>1808</v>
      </c>
    </row>
    <row r="352" spans="2:65" s="1" customFormat="1" ht="31.5" customHeight="1">
      <c r="B352" s="132"/>
      <c r="C352" s="161" t="s">
        <v>1809</v>
      </c>
      <c r="D352" s="161" t="s">
        <v>198</v>
      </c>
      <c r="E352" s="162" t="s">
        <v>1810</v>
      </c>
      <c r="F352" s="247" t="s">
        <v>1811</v>
      </c>
      <c r="G352" s="248"/>
      <c r="H352" s="248"/>
      <c r="I352" s="248"/>
      <c r="J352" s="163" t="s">
        <v>612</v>
      </c>
      <c r="K352" s="164">
        <v>14.3</v>
      </c>
      <c r="L352" s="249">
        <v>0</v>
      </c>
      <c r="M352" s="248"/>
      <c r="N352" s="250">
        <f>ROUND(L352*K352,0)</f>
        <v>0</v>
      </c>
      <c r="O352" s="251"/>
      <c r="P352" s="251"/>
      <c r="Q352" s="251"/>
      <c r="R352" s="134"/>
      <c r="T352" s="165" t="s">
        <v>3</v>
      </c>
      <c r="U352" s="40" t="s">
        <v>39</v>
      </c>
      <c r="V352" s="32"/>
      <c r="W352" s="166">
        <f>V352*K352</f>
        <v>0</v>
      </c>
      <c r="X352" s="166">
        <v>0.072</v>
      </c>
      <c r="Y352" s="166">
        <f>X352*K352</f>
        <v>1.0296</v>
      </c>
      <c r="Z352" s="166">
        <v>0</v>
      </c>
      <c r="AA352" s="167">
        <f>Z352*K352</f>
        <v>0</v>
      </c>
      <c r="AR352" s="14" t="s">
        <v>202</v>
      </c>
      <c r="AT352" s="14" t="s">
        <v>198</v>
      </c>
      <c r="AU352" s="14" t="s">
        <v>84</v>
      </c>
      <c r="AY352" s="14" t="s">
        <v>196</v>
      </c>
      <c r="BE352" s="110">
        <f>IF(U352="základní",N352,0)</f>
        <v>0</v>
      </c>
      <c r="BF352" s="110">
        <f>IF(U352="snížená",N352,0)</f>
        <v>0</v>
      </c>
      <c r="BG352" s="110">
        <f>IF(U352="zákl. přenesená",N352,0)</f>
        <v>0</v>
      </c>
      <c r="BH352" s="110">
        <f>IF(U352="sníž. přenesená",N352,0)</f>
        <v>0</v>
      </c>
      <c r="BI352" s="110">
        <f>IF(U352="nulová",N352,0)</f>
        <v>0</v>
      </c>
      <c r="BJ352" s="14" t="s">
        <v>9</v>
      </c>
      <c r="BK352" s="110">
        <f>ROUND(L352*K352,0)</f>
        <v>0</v>
      </c>
      <c r="BL352" s="14" t="s">
        <v>203</v>
      </c>
      <c r="BM352" s="14" t="s">
        <v>1812</v>
      </c>
    </row>
    <row r="353" spans="2:65" s="1" customFormat="1" ht="31.5" customHeight="1">
      <c r="B353" s="132"/>
      <c r="C353" s="168" t="s">
        <v>1813</v>
      </c>
      <c r="D353" s="168" t="s">
        <v>217</v>
      </c>
      <c r="E353" s="169" t="s">
        <v>1814</v>
      </c>
      <c r="F353" s="252" t="s">
        <v>1815</v>
      </c>
      <c r="G353" s="251"/>
      <c r="H353" s="251"/>
      <c r="I353" s="251"/>
      <c r="J353" s="170" t="s">
        <v>224</v>
      </c>
      <c r="K353" s="172">
        <v>0</v>
      </c>
      <c r="L353" s="253">
        <v>0</v>
      </c>
      <c r="M353" s="251"/>
      <c r="N353" s="254">
        <f>ROUND(L353*K353,0)</f>
        <v>0</v>
      </c>
      <c r="O353" s="251"/>
      <c r="P353" s="251"/>
      <c r="Q353" s="251"/>
      <c r="R353" s="134"/>
      <c r="T353" s="165" t="s">
        <v>3</v>
      </c>
      <c r="U353" s="40" t="s">
        <v>39</v>
      </c>
      <c r="V353" s="32"/>
      <c r="W353" s="166">
        <f>V353*K353</f>
        <v>0</v>
      </c>
      <c r="X353" s="166">
        <v>0</v>
      </c>
      <c r="Y353" s="166">
        <f>X353*K353</f>
        <v>0</v>
      </c>
      <c r="Z353" s="166">
        <v>0</v>
      </c>
      <c r="AA353" s="167">
        <f>Z353*K353</f>
        <v>0</v>
      </c>
      <c r="AR353" s="14" t="s">
        <v>203</v>
      </c>
      <c r="AT353" s="14" t="s">
        <v>217</v>
      </c>
      <c r="AU353" s="14" t="s">
        <v>84</v>
      </c>
      <c r="AY353" s="14" t="s">
        <v>196</v>
      </c>
      <c r="BE353" s="110">
        <f>IF(U353="základní",N353,0)</f>
        <v>0</v>
      </c>
      <c r="BF353" s="110">
        <f>IF(U353="snížená",N353,0)</f>
        <v>0</v>
      </c>
      <c r="BG353" s="110">
        <f>IF(U353="zákl. přenesená",N353,0)</f>
        <v>0</v>
      </c>
      <c r="BH353" s="110">
        <f>IF(U353="sníž. přenesená",N353,0)</f>
        <v>0</v>
      </c>
      <c r="BI353" s="110">
        <f>IF(U353="nulová",N353,0)</f>
        <v>0</v>
      </c>
      <c r="BJ353" s="14" t="s">
        <v>9</v>
      </c>
      <c r="BK353" s="110">
        <f>ROUND(L353*K353,0)</f>
        <v>0</v>
      </c>
      <c r="BL353" s="14" t="s">
        <v>203</v>
      </c>
      <c r="BM353" s="14" t="s">
        <v>1816</v>
      </c>
    </row>
    <row r="354" spans="2:63" s="10" customFormat="1" ht="29.85" customHeight="1">
      <c r="B354" s="150"/>
      <c r="C354" s="151"/>
      <c r="D354" s="160" t="s">
        <v>1185</v>
      </c>
      <c r="E354" s="160"/>
      <c r="F354" s="160"/>
      <c r="G354" s="160"/>
      <c r="H354" s="160"/>
      <c r="I354" s="160"/>
      <c r="J354" s="160"/>
      <c r="K354" s="160"/>
      <c r="L354" s="160"/>
      <c r="M354" s="160"/>
      <c r="N354" s="264">
        <f>BK354</f>
        <v>0</v>
      </c>
      <c r="O354" s="265"/>
      <c r="P354" s="265"/>
      <c r="Q354" s="265"/>
      <c r="R354" s="153"/>
      <c r="T354" s="154"/>
      <c r="U354" s="151"/>
      <c r="V354" s="151"/>
      <c r="W354" s="155">
        <f>SUM(W355:W357)</f>
        <v>0</v>
      </c>
      <c r="X354" s="151"/>
      <c r="Y354" s="155">
        <f>SUM(Y355:Y357)</f>
        <v>0.24395</v>
      </c>
      <c r="Z354" s="151"/>
      <c r="AA354" s="156">
        <f>SUM(AA355:AA357)</f>
        <v>0</v>
      </c>
      <c r="AR354" s="157" t="s">
        <v>84</v>
      </c>
      <c r="AT354" s="158" t="s">
        <v>73</v>
      </c>
      <c r="AU354" s="158" t="s">
        <v>9</v>
      </c>
      <c r="AY354" s="157" t="s">
        <v>196</v>
      </c>
      <c r="BK354" s="159">
        <f>SUM(BK355:BK357)</f>
        <v>0</v>
      </c>
    </row>
    <row r="355" spans="2:65" s="1" customFormat="1" ht="31.5" customHeight="1">
      <c r="B355" s="132"/>
      <c r="C355" s="168" t="s">
        <v>1817</v>
      </c>
      <c r="D355" s="168" t="s">
        <v>217</v>
      </c>
      <c r="E355" s="169" t="s">
        <v>1818</v>
      </c>
      <c r="F355" s="252" t="s">
        <v>1819</v>
      </c>
      <c r="G355" s="251"/>
      <c r="H355" s="251"/>
      <c r="I355" s="251"/>
      <c r="J355" s="170" t="s">
        <v>612</v>
      </c>
      <c r="K355" s="171">
        <v>3.5</v>
      </c>
      <c r="L355" s="253">
        <v>0</v>
      </c>
      <c r="M355" s="251"/>
      <c r="N355" s="254">
        <f>ROUND(L355*K355,0)</f>
        <v>0</v>
      </c>
      <c r="O355" s="251"/>
      <c r="P355" s="251"/>
      <c r="Q355" s="251"/>
      <c r="R355" s="134"/>
      <c r="T355" s="165" t="s">
        <v>3</v>
      </c>
      <c r="U355" s="40" t="s">
        <v>39</v>
      </c>
      <c r="V355" s="32"/>
      <c r="W355" s="166">
        <f>V355*K355</f>
        <v>0</v>
      </c>
      <c r="X355" s="166">
        <v>0.0334</v>
      </c>
      <c r="Y355" s="166">
        <f>X355*K355</f>
        <v>0.1169</v>
      </c>
      <c r="Z355" s="166">
        <v>0</v>
      </c>
      <c r="AA355" s="167">
        <f>Z355*K355</f>
        <v>0</v>
      </c>
      <c r="AR355" s="14" t="s">
        <v>203</v>
      </c>
      <c r="AT355" s="14" t="s">
        <v>217</v>
      </c>
      <c r="AU355" s="14" t="s">
        <v>84</v>
      </c>
      <c r="AY355" s="14" t="s">
        <v>196</v>
      </c>
      <c r="BE355" s="110">
        <f>IF(U355="základní",N355,0)</f>
        <v>0</v>
      </c>
      <c r="BF355" s="110">
        <f>IF(U355="snížená",N355,0)</f>
        <v>0</v>
      </c>
      <c r="BG355" s="110">
        <f>IF(U355="zákl. přenesená",N355,0)</f>
        <v>0</v>
      </c>
      <c r="BH355" s="110">
        <f>IF(U355="sníž. přenesená",N355,0)</f>
        <v>0</v>
      </c>
      <c r="BI355" s="110">
        <f>IF(U355="nulová",N355,0)</f>
        <v>0</v>
      </c>
      <c r="BJ355" s="14" t="s">
        <v>9</v>
      </c>
      <c r="BK355" s="110">
        <f>ROUND(L355*K355,0)</f>
        <v>0</v>
      </c>
      <c r="BL355" s="14" t="s">
        <v>203</v>
      </c>
      <c r="BM355" s="14" t="s">
        <v>1820</v>
      </c>
    </row>
    <row r="356" spans="2:65" s="1" customFormat="1" ht="22.5" customHeight="1">
      <c r="B356" s="132"/>
      <c r="C356" s="161" t="s">
        <v>1821</v>
      </c>
      <c r="D356" s="161" t="s">
        <v>198</v>
      </c>
      <c r="E356" s="162" t="s">
        <v>1822</v>
      </c>
      <c r="F356" s="247" t="s">
        <v>1823</v>
      </c>
      <c r="G356" s="248"/>
      <c r="H356" s="248"/>
      <c r="I356" s="248"/>
      <c r="J356" s="163" t="s">
        <v>612</v>
      </c>
      <c r="K356" s="164">
        <v>3.85</v>
      </c>
      <c r="L356" s="249">
        <v>0</v>
      </c>
      <c r="M356" s="248"/>
      <c r="N356" s="250">
        <f>ROUND(L356*K356,0)</f>
        <v>0</v>
      </c>
      <c r="O356" s="251"/>
      <c r="P356" s="251"/>
      <c r="Q356" s="251"/>
      <c r="R356" s="134"/>
      <c r="T356" s="165" t="s">
        <v>3</v>
      </c>
      <c r="U356" s="40" t="s">
        <v>39</v>
      </c>
      <c r="V356" s="32"/>
      <c r="W356" s="166">
        <f>V356*K356</f>
        <v>0</v>
      </c>
      <c r="X356" s="166">
        <v>0.033</v>
      </c>
      <c r="Y356" s="166">
        <f>X356*K356</f>
        <v>0.12705</v>
      </c>
      <c r="Z356" s="166">
        <v>0</v>
      </c>
      <c r="AA356" s="167">
        <f>Z356*K356</f>
        <v>0</v>
      </c>
      <c r="AR356" s="14" t="s">
        <v>202</v>
      </c>
      <c r="AT356" s="14" t="s">
        <v>198</v>
      </c>
      <c r="AU356" s="14" t="s">
        <v>84</v>
      </c>
      <c r="AY356" s="14" t="s">
        <v>196</v>
      </c>
      <c r="BE356" s="110">
        <f>IF(U356="základní",N356,0)</f>
        <v>0</v>
      </c>
      <c r="BF356" s="110">
        <f>IF(U356="snížená",N356,0)</f>
        <v>0</v>
      </c>
      <c r="BG356" s="110">
        <f>IF(U356="zákl. přenesená",N356,0)</f>
        <v>0</v>
      </c>
      <c r="BH356" s="110">
        <f>IF(U356="sníž. přenesená",N356,0)</f>
        <v>0</v>
      </c>
      <c r="BI356" s="110">
        <f>IF(U356="nulová",N356,0)</f>
        <v>0</v>
      </c>
      <c r="BJ356" s="14" t="s">
        <v>9</v>
      </c>
      <c r="BK356" s="110">
        <f>ROUND(L356*K356,0)</f>
        <v>0</v>
      </c>
      <c r="BL356" s="14" t="s">
        <v>203</v>
      </c>
      <c r="BM356" s="14" t="s">
        <v>1824</v>
      </c>
    </row>
    <row r="357" spans="2:65" s="1" customFormat="1" ht="31.5" customHeight="1">
      <c r="B357" s="132"/>
      <c r="C357" s="168" t="s">
        <v>1825</v>
      </c>
      <c r="D357" s="168" t="s">
        <v>217</v>
      </c>
      <c r="E357" s="169" t="s">
        <v>1826</v>
      </c>
      <c r="F357" s="252" t="s">
        <v>1827</v>
      </c>
      <c r="G357" s="251"/>
      <c r="H357" s="251"/>
      <c r="I357" s="251"/>
      <c r="J357" s="170" t="s">
        <v>224</v>
      </c>
      <c r="K357" s="172">
        <v>0</v>
      </c>
      <c r="L357" s="253">
        <v>0</v>
      </c>
      <c r="M357" s="251"/>
      <c r="N357" s="254">
        <f>ROUND(L357*K357,0)</f>
        <v>0</v>
      </c>
      <c r="O357" s="251"/>
      <c r="P357" s="251"/>
      <c r="Q357" s="251"/>
      <c r="R357" s="134"/>
      <c r="T357" s="165" t="s">
        <v>3</v>
      </c>
      <c r="U357" s="40" t="s">
        <v>39</v>
      </c>
      <c r="V357" s="32"/>
      <c r="W357" s="166">
        <f>V357*K357</f>
        <v>0</v>
      </c>
      <c r="X357" s="166">
        <v>0</v>
      </c>
      <c r="Y357" s="166">
        <f>X357*K357</f>
        <v>0</v>
      </c>
      <c r="Z357" s="166">
        <v>0</v>
      </c>
      <c r="AA357" s="167">
        <f>Z357*K357</f>
        <v>0</v>
      </c>
      <c r="AR357" s="14" t="s">
        <v>203</v>
      </c>
      <c r="AT357" s="14" t="s">
        <v>217</v>
      </c>
      <c r="AU357" s="14" t="s">
        <v>84</v>
      </c>
      <c r="AY357" s="14" t="s">
        <v>196</v>
      </c>
      <c r="BE357" s="110">
        <f>IF(U357="základní",N357,0)</f>
        <v>0</v>
      </c>
      <c r="BF357" s="110">
        <f>IF(U357="snížená",N357,0)</f>
        <v>0</v>
      </c>
      <c r="BG357" s="110">
        <f>IF(U357="zákl. přenesená",N357,0)</f>
        <v>0</v>
      </c>
      <c r="BH357" s="110">
        <f>IF(U357="sníž. přenesená",N357,0)</f>
        <v>0</v>
      </c>
      <c r="BI357" s="110">
        <f>IF(U357="nulová",N357,0)</f>
        <v>0</v>
      </c>
      <c r="BJ357" s="14" t="s">
        <v>9</v>
      </c>
      <c r="BK357" s="110">
        <f>ROUND(L357*K357,0)</f>
        <v>0</v>
      </c>
      <c r="BL357" s="14" t="s">
        <v>203</v>
      </c>
      <c r="BM357" s="14" t="s">
        <v>1828</v>
      </c>
    </row>
    <row r="358" spans="2:63" s="10" customFormat="1" ht="29.85" customHeight="1">
      <c r="B358" s="150"/>
      <c r="C358" s="151"/>
      <c r="D358" s="160" t="s">
        <v>170</v>
      </c>
      <c r="E358" s="160"/>
      <c r="F358" s="160"/>
      <c r="G358" s="160"/>
      <c r="H358" s="160"/>
      <c r="I358" s="160"/>
      <c r="J358" s="160"/>
      <c r="K358" s="160"/>
      <c r="L358" s="160"/>
      <c r="M358" s="160"/>
      <c r="N358" s="264">
        <f>BK358</f>
        <v>0</v>
      </c>
      <c r="O358" s="265"/>
      <c r="P358" s="265"/>
      <c r="Q358" s="265"/>
      <c r="R358" s="153"/>
      <c r="T358" s="154"/>
      <c r="U358" s="151"/>
      <c r="V358" s="151"/>
      <c r="W358" s="155">
        <f>SUM(W359:W369)</f>
        <v>0</v>
      </c>
      <c r="X358" s="151"/>
      <c r="Y358" s="155">
        <f>SUM(Y359:Y369)</f>
        <v>1.021819</v>
      </c>
      <c r="Z358" s="151"/>
      <c r="AA358" s="156">
        <f>SUM(AA359:AA369)</f>
        <v>0</v>
      </c>
      <c r="AR358" s="157" t="s">
        <v>84</v>
      </c>
      <c r="AT358" s="158" t="s">
        <v>73</v>
      </c>
      <c r="AU358" s="158" t="s">
        <v>9</v>
      </c>
      <c r="AY358" s="157" t="s">
        <v>196</v>
      </c>
      <c r="BK358" s="159">
        <f>SUM(BK359:BK369)</f>
        <v>0</v>
      </c>
    </row>
    <row r="359" spans="2:65" s="1" customFormat="1" ht="31.5" customHeight="1">
      <c r="B359" s="132"/>
      <c r="C359" s="168" t="s">
        <v>1829</v>
      </c>
      <c r="D359" s="168" t="s">
        <v>217</v>
      </c>
      <c r="E359" s="169" t="s">
        <v>1830</v>
      </c>
      <c r="F359" s="252" t="s">
        <v>1831</v>
      </c>
      <c r="G359" s="251"/>
      <c r="H359" s="251"/>
      <c r="I359" s="251"/>
      <c r="J359" s="170" t="s">
        <v>612</v>
      </c>
      <c r="K359" s="171">
        <v>20</v>
      </c>
      <c r="L359" s="253">
        <v>0</v>
      </c>
      <c r="M359" s="251"/>
      <c r="N359" s="254">
        <f aca="true" t="shared" si="115" ref="N359:N369">ROUND(L359*K359,0)</f>
        <v>0</v>
      </c>
      <c r="O359" s="251"/>
      <c r="P359" s="251"/>
      <c r="Q359" s="251"/>
      <c r="R359" s="134"/>
      <c r="T359" s="165" t="s">
        <v>3</v>
      </c>
      <c r="U359" s="40" t="s">
        <v>39</v>
      </c>
      <c r="V359" s="32"/>
      <c r="W359" s="166">
        <f aca="true" t="shared" si="116" ref="W359:W369">V359*K359</f>
        <v>0</v>
      </c>
      <c r="X359" s="166">
        <v>0.00021</v>
      </c>
      <c r="Y359" s="166">
        <f aca="true" t="shared" si="117" ref="Y359:Y369">X359*K359</f>
        <v>0.004200000000000001</v>
      </c>
      <c r="Z359" s="166">
        <v>0</v>
      </c>
      <c r="AA359" s="167">
        <f aca="true" t="shared" si="118" ref="AA359:AA369">Z359*K359</f>
        <v>0</v>
      </c>
      <c r="AR359" s="14" t="s">
        <v>203</v>
      </c>
      <c r="AT359" s="14" t="s">
        <v>217</v>
      </c>
      <c r="AU359" s="14" t="s">
        <v>84</v>
      </c>
      <c r="AY359" s="14" t="s">
        <v>196</v>
      </c>
      <c r="BE359" s="110">
        <f aca="true" t="shared" si="119" ref="BE359:BE369">IF(U359="základní",N359,0)</f>
        <v>0</v>
      </c>
      <c r="BF359" s="110">
        <f aca="true" t="shared" si="120" ref="BF359:BF369">IF(U359="snížená",N359,0)</f>
        <v>0</v>
      </c>
      <c r="BG359" s="110">
        <f aca="true" t="shared" si="121" ref="BG359:BG369">IF(U359="zákl. přenesená",N359,0)</f>
        <v>0</v>
      </c>
      <c r="BH359" s="110">
        <f aca="true" t="shared" si="122" ref="BH359:BH369">IF(U359="sníž. přenesená",N359,0)</f>
        <v>0</v>
      </c>
      <c r="BI359" s="110">
        <f aca="true" t="shared" si="123" ref="BI359:BI369">IF(U359="nulová",N359,0)</f>
        <v>0</v>
      </c>
      <c r="BJ359" s="14" t="s">
        <v>9</v>
      </c>
      <c r="BK359" s="110">
        <f aca="true" t="shared" si="124" ref="BK359:BK369">ROUND(L359*K359,0)</f>
        <v>0</v>
      </c>
      <c r="BL359" s="14" t="s">
        <v>203</v>
      </c>
      <c r="BM359" s="14" t="s">
        <v>1832</v>
      </c>
    </row>
    <row r="360" spans="2:65" s="1" customFormat="1" ht="31.5" customHeight="1">
      <c r="B360" s="132"/>
      <c r="C360" s="168" t="s">
        <v>1833</v>
      </c>
      <c r="D360" s="168" t="s">
        <v>217</v>
      </c>
      <c r="E360" s="169" t="s">
        <v>1834</v>
      </c>
      <c r="F360" s="252" t="s">
        <v>1835</v>
      </c>
      <c r="G360" s="251"/>
      <c r="H360" s="251"/>
      <c r="I360" s="251"/>
      <c r="J360" s="170" t="s">
        <v>612</v>
      </c>
      <c r="K360" s="171">
        <v>30</v>
      </c>
      <c r="L360" s="253">
        <v>0</v>
      </c>
      <c r="M360" s="251"/>
      <c r="N360" s="254">
        <f t="shared" si="115"/>
        <v>0</v>
      </c>
      <c r="O360" s="251"/>
      <c r="P360" s="251"/>
      <c r="Q360" s="251"/>
      <c r="R360" s="134"/>
      <c r="T360" s="165" t="s">
        <v>3</v>
      </c>
      <c r="U360" s="40" t="s">
        <v>39</v>
      </c>
      <c r="V360" s="32"/>
      <c r="W360" s="166">
        <f t="shared" si="116"/>
        <v>0</v>
      </c>
      <c r="X360" s="166">
        <v>0.00021</v>
      </c>
      <c r="Y360" s="166">
        <f t="shared" si="117"/>
        <v>0.0063</v>
      </c>
      <c r="Z360" s="166">
        <v>0</v>
      </c>
      <c r="AA360" s="167">
        <f t="shared" si="118"/>
        <v>0</v>
      </c>
      <c r="AR360" s="14" t="s">
        <v>203</v>
      </c>
      <c r="AT360" s="14" t="s">
        <v>217</v>
      </c>
      <c r="AU360" s="14" t="s">
        <v>84</v>
      </c>
      <c r="AY360" s="14" t="s">
        <v>196</v>
      </c>
      <c r="BE360" s="110">
        <f t="shared" si="119"/>
        <v>0</v>
      </c>
      <c r="BF360" s="110">
        <f t="shared" si="120"/>
        <v>0</v>
      </c>
      <c r="BG360" s="110">
        <f t="shared" si="121"/>
        <v>0</v>
      </c>
      <c r="BH360" s="110">
        <f t="shared" si="122"/>
        <v>0</v>
      </c>
      <c r="BI360" s="110">
        <f t="shared" si="123"/>
        <v>0</v>
      </c>
      <c r="BJ360" s="14" t="s">
        <v>9</v>
      </c>
      <c r="BK360" s="110">
        <f t="shared" si="124"/>
        <v>0</v>
      </c>
      <c r="BL360" s="14" t="s">
        <v>203</v>
      </c>
      <c r="BM360" s="14" t="s">
        <v>1836</v>
      </c>
    </row>
    <row r="361" spans="2:65" s="1" customFormat="1" ht="31.5" customHeight="1">
      <c r="B361" s="132"/>
      <c r="C361" s="168" t="s">
        <v>1837</v>
      </c>
      <c r="D361" s="168" t="s">
        <v>217</v>
      </c>
      <c r="E361" s="169" t="s">
        <v>1838</v>
      </c>
      <c r="F361" s="252" t="s">
        <v>1839</v>
      </c>
      <c r="G361" s="251"/>
      <c r="H361" s="251"/>
      <c r="I361" s="251"/>
      <c r="J361" s="170" t="s">
        <v>612</v>
      </c>
      <c r="K361" s="171">
        <v>360.1</v>
      </c>
      <c r="L361" s="253">
        <v>0</v>
      </c>
      <c r="M361" s="251"/>
      <c r="N361" s="254">
        <f t="shared" si="115"/>
        <v>0</v>
      </c>
      <c r="O361" s="251"/>
      <c r="P361" s="251"/>
      <c r="Q361" s="251"/>
      <c r="R361" s="134"/>
      <c r="T361" s="165" t="s">
        <v>3</v>
      </c>
      <c r="U361" s="40" t="s">
        <v>39</v>
      </c>
      <c r="V361" s="32"/>
      <c r="W361" s="166">
        <f t="shared" si="116"/>
        <v>0</v>
      </c>
      <c r="X361" s="166">
        <v>7E-05</v>
      </c>
      <c r="Y361" s="166">
        <f t="shared" si="117"/>
        <v>0.025207</v>
      </c>
      <c r="Z361" s="166">
        <v>0</v>
      </c>
      <c r="AA361" s="167">
        <f t="shared" si="118"/>
        <v>0</v>
      </c>
      <c r="AR361" s="14" t="s">
        <v>203</v>
      </c>
      <c r="AT361" s="14" t="s">
        <v>217</v>
      </c>
      <c r="AU361" s="14" t="s">
        <v>84</v>
      </c>
      <c r="AY361" s="14" t="s">
        <v>196</v>
      </c>
      <c r="BE361" s="110">
        <f t="shared" si="119"/>
        <v>0</v>
      </c>
      <c r="BF361" s="110">
        <f t="shared" si="120"/>
        <v>0</v>
      </c>
      <c r="BG361" s="110">
        <f t="shared" si="121"/>
        <v>0</v>
      </c>
      <c r="BH361" s="110">
        <f t="shared" si="122"/>
        <v>0</v>
      </c>
      <c r="BI361" s="110">
        <f t="shared" si="123"/>
        <v>0</v>
      </c>
      <c r="BJ361" s="14" t="s">
        <v>9</v>
      </c>
      <c r="BK361" s="110">
        <f t="shared" si="124"/>
        <v>0</v>
      </c>
      <c r="BL361" s="14" t="s">
        <v>203</v>
      </c>
      <c r="BM361" s="14" t="s">
        <v>1840</v>
      </c>
    </row>
    <row r="362" spans="2:65" s="1" customFormat="1" ht="31.5" customHeight="1">
      <c r="B362" s="132"/>
      <c r="C362" s="168" t="s">
        <v>1841</v>
      </c>
      <c r="D362" s="168" t="s">
        <v>217</v>
      </c>
      <c r="E362" s="169" t="s">
        <v>1842</v>
      </c>
      <c r="F362" s="252" t="s">
        <v>1843</v>
      </c>
      <c r="G362" s="251"/>
      <c r="H362" s="251"/>
      <c r="I362" s="251"/>
      <c r="J362" s="170" t="s">
        <v>612</v>
      </c>
      <c r="K362" s="171">
        <v>360.1</v>
      </c>
      <c r="L362" s="253">
        <v>0</v>
      </c>
      <c r="M362" s="251"/>
      <c r="N362" s="254">
        <f t="shared" si="115"/>
        <v>0</v>
      </c>
      <c r="O362" s="251"/>
      <c r="P362" s="251"/>
      <c r="Q362" s="251"/>
      <c r="R362" s="134"/>
      <c r="T362" s="165" t="s">
        <v>3</v>
      </c>
      <c r="U362" s="40" t="s">
        <v>39</v>
      </c>
      <c r="V362" s="32"/>
      <c r="W362" s="166">
        <f t="shared" si="116"/>
        <v>0</v>
      </c>
      <c r="X362" s="166">
        <v>0</v>
      </c>
      <c r="Y362" s="166">
        <f t="shared" si="117"/>
        <v>0</v>
      </c>
      <c r="Z362" s="166">
        <v>0</v>
      </c>
      <c r="AA362" s="167">
        <f t="shared" si="118"/>
        <v>0</v>
      </c>
      <c r="AR362" s="14" t="s">
        <v>203</v>
      </c>
      <c r="AT362" s="14" t="s">
        <v>217</v>
      </c>
      <c r="AU362" s="14" t="s">
        <v>84</v>
      </c>
      <c r="AY362" s="14" t="s">
        <v>196</v>
      </c>
      <c r="BE362" s="110">
        <f t="shared" si="119"/>
        <v>0</v>
      </c>
      <c r="BF362" s="110">
        <f t="shared" si="120"/>
        <v>0</v>
      </c>
      <c r="BG362" s="110">
        <f t="shared" si="121"/>
        <v>0</v>
      </c>
      <c r="BH362" s="110">
        <f t="shared" si="122"/>
        <v>0</v>
      </c>
      <c r="BI362" s="110">
        <f t="shared" si="123"/>
        <v>0</v>
      </c>
      <c r="BJ362" s="14" t="s">
        <v>9</v>
      </c>
      <c r="BK362" s="110">
        <f t="shared" si="124"/>
        <v>0</v>
      </c>
      <c r="BL362" s="14" t="s">
        <v>203</v>
      </c>
      <c r="BM362" s="14" t="s">
        <v>1844</v>
      </c>
    </row>
    <row r="363" spans="2:65" s="1" customFormat="1" ht="31.5" customHeight="1">
      <c r="B363" s="132"/>
      <c r="C363" s="168" t="s">
        <v>1845</v>
      </c>
      <c r="D363" s="168" t="s">
        <v>217</v>
      </c>
      <c r="E363" s="169" t="s">
        <v>1846</v>
      </c>
      <c r="F363" s="252" t="s">
        <v>1847</v>
      </c>
      <c r="G363" s="251"/>
      <c r="H363" s="251"/>
      <c r="I363" s="251"/>
      <c r="J363" s="170" t="s">
        <v>612</v>
      </c>
      <c r="K363" s="171">
        <v>360.1</v>
      </c>
      <c r="L363" s="253">
        <v>0</v>
      </c>
      <c r="M363" s="251"/>
      <c r="N363" s="254">
        <f t="shared" si="115"/>
        <v>0</v>
      </c>
      <c r="O363" s="251"/>
      <c r="P363" s="251"/>
      <c r="Q363" s="251"/>
      <c r="R363" s="134"/>
      <c r="T363" s="165" t="s">
        <v>3</v>
      </c>
      <c r="U363" s="40" t="s">
        <v>39</v>
      </c>
      <c r="V363" s="32"/>
      <c r="W363" s="166">
        <f t="shared" si="116"/>
        <v>0</v>
      </c>
      <c r="X363" s="166">
        <v>0</v>
      </c>
      <c r="Y363" s="166">
        <f t="shared" si="117"/>
        <v>0</v>
      </c>
      <c r="Z363" s="166">
        <v>0</v>
      </c>
      <c r="AA363" s="167">
        <f t="shared" si="118"/>
        <v>0</v>
      </c>
      <c r="AR363" s="14" t="s">
        <v>203</v>
      </c>
      <c r="AT363" s="14" t="s">
        <v>217</v>
      </c>
      <c r="AU363" s="14" t="s">
        <v>84</v>
      </c>
      <c r="AY363" s="14" t="s">
        <v>196</v>
      </c>
      <c r="BE363" s="110">
        <f t="shared" si="119"/>
        <v>0</v>
      </c>
      <c r="BF363" s="110">
        <f t="shared" si="120"/>
        <v>0</v>
      </c>
      <c r="BG363" s="110">
        <f t="shared" si="121"/>
        <v>0</v>
      </c>
      <c r="BH363" s="110">
        <f t="shared" si="122"/>
        <v>0</v>
      </c>
      <c r="BI363" s="110">
        <f t="shared" si="123"/>
        <v>0</v>
      </c>
      <c r="BJ363" s="14" t="s">
        <v>9</v>
      </c>
      <c r="BK363" s="110">
        <f t="shared" si="124"/>
        <v>0</v>
      </c>
      <c r="BL363" s="14" t="s">
        <v>203</v>
      </c>
      <c r="BM363" s="14" t="s">
        <v>1848</v>
      </c>
    </row>
    <row r="364" spans="2:65" s="1" customFormat="1" ht="31.5" customHeight="1">
      <c r="B364" s="132"/>
      <c r="C364" s="168" t="s">
        <v>1849</v>
      </c>
      <c r="D364" s="168" t="s">
        <v>217</v>
      </c>
      <c r="E364" s="169" t="s">
        <v>1850</v>
      </c>
      <c r="F364" s="252" t="s">
        <v>1851</v>
      </c>
      <c r="G364" s="251"/>
      <c r="H364" s="251"/>
      <c r="I364" s="251"/>
      <c r="J364" s="170" t="s">
        <v>612</v>
      </c>
      <c r="K364" s="171">
        <v>360.1</v>
      </c>
      <c r="L364" s="253">
        <v>0</v>
      </c>
      <c r="M364" s="251"/>
      <c r="N364" s="254">
        <f t="shared" si="115"/>
        <v>0</v>
      </c>
      <c r="O364" s="251"/>
      <c r="P364" s="251"/>
      <c r="Q364" s="251"/>
      <c r="R364" s="134"/>
      <c r="T364" s="165" t="s">
        <v>3</v>
      </c>
      <c r="U364" s="40" t="s">
        <v>39</v>
      </c>
      <c r="V364" s="32"/>
      <c r="W364" s="166">
        <f t="shared" si="116"/>
        <v>0</v>
      </c>
      <c r="X364" s="166">
        <v>0.00017</v>
      </c>
      <c r="Y364" s="166">
        <f t="shared" si="117"/>
        <v>0.06121700000000001</v>
      </c>
      <c r="Z364" s="166">
        <v>0</v>
      </c>
      <c r="AA364" s="167">
        <f t="shared" si="118"/>
        <v>0</v>
      </c>
      <c r="AR364" s="14" t="s">
        <v>203</v>
      </c>
      <c r="AT364" s="14" t="s">
        <v>217</v>
      </c>
      <c r="AU364" s="14" t="s">
        <v>84</v>
      </c>
      <c r="AY364" s="14" t="s">
        <v>196</v>
      </c>
      <c r="BE364" s="110">
        <f t="shared" si="119"/>
        <v>0</v>
      </c>
      <c r="BF364" s="110">
        <f t="shared" si="120"/>
        <v>0</v>
      </c>
      <c r="BG364" s="110">
        <f t="shared" si="121"/>
        <v>0</v>
      </c>
      <c r="BH364" s="110">
        <f t="shared" si="122"/>
        <v>0</v>
      </c>
      <c r="BI364" s="110">
        <f t="shared" si="123"/>
        <v>0</v>
      </c>
      <c r="BJ364" s="14" t="s">
        <v>9</v>
      </c>
      <c r="BK364" s="110">
        <f t="shared" si="124"/>
        <v>0</v>
      </c>
      <c r="BL364" s="14" t="s">
        <v>203</v>
      </c>
      <c r="BM364" s="14" t="s">
        <v>1852</v>
      </c>
    </row>
    <row r="365" spans="2:65" s="1" customFormat="1" ht="31.5" customHeight="1">
      <c r="B365" s="132"/>
      <c r="C365" s="168" t="s">
        <v>1853</v>
      </c>
      <c r="D365" s="168" t="s">
        <v>217</v>
      </c>
      <c r="E365" s="169" t="s">
        <v>1854</v>
      </c>
      <c r="F365" s="252" t="s">
        <v>1855</v>
      </c>
      <c r="G365" s="251"/>
      <c r="H365" s="251"/>
      <c r="I365" s="251"/>
      <c r="J365" s="170" t="s">
        <v>612</v>
      </c>
      <c r="K365" s="171">
        <v>360.1</v>
      </c>
      <c r="L365" s="253">
        <v>0</v>
      </c>
      <c r="M365" s="251"/>
      <c r="N365" s="254">
        <f t="shared" si="115"/>
        <v>0</v>
      </c>
      <c r="O365" s="251"/>
      <c r="P365" s="251"/>
      <c r="Q365" s="251"/>
      <c r="R365" s="134"/>
      <c r="T365" s="165" t="s">
        <v>3</v>
      </c>
      <c r="U365" s="40" t="s">
        <v>39</v>
      </c>
      <c r="V365" s="32"/>
      <c r="W365" s="166">
        <f t="shared" si="116"/>
        <v>0</v>
      </c>
      <c r="X365" s="166">
        <v>0.00012</v>
      </c>
      <c r="Y365" s="166">
        <f t="shared" si="117"/>
        <v>0.043212</v>
      </c>
      <c r="Z365" s="166">
        <v>0</v>
      </c>
      <c r="AA365" s="167">
        <f t="shared" si="118"/>
        <v>0</v>
      </c>
      <c r="AR365" s="14" t="s">
        <v>203</v>
      </c>
      <c r="AT365" s="14" t="s">
        <v>217</v>
      </c>
      <c r="AU365" s="14" t="s">
        <v>84</v>
      </c>
      <c r="AY365" s="14" t="s">
        <v>196</v>
      </c>
      <c r="BE365" s="110">
        <f t="shared" si="119"/>
        <v>0</v>
      </c>
      <c r="BF365" s="110">
        <f t="shared" si="120"/>
        <v>0</v>
      </c>
      <c r="BG365" s="110">
        <f t="shared" si="121"/>
        <v>0</v>
      </c>
      <c r="BH365" s="110">
        <f t="shared" si="122"/>
        <v>0</v>
      </c>
      <c r="BI365" s="110">
        <f t="shared" si="123"/>
        <v>0</v>
      </c>
      <c r="BJ365" s="14" t="s">
        <v>9</v>
      </c>
      <c r="BK365" s="110">
        <f t="shared" si="124"/>
        <v>0</v>
      </c>
      <c r="BL365" s="14" t="s">
        <v>203</v>
      </c>
      <c r="BM365" s="14" t="s">
        <v>1856</v>
      </c>
    </row>
    <row r="366" spans="2:65" s="1" customFormat="1" ht="31.5" customHeight="1">
      <c r="B366" s="132"/>
      <c r="C366" s="168" t="s">
        <v>1857</v>
      </c>
      <c r="D366" s="168" t="s">
        <v>217</v>
      </c>
      <c r="E366" s="169" t="s">
        <v>1858</v>
      </c>
      <c r="F366" s="252" t="s">
        <v>1859</v>
      </c>
      <c r="G366" s="251"/>
      <c r="H366" s="251"/>
      <c r="I366" s="251"/>
      <c r="J366" s="170" t="s">
        <v>612</v>
      </c>
      <c r="K366" s="171">
        <v>720.2</v>
      </c>
      <c r="L366" s="253">
        <v>0</v>
      </c>
      <c r="M366" s="251"/>
      <c r="N366" s="254">
        <f t="shared" si="115"/>
        <v>0</v>
      </c>
      <c r="O366" s="251"/>
      <c r="P366" s="251"/>
      <c r="Q366" s="251"/>
      <c r="R366" s="134"/>
      <c r="T366" s="165" t="s">
        <v>3</v>
      </c>
      <c r="U366" s="40" t="s">
        <v>39</v>
      </c>
      <c r="V366" s="32"/>
      <c r="W366" s="166">
        <f t="shared" si="116"/>
        <v>0</v>
      </c>
      <c r="X366" s="166">
        <v>0.00012</v>
      </c>
      <c r="Y366" s="166">
        <f t="shared" si="117"/>
        <v>0.086424</v>
      </c>
      <c r="Z366" s="166">
        <v>0</v>
      </c>
      <c r="AA366" s="167">
        <f t="shared" si="118"/>
        <v>0</v>
      </c>
      <c r="AR366" s="14" t="s">
        <v>203</v>
      </c>
      <c r="AT366" s="14" t="s">
        <v>217</v>
      </c>
      <c r="AU366" s="14" t="s">
        <v>84</v>
      </c>
      <c r="AY366" s="14" t="s">
        <v>196</v>
      </c>
      <c r="BE366" s="110">
        <f t="shared" si="119"/>
        <v>0</v>
      </c>
      <c r="BF366" s="110">
        <f t="shared" si="120"/>
        <v>0</v>
      </c>
      <c r="BG366" s="110">
        <f t="shared" si="121"/>
        <v>0</v>
      </c>
      <c r="BH366" s="110">
        <f t="shared" si="122"/>
        <v>0</v>
      </c>
      <c r="BI366" s="110">
        <f t="shared" si="123"/>
        <v>0</v>
      </c>
      <c r="BJ366" s="14" t="s">
        <v>9</v>
      </c>
      <c r="BK366" s="110">
        <f t="shared" si="124"/>
        <v>0</v>
      </c>
      <c r="BL366" s="14" t="s">
        <v>203</v>
      </c>
      <c r="BM366" s="14" t="s">
        <v>1860</v>
      </c>
    </row>
    <row r="367" spans="2:65" s="1" customFormat="1" ht="31.5" customHeight="1">
      <c r="B367" s="132"/>
      <c r="C367" s="168" t="s">
        <v>1861</v>
      </c>
      <c r="D367" s="168" t="s">
        <v>217</v>
      </c>
      <c r="E367" s="169" t="s">
        <v>1862</v>
      </c>
      <c r="F367" s="252" t="s">
        <v>1863</v>
      </c>
      <c r="G367" s="251"/>
      <c r="H367" s="251"/>
      <c r="I367" s="251"/>
      <c r="J367" s="170" t="s">
        <v>612</v>
      </c>
      <c r="K367" s="171">
        <v>292.1</v>
      </c>
      <c r="L367" s="253">
        <v>0</v>
      </c>
      <c r="M367" s="251"/>
      <c r="N367" s="254">
        <f t="shared" si="115"/>
        <v>0</v>
      </c>
      <c r="O367" s="251"/>
      <c r="P367" s="251"/>
      <c r="Q367" s="251"/>
      <c r="R367" s="134"/>
      <c r="T367" s="165" t="s">
        <v>3</v>
      </c>
      <c r="U367" s="40" t="s">
        <v>39</v>
      </c>
      <c r="V367" s="32"/>
      <c r="W367" s="166">
        <f t="shared" si="116"/>
        <v>0</v>
      </c>
      <c r="X367" s="166">
        <v>0.00029</v>
      </c>
      <c r="Y367" s="166">
        <f t="shared" si="117"/>
        <v>0.084709</v>
      </c>
      <c r="Z367" s="166">
        <v>0</v>
      </c>
      <c r="AA367" s="167">
        <f t="shared" si="118"/>
        <v>0</v>
      </c>
      <c r="AR367" s="14" t="s">
        <v>203</v>
      </c>
      <c r="AT367" s="14" t="s">
        <v>217</v>
      </c>
      <c r="AU367" s="14" t="s">
        <v>84</v>
      </c>
      <c r="AY367" s="14" t="s">
        <v>196</v>
      </c>
      <c r="BE367" s="110">
        <f t="shared" si="119"/>
        <v>0</v>
      </c>
      <c r="BF367" s="110">
        <f t="shared" si="120"/>
        <v>0</v>
      </c>
      <c r="BG367" s="110">
        <f t="shared" si="121"/>
        <v>0</v>
      </c>
      <c r="BH367" s="110">
        <f t="shared" si="122"/>
        <v>0</v>
      </c>
      <c r="BI367" s="110">
        <f t="shared" si="123"/>
        <v>0</v>
      </c>
      <c r="BJ367" s="14" t="s">
        <v>9</v>
      </c>
      <c r="BK367" s="110">
        <f t="shared" si="124"/>
        <v>0</v>
      </c>
      <c r="BL367" s="14" t="s">
        <v>203</v>
      </c>
      <c r="BM367" s="14" t="s">
        <v>1864</v>
      </c>
    </row>
    <row r="368" spans="2:65" s="1" customFormat="1" ht="31.5" customHeight="1">
      <c r="B368" s="132"/>
      <c r="C368" s="168" t="s">
        <v>1865</v>
      </c>
      <c r="D368" s="168" t="s">
        <v>217</v>
      </c>
      <c r="E368" s="169" t="s">
        <v>1866</v>
      </c>
      <c r="F368" s="252" t="s">
        <v>1867</v>
      </c>
      <c r="G368" s="251"/>
      <c r="H368" s="251"/>
      <c r="I368" s="251"/>
      <c r="J368" s="170" t="s">
        <v>612</v>
      </c>
      <c r="K368" s="171">
        <v>292.1</v>
      </c>
      <c r="L368" s="253">
        <v>0</v>
      </c>
      <c r="M368" s="251"/>
      <c r="N368" s="254">
        <f t="shared" si="115"/>
        <v>0</v>
      </c>
      <c r="O368" s="251"/>
      <c r="P368" s="251"/>
      <c r="Q368" s="251"/>
      <c r="R368" s="134"/>
      <c r="T368" s="165" t="s">
        <v>3</v>
      </c>
      <c r="U368" s="40" t="s">
        <v>39</v>
      </c>
      <c r="V368" s="32"/>
      <c r="W368" s="166">
        <f t="shared" si="116"/>
        <v>0</v>
      </c>
      <c r="X368" s="166">
        <v>0.0005</v>
      </c>
      <c r="Y368" s="166">
        <f t="shared" si="117"/>
        <v>0.14605</v>
      </c>
      <c r="Z368" s="166">
        <v>0</v>
      </c>
      <c r="AA368" s="167">
        <f t="shared" si="118"/>
        <v>0</v>
      </c>
      <c r="AR368" s="14" t="s">
        <v>203</v>
      </c>
      <c r="AT368" s="14" t="s">
        <v>217</v>
      </c>
      <c r="AU368" s="14" t="s">
        <v>84</v>
      </c>
      <c r="AY368" s="14" t="s">
        <v>196</v>
      </c>
      <c r="BE368" s="110">
        <f t="shared" si="119"/>
        <v>0</v>
      </c>
      <c r="BF368" s="110">
        <f t="shared" si="120"/>
        <v>0</v>
      </c>
      <c r="BG368" s="110">
        <f t="shared" si="121"/>
        <v>0</v>
      </c>
      <c r="BH368" s="110">
        <f t="shared" si="122"/>
        <v>0</v>
      </c>
      <c r="BI368" s="110">
        <f t="shared" si="123"/>
        <v>0</v>
      </c>
      <c r="BJ368" s="14" t="s">
        <v>9</v>
      </c>
      <c r="BK368" s="110">
        <f t="shared" si="124"/>
        <v>0</v>
      </c>
      <c r="BL368" s="14" t="s">
        <v>203</v>
      </c>
      <c r="BM368" s="14" t="s">
        <v>1868</v>
      </c>
    </row>
    <row r="369" spans="2:65" s="1" customFormat="1" ht="31.5" customHeight="1">
      <c r="B369" s="132"/>
      <c r="C369" s="168" t="s">
        <v>1869</v>
      </c>
      <c r="D369" s="168" t="s">
        <v>217</v>
      </c>
      <c r="E369" s="169" t="s">
        <v>1870</v>
      </c>
      <c r="F369" s="252" t="s">
        <v>1871</v>
      </c>
      <c r="G369" s="251"/>
      <c r="H369" s="251"/>
      <c r="I369" s="251"/>
      <c r="J369" s="170" t="s">
        <v>612</v>
      </c>
      <c r="K369" s="171">
        <v>225.8</v>
      </c>
      <c r="L369" s="253">
        <v>0</v>
      </c>
      <c r="M369" s="251"/>
      <c r="N369" s="254">
        <f t="shared" si="115"/>
        <v>0</v>
      </c>
      <c r="O369" s="251"/>
      <c r="P369" s="251"/>
      <c r="Q369" s="251"/>
      <c r="R369" s="134"/>
      <c r="T369" s="165" t="s">
        <v>3</v>
      </c>
      <c r="U369" s="40" t="s">
        <v>39</v>
      </c>
      <c r="V369" s="32"/>
      <c r="W369" s="166">
        <f t="shared" si="116"/>
        <v>0</v>
      </c>
      <c r="X369" s="166">
        <v>0.0025</v>
      </c>
      <c r="Y369" s="166">
        <f t="shared" si="117"/>
        <v>0.5645</v>
      </c>
      <c r="Z369" s="166">
        <v>0</v>
      </c>
      <c r="AA369" s="167">
        <f t="shared" si="118"/>
        <v>0</v>
      </c>
      <c r="AR369" s="14" t="s">
        <v>203</v>
      </c>
      <c r="AT369" s="14" t="s">
        <v>217</v>
      </c>
      <c r="AU369" s="14" t="s">
        <v>84</v>
      </c>
      <c r="AY369" s="14" t="s">
        <v>196</v>
      </c>
      <c r="BE369" s="110">
        <f t="shared" si="119"/>
        <v>0</v>
      </c>
      <c r="BF369" s="110">
        <f t="shared" si="120"/>
        <v>0</v>
      </c>
      <c r="BG369" s="110">
        <f t="shared" si="121"/>
        <v>0</v>
      </c>
      <c r="BH369" s="110">
        <f t="shared" si="122"/>
        <v>0</v>
      </c>
      <c r="BI369" s="110">
        <f t="shared" si="123"/>
        <v>0</v>
      </c>
      <c r="BJ369" s="14" t="s">
        <v>9</v>
      </c>
      <c r="BK369" s="110">
        <f t="shared" si="124"/>
        <v>0</v>
      </c>
      <c r="BL369" s="14" t="s">
        <v>203</v>
      </c>
      <c r="BM369" s="14" t="s">
        <v>1872</v>
      </c>
    </row>
    <row r="370" spans="2:63" s="10" customFormat="1" ht="29.85" customHeight="1">
      <c r="B370" s="150"/>
      <c r="C370" s="151"/>
      <c r="D370" s="160" t="s">
        <v>1186</v>
      </c>
      <c r="E370" s="160"/>
      <c r="F370" s="160"/>
      <c r="G370" s="160"/>
      <c r="H370" s="160"/>
      <c r="I370" s="160"/>
      <c r="J370" s="160"/>
      <c r="K370" s="160"/>
      <c r="L370" s="160"/>
      <c r="M370" s="160"/>
      <c r="N370" s="264">
        <f>BK370</f>
        <v>0</v>
      </c>
      <c r="O370" s="265"/>
      <c r="P370" s="265"/>
      <c r="Q370" s="265"/>
      <c r="R370" s="153"/>
      <c r="T370" s="154"/>
      <c r="U370" s="151"/>
      <c r="V370" s="151"/>
      <c r="W370" s="155">
        <f>SUM(W371:W373)</f>
        <v>0</v>
      </c>
      <c r="X370" s="151"/>
      <c r="Y370" s="155">
        <f>SUM(Y371:Y373)</f>
        <v>0.8749600000000001</v>
      </c>
      <c r="Z370" s="151"/>
      <c r="AA370" s="156">
        <f>SUM(AA371:AA373)</f>
        <v>0.11349100000000001</v>
      </c>
      <c r="AR370" s="157" t="s">
        <v>84</v>
      </c>
      <c r="AT370" s="158" t="s">
        <v>73</v>
      </c>
      <c r="AU370" s="158" t="s">
        <v>9</v>
      </c>
      <c r="AY370" s="157" t="s">
        <v>196</v>
      </c>
      <c r="BK370" s="159">
        <f>SUM(BK371:BK373)</f>
        <v>0</v>
      </c>
    </row>
    <row r="371" spans="2:65" s="1" customFormat="1" ht="22.5" customHeight="1">
      <c r="B371" s="132"/>
      <c r="C371" s="168" t="s">
        <v>1873</v>
      </c>
      <c r="D371" s="168" t="s">
        <v>217</v>
      </c>
      <c r="E371" s="169" t="s">
        <v>1874</v>
      </c>
      <c r="F371" s="252" t="s">
        <v>1875</v>
      </c>
      <c r="G371" s="251"/>
      <c r="H371" s="251"/>
      <c r="I371" s="251"/>
      <c r="J371" s="170" t="s">
        <v>612</v>
      </c>
      <c r="K371" s="171">
        <v>366.1</v>
      </c>
      <c r="L371" s="253">
        <v>0</v>
      </c>
      <c r="M371" s="251"/>
      <c r="N371" s="254">
        <f>ROUND(L371*K371,0)</f>
        <v>0</v>
      </c>
      <c r="O371" s="251"/>
      <c r="P371" s="251"/>
      <c r="Q371" s="251"/>
      <c r="R371" s="134"/>
      <c r="T371" s="165" t="s">
        <v>3</v>
      </c>
      <c r="U371" s="40" t="s">
        <v>39</v>
      </c>
      <c r="V371" s="32"/>
      <c r="W371" s="166">
        <f>V371*K371</f>
        <v>0</v>
      </c>
      <c r="X371" s="166">
        <v>0.001</v>
      </c>
      <c r="Y371" s="166">
        <f>X371*K371</f>
        <v>0.36610000000000004</v>
      </c>
      <c r="Z371" s="166">
        <v>0.00031</v>
      </c>
      <c r="AA371" s="167">
        <f>Z371*K371</f>
        <v>0.11349100000000001</v>
      </c>
      <c r="AR371" s="14" t="s">
        <v>203</v>
      </c>
      <c r="AT371" s="14" t="s">
        <v>217</v>
      </c>
      <c r="AU371" s="14" t="s">
        <v>84</v>
      </c>
      <c r="AY371" s="14" t="s">
        <v>196</v>
      </c>
      <c r="BE371" s="110">
        <f>IF(U371="základní",N371,0)</f>
        <v>0</v>
      </c>
      <c r="BF371" s="110">
        <f>IF(U371="snížená",N371,0)</f>
        <v>0</v>
      </c>
      <c r="BG371" s="110">
        <f>IF(U371="zákl. přenesená",N371,0)</f>
        <v>0</v>
      </c>
      <c r="BH371" s="110">
        <f>IF(U371="sníž. přenesená",N371,0)</f>
        <v>0</v>
      </c>
      <c r="BI371" s="110">
        <f>IF(U371="nulová",N371,0)</f>
        <v>0</v>
      </c>
      <c r="BJ371" s="14" t="s">
        <v>9</v>
      </c>
      <c r="BK371" s="110">
        <f>ROUND(L371*K371,0)</f>
        <v>0</v>
      </c>
      <c r="BL371" s="14" t="s">
        <v>203</v>
      </c>
      <c r="BM371" s="14" t="s">
        <v>1876</v>
      </c>
    </row>
    <row r="372" spans="2:65" s="1" customFormat="1" ht="31.5" customHeight="1">
      <c r="B372" s="132"/>
      <c r="C372" s="168" t="s">
        <v>1877</v>
      </c>
      <c r="D372" s="168" t="s">
        <v>217</v>
      </c>
      <c r="E372" s="169" t="s">
        <v>1878</v>
      </c>
      <c r="F372" s="252" t="s">
        <v>1879</v>
      </c>
      <c r="G372" s="251"/>
      <c r="H372" s="251"/>
      <c r="I372" s="251"/>
      <c r="J372" s="170" t="s">
        <v>612</v>
      </c>
      <c r="K372" s="171">
        <v>1542</v>
      </c>
      <c r="L372" s="253">
        <v>0</v>
      </c>
      <c r="M372" s="251"/>
      <c r="N372" s="254">
        <f>ROUND(L372*K372,0)</f>
        <v>0</v>
      </c>
      <c r="O372" s="251"/>
      <c r="P372" s="251"/>
      <c r="Q372" s="251"/>
      <c r="R372" s="134"/>
      <c r="T372" s="165" t="s">
        <v>3</v>
      </c>
      <c r="U372" s="40" t="s">
        <v>39</v>
      </c>
      <c r="V372" s="32"/>
      <c r="W372" s="166">
        <f>V372*K372</f>
        <v>0</v>
      </c>
      <c r="X372" s="166">
        <v>0.0002</v>
      </c>
      <c r="Y372" s="166">
        <f>X372*K372</f>
        <v>0.3084</v>
      </c>
      <c r="Z372" s="166">
        <v>0</v>
      </c>
      <c r="AA372" s="167">
        <f>Z372*K372</f>
        <v>0</v>
      </c>
      <c r="AR372" s="14" t="s">
        <v>203</v>
      </c>
      <c r="AT372" s="14" t="s">
        <v>217</v>
      </c>
      <c r="AU372" s="14" t="s">
        <v>84</v>
      </c>
      <c r="AY372" s="14" t="s">
        <v>196</v>
      </c>
      <c r="BE372" s="110">
        <f>IF(U372="základní",N372,0)</f>
        <v>0</v>
      </c>
      <c r="BF372" s="110">
        <f>IF(U372="snížená",N372,0)</f>
        <v>0</v>
      </c>
      <c r="BG372" s="110">
        <f>IF(U372="zákl. přenesená",N372,0)</f>
        <v>0</v>
      </c>
      <c r="BH372" s="110">
        <f>IF(U372="sníž. přenesená",N372,0)</f>
        <v>0</v>
      </c>
      <c r="BI372" s="110">
        <f>IF(U372="nulová",N372,0)</f>
        <v>0</v>
      </c>
      <c r="BJ372" s="14" t="s">
        <v>9</v>
      </c>
      <c r="BK372" s="110">
        <f>ROUND(L372*K372,0)</f>
        <v>0</v>
      </c>
      <c r="BL372" s="14" t="s">
        <v>203</v>
      </c>
      <c r="BM372" s="14" t="s">
        <v>1880</v>
      </c>
    </row>
    <row r="373" spans="2:65" s="1" customFormat="1" ht="44.25" customHeight="1">
      <c r="B373" s="132"/>
      <c r="C373" s="168" t="s">
        <v>1881</v>
      </c>
      <c r="D373" s="168" t="s">
        <v>217</v>
      </c>
      <c r="E373" s="169" t="s">
        <v>1882</v>
      </c>
      <c r="F373" s="252" t="s">
        <v>1883</v>
      </c>
      <c r="G373" s="251"/>
      <c r="H373" s="251"/>
      <c r="I373" s="251"/>
      <c r="J373" s="170" t="s">
        <v>612</v>
      </c>
      <c r="K373" s="171">
        <v>1542</v>
      </c>
      <c r="L373" s="253">
        <v>0</v>
      </c>
      <c r="M373" s="251"/>
      <c r="N373" s="254">
        <f>ROUND(L373*K373,0)</f>
        <v>0</v>
      </c>
      <c r="O373" s="251"/>
      <c r="P373" s="251"/>
      <c r="Q373" s="251"/>
      <c r="R373" s="134"/>
      <c r="T373" s="165" t="s">
        <v>3</v>
      </c>
      <c r="U373" s="40" t="s">
        <v>39</v>
      </c>
      <c r="V373" s="32"/>
      <c r="W373" s="166">
        <f>V373*K373</f>
        <v>0</v>
      </c>
      <c r="X373" s="166">
        <v>0.00013</v>
      </c>
      <c r="Y373" s="166">
        <f>X373*K373</f>
        <v>0.20045999999999997</v>
      </c>
      <c r="Z373" s="166">
        <v>0</v>
      </c>
      <c r="AA373" s="167">
        <f>Z373*K373</f>
        <v>0</v>
      </c>
      <c r="AR373" s="14" t="s">
        <v>203</v>
      </c>
      <c r="AT373" s="14" t="s">
        <v>217</v>
      </c>
      <c r="AU373" s="14" t="s">
        <v>84</v>
      </c>
      <c r="AY373" s="14" t="s">
        <v>196</v>
      </c>
      <c r="BE373" s="110">
        <f>IF(U373="základní",N373,0)</f>
        <v>0</v>
      </c>
      <c r="BF373" s="110">
        <f>IF(U373="snížená",N373,0)</f>
        <v>0</v>
      </c>
      <c r="BG373" s="110">
        <f>IF(U373="zákl. přenesená",N373,0)</f>
        <v>0</v>
      </c>
      <c r="BH373" s="110">
        <f>IF(U373="sníž. přenesená",N373,0)</f>
        <v>0</v>
      </c>
      <c r="BI373" s="110">
        <f>IF(U373="nulová",N373,0)</f>
        <v>0</v>
      </c>
      <c r="BJ373" s="14" t="s">
        <v>9</v>
      </c>
      <c r="BK373" s="110">
        <f>ROUND(L373*K373,0)</f>
        <v>0</v>
      </c>
      <c r="BL373" s="14" t="s">
        <v>203</v>
      </c>
      <c r="BM373" s="14" t="s">
        <v>1884</v>
      </c>
    </row>
    <row r="374" spans="2:63" s="10" customFormat="1" ht="37.35" customHeight="1">
      <c r="B374" s="150"/>
      <c r="C374" s="151"/>
      <c r="D374" s="152" t="s">
        <v>1187</v>
      </c>
      <c r="E374" s="152"/>
      <c r="F374" s="152"/>
      <c r="G374" s="152"/>
      <c r="H374" s="152"/>
      <c r="I374" s="152"/>
      <c r="J374" s="152"/>
      <c r="K374" s="152"/>
      <c r="L374" s="152"/>
      <c r="M374" s="152"/>
      <c r="N374" s="273">
        <f>BK374</f>
        <v>0</v>
      </c>
      <c r="O374" s="274"/>
      <c r="P374" s="274"/>
      <c r="Q374" s="274"/>
      <c r="R374" s="153"/>
      <c r="T374" s="154"/>
      <c r="U374" s="151"/>
      <c r="V374" s="151"/>
      <c r="W374" s="155">
        <f>W375</f>
        <v>0</v>
      </c>
      <c r="X374" s="151"/>
      <c r="Y374" s="155">
        <f>Y375</f>
        <v>0.0367</v>
      </c>
      <c r="Z374" s="151"/>
      <c r="AA374" s="156">
        <f>AA375</f>
        <v>0</v>
      </c>
      <c r="AR374" s="157" t="s">
        <v>98</v>
      </c>
      <c r="AT374" s="158" t="s">
        <v>73</v>
      </c>
      <c r="AU374" s="158" t="s">
        <v>74</v>
      </c>
      <c r="AY374" s="157" t="s">
        <v>196</v>
      </c>
      <c r="BK374" s="159">
        <f>BK375</f>
        <v>0</v>
      </c>
    </row>
    <row r="375" spans="2:63" s="10" customFormat="1" ht="19.9" customHeight="1">
      <c r="B375" s="150"/>
      <c r="C375" s="151"/>
      <c r="D375" s="160" t="s">
        <v>1188</v>
      </c>
      <c r="E375" s="160"/>
      <c r="F375" s="160"/>
      <c r="G375" s="160"/>
      <c r="H375" s="160"/>
      <c r="I375" s="160"/>
      <c r="J375" s="160"/>
      <c r="K375" s="160"/>
      <c r="L375" s="160"/>
      <c r="M375" s="160"/>
      <c r="N375" s="262">
        <f>BK375</f>
        <v>0</v>
      </c>
      <c r="O375" s="263"/>
      <c r="P375" s="263"/>
      <c r="Q375" s="263"/>
      <c r="R375" s="153"/>
      <c r="T375" s="154"/>
      <c r="U375" s="151"/>
      <c r="V375" s="151"/>
      <c r="W375" s="155">
        <f>SUM(W376:W377)</f>
        <v>0</v>
      </c>
      <c r="X375" s="151"/>
      <c r="Y375" s="155">
        <f>SUM(Y376:Y377)</f>
        <v>0.0367</v>
      </c>
      <c r="Z375" s="151"/>
      <c r="AA375" s="156">
        <f>SUM(AA376:AA377)</f>
        <v>0</v>
      </c>
      <c r="AR375" s="157" t="s">
        <v>98</v>
      </c>
      <c r="AT375" s="158" t="s">
        <v>73</v>
      </c>
      <c r="AU375" s="158" t="s">
        <v>9</v>
      </c>
      <c r="AY375" s="157" t="s">
        <v>196</v>
      </c>
      <c r="BK375" s="159">
        <f>SUM(BK376:BK377)</f>
        <v>0</v>
      </c>
    </row>
    <row r="376" spans="2:65" s="1" customFormat="1" ht="44.25" customHeight="1">
      <c r="B376" s="132"/>
      <c r="C376" s="168" t="s">
        <v>1885</v>
      </c>
      <c r="D376" s="168" t="s">
        <v>217</v>
      </c>
      <c r="E376" s="169" t="s">
        <v>1886</v>
      </c>
      <c r="F376" s="252" t="s">
        <v>1887</v>
      </c>
      <c r="G376" s="251"/>
      <c r="H376" s="251"/>
      <c r="I376" s="251"/>
      <c r="J376" s="170" t="s">
        <v>201</v>
      </c>
      <c r="K376" s="171">
        <v>31</v>
      </c>
      <c r="L376" s="253">
        <v>0</v>
      </c>
      <c r="M376" s="251"/>
      <c r="N376" s="254">
        <f>ROUND(L376*K376,0)</f>
        <v>0</v>
      </c>
      <c r="O376" s="251"/>
      <c r="P376" s="251"/>
      <c r="Q376" s="251"/>
      <c r="R376" s="134"/>
      <c r="T376" s="165" t="s">
        <v>3</v>
      </c>
      <c r="U376" s="40" t="s">
        <v>39</v>
      </c>
      <c r="V376" s="32"/>
      <c r="W376" s="166">
        <f>V376*K376</f>
        <v>0</v>
      </c>
      <c r="X376" s="166">
        <v>0</v>
      </c>
      <c r="Y376" s="166">
        <f>X376*K376</f>
        <v>0</v>
      </c>
      <c r="Z376" s="166">
        <v>0</v>
      </c>
      <c r="AA376" s="167">
        <f>Z376*K376</f>
        <v>0</v>
      </c>
      <c r="AR376" s="14" t="s">
        <v>461</v>
      </c>
      <c r="AT376" s="14" t="s">
        <v>217</v>
      </c>
      <c r="AU376" s="14" t="s">
        <v>84</v>
      </c>
      <c r="AY376" s="14" t="s">
        <v>196</v>
      </c>
      <c r="BE376" s="110">
        <f>IF(U376="základní",N376,0)</f>
        <v>0</v>
      </c>
      <c r="BF376" s="110">
        <f>IF(U376="snížená",N376,0)</f>
        <v>0</v>
      </c>
      <c r="BG376" s="110">
        <f>IF(U376="zákl. přenesená",N376,0)</f>
        <v>0</v>
      </c>
      <c r="BH376" s="110">
        <f>IF(U376="sníž. přenesená",N376,0)</f>
        <v>0</v>
      </c>
      <c r="BI376" s="110">
        <f>IF(U376="nulová",N376,0)</f>
        <v>0</v>
      </c>
      <c r="BJ376" s="14" t="s">
        <v>9</v>
      </c>
      <c r="BK376" s="110">
        <f>ROUND(L376*K376,0)</f>
        <v>0</v>
      </c>
      <c r="BL376" s="14" t="s">
        <v>461</v>
      </c>
      <c r="BM376" s="14" t="s">
        <v>1888</v>
      </c>
    </row>
    <row r="377" spans="2:65" s="1" customFormat="1" ht="22.5" customHeight="1">
      <c r="B377" s="132"/>
      <c r="C377" s="161" t="s">
        <v>1889</v>
      </c>
      <c r="D377" s="161" t="s">
        <v>198</v>
      </c>
      <c r="E377" s="162" t="s">
        <v>1890</v>
      </c>
      <c r="F377" s="247" t="s">
        <v>1891</v>
      </c>
      <c r="G377" s="248"/>
      <c r="H377" s="248"/>
      <c r="I377" s="248"/>
      <c r="J377" s="163" t="s">
        <v>307</v>
      </c>
      <c r="K377" s="164">
        <v>36.7</v>
      </c>
      <c r="L377" s="249">
        <v>0</v>
      </c>
      <c r="M377" s="248"/>
      <c r="N377" s="250">
        <f>ROUND(L377*K377,0)</f>
        <v>0</v>
      </c>
      <c r="O377" s="251"/>
      <c r="P377" s="251"/>
      <c r="Q377" s="251"/>
      <c r="R377" s="134"/>
      <c r="T377" s="165" t="s">
        <v>3</v>
      </c>
      <c r="U377" s="40" t="s">
        <v>39</v>
      </c>
      <c r="V377" s="32"/>
      <c r="W377" s="166">
        <f>V377*K377</f>
        <v>0</v>
      </c>
      <c r="X377" s="166">
        <v>0.001</v>
      </c>
      <c r="Y377" s="166">
        <f>X377*K377</f>
        <v>0.0367</v>
      </c>
      <c r="Z377" s="166">
        <v>0</v>
      </c>
      <c r="AA377" s="167">
        <f>Z377*K377</f>
        <v>0</v>
      </c>
      <c r="AR377" s="14" t="s">
        <v>1579</v>
      </c>
      <c r="AT377" s="14" t="s">
        <v>198</v>
      </c>
      <c r="AU377" s="14" t="s">
        <v>84</v>
      </c>
      <c r="AY377" s="14" t="s">
        <v>196</v>
      </c>
      <c r="BE377" s="110">
        <f>IF(U377="základní",N377,0)</f>
        <v>0</v>
      </c>
      <c r="BF377" s="110">
        <f>IF(U377="snížená",N377,0)</f>
        <v>0</v>
      </c>
      <c r="BG377" s="110">
        <f>IF(U377="zákl. přenesená",N377,0)</f>
        <v>0</v>
      </c>
      <c r="BH377" s="110">
        <f>IF(U377="sníž. přenesená",N377,0)</f>
        <v>0</v>
      </c>
      <c r="BI377" s="110">
        <f>IF(U377="nulová",N377,0)</f>
        <v>0</v>
      </c>
      <c r="BJ377" s="14" t="s">
        <v>9</v>
      </c>
      <c r="BK377" s="110">
        <f>ROUND(L377*K377,0)</f>
        <v>0</v>
      </c>
      <c r="BL377" s="14" t="s">
        <v>1579</v>
      </c>
      <c r="BM377" s="14" t="s">
        <v>1892</v>
      </c>
    </row>
    <row r="378" spans="2:63" s="1" customFormat="1" ht="49.9" customHeight="1">
      <c r="B378" s="31"/>
      <c r="C378" s="32"/>
      <c r="D378" s="152" t="s">
        <v>349</v>
      </c>
      <c r="E378" s="32"/>
      <c r="F378" s="32"/>
      <c r="G378" s="32"/>
      <c r="H378" s="32"/>
      <c r="I378" s="32"/>
      <c r="J378" s="32"/>
      <c r="K378" s="32"/>
      <c r="L378" s="32"/>
      <c r="M378" s="32"/>
      <c r="N378" s="266">
        <f aca="true" t="shared" si="125" ref="N378:N383">BK378</f>
        <v>0</v>
      </c>
      <c r="O378" s="267"/>
      <c r="P378" s="267"/>
      <c r="Q378" s="267"/>
      <c r="R378" s="33"/>
      <c r="T378" s="70"/>
      <c r="U378" s="32"/>
      <c r="V378" s="32"/>
      <c r="W378" s="32"/>
      <c r="X378" s="32"/>
      <c r="Y378" s="32"/>
      <c r="Z378" s="32"/>
      <c r="AA378" s="71"/>
      <c r="AT378" s="14" t="s">
        <v>73</v>
      </c>
      <c r="AU378" s="14" t="s">
        <v>74</v>
      </c>
      <c r="AY378" s="14" t="s">
        <v>350</v>
      </c>
      <c r="BK378" s="110">
        <f>SUM(BK379:BK383)</f>
        <v>0</v>
      </c>
    </row>
    <row r="379" spans="2:63" s="1" customFormat="1" ht="22.35" customHeight="1">
      <c r="B379" s="31"/>
      <c r="C379" s="173" t="s">
        <v>3</v>
      </c>
      <c r="D379" s="173" t="s">
        <v>217</v>
      </c>
      <c r="E379" s="174" t="s">
        <v>3</v>
      </c>
      <c r="F379" s="257" t="s">
        <v>3</v>
      </c>
      <c r="G379" s="258"/>
      <c r="H379" s="258"/>
      <c r="I379" s="258"/>
      <c r="J379" s="175" t="s">
        <v>3</v>
      </c>
      <c r="K379" s="172"/>
      <c r="L379" s="253"/>
      <c r="M379" s="255"/>
      <c r="N379" s="256">
        <f t="shared" si="125"/>
        <v>0</v>
      </c>
      <c r="O379" s="255"/>
      <c r="P379" s="255"/>
      <c r="Q379" s="255"/>
      <c r="R379" s="33"/>
      <c r="T379" s="165" t="s">
        <v>3</v>
      </c>
      <c r="U379" s="176" t="s">
        <v>39</v>
      </c>
      <c r="V379" s="32"/>
      <c r="W379" s="32"/>
      <c r="X379" s="32"/>
      <c r="Y379" s="32"/>
      <c r="Z379" s="32"/>
      <c r="AA379" s="71"/>
      <c r="AT379" s="14" t="s">
        <v>350</v>
      </c>
      <c r="AU379" s="14" t="s">
        <v>9</v>
      </c>
      <c r="AY379" s="14" t="s">
        <v>350</v>
      </c>
      <c r="BE379" s="110">
        <f>IF(U379="základní",N379,0)</f>
        <v>0</v>
      </c>
      <c r="BF379" s="110">
        <f>IF(U379="snížená",N379,0)</f>
        <v>0</v>
      </c>
      <c r="BG379" s="110">
        <f>IF(U379="zákl. přenesená",N379,0)</f>
        <v>0</v>
      </c>
      <c r="BH379" s="110">
        <f>IF(U379="sníž. přenesená",N379,0)</f>
        <v>0</v>
      </c>
      <c r="BI379" s="110">
        <f>IF(U379="nulová",N379,0)</f>
        <v>0</v>
      </c>
      <c r="BJ379" s="14" t="s">
        <v>9</v>
      </c>
      <c r="BK379" s="110">
        <f>L379*K379</f>
        <v>0</v>
      </c>
    </row>
    <row r="380" spans="2:63" s="1" customFormat="1" ht="22.35" customHeight="1">
      <c r="B380" s="31"/>
      <c r="C380" s="173" t="s">
        <v>3</v>
      </c>
      <c r="D380" s="173" t="s">
        <v>217</v>
      </c>
      <c r="E380" s="174" t="s">
        <v>3</v>
      </c>
      <c r="F380" s="257" t="s">
        <v>3</v>
      </c>
      <c r="G380" s="258"/>
      <c r="H380" s="258"/>
      <c r="I380" s="258"/>
      <c r="J380" s="175" t="s">
        <v>3</v>
      </c>
      <c r="K380" s="172"/>
      <c r="L380" s="253"/>
      <c r="M380" s="255"/>
      <c r="N380" s="256">
        <f t="shared" si="125"/>
        <v>0</v>
      </c>
      <c r="O380" s="255"/>
      <c r="P380" s="255"/>
      <c r="Q380" s="255"/>
      <c r="R380" s="33"/>
      <c r="T380" s="165" t="s">
        <v>3</v>
      </c>
      <c r="U380" s="176" t="s">
        <v>39</v>
      </c>
      <c r="V380" s="32"/>
      <c r="W380" s="32"/>
      <c r="X380" s="32"/>
      <c r="Y380" s="32"/>
      <c r="Z380" s="32"/>
      <c r="AA380" s="71"/>
      <c r="AT380" s="14" t="s">
        <v>350</v>
      </c>
      <c r="AU380" s="14" t="s">
        <v>9</v>
      </c>
      <c r="AY380" s="14" t="s">
        <v>350</v>
      </c>
      <c r="BE380" s="110">
        <f>IF(U380="základní",N380,0)</f>
        <v>0</v>
      </c>
      <c r="BF380" s="110">
        <f>IF(U380="snížená",N380,0)</f>
        <v>0</v>
      </c>
      <c r="BG380" s="110">
        <f>IF(U380="zákl. přenesená",N380,0)</f>
        <v>0</v>
      </c>
      <c r="BH380" s="110">
        <f>IF(U380="sníž. přenesená",N380,0)</f>
        <v>0</v>
      </c>
      <c r="BI380" s="110">
        <f>IF(U380="nulová",N380,0)</f>
        <v>0</v>
      </c>
      <c r="BJ380" s="14" t="s">
        <v>9</v>
      </c>
      <c r="BK380" s="110">
        <f>L380*K380</f>
        <v>0</v>
      </c>
    </row>
    <row r="381" spans="2:63" s="1" customFormat="1" ht="22.35" customHeight="1">
      <c r="B381" s="31"/>
      <c r="C381" s="173" t="s">
        <v>3</v>
      </c>
      <c r="D381" s="173" t="s">
        <v>217</v>
      </c>
      <c r="E381" s="174" t="s">
        <v>3</v>
      </c>
      <c r="F381" s="257" t="s">
        <v>3</v>
      </c>
      <c r="G381" s="258"/>
      <c r="H381" s="258"/>
      <c r="I381" s="258"/>
      <c r="J381" s="175" t="s">
        <v>3</v>
      </c>
      <c r="K381" s="172"/>
      <c r="L381" s="253"/>
      <c r="M381" s="255"/>
      <c r="N381" s="256">
        <f t="shared" si="125"/>
        <v>0</v>
      </c>
      <c r="O381" s="255"/>
      <c r="P381" s="255"/>
      <c r="Q381" s="255"/>
      <c r="R381" s="33"/>
      <c r="T381" s="165" t="s">
        <v>3</v>
      </c>
      <c r="U381" s="176" t="s">
        <v>39</v>
      </c>
      <c r="V381" s="32"/>
      <c r="W381" s="32"/>
      <c r="X381" s="32"/>
      <c r="Y381" s="32"/>
      <c r="Z381" s="32"/>
      <c r="AA381" s="71"/>
      <c r="AT381" s="14" t="s">
        <v>350</v>
      </c>
      <c r="AU381" s="14" t="s">
        <v>9</v>
      </c>
      <c r="AY381" s="14" t="s">
        <v>350</v>
      </c>
      <c r="BE381" s="110">
        <f>IF(U381="základní",N381,0)</f>
        <v>0</v>
      </c>
      <c r="BF381" s="110">
        <f>IF(U381="snížená",N381,0)</f>
        <v>0</v>
      </c>
      <c r="BG381" s="110">
        <f>IF(U381="zákl. přenesená",N381,0)</f>
        <v>0</v>
      </c>
      <c r="BH381" s="110">
        <f>IF(U381="sníž. přenesená",N381,0)</f>
        <v>0</v>
      </c>
      <c r="BI381" s="110">
        <f>IF(U381="nulová",N381,0)</f>
        <v>0</v>
      </c>
      <c r="BJ381" s="14" t="s">
        <v>9</v>
      </c>
      <c r="BK381" s="110">
        <f>L381*K381</f>
        <v>0</v>
      </c>
    </row>
    <row r="382" spans="2:63" s="1" customFormat="1" ht="22.35" customHeight="1">
      <c r="B382" s="31"/>
      <c r="C382" s="173" t="s">
        <v>3</v>
      </c>
      <c r="D382" s="173" t="s">
        <v>217</v>
      </c>
      <c r="E382" s="174" t="s">
        <v>3</v>
      </c>
      <c r="F382" s="257" t="s">
        <v>3</v>
      </c>
      <c r="G382" s="258"/>
      <c r="H382" s="258"/>
      <c r="I382" s="258"/>
      <c r="J382" s="175" t="s">
        <v>3</v>
      </c>
      <c r="K382" s="172"/>
      <c r="L382" s="253"/>
      <c r="M382" s="255"/>
      <c r="N382" s="256">
        <f t="shared" si="125"/>
        <v>0</v>
      </c>
      <c r="O382" s="255"/>
      <c r="P382" s="255"/>
      <c r="Q382" s="255"/>
      <c r="R382" s="33"/>
      <c r="T382" s="165" t="s">
        <v>3</v>
      </c>
      <c r="U382" s="176" t="s">
        <v>39</v>
      </c>
      <c r="V382" s="32"/>
      <c r="W382" s="32"/>
      <c r="X382" s="32"/>
      <c r="Y382" s="32"/>
      <c r="Z382" s="32"/>
      <c r="AA382" s="71"/>
      <c r="AT382" s="14" t="s">
        <v>350</v>
      </c>
      <c r="AU382" s="14" t="s">
        <v>9</v>
      </c>
      <c r="AY382" s="14" t="s">
        <v>350</v>
      </c>
      <c r="BE382" s="110">
        <f>IF(U382="základní",N382,0)</f>
        <v>0</v>
      </c>
      <c r="BF382" s="110">
        <f>IF(U382="snížená",N382,0)</f>
        <v>0</v>
      </c>
      <c r="BG382" s="110">
        <f>IF(U382="zákl. přenesená",N382,0)</f>
        <v>0</v>
      </c>
      <c r="BH382" s="110">
        <f>IF(U382="sníž. přenesená",N382,0)</f>
        <v>0</v>
      </c>
      <c r="BI382" s="110">
        <f>IF(U382="nulová",N382,0)</f>
        <v>0</v>
      </c>
      <c r="BJ382" s="14" t="s">
        <v>9</v>
      </c>
      <c r="BK382" s="110">
        <f>L382*K382</f>
        <v>0</v>
      </c>
    </row>
    <row r="383" spans="2:63" s="1" customFormat="1" ht="22.35" customHeight="1">
      <c r="B383" s="31"/>
      <c r="C383" s="173" t="s">
        <v>3</v>
      </c>
      <c r="D383" s="173" t="s">
        <v>217</v>
      </c>
      <c r="E383" s="174" t="s">
        <v>3</v>
      </c>
      <c r="F383" s="257" t="s">
        <v>3</v>
      </c>
      <c r="G383" s="258"/>
      <c r="H383" s="258"/>
      <c r="I383" s="258"/>
      <c r="J383" s="175" t="s">
        <v>3</v>
      </c>
      <c r="K383" s="172"/>
      <c r="L383" s="253"/>
      <c r="M383" s="255"/>
      <c r="N383" s="256">
        <f t="shared" si="125"/>
        <v>0</v>
      </c>
      <c r="O383" s="255"/>
      <c r="P383" s="255"/>
      <c r="Q383" s="255"/>
      <c r="R383" s="33"/>
      <c r="T383" s="165" t="s">
        <v>3</v>
      </c>
      <c r="U383" s="176" t="s">
        <v>39</v>
      </c>
      <c r="V383" s="52"/>
      <c r="W383" s="52"/>
      <c r="X383" s="52"/>
      <c r="Y383" s="52"/>
      <c r="Z383" s="52"/>
      <c r="AA383" s="54"/>
      <c r="AT383" s="14" t="s">
        <v>350</v>
      </c>
      <c r="AU383" s="14" t="s">
        <v>9</v>
      </c>
      <c r="AY383" s="14" t="s">
        <v>350</v>
      </c>
      <c r="BE383" s="110">
        <f>IF(U383="základní",N383,0)</f>
        <v>0</v>
      </c>
      <c r="BF383" s="110">
        <f>IF(U383="snížená",N383,0)</f>
        <v>0</v>
      </c>
      <c r="BG383" s="110">
        <f>IF(U383="zákl. přenesená",N383,0)</f>
        <v>0</v>
      </c>
      <c r="BH383" s="110">
        <f>IF(U383="sníž. přenesená",N383,0)</f>
        <v>0</v>
      </c>
      <c r="BI383" s="110">
        <f>IF(U383="nulová",N383,0)</f>
        <v>0</v>
      </c>
      <c r="BJ383" s="14" t="s">
        <v>9</v>
      </c>
      <c r="BK383" s="110">
        <f>L383*K383</f>
        <v>0</v>
      </c>
    </row>
    <row r="384" spans="2:18" s="1" customFormat="1" ht="6.95" customHeight="1">
      <c r="B384" s="55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7"/>
    </row>
  </sheetData>
  <mergeCells count="752">
    <mergeCell ref="N348:Q348"/>
    <mergeCell ref="N354:Q354"/>
    <mergeCell ref="N358:Q358"/>
    <mergeCell ref="N370:Q370"/>
    <mergeCell ref="N374:Q374"/>
    <mergeCell ref="N375:Q375"/>
    <mergeCell ref="N378:Q378"/>
    <mergeCell ref="H1:K1"/>
    <mergeCell ref="S2:AC2"/>
    <mergeCell ref="F373:I373"/>
    <mergeCell ref="L373:M373"/>
    <mergeCell ref="N373:Q373"/>
    <mergeCell ref="F376:I376"/>
    <mergeCell ref="L376:M376"/>
    <mergeCell ref="N376:Q376"/>
    <mergeCell ref="F377:I377"/>
    <mergeCell ref="L377:M377"/>
    <mergeCell ref="N377:Q377"/>
    <mergeCell ref="F369:I369"/>
    <mergeCell ref="L369:M369"/>
    <mergeCell ref="N369:Q369"/>
    <mergeCell ref="F371:I371"/>
    <mergeCell ref="L371:M371"/>
    <mergeCell ref="N371:Q371"/>
    <mergeCell ref="F382:I382"/>
    <mergeCell ref="L382:M382"/>
    <mergeCell ref="N382:Q382"/>
    <mergeCell ref="F383:I383"/>
    <mergeCell ref="L383:M383"/>
    <mergeCell ref="N383:Q383"/>
    <mergeCell ref="N143:Q143"/>
    <mergeCell ref="N144:Q144"/>
    <mergeCell ref="N145:Q145"/>
    <mergeCell ref="N160:Q160"/>
    <mergeCell ref="N168:Q168"/>
    <mergeCell ref="N174:Q174"/>
    <mergeCell ref="N179:Q179"/>
    <mergeCell ref="N188:Q188"/>
    <mergeCell ref="N218:Q218"/>
    <mergeCell ref="N243:Q243"/>
    <mergeCell ref="N272:Q272"/>
    <mergeCell ref="N279:Q279"/>
    <mergeCell ref="N281:Q281"/>
    <mergeCell ref="N282:Q282"/>
    <mergeCell ref="N300:Q300"/>
    <mergeCell ref="N306:Q306"/>
    <mergeCell ref="N308:Q308"/>
    <mergeCell ref="N311:Q311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72:I372"/>
    <mergeCell ref="L372:M372"/>
    <mergeCell ref="N372:Q372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56:I356"/>
    <mergeCell ref="L356:M356"/>
    <mergeCell ref="N356:Q356"/>
    <mergeCell ref="F357:I357"/>
    <mergeCell ref="L357:M357"/>
    <mergeCell ref="N357:Q357"/>
    <mergeCell ref="F359:I359"/>
    <mergeCell ref="L359:M359"/>
    <mergeCell ref="N359:Q359"/>
    <mergeCell ref="F352:I352"/>
    <mergeCell ref="L352:M352"/>
    <mergeCell ref="N352:Q352"/>
    <mergeCell ref="F353:I353"/>
    <mergeCell ref="L353:M353"/>
    <mergeCell ref="N353:Q353"/>
    <mergeCell ref="F355:I355"/>
    <mergeCell ref="L355:M355"/>
    <mergeCell ref="N355:Q355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29:I329"/>
    <mergeCell ref="L329:M329"/>
    <mergeCell ref="N329:Q329"/>
    <mergeCell ref="F331:I331"/>
    <mergeCell ref="L331:M331"/>
    <mergeCell ref="N331:Q331"/>
    <mergeCell ref="F332:I332"/>
    <mergeCell ref="L332:M332"/>
    <mergeCell ref="N332:Q332"/>
    <mergeCell ref="N330:Q330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19:I319"/>
    <mergeCell ref="L319:M319"/>
    <mergeCell ref="N319:Q319"/>
    <mergeCell ref="F321:I321"/>
    <mergeCell ref="L321:M321"/>
    <mergeCell ref="N321:Q321"/>
    <mergeCell ref="F322:I322"/>
    <mergeCell ref="L322:M322"/>
    <mergeCell ref="N322:Q322"/>
    <mergeCell ref="N320:Q320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09:I309"/>
    <mergeCell ref="L309:M309"/>
    <mergeCell ref="N309:Q309"/>
    <mergeCell ref="F310:I310"/>
    <mergeCell ref="L310:M310"/>
    <mergeCell ref="N310:Q310"/>
    <mergeCell ref="F312:I312"/>
    <mergeCell ref="L312:M312"/>
    <mergeCell ref="N312:Q312"/>
    <mergeCell ref="F304:I304"/>
    <mergeCell ref="L304:M304"/>
    <mergeCell ref="N304:Q304"/>
    <mergeCell ref="F305:I305"/>
    <mergeCell ref="L305:M305"/>
    <mergeCell ref="N305:Q305"/>
    <mergeCell ref="F307:I307"/>
    <mergeCell ref="L307:M307"/>
    <mergeCell ref="N307:Q307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296:I296"/>
    <mergeCell ref="L296:M296"/>
    <mergeCell ref="N296:Q296"/>
    <mergeCell ref="F297:I297"/>
    <mergeCell ref="L297:M297"/>
    <mergeCell ref="N297:Q297"/>
    <mergeCell ref="F298:I298"/>
    <mergeCell ref="F299:I299"/>
    <mergeCell ref="L299:M299"/>
    <mergeCell ref="N299:Q299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85:I285"/>
    <mergeCell ref="F286:I286"/>
    <mergeCell ref="L286:M286"/>
    <mergeCell ref="N286:Q286"/>
    <mergeCell ref="F287:I287"/>
    <mergeCell ref="L287:M287"/>
    <mergeCell ref="N287:Q287"/>
    <mergeCell ref="F288:I288"/>
    <mergeCell ref="F289:I289"/>
    <mergeCell ref="L289:M289"/>
    <mergeCell ref="N289:Q289"/>
    <mergeCell ref="F280:I280"/>
    <mergeCell ref="L280:M280"/>
    <mergeCell ref="N280:Q280"/>
    <mergeCell ref="F283:I283"/>
    <mergeCell ref="L283:M283"/>
    <mergeCell ref="N283:Q283"/>
    <mergeCell ref="F284:I284"/>
    <mergeCell ref="L284:M284"/>
    <mergeCell ref="N284:Q284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1:I241"/>
    <mergeCell ref="L241:M241"/>
    <mergeCell ref="N241:Q241"/>
    <mergeCell ref="F242:I242"/>
    <mergeCell ref="L242:M242"/>
    <mergeCell ref="N242:Q242"/>
    <mergeCell ref="F244:I244"/>
    <mergeCell ref="L244:M244"/>
    <mergeCell ref="N244:Q244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5:I215"/>
    <mergeCell ref="L215:M215"/>
    <mergeCell ref="N215:Q215"/>
    <mergeCell ref="F216:I216"/>
    <mergeCell ref="F217:I217"/>
    <mergeCell ref="L217:M217"/>
    <mergeCell ref="N217:Q217"/>
    <mergeCell ref="F219:I219"/>
    <mergeCell ref="L219:M219"/>
    <mergeCell ref="N219:Q219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7:I187"/>
    <mergeCell ref="L187:M187"/>
    <mergeCell ref="N187:Q187"/>
    <mergeCell ref="F189:I189"/>
    <mergeCell ref="L189:M189"/>
    <mergeCell ref="N189:Q189"/>
    <mergeCell ref="F190:I190"/>
    <mergeCell ref="L190:M190"/>
    <mergeCell ref="N190:Q190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35:P135"/>
    <mergeCell ref="M137:P137"/>
    <mergeCell ref="M139:Q139"/>
    <mergeCell ref="M140:Q140"/>
    <mergeCell ref="F142:I142"/>
    <mergeCell ref="L142:M142"/>
    <mergeCell ref="N142:Q142"/>
    <mergeCell ref="F146:I146"/>
    <mergeCell ref="L146:M146"/>
    <mergeCell ref="N146:Q146"/>
    <mergeCell ref="D121:H121"/>
    <mergeCell ref="N121:Q121"/>
    <mergeCell ref="D122:H122"/>
    <mergeCell ref="N122:Q122"/>
    <mergeCell ref="N123:Q123"/>
    <mergeCell ref="L125:Q125"/>
    <mergeCell ref="C131:Q131"/>
    <mergeCell ref="F133:P133"/>
    <mergeCell ref="F134:P134"/>
    <mergeCell ref="N113:Q113"/>
    <mergeCell ref="N114:Q114"/>
    <mergeCell ref="N115:Q115"/>
    <mergeCell ref="N117:Q117"/>
    <mergeCell ref="D118:H118"/>
    <mergeCell ref="N118:Q118"/>
    <mergeCell ref="D119:H119"/>
    <mergeCell ref="N119:Q119"/>
    <mergeCell ref="D120:H120"/>
    <mergeCell ref="N120:Q120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379:D384">
      <formula1>"K,M"</formula1>
    </dataValidation>
    <dataValidation type="list" allowBlank="1" showInputMessage="1" showErrorMessage="1" error="Povoleny jsou hodnoty základní, snížená, zákl. přenesená, sníž. přenesená, nulová." sqref="U379:U38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4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114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1893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156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N100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ROUND((((SUM(BE100:BE107)+SUM(BE126:BE177))+SUM(BE179:BE183))),2)</f>
        <v>0</v>
      </c>
      <c r="I33" s="204"/>
      <c r="J33" s="204"/>
      <c r="K33" s="32"/>
      <c r="L33" s="32"/>
      <c r="M33" s="233">
        <f>ROUND(((ROUND((SUM(BE100:BE107)+SUM(BE126:BE177)),2)*F33)+SUM(BE179:BE183)*F33),2)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ROUND((((SUM(BF100:BF107)+SUM(BF126:BF177))+SUM(BF179:BF183))),2)</f>
        <v>0</v>
      </c>
      <c r="I34" s="204"/>
      <c r="J34" s="204"/>
      <c r="K34" s="32"/>
      <c r="L34" s="32"/>
      <c r="M34" s="233">
        <f>ROUND(((ROUND((SUM(BF100:BF107)+SUM(BF126:BF177)),2)*F34)+SUM(BF179:BF183)*F34),2)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ROUND((((SUM(BG100:BG107)+SUM(BG126:BG177))+SUM(BG179:BG183))),2)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ROUND((((SUM(BH100:BH107)+SUM(BH126:BH177))+SUM(BH179:BH183))),2)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ROUND((((SUM(BI100:BI107)+SUM(BI126:BI177))+SUM(BI179:BI183))),2)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1893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ÚT - STROJNÍ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N126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163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N127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164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N128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166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N135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167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N139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168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N151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169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N163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170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N166</f>
        <v>0</v>
      </c>
      <c r="O96" s="220"/>
      <c r="P96" s="220"/>
      <c r="Q96" s="220"/>
      <c r="R96" s="129"/>
    </row>
    <row r="97" spans="2:18" s="7" customFormat="1" ht="24.95" customHeight="1">
      <c r="B97" s="124"/>
      <c r="C97" s="125"/>
      <c r="D97" s="126" t="s">
        <v>171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38">
        <f>N169</f>
        <v>0</v>
      </c>
      <c r="O97" s="239"/>
      <c r="P97" s="239"/>
      <c r="Q97" s="239"/>
      <c r="R97" s="127"/>
    </row>
    <row r="98" spans="2:18" s="7" customFormat="1" ht="21.75" customHeight="1">
      <c r="B98" s="124"/>
      <c r="C98" s="125"/>
      <c r="D98" s="126" t="s">
        <v>172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40">
        <f>N178</f>
        <v>0</v>
      </c>
      <c r="O98" s="239"/>
      <c r="P98" s="239"/>
      <c r="Q98" s="239"/>
      <c r="R98" s="127"/>
    </row>
    <row r="99" spans="2:18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123" t="s">
        <v>173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41">
        <f>ROUND(N101+N102+N103+N104+N105+N106,2)</f>
        <v>0</v>
      </c>
      <c r="O100" s="204"/>
      <c r="P100" s="204"/>
      <c r="Q100" s="204"/>
      <c r="R100" s="33"/>
      <c r="T100" s="130"/>
      <c r="U100" s="131" t="s">
        <v>38</v>
      </c>
    </row>
    <row r="101" spans="2:65" s="1" customFormat="1" ht="18" customHeight="1">
      <c r="B101" s="132"/>
      <c r="C101" s="133"/>
      <c r="D101" s="227" t="s">
        <v>174</v>
      </c>
      <c r="E101" s="242"/>
      <c r="F101" s="242"/>
      <c r="G101" s="242"/>
      <c r="H101" s="242"/>
      <c r="I101" s="133"/>
      <c r="J101" s="133"/>
      <c r="K101" s="133"/>
      <c r="L101" s="133"/>
      <c r="M101" s="133"/>
      <c r="N101" s="228">
        <f>ROUND(N89*T101,2)</f>
        <v>0</v>
      </c>
      <c r="O101" s="242"/>
      <c r="P101" s="242"/>
      <c r="Q101" s="242"/>
      <c r="R101" s="134"/>
      <c r="S101" s="133"/>
      <c r="T101" s="135"/>
      <c r="U101" s="136" t="s">
        <v>39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175</v>
      </c>
      <c r="AZ101" s="137"/>
      <c r="BA101" s="137"/>
      <c r="BB101" s="137"/>
      <c r="BC101" s="137"/>
      <c r="BD101" s="137"/>
      <c r="BE101" s="139">
        <f aca="true" t="shared" si="0" ref="BE101:BE106">IF(U101="základní",N101,0)</f>
        <v>0</v>
      </c>
      <c r="BF101" s="139">
        <f aca="true" t="shared" si="1" ref="BF101:BF106">IF(U101="snížená",N101,0)</f>
        <v>0</v>
      </c>
      <c r="BG101" s="139">
        <f aca="true" t="shared" si="2" ref="BG101:BG106">IF(U101="zákl. přenesená",N101,0)</f>
        <v>0</v>
      </c>
      <c r="BH101" s="139">
        <f aca="true" t="shared" si="3" ref="BH101:BH106">IF(U101="sníž. přenesená",N101,0)</f>
        <v>0</v>
      </c>
      <c r="BI101" s="139">
        <f aca="true" t="shared" si="4" ref="BI101:BI106">IF(U101="nulová",N101,0)</f>
        <v>0</v>
      </c>
      <c r="BJ101" s="138" t="s">
        <v>9</v>
      </c>
      <c r="BK101" s="137"/>
      <c r="BL101" s="137"/>
      <c r="BM101" s="137"/>
    </row>
    <row r="102" spans="2:65" s="1" customFormat="1" ht="18" customHeight="1">
      <c r="B102" s="132"/>
      <c r="C102" s="133"/>
      <c r="D102" s="227" t="s">
        <v>176</v>
      </c>
      <c r="E102" s="242"/>
      <c r="F102" s="242"/>
      <c r="G102" s="242"/>
      <c r="H102" s="242"/>
      <c r="I102" s="133"/>
      <c r="J102" s="133"/>
      <c r="K102" s="133"/>
      <c r="L102" s="133"/>
      <c r="M102" s="133"/>
      <c r="N102" s="228">
        <f>ROUND(N89*T102,2)</f>
        <v>0</v>
      </c>
      <c r="O102" s="242"/>
      <c r="P102" s="242"/>
      <c r="Q102" s="242"/>
      <c r="R102" s="134"/>
      <c r="S102" s="133"/>
      <c r="T102" s="135"/>
      <c r="U102" s="136" t="s">
        <v>39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175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9</v>
      </c>
      <c r="BK102" s="137"/>
      <c r="BL102" s="137"/>
      <c r="BM102" s="137"/>
    </row>
    <row r="103" spans="2:65" s="1" customFormat="1" ht="18" customHeight="1">
      <c r="B103" s="132"/>
      <c r="C103" s="133"/>
      <c r="D103" s="227" t="s">
        <v>177</v>
      </c>
      <c r="E103" s="242"/>
      <c r="F103" s="242"/>
      <c r="G103" s="242"/>
      <c r="H103" s="242"/>
      <c r="I103" s="133"/>
      <c r="J103" s="133"/>
      <c r="K103" s="133"/>
      <c r="L103" s="133"/>
      <c r="M103" s="133"/>
      <c r="N103" s="228">
        <f>ROUND(N89*T103,2)</f>
        <v>0</v>
      </c>
      <c r="O103" s="242"/>
      <c r="P103" s="242"/>
      <c r="Q103" s="242"/>
      <c r="R103" s="134"/>
      <c r="S103" s="133"/>
      <c r="T103" s="135"/>
      <c r="U103" s="136" t="s">
        <v>39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175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9</v>
      </c>
      <c r="BK103" s="137"/>
      <c r="BL103" s="137"/>
      <c r="BM103" s="137"/>
    </row>
    <row r="104" spans="2:65" s="1" customFormat="1" ht="18" customHeight="1">
      <c r="B104" s="132"/>
      <c r="C104" s="133"/>
      <c r="D104" s="227" t="s">
        <v>178</v>
      </c>
      <c r="E104" s="242"/>
      <c r="F104" s="242"/>
      <c r="G104" s="242"/>
      <c r="H104" s="242"/>
      <c r="I104" s="133"/>
      <c r="J104" s="133"/>
      <c r="K104" s="133"/>
      <c r="L104" s="133"/>
      <c r="M104" s="133"/>
      <c r="N104" s="228">
        <f>ROUND(N89*T104,2)</f>
        <v>0</v>
      </c>
      <c r="O104" s="242"/>
      <c r="P104" s="242"/>
      <c r="Q104" s="242"/>
      <c r="R104" s="134"/>
      <c r="S104" s="133"/>
      <c r="T104" s="135"/>
      <c r="U104" s="136" t="s">
        <v>39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175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9</v>
      </c>
      <c r="BK104" s="137"/>
      <c r="BL104" s="137"/>
      <c r="BM104" s="137"/>
    </row>
    <row r="105" spans="2:65" s="1" customFormat="1" ht="18" customHeight="1">
      <c r="B105" s="132"/>
      <c r="C105" s="133"/>
      <c r="D105" s="227" t="s">
        <v>179</v>
      </c>
      <c r="E105" s="242"/>
      <c r="F105" s="242"/>
      <c r="G105" s="242"/>
      <c r="H105" s="242"/>
      <c r="I105" s="133"/>
      <c r="J105" s="133"/>
      <c r="K105" s="133"/>
      <c r="L105" s="133"/>
      <c r="M105" s="133"/>
      <c r="N105" s="228">
        <f>ROUND(N89*T105,2)</f>
        <v>0</v>
      </c>
      <c r="O105" s="242"/>
      <c r="P105" s="242"/>
      <c r="Q105" s="242"/>
      <c r="R105" s="134"/>
      <c r="S105" s="133"/>
      <c r="T105" s="135"/>
      <c r="U105" s="136" t="s">
        <v>39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175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9</v>
      </c>
      <c r="BK105" s="137"/>
      <c r="BL105" s="137"/>
      <c r="BM105" s="137"/>
    </row>
    <row r="106" spans="2:65" s="1" customFormat="1" ht="18" customHeight="1">
      <c r="B106" s="132"/>
      <c r="C106" s="133"/>
      <c r="D106" s="140" t="s">
        <v>180</v>
      </c>
      <c r="E106" s="133"/>
      <c r="F106" s="133"/>
      <c r="G106" s="133"/>
      <c r="H106" s="133"/>
      <c r="I106" s="133"/>
      <c r="J106" s="133"/>
      <c r="K106" s="133"/>
      <c r="L106" s="133"/>
      <c r="M106" s="133"/>
      <c r="N106" s="228">
        <f>ROUND(N89*T106,2)</f>
        <v>0</v>
      </c>
      <c r="O106" s="242"/>
      <c r="P106" s="242"/>
      <c r="Q106" s="242"/>
      <c r="R106" s="134"/>
      <c r="S106" s="133"/>
      <c r="T106" s="141"/>
      <c r="U106" s="142" t="s">
        <v>39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181</v>
      </c>
      <c r="AZ106" s="137"/>
      <c r="BA106" s="137"/>
      <c r="BB106" s="137"/>
      <c r="BC106" s="137"/>
      <c r="BD106" s="137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9</v>
      </c>
      <c r="BK106" s="137"/>
      <c r="BL106" s="137"/>
      <c r="BM106" s="137"/>
    </row>
    <row r="107" spans="2:18" s="1" customFormat="1" ht="13.5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29.25" customHeight="1">
      <c r="B108" s="31"/>
      <c r="C108" s="115" t="s">
        <v>150</v>
      </c>
      <c r="D108" s="116"/>
      <c r="E108" s="116"/>
      <c r="F108" s="116"/>
      <c r="G108" s="116"/>
      <c r="H108" s="116"/>
      <c r="I108" s="116"/>
      <c r="J108" s="116"/>
      <c r="K108" s="116"/>
      <c r="L108" s="225">
        <f>ROUND(SUM(N89+N100),2)</f>
        <v>0</v>
      </c>
      <c r="M108" s="237"/>
      <c r="N108" s="237"/>
      <c r="O108" s="237"/>
      <c r="P108" s="237"/>
      <c r="Q108" s="237"/>
      <c r="R108" s="33"/>
    </row>
    <row r="109" spans="2:18" s="1" customFormat="1" ht="6.95" customHeight="1"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7"/>
    </row>
    <row r="113" spans="2:18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</row>
    <row r="114" spans="2:18" s="1" customFormat="1" ht="36.95" customHeight="1">
      <c r="B114" s="31"/>
      <c r="C114" s="185" t="s">
        <v>182</v>
      </c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30" customHeight="1">
      <c r="B116" s="31"/>
      <c r="C116" s="26" t="s">
        <v>18</v>
      </c>
      <c r="D116" s="32"/>
      <c r="E116" s="32"/>
      <c r="F116" s="229" t="str">
        <f>F6</f>
        <v>ODOLOV</v>
      </c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32"/>
      <c r="R116" s="33"/>
    </row>
    <row r="117" spans="2:18" ht="30" customHeight="1">
      <c r="B117" s="18"/>
      <c r="C117" s="26" t="s">
        <v>153</v>
      </c>
      <c r="D117" s="19"/>
      <c r="E117" s="19"/>
      <c r="F117" s="229" t="s">
        <v>1893</v>
      </c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9"/>
      <c r="R117" s="20"/>
    </row>
    <row r="118" spans="2:18" s="1" customFormat="1" ht="36.95" customHeight="1">
      <c r="B118" s="31"/>
      <c r="C118" s="65" t="s">
        <v>155</v>
      </c>
      <c r="D118" s="32"/>
      <c r="E118" s="32"/>
      <c r="F118" s="205" t="str">
        <f>F8</f>
        <v>ÚT - STROJNÍ</v>
      </c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32"/>
      <c r="R118" s="33"/>
    </row>
    <row r="119" spans="2:18" s="1" customFormat="1" ht="6.9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18" s="1" customFormat="1" ht="18" customHeight="1">
      <c r="B120" s="31"/>
      <c r="C120" s="26" t="s">
        <v>22</v>
      </c>
      <c r="D120" s="32"/>
      <c r="E120" s="32"/>
      <c r="F120" s="24" t="str">
        <f>F10</f>
        <v xml:space="preserve"> </v>
      </c>
      <c r="G120" s="32"/>
      <c r="H120" s="32"/>
      <c r="I120" s="32"/>
      <c r="J120" s="32"/>
      <c r="K120" s="26" t="s">
        <v>24</v>
      </c>
      <c r="L120" s="32"/>
      <c r="M120" s="235" t="str">
        <f>IF(O10="","",O10)</f>
        <v>8.7.2016</v>
      </c>
      <c r="N120" s="204"/>
      <c r="O120" s="204"/>
      <c r="P120" s="204"/>
      <c r="Q120" s="32"/>
      <c r="R120" s="33"/>
    </row>
    <row r="121" spans="2:18" s="1" customFormat="1" ht="6.9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18" s="1" customFormat="1" ht="15">
      <c r="B122" s="31"/>
      <c r="C122" s="26" t="s">
        <v>26</v>
      </c>
      <c r="D122" s="32"/>
      <c r="E122" s="32"/>
      <c r="F122" s="24" t="str">
        <f>E13</f>
        <v xml:space="preserve"> </v>
      </c>
      <c r="G122" s="32"/>
      <c r="H122" s="32"/>
      <c r="I122" s="32"/>
      <c r="J122" s="32"/>
      <c r="K122" s="26" t="s">
        <v>31</v>
      </c>
      <c r="L122" s="32"/>
      <c r="M122" s="190" t="str">
        <f>E19</f>
        <v xml:space="preserve"> </v>
      </c>
      <c r="N122" s="204"/>
      <c r="O122" s="204"/>
      <c r="P122" s="204"/>
      <c r="Q122" s="204"/>
      <c r="R122" s="33"/>
    </row>
    <row r="123" spans="2:18" s="1" customFormat="1" ht="14.45" customHeight="1">
      <c r="B123" s="31"/>
      <c r="C123" s="26" t="s">
        <v>29</v>
      </c>
      <c r="D123" s="32"/>
      <c r="E123" s="32"/>
      <c r="F123" s="24" t="str">
        <f>IF(E16="","",E16)</f>
        <v>Vyplň údaj</v>
      </c>
      <c r="G123" s="32"/>
      <c r="H123" s="32"/>
      <c r="I123" s="32"/>
      <c r="J123" s="32"/>
      <c r="K123" s="26" t="s">
        <v>33</v>
      </c>
      <c r="L123" s="32"/>
      <c r="M123" s="190" t="str">
        <f>E22</f>
        <v xml:space="preserve"> </v>
      </c>
      <c r="N123" s="204"/>
      <c r="O123" s="204"/>
      <c r="P123" s="204"/>
      <c r="Q123" s="204"/>
      <c r="R123" s="33"/>
    </row>
    <row r="124" spans="2:18" s="1" customFormat="1" ht="10.35" customHeight="1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</row>
    <row r="125" spans="2:27" s="9" customFormat="1" ht="29.25" customHeight="1">
      <c r="B125" s="143"/>
      <c r="C125" s="144" t="s">
        <v>183</v>
      </c>
      <c r="D125" s="145" t="s">
        <v>184</v>
      </c>
      <c r="E125" s="145" t="s">
        <v>56</v>
      </c>
      <c r="F125" s="243" t="s">
        <v>185</v>
      </c>
      <c r="G125" s="244"/>
      <c r="H125" s="244"/>
      <c r="I125" s="244"/>
      <c r="J125" s="145" t="s">
        <v>186</v>
      </c>
      <c r="K125" s="145" t="s">
        <v>187</v>
      </c>
      <c r="L125" s="245" t="s">
        <v>188</v>
      </c>
      <c r="M125" s="244"/>
      <c r="N125" s="243" t="s">
        <v>160</v>
      </c>
      <c r="O125" s="244"/>
      <c r="P125" s="244"/>
      <c r="Q125" s="246"/>
      <c r="R125" s="146"/>
      <c r="T125" s="73" t="s">
        <v>189</v>
      </c>
      <c r="U125" s="74" t="s">
        <v>38</v>
      </c>
      <c r="V125" s="74" t="s">
        <v>190</v>
      </c>
      <c r="W125" s="74" t="s">
        <v>191</v>
      </c>
      <c r="X125" s="74" t="s">
        <v>192</v>
      </c>
      <c r="Y125" s="74" t="s">
        <v>193</v>
      </c>
      <c r="Z125" s="74" t="s">
        <v>194</v>
      </c>
      <c r="AA125" s="75" t="s">
        <v>195</v>
      </c>
    </row>
    <row r="126" spans="2:63" s="1" customFormat="1" ht="29.25" customHeight="1">
      <c r="B126" s="31"/>
      <c r="C126" s="77" t="s">
        <v>157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260">
        <f>BK126</f>
        <v>0</v>
      </c>
      <c r="O126" s="261"/>
      <c r="P126" s="261"/>
      <c r="Q126" s="261"/>
      <c r="R126" s="33"/>
      <c r="T126" s="76"/>
      <c r="U126" s="47"/>
      <c r="V126" s="47"/>
      <c r="W126" s="147">
        <f>W127+W169+W178</f>
        <v>0</v>
      </c>
      <c r="X126" s="47"/>
      <c r="Y126" s="147">
        <f>Y127+Y169+Y178</f>
        <v>0.19194</v>
      </c>
      <c r="Z126" s="47"/>
      <c r="AA126" s="148">
        <f>AA127+AA169+AA178</f>
        <v>0</v>
      </c>
      <c r="AT126" s="14" t="s">
        <v>73</v>
      </c>
      <c r="AU126" s="14" t="s">
        <v>162</v>
      </c>
      <c r="BK126" s="149">
        <f>BK127+BK169+BK178</f>
        <v>0</v>
      </c>
    </row>
    <row r="127" spans="2:63" s="10" customFormat="1" ht="37.35" customHeight="1">
      <c r="B127" s="150"/>
      <c r="C127" s="151"/>
      <c r="D127" s="152" t="s">
        <v>163</v>
      </c>
      <c r="E127" s="152"/>
      <c r="F127" s="152"/>
      <c r="G127" s="152"/>
      <c r="H127" s="152"/>
      <c r="I127" s="152"/>
      <c r="J127" s="152"/>
      <c r="K127" s="152"/>
      <c r="L127" s="152"/>
      <c r="M127" s="152"/>
      <c r="N127" s="240">
        <f>BK127</f>
        <v>0</v>
      </c>
      <c r="O127" s="238"/>
      <c r="P127" s="238"/>
      <c r="Q127" s="238"/>
      <c r="R127" s="153"/>
      <c r="T127" s="154"/>
      <c r="U127" s="151"/>
      <c r="V127" s="151"/>
      <c r="W127" s="155">
        <f>W128+W135+W139+W151+W163+W166</f>
        <v>0</v>
      </c>
      <c r="X127" s="151"/>
      <c r="Y127" s="155">
        <f>Y128+Y135+Y139+Y151+Y163+Y166</f>
        <v>0.19194</v>
      </c>
      <c r="Z127" s="151"/>
      <c r="AA127" s="156">
        <f>AA128+AA135+AA139+AA151+AA163+AA166</f>
        <v>0</v>
      </c>
      <c r="AR127" s="157" t="s">
        <v>84</v>
      </c>
      <c r="AT127" s="158" t="s">
        <v>73</v>
      </c>
      <c r="AU127" s="158" t="s">
        <v>74</v>
      </c>
      <c r="AY127" s="157" t="s">
        <v>196</v>
      </c>
      <c r="BK127" s="159">
        <f>BK128+BK135+BK139+BK151+BK163+BK166</f>
        <v>0</v>
      </c>
    </row>
    <row r="128" spans="2:63" s="10" customFormat="1" ht="19.9" customHeight="1">
      <c r="B128" s="150"/>
      <c r="C128" s="151"/>
      <c r="D128" s="160" t="s">
        <v>164</v>
      </c>
      <c r="E128" s="160"/>
      <c r="F128" s="160"/>
      <c r="G128" s="160"/>
      <c r="H128" s="160"/>
      <c r="I128" s="160"/>
      <c r="J128" s="160"/>
      <c r="K128" s="160"/>
      <c r="L128" s="160"/>
      <c r="M128" s="160"/>
      <c r="N128" s="262">
        <f>BK128</f>
        <v>0</v>
      </c>
      <c r="O128" s="263"/>
      <c r="P128" s="263"/>
      <c r="Q128" s="263"/>
      <c r="R128" s="153"/>
      <c r="T128" s="154"/>
      <c r="U128" s="151"/>
      <c r="V128" s="151"/>
      <c r="W128" s="155">
        <f>SUM(W129:W134)</f>
        <v>0</v>
      </c>
      <c r="X128" s="151"/>
      <c r="Y128" s="155">
        <f>SUM(Y129:Y134)</f>
        <v>0</v>
      </c>
      <c r="Z128" s="151"/>
      <c r="AA128" s="156">
        <f>SUM(AA129:AA134)</f>
        <v>0</v>
      </c>
      <c r="AR128" s="157" t="s">
        <v>84</v>
      </c>
      <c r="AT128" s="158" t="s">
        <v>73</v>
      </c>
      <c r="AU128" s="158" t="s">
        <v>9</v>
      </c>
      <c r="AY128" s="157" t="s">
        <v>196</v>
      </c>
      <c r="BK128" s="159">
        <f>SUM(BK129:BK134)</f>
        <v>0</v>
      </c>
    </row>
    <row r="129" spans="2:65" s="1" customFormat="1" ht="57" customHeight="1">
      <c r="B129" s="132"/>
      <c r="C129" s="161" t="s">
        <v>9</v>
      </c>
      <c r="D129" s="161" t="s">
        <v>198</v>
      </c>
      <c r="E129" s="162" t="s">
        <v>205</v>
      </c>
      <c r="F129" s="247" t="s">
        <v>206</v>
      </c>
      <c r="G129" s="248"/>
      <c r="H129" s="248"/>
      <c r="I129" s="248"/>
      <c r="J129" s="163" t="s">
        <v>201</v>
      </c>
      <c r="K129" s="164">
        <v>3</v>
      </c>
      <c r="L129" s="249">
        <v>0</v>
      </c>
      <c r="M129" s="248"/>
      <c r="N129" s="250">
        <f aca="true" t="shared" si="5" ref="N129:N134">ROUND(L129*K129,0)</f>
        <v>0</v>
      </c>
      <c r="O129" s="251"/>
      <c r="P129" s="251"/>
      <c r="Q129" s="251"/>
      <c r="R129" s="134"/>
      <c r="T129" s="165" t="s">
        <v>3</v>
      </c>
      <c r="U129" s="40" t="s">
        <v>39</v>
      </c>
      <c r="V129" s="32"/>
      <c r="W129" s="166">
        <f aca="true" t="shared" si="6" ref="W129:W134">V129*K129</f>
        <v>0</v>
      </c>
      <c r="X129" s="166">
        <v>0</v>
      </c>
      <c r="Y129" s="166">
        <f aca="true" t="shared" si="7" ref="Y129:Y134">X129*K129</f>
        <v>0</v>
      </c>
      <c r="Z129" s="166">
        <v>0</v>
      </c>
      <c r="AA129" s="167">
        <f aca="true" t="shared" si="8" ref="AA129:AA134">Z129*K129</f>
        <v>0</v>
      </c>
      <c r="AR129" s="14" t="s">
        <v>202</v>
      </c>
      <c r="AT129" s="14" t="s">
        <v>198</v>
      </c>
      <c r="AU129" s="14" t="s">
        <v>84</v>
      </c>
      <c r="AY129" s="14" t="s">
        <v>196</v>
      </c>
      <c r="BE129" s="110">
        <f aca="true" t="shared" si="9" ref="BE129:BE134">IF(U129="základní",N129,0)</f>
        <v>0</v>
      </c>
      <c r="BF129" s="110">
        <f aca="true" t="shared" si="10" ref="BF129:BF134">IF(U129="snížená",N129,0)</f>
        <v>0</v>
      </c>
      <c r="BG129" s="110">
        <f aca="true" t="shared" si="11" ref="BG129:BG134">IF(U129="zákl. přenesená",N129,0)</f>
        <v>0</v>
      </c>
      <c r="BH129" s="110">
        <f aca="true" t="shared" si="12" ref="BH129:BH134">IF(U129="sníž. přenesená",N129,0)</f>
        <v>0</v>
      </c>
      <c r="BI129" s="110">
        <f aca="true" t="shared" si="13" ref="BI129:BI134">IF(U129="nulová",N129,0)</f>
        <v>0</v>
      </c>
      <c r="BJ129" s="14" t="s">
        <v>9</v>
      </c>
      <c r="BK129" s="110">
        <f aca="true" t="shared" si="14" ref="BK129:BK134">ROUND(L129*K129,0)</f>
        <v>0</v>
      </c>
      <c r="BL129" s="14" t="s">
        <v>203</v>
      </c>
      <c r="BM129" s="14" t="s">
        <v>1894</v>
      </c>
    </row>
    <row r="130" spans="2:65" s="1" customFormat="1" ht="57" customHeight="1">
      <c r="B130" s="132"/>
      <c r="C130" s="161" t="s">
        <v>84</v>
      </c>
      <c r="D130" s="161" t="s">
        <v>198</v>
      </c>
      <c r="E130" s="162" t="s">
        <v>615</v>
      </c>
      <c r="F130" s="247" t="s">
        <v>616</v>
      </c>
      <c r="G130" s="248"/>
      <c r="H130" s="248"/>
      <c r="I130" s="248"/>
      <c r="J130" s="163" t="s">
        <v>201</v>
      </c>
      <c r="K130" s="164">
        <v>3</v>
      </c>
      <c r="L130" s="249">
        <v>0</v>
      </c>
      <c r="M130" s="248"/>
      <c r="N130" s="250">
        <f t="shared" si="5"/>
        <v>0</v>
      </c>
      <c r="O130" s="251"/>
      <c r="P130" s="251"/>
      <c r="Q130" s="251"/>
      <c r="R130" s="134"/>
      <c r="T130" s="165" t="s">
        <v>3</v>
      </c>
      <c r="U130" s="40" t="s">
        <v>39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202</v>
      </c>
      <c r="AT130" s="14" t="s">
        <v>198</v>
      </c>
      <c r="AU130" s="14" t="s">
        <v>84</v>
      </c>
      <c r="AY130" s="14" t="s">
        <v>196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9</v>
      </c>
      <c r="BK130" s="110">
        <f t="shared" si="14"/>
        <v>0</v>
      </c>
      <c r="BL130" s="14" t="s">
        <v>203</v>
      </c>
      <c r="BM130" s="14" t="s">
        <v>1895</v>
      </c>
    </row>
    <row r="131" spans="2:65" s="1" customFormat="1" ht="57" customHeight="1">
      <c r="B131" s="132"/>
      <c r="C131" s="161" t="s">
        <v>98</v>
      </c>
      <c r="D131" s="161" t="s">
        <v>198</v>
      </c>
      <c r="E131" s="162" t="s">
        <v>1896</v>
      </c>
      <c r="F131" s="247" t="s">
        <v>1897</v>
      </c>
      <c r="G131" s="248"/>
      <c r="H131" s="248"/>
      <c r="I131" s="248"/>
      <c r="J131" s="163" t="s">
        <v>201</v>
      </c>
      <c r="K131" s="164">
        <v>1.5</v>
      </c>
      <c r="L131" s="249">
        <v>0</v>
      </c>
      <c r="M131" s="248"/>
      <c r="N131" s="250">
        <f t="shared" si="5"/>
        <v>0</v>
      </c>
      <c r="O131" s="251"/>
      <c r="P131" s="251"/>
      <c r="Q131" s="251"/>
      <c r="R131" s="134"/>
      <c r="T131" s="165" t="s">
        <v>3</v>
      </c>
      <c r="U131" s="40" t="s">
        <v>39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202</v>
      </c>
      <c r="AT131" s="14" t="s">
        <v>198</v>
      </c>
      <c r="AU131" s="14" t="s">
        <v>84</v>
      </c>
      <c r="AY131" s="14" t="s">
        <v>196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9</v>
      </c>
      <c r="BK131" s="110">
        <f t="shared" si="14"/>
        <v>0</v>
      </c>
      <c r="BL131" s="14" t="s">
        <v>203</v>
      </c>
      <c r="BM131" s="14" t="s">
        <v>1898</v>
      </c>
    </row>
    <row r="132" spans="2:65" s="1" customFormat="1" ht="57" customHeight="1">
      <c r="B132" s="132"/>
      <c r="C132" s="161" t="s">
        <v>212</v>
      </c>
      <c r="D132" s="161" t="s">
        <v>198</v>
      </c>
      <c r="E132" s="162" t="s">
        <v>213</v>
      </c>
      <c r="F132" s="247" t="s">
        <v>1899</v>
      </c>
      <c r="G132" s="248"/>
      <c r="H132" s="248"/>
      <c r="I132" s="248"/>
      <c r="J132" s="163" t="s">
        <v>201</v>
      </c>
      <c r="K132" s="164">
        <v>9</v>
      </c>
      <c r="L132" s="249">
        <v>0</v>
      </c>
      <c r="M132" s="248"/>
      <c r="N132" s="250">
        <f t="shared" si="5"/>
        <v>0</v>
      </c>
      <c r="O132" s="251"/>
      <c r="P132" s="251"/>
      <c r="Q132" s="251"/>
      <c r="R132" s="134"/>
      <c r="T132" s="165" t="s">
        <v>3</v>
      </c>
      <c r="U132" s="40" t="s">
        <v>39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202</v>
      </c>
      <c r="AT132" s="14" t="s">
        <v>198</v>
      </c>
      <c r="AU132" s="14" t="s">
        <v>84</v>
      </c>
      <c r="AY132" s="14" t="s">
        <v>196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9</v>
      </c>
      <c r="BK132" s="110">
        <f t="shared" si="14"/>
        <v>0</v>
      </c>
      <c r="BL132" s="14" t="s">
        <v>203</v>
      </c>
      <c r="BM132" s="14" t="s">
        <v>1900</v>
      </c>
    </row>
    <row r="133" spans="2:65" s="1" customFormat="1" ht="31.5" customHeight="1">
      <c r="B133" s="132"/>
      <c r="C133" s="168" t="s">
        <v>216</v>
      </c>
      <c r="D133" s="168" t="s">
        <v>217</v>
      </c>
      <c r="E133" s="169" t="s">
        <v>218</v>
      </c>
      <c r="F133" s="252" t="s">
        <v>219</v>
      </c>
      <c r="G133" s="251"/>
      <c r="H133" s="251"/>
      <c r="I133" s="251"/>
      <c r="J133" s="170" t="s">
        <v>201</v>
      </c>
      <c r="K133" s="171">
        <v>16.5</v>
      </c>
      <c r="L133" s="253">
        <v>0</v>
      </c>
      <c r="M133" s="251"/>
      <c r="N133" s="254">
        <f t="shared" si="5"/>
        <v>0</v>
      </c>
      <c r="O133" s="251"/>
      <c r="P133" s="251"/>
      <c r="Q133" s="251"/>
      <c r="R133" s="134"/>
      <c r="T133" s="165" t="s">
        <v>3</v>
      </c>
      <c r="U133" s="40" t="s">
        <v>39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203</v>
      </c>
      <c r="AT133" s="14" t="s">
        <v>217</v>
      </c>
      <c r="AU133" s="14" t="s">
        <v>84</v>
      </c>
      <c r="AY133" s="14" t="s">
        <v>196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9</v>
      </c>
      <c r="BK133" s="110">
        <f t="shared" si="14"/>
        <v>0</v>
      </c>
      <c r="BL133" s="14" t="s">
        <v>203</v>
      </c>
      <c r="BM133" s="14" t="s">
        <v>1901</v>
      </c>
    </row>
    <row r="134" spans="2:65" s="1" customFormat="1" ht="31.5" customHeight="1">
      <c r="B134" s="132"/>
      <c r="C134" s="168" t="s">
        <v>221</v>
      </c>
      <c r="D134" s="168" t="s">
        <v>217</v>
      </c>
      <c r="E134" s="169" t="s">
        <v>222</v>
      </c>
      <c r="F134" s="252" t="s">
        <v>223</v>
      </c>
      <c r="G134" s="251"/>
      <c r="H134" s="251"/>
      <c r="I134" s="251"/>
      <c r="J134" s="170" t="s">
        <v>224</v>
      </c>
      <c r="K134" s="172">
        <v>0</v>
      </c>
      <c r="L134" s="253">
        <v>0</v>
      </c>
      <c r="M134" s="251"/>
      <c r="N134" s="254">
        <f t="shared" si="5"/>
        <v>0</v>
      </c>
      <c r="O134" s="251"/>
      <c r="P134" s="251"/>
      <c r="Q134" s="251"/>
      <c r="R134" s="134"/>
      <c r="T134" s="165" t="s">
        <v>3</v>
      </c>
      <c r="U134" s="40" t="s">
        <v>39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203</v>
      </c>
      <c r="AT134" s="14" t="s">
        <v>217</v>
      </c>
      <c r="AU134" s="14" t="s">
        <v>84</v>
      </c>
      <c r="AY134" s="14" t="s">
        <v>196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9</v>
      </c>
      <c r="BK134" s="110">
        <f t="shared" si="14"/>
        <v>0</v>
      </c>
      <c r="BL134" s="14" t="s">
        <v>203</v>
      </c>
      <c r="BM134" s="14" t="s">
        <v>1902</v>
      </c>
    </row>
    <row r="135" spans="2:63" s="10" customFormat="1" ht="29.85" customHeight="1">
      <c r="B135" s="150"/>
      <c r="C135" s="151"/>
      <c r="D135" s="160" t="s">
        <v>166</v>
      </c>
      <c r="E135" s="160"/>
      <c r="F135" s="160"/>
      <c r="G135" s="160"/>
      <c r="H135" s="160"/>
      <c r="I135" s="160"/>
      <c r="J135" s="160"/>
      <c r="K135" s="160"/>
      <c r="L135" s="160"/>
      <c r="M135" s="160"/>
      <c r="N135" s="264">
        <f>BK135</f>
        <v>0</v>
      </c>
      <c r="O135" s="265"/>
      <c r="P135" s="265"/>
      <c r="Q135" s="265"/>
      <c r="R135" s="153"/>
      <c r="T135" s="154"/>
      <c r="U135" s="151"/>
      <c r="V135" s="151"/>
      <c r="W135" s="155">
        <f>SUM(W136:W138)</f>
        <v>0</v>
      </c>
      <c r="X135" s="151"/>
      <c r="Y135" s="155">
        <f>SUM(Y136:Y138)</f>
        <v>0.025779999999999997</v>
      </c>
      <c r="Z135" s="151"/>
      <c r="AA135" s="156">
        <f>SUM(AA136:AA138)</f>
        <v>0</v>
      </c>
      <c r="AR135" s="157" t="s">
        <v>84</v>
      </c>
      <c r="AT135" s="158" t="s">
        <v>73</v>
      </c>
      <c r="AU135" s="158" t="s">
        <v>9</v>
      </c>
      <c r="AY135" s="157" t="s">
        <v>196</v>
      </c>
      <c r="BK135" s="159">
        <f>SUM(BK136:BK138)</f>
        <v>0</v>
      </c>
    </row>
    <row r="136" spans="2:65" s="1" customFormat="1" ht="22.5" customHeight="1">
      <c r="B136" s="132"/>
      <c r="C136" s="168" t="s">
        <v>242</v>
      </c>
      <c r="D136" s="168" t="s">
        <v>217</v>
      </c>
      <c r="E136" s="169" t="s">
        <v>243</v>
      </c>
      <c r="F136" s="252" t="s">
        <v>244</v>
      </c>
      <c r="G136" s="251"/>
      <c r="H136" s="251"/>
      <c r="I136" s="251"/>
      <c r="J136" s="170" t="s">
        <v>245</v>
      </c>
      <c r="K136" s="171">
        <v>10</v>
      </c>
      <c r="L136" s="253">
        <v>0</v>
      </c>
      <c r="M136" s="251"/>
      <c r="N136" s="254">
        <f>ROUND(L136*K136,0)</f>
        <v>0</v>
      </c>
      <c r="O136" s="251"/>
      <c r="P136" s="251"/>
      <c r="Q136" s="251"/>
      <c r="R136" s="134"/>
      <c r="T136" s="165" t="s">
        <v>3</v>
      </c>
      <c r="U136" s="40" t="s">
        <v>39</v>
      </c>
      <c r="V136" s="32"/>
      <c r="W136" s="166">
        <f>V136*K136</f>
        <v>0</v>
      </c>
      <c r="X136" s="166">
        <v>0.00113</v>
      </c>
      <c r="Y136" s="166">
        <f>X136*K136</f>
        <v>0.0113</v>
      </c>
      <c r="Z136" s="166">
        <v>0</v>
      </c>
      <c r="AA136" s="167">
        <f>Z136*K136</f>
        <v>0</v>
      </c>
      <c r="AR136" s="14" t="s">
        <v>203</v>
      </c>
      <c r="AT136" s="14" t="s">
        <v>217</v>
      </c>
      <c r="AU136" s="14" t="s">
        <v>84</v>
      </c>
      <c r="AY136" s="14" t="s">
        <v>196</v>
      </c>
      <c r="BE136" s="110">
        <f>IF(U136="základní",N136,0)</f>
        <v>0</v>
      </c>
      <c r="BF136" s="110">
        <f>IF(U136="snížená",N136,0)</f>
        <v>0</v>
      </c>
      <c r="BG136" s="110">
        <f>IF(U136="zákl. přenesená",N136,0)</f>
        <v>0</v>
      </c>
      <c r="BH136" s="110">
        <f>IF(U136="sníž. přenesená",N136,0)</f>
        <v>0</v>
      </c>
      <c r="BI136" s="110">
        <f>IF(U136="nulová",N136,0)</f>
        <v>0</v>
      </c>
      <c r="BJ136" s="14" t="s">
        <v>9</v>
      </c>
      <c r="BK136" s="110">
        <f>ROUND(L136*K136,0)</f>
        <v>0</v>
      </c>
      <c r="BL136" s="14" t="s">
        <v>203</v>
      </c>
      <c r="BM136" s="14" t="s">
        <v>1903</v>
      </c>
    </row>
    <row r="137" spans="2:65" s="1" customFormat="1" ht="44.25" customHeight="1">
      <c r="B137" s="132"/>
      <c r="C137" s="168" t="s">
        <v>247</v>
      </c>
      <c r="D137" s="168" t="s">
        <v>217</v>
      </c>
      <c r="E137" s="169" t="s">
        <v>248</v>
      </c>
      <c r="F137" s="252" t="s">
        <v>1904</v>
      </c>
      <c r="G137" s="251"/>
      <c r="H137" s="251"/>
      <c r="I137" s="251"/>
      <c r="J137" s="170" t="s">
        <v>250</v>
      </c>
      <c r="K137" s="171">
        <v>1</v>
      </c>
      <c r="L137" s="253">
        <v>0</v>
      </c>
      <c r="M137" s="251"/>
      <c r="N137" s="254">
        <f>ROUND(L137*K137,0)</f>
        <v>0</v>
      </c>
      <c r="O137" s="251"/>
      <c r="P137" s="251"/>
      <c r="Q137" s="251"/>
      <c r="R137" s="134"/>
      <c r="T137" s="165" t="s">
        <v>3</v>
      </c>
      <c r="U137" s="40" t="s">
        <v>39</v>
      </c>
      <c r="V137" s="32"/>
      <c r="W137" s="166">
        <f>V137*K137</f>
        <v>0</v>
      </c>
      <c r="X137" s="166">
        <v>0.01448</v>
      </c>
      <c r="Y137" s="166">
        <f>X137*K137</f>
        <v>0.01448</v>
      </c>
      <c r="Z137" s="166">
        <v>0</v>
      </c>
      <c r="AA137" s="167">
        <f>Z137*K137</f>
        <v>0</v>
      </c>
      <c r="AR137" s="14" t="s">
        <v>203</v>
      </c>
      <c r="AT137" s="14" t="s">
        <v>217</v>
      </c>
      <c r="AU137" s="14" t="s">
        <v>84</v>
      </c>
      <c r="AY137" s="14" t="s">
        <v>196</v>
      </c>
      <c r="BE137" s="110">
        <f>IF(U137="základní",N137,0)</f>
        <v>0</v>
      </c>
      <c r="BF137" s="110">
        <f>IF(U137="snížená",N137,0)</f>
        <v>0</v>
      </c>
      <c r="BG137" s="110">
        <f>IF(U137="zákl. přenesená",N137,0)</f>
        <v>0</v>
      </c>
      <c r="BH137" s="110">
        <f>IF(U137="sníž. přenesená",N137,0)</f>
        <v>0</v>
      </c>
      <c r="BI137" s="110">
        <f>IF(U137="nulová",N137,0)</f>
        <v>0</v>
      </c>
      <c r="BJ137" s="14" t="s">
        <v>9</v>
      </c>
      <c r="BK137" s="110">
        <f>ROUND(L137*K137,0)</f>
        <v>0</v>
      </c>
      <c r="BL137" s="14" t="s">
        <v>203</v>
      </c>
      <c r="BM137" s="14" t="s">
        <v>1905</v>
      </c>
    </row>
    <row r="138" spans="2:65" s="1" customFormat="1" ht="31.5" customHeight="1">
      <c r="B138" s="132"/>
      <c r="C138" s="168" t="s">
        <v>256</v>
      </c>
      <c r="D138" s="168" t="s">
        <v>217</v>
      </c>
      <c r="E138" s="169" t="s">
        <v>257</v>
      </c>
      <c r="F138" s="252" t="s">
        <v>258</v>
      </c>
      <c r="G138" s="251"/>
      <c r="H138" s="251"/>
      <c r="I138" s="251"/>
      <c r="J138" s="170" t="s">
        <v>224</v>
      </c>
      <c r="K138" s="172">
        <v>0</v>
      </c>
      <c r="L138" s="253">
        <v>0</v>
      </c>
      <c r="M138" s="251"/>
      <c r="N138" s="254">
        <f>ROUND(L138*K138,0)</f>
        <v>0</v>
      </c>
      <c r="O138" s="251"/>
      <c r="P138" s="251"/>
      <c r="Q138" s="251"/>
      <c r="R138" s="134"/>
      <c r="T138" s="165" t="s">
        <v>3</v>
      </c>
      <c r="U138" s="40" t="s">
        <v>39</v>
      </c>
      <c r="V138" s="32"/>
      <c r="W138" s="166">
        <f>V138*K138</f>
        <v>0</v>
      </c>
      <c r="X138" s="166">
        <v>0</v>
      </c>
      <c r="Y138" s="166">
        <f>X138*K138</f>
        <v>0</v>
      </c>
      <c r="Z138" s="166">
        <v>0</v>
      </c>
      <c r="AA138" s="167">
        <f>Z138*K138</f>
        <v>0</v>
      </c>
      <c r="AR138" s="14" t="s">
        <v>203</v>
      </c>
      <c r="AT138" s="14" t="s">
        <v>217</v>
      </c>
      <c r="AU138" s="14" t="s">
        <v>84</v>
      </c>
      <c r="AY138" s="14" t="s">
        <v>196</v>
      </c>
      <c r="BE138" s="110">
        <f>IF(U138="základní",N138,0)</f>
        <v>0</v>
      </c>
      <c r="BF138" s="110">
        <f>IF(U138="snížená",N138,0)</f>
        <v>0</v>
      </c>
      <c r="BG138" s="110">
        <f>IF(U138="zákl. přenesená",N138,0)</f>
        <v>0</v>
      </c>
      <c r="BH138" s="110">
        <f>IF(U138="sníž. přenesená",N138,0)</f>
        <v>0</v>
      </c>
      <c r="BI138" s="110">
        <f>IF(U138="nulová",N138,0)</f>
        <v>0</v>
      </c>
      <c r="BJ138" s="14" t="s">
        <v>9</v>
      </c>
      <c r="BK138" s="110">
        <f>ROUND(L138*K138,0)</f>
        <v>0</v>
      </c>
      <c r="BL138" s="14" t="s">
        <v>203</v>
      </c>
      <c r="BM138" s="14" t="s">
        <v>1906</v>
      </c>
    </row>
    <row r="139" spans="2:63" s="10" customFormat="1" ht="29.85" customHeight="1">
      <c r="B139" s="150"/>
      <c r="C139" s="151"/>
      <c r="D139" s="160" t="s">
        <v>167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264">
        <f>BK139</f>
        <v>0</v>
      </c>
      <c r="O139" s="265"/>
      <c r="P139" s="265"/>
      <c r="Q139" s="265"/>
      <c r="R139" s="153"/>
      <c r="T139" s="154"/>
      <c r="U139" s="151"/>
      <c r="V139" s="151"/>
      <c r="W139" s="155">
        <f>SUM(W140:W150)</f>
        <v>0</v>
      </c>
      <c r="X139" s="151"/>
      <c r="Y139" s="155">
        <f>SUM(Y140:Y150)</f>
        <v>0.121785</v>
      </c>
      <c r="Z139" s="151"/>
      <c r="AA139" s="156">
        <f>SUM(AA140:AA150)</f>
        <v>0</v>
      </c>
      <c r="AR139" s="157" t="s">
        <v>84</v>
      </c>
      <c r="AT139" s="158" t="s">
        <v>73</v>
      </c>
      <c r="AU139" s="158" t="s">
        <v>9</v>
      </c>
      <c r="AY139" s="157" t="s">
        <v>196</v>
      </c>
      <c r="BK139" s="159">
        <f>SUM(BK140:BK150)</f>
        <v>0</v>
      </c>
    </row>
    <row r="140" spans="2:65" s="1" customFormat="1" ht="31.5" customHeight="1">
      <c r="B140" s="132"/>
      <c r="C140" s="168" t="s">
        <v>395</v>
      </c>
      <c r="D140" s="168" t="s">
        <v>217</v>
      </c>
      <c r="E140" s="169" t="s">
        <v>525</v>
      </c>
      <c r="F140" s="252" t="s">
        <v>526</v>
      </c>
      <c r="G140" s="251"/>
      <c r="H140" s="251"/>
      <c r="I140" s="251"/>
      <c r="J140" s="170" t="s">
        <v>201</v>
      </c>
      <c r="K140" s="171">
        <v>2</v>
      </c>
      <c r="L140" s="253">
        <v>0</v>
      </c>
      <c r="M140" s="251"/>
      <c r="N140" s="254">
        <f aca="true" t="shared" si="15" ref="N140:N150">ROUND(L140*K140,0)</f>
        <v>0</v>
      </c>
      <c r="O140" s="251"/>
      <c r="P140" s="251"/>
      <c r="Q140" s="251"/>
      <c r="R140" s="134"/>
      <c r="T140" s="165" t="s">
        <v>3</v>
      </c>
      <c r="U140" s="40" t="s">
        <v>39</v>
      </c>
      <c r="V140" s="32"/>
      <c r="W140" s="166">
        <f aca="true" t="shared" si="16" ref="W140:W150">V140*K140</f>
        <v>0</v>
      </c>
      <c r="X140" s="166">
        <v>0.00158</v>
      </c>
      <c r="Y140" s="166">
        <f aca="true" t="shared" si="17" ref="Y140:Y150">X140*K140</f>
        <v>0.00316</v>
      </c>
      <c r="Z140" s="166">
        <v>0</v>
      </c>
      <c r="AA140" s="167">
        <f aca="true" t="shared" si="18" ref="AA140:AA150">Z140*K140</f>
        <v>0</v>
      </c>
      <c r="AR140" s="14" t="s">
        <v>203</v>
      </c>
      <c r="AT140" s="14" t="s">
        <v>217</v>
      </c>
      <c r="AU140" s="14" t="s">
        <v>84</v>
      </c>
      <c r="AY140" s="14" t="s">
        <v>196</v>
      </c>
      <c r="BE140" s="110">
        <f aca="true" t="shared" si="19" ref="BE140:BE150">IF(U140="základní",N140,0)</f>
        <v>0</v>
      </c>
      <c r="BF140" s="110">
        <f aca="true" t="shared" si="20" ref="BF140:BF150">IF(U140="snížená",N140,0)</f>
        <v>0</v>
      </c>
      <c r="BG140" s="110">
        <f aca="true" t="shared" si="21" ref="BG140:BG150">IF(U140="zákl. přenesená",N140,0)</f>
        <v>0</v>
      </c>
      <c r="BH140" s="110">
        <f aca="true" t="shared" si="22" ref="BH140:BH150">IF(U140="sníž. přenesená",N140,0)</f>
        <v>0</v>
      </c>
      <c r="BI140" s="110">
        <f aca="true" t="shared" si="23" ref="BI140:BI150">IF(U140="nulová",N140,0)</f>
        <v>0</v>
      </c>
      <c r="BJ140" s="14" t="s">
        <v>9</v>
      </c>
      <c r="BK140" s="110">
        <f aca="true" t="shared" si="24" ref="BK140:BK150">ROUND(L140*K140,0)</f>
        <v>0</v>
      </c>
      <c r="BL140" s="14" t="s">
        <v>203</v>
      </c>
      <c r="BM140" s="14" t="s">
        <v>1907</v>
      </c>
    </row>
    <row r="141" spans="2:65" s="1" customFormat="1" ht="31.5" customHeight="1">
      <c r="B141" s="132"/>
      <c r="C141" s="168" t="s">
        <v>320</v>
      </c>
      <c r="D141" s="168" t="s">
        <v>217</v>
      </c>
      <c r="E141" s="169" t="s">
        <v>265</v>
      </c>
      <c r="F141" s="252" t="s">
        <v>266</v>
      </c>
      <c r="G141" s="251"/>
      <c r="H141" s="251"/>
      <c r="I141" s="251"/>
      <c r="J141" s="170" t="s">
        <v>201</v>
      </c>
      <c r="K141" s="171">
        <v>3</v>
      </c>
      <c r="L141" s="253">
        <v>0</v>
      </c>
      <c r="M141" s="251"/>
      <c r="N141" s="254">
        <f t="shared" si="15"/>
        <v>0</v>
      </c>
      <c r="O141" s="251"/>
      <c r="P141" s="251"/>
      <c r="Q141" s="251"/>
      <c r="R141" s="134"/>
      <c r="T141" s="165" t="s">
        <v>3</v>
      </c>
      <c r="U141" s="40" t="s">
        <v>39</v>
      </c>
      <c r="V141" s="32"/>
      <c r="W141" s="166">
        <f t="shared" si="16"/>
        <v>0</v>
      </c>
      <c r="X141" s="166">
        <v>0.00376</v>
      </c>
      <c r="Y141" s="166">
        <f t="shared" si="17"/>
        <v>0.01128</v>
      </c>
      <c r="Z141" s="166">
        <v>0</v>
      </c>
      <c r="AA141" s="167">
        <f t="shared" si="18"/>
        <v>0</v>
      </c>
      <c r="AR141" s="14" t="s">
        <v>203</v>
      </c>
      <c r="AT141" s="14" t="s">
        <v>217</v>
      </c>
      <c r="AU141" s="14" t="s">
        <v>84</v>
      </c>
      <c r="AY141" s="14" t="s">
        <v>196</v>
      </c>
      <c r="BE141" s="110">
        <f t="shared" si="19"/>
        <v>0</v>
      </c>
      <c r="BF141" s="110">
        <f t="shared" si="20"/>
        <v>0</v>
      </c>
      <c r="BG141" s="110">
        <f t="shared" si="21"/>
        <v>0</v>
      </c>
      <c r="BH141" s="110">
        <f t="shared" si="22"/>
        <v>0</v>
      </c>
      <c r="BI141" s="110">
        <f t="shared" si="23"/>
        <v>0</v>
      </c>
      <c r="BJ141" s="14" t="s">
        <v>9</v>
      </c>
      <c r="BK141" s="110">
        <f t="shared" si="24"/>
        <v>0</v>
      </c>
      <c r="BL141" s="14" t="s">
        <v>203</v>
      </c>
      <c r="BM141" s="14" t="s">
        <v>1908</v>
      </c>
    </row>
    <row r="142" spans="2:65" s="1" customFormat="1" ht="31.5" customHeight="1">
      <c r="B142" s="132"/>
      <c r="C142" s="168" t="s">
        <v>325</v>
      </c>
      <c r="D142" s="168" t="s">
        <v>217</v>
      </c>
      <c r="E142" s="169" t="s">
        <v>725</v>
      </c>
      <c r="F142" s="252" t="s">
        <v>726</v>
      </c>
      <c r="G142" s="251"/>
      <c r="H142" s="251"/>
      <c r="I142" s="251"/>
      <c r="J142" s="170" t="s">
        <v>201</v>
      </c>
      <c r="K142" s="171">
        <v>3</v>
      </c>
      <c r="L142" s="253">
        <v>0</v>
      </c>
      <c r="M142" s="251"/>
      <c r="N142" s="254">
        <f t="shared" si="15"/>
        <v>0</v>
      </c>
      <c r="O142" s="251"/>
      <c r="P142" s="251"/>
      <c r="Q142" s="251"/>
      <c r="R142" s="134"/>
      <c r="T142" s="165" t="s">
        <v>3</v>
      </c>
      <c r="U142" s="40" t="s">
        <v>39</v>
      </c>
      <c r="V142" s="32"/>
      <c r="W142" s="166">
        <f t="shared" si="16"/>
        <v>0</v>
      </c>
      <c r="X142" s="166">
        <v>0.0044</v>
      </c>
      <c r="Y142" s="166">
        <f t="shared" si="17"/>
        <v>0.0132</v>
      </c>
      <c r="Z142" s="166">
        <v>0</v>
      </c>
      <c r="AA142" s="167">
        <f t="shared" si="18"/>
        <v>0</v>
      </c>
      <c r="AR142" s="14" t="s">
        <v>203</v>
      </c>
      <c r="AT142" s="14" t="s">
        <v>217</v>
      </c>
      <c r="AU142" s="14" t="s">
        <v>84</v>
      </c>
      <c r="AY142" s="14" t="s">
        <v>196</v>
      </c>
      <c r="BE142" s="110">
        <f t="shared" si="19"/>
        <v>0</v>
      </c>
      <c r="BF142" s="110">
        <f t="shared" si="20"/>
        <v>0</v>
      </c>
      <c r="BG142" s="110">
        <f t="shared" si="21"/>
        <v>0</v>
      </c>
      <c r="BH142" s="110">
        <f t="shared" si="22"/>
        <v>0</v>
      </c>
      <c r="BI142" s="110">
        <f t="shared" si="23"/>
        <v>0</v>
      </c>
      <c r="BJ142" s="14" t="s">
        <v>9</v>
      </c>
      <c r="BK142" s="110">
        <f t="shared" si="24"/>
        <v>0</v>
      </c>
      <c r="BL142" s="14" t="s">
        <v>203</v>
      </c>
      <c r="BM142" s="14" t="s">
        <v>1909</v>
      </c>
    </row>
    <row r="143" spans="2:65" s="1" customFormat="1" ht="31.5" customHeight="1">
      <c r="B143" s="132"/>
      <c r="C143" s="168" t="s">
        <v>329</v>
      </c>
      <c r="D143" s="168" t="s">
        <v>217</v>
      </c>
      <c r="E143" s="169" t="s">
        <v>728</v>
      </c>
      <c r="F143" s="252" t="s">
        <v>729</v>
      </c>
      <c r="G143" s="251"/>
      <c r="H143" s="251"/>
      <c r="I143" s="251"/>
      <c r="J143" s="170" t="s">
        <v>201</v>
      </c>
      <c r="K143" s="171">
        <v>1.5</v>
      </c>
      <c r="L143" s="253">
        <v>0</v>
      </c>
      <c r="M143" s="251"/>
      <c r="N143" s="254">
        <f t="shared" si="15"/>
        <v>0</v>
      </c>
      <c r="O143" s="251"/>
      <c r="P143" s="251"/>
      <c r="Q143" s="251"/>
      <c r="R143" s="134"/>
      <c r="T143" s="165" t="s">
        <v>3</v>
      </c>
      <c r="U143" s="40" t="s">
        <v>39</v>
      </c>
      <c r="V143" s="32"/>
      <c r="W143" s="166">
        <f t="shared" si="16"/>
        <v>0</v>
      </c>
      <c r="X143" s="166">
        <v>0.00629</v>
      </c>
      <c r="Y143" s="166">
        <f t="shared" si="17"/>
        <v>0.009434999999999999</v>
      </c>
      <c r="Z143" s="166">
        <v>0</v>
      </c>
      <c r="AA143" s="167">
        <f t="shared" si="18"/>
        <v>0</v>
      </c>
      <c r="AR143" s="14" t="s">
        <v>203</v>
      </c>
      <c r="AT143" s="14" t="s">
        <v>217</v>
      </c>
      <c r="AU143" s="14" t="s">
        <v>84</v>
      </c>
      <c r="AY143" s="14" t="s">
        <v>196</v>
      </c>
      <c r="BE143" s="110">
        <f t="shared" si="19"/>
        <v>0</v>
      </c>
      <c r="BF143" s="110">
        <f t="shared" si="20"/>
        <v>0</v>
      </c>
      <c r="BG143" s="110">
        <f t="shared" si="21"/>
        <v>0</v>
      </c>
      <c r="BH143" s="110">
        <f t="shared" si="22"/>
        <v>0</v>
      </c>
      <c r="BI143" s="110">
        <f t="shared" si="23"/>
        <v>0</v>
      </c>
      <c r="BJ143" s="14" t="s">
        <v>9</v>
      </c>
      <c r="BK143" s="110">
        <f t="shared" si="24"/>
        <v>0</v>
      </c>
      <c r="BL143" s="14" t="s">
        <v>203</v>
      </c>
      <c r="BM143" s="14" t="s">
        <v>1910</v>
      </c>
    </row>
    <row r="144" spans="2:65" s="1" customFormat="1" ht="31.5" customHeight="1">
      <c r="B144" s="132"/>
      <c r="C144" s="168" t="s">
        <v>333</v>
      </c>
      <c r="D144" s="168" t="s">
        <v>217</v>
      </c>
      <c r="E144" s="169" t="s">
        <v>1911</v>
      </c>
      <c r="F144" s="252" t="s">
        <v>1912</v>
      </c>
      <c r="G144" s="251"/>
      <c r="H144" s="251"/>
      <c r="I144" s="251"/>
      <c r="J144" s="170" t="s">
        <v>201</v>
      </c>
      <c r="K144" s="171">
        <v>9</v>
      </c>
      <c r="L144" s="253">
        <v>0</v>
      </c>
      <c r="M144" s="251"/>
      <c r="N144" s="254">
        <f t="shared" si="15"/>
        <v>0</v>
      </c>
      <c r="O144" s="251"/>
      <c r="P144" s="251"/>
      <c r="Q144" s="251"/>
      <c r="R144" s="134"/>
      <c r="T144" s="165" t="s">
        <v>3</v>
      </c>
      <c r="U144" s="40" t="s">
        <v>39</v>
      </c>
      <c r="V144" s="32"/>
      <c r="W144" s="166">
        <f t="shared" si="16"/>
        <v>0</v>
      </c>
      <c r="X144" s="166">
        <v>0.00829</v>
      </c>
      <c r="Y144" s="166">
        <f t="shared" si="17"/>
        <v>0.07461000000000001</v>
      </c>
      <c r="Z144" s="166">
        <v>0</v>
      </c>
      <c r="AA144" s="167">
        <f t="shared" si="18"/>
        <v>0</v>
      </c>
      <c r="AR144" s="14" t="s">
        <v>203</v>
      </c>
      <c r="AT144" s="14" t="s">
        <v>217</v>
      </c>
      <c r="AU144" s="14" t="s">
        <v>84</v>
      </c>
      <c r="AY144" s="14" t="s">
        <v>196</v>
      </c>
      <c r="BE144" s="110">
        <f t="shared" si="19"/>
        <v>0</v>
      </c>
      <c r="BF144" s="110">
        <f t="shared" si="20"/>
        <v>0</v>
      </c>
      <c r="BG144" s="110">
        <f t="shared" si="21"/>
        <v>0</v>
      </c>
      <c r="BH144" s="110">
        <f t="shared" si="22"/>
        <v>0</v>
      </c>
      <c r="BI144" s="110">
        <f t="shared" si="23"/>
        <v>0</v>
      </c>
      <c r="BJ144" s="14" t="s">
        <v>9</v>
      </c>
      <c r="BK144" s="110">
        <f t="shared" si="24"/>
        <v>0</v>
      </c>
      <c r="BL144" s="14" t="s">
        <v>203</v>
      </c>
      <c r="BM144" s="14" t="s">
        <v>1913</v>
      </c>
    </row>
    <row r="145" spans="2:65" s="1" customFormat="1" ht="44.25" customHeight="1">
      <c r="B145" s="132"/>
      <c r="C145" s="168" t="s">
        <v>532</v>
      </c>
      <c r="D145" s="168" t="s">
        <v>217</v>
      </c>
      <c r="E145" s="169" t="s">
        <v>533</v>
      </c>
      <c r="F145" s="252" t="s">
        <v>534</v>
      </c>
      <c r="G145" s="251"/>
      <c r="H145" s="251"/>
      <c r="I145" s="251"/>
      <c r="J145" s="170" t="s">
        <v>250</v>
      </c>
      <c r="K145" s="171">
        <v>2</v>
      </c>
      <c r="L145" s="253">
        <v>0</v>
      </c>
      <c r="M145" s="251"/>
      <c r="N145" s="254">
        <f t="shared" si="15"/>
        <v>0</v>
      </c>
      <c r="O145" s="251"/>
      <c r="P145" s="251"/>
      <c r="Q145" s="251"/>
      <c r="R145" s="134"/>
      <c r="T145" s="165" t="s">
        <v>3</v>
      </c>
      <c r="U145" s="40" t="s">
        <v>39</v>
      </c>
      <c r="V145" s="32"/>
      <c r="W145" s="166">
        <f t="shared" si="16"/>
        <v>0</v>
      </c>
      <c r="X145" s="166">
        <v>0.00101</v>
      </c>
      <c r="Y145" s="166">
        <f t="shared" si="17"/>
        <v>0.00202</v>
      </c>
      <c r="Z145" s="166">
        <v>0</v>
      </c>
      <c r="AA145" s="167">
        <f t="shared" si="18"/>
        <v>0</v>
      </c>
      <c r="AR145" s="14" t="s">
        <v>203</v>
      </c>
      <c r="AT145" s="14" t="s">
        <v>217</v>
      </c>
      <c r="AU145" s="14" t="s">
        <v>84</v>
      </c>
      <c r="AY145" s="14" t="s">
        <v>196</v>
      </c>
      <c r="BE145" s="110">
        <f t="shared" si="19"/>
        <v>0</v>
      </c>
      <c r="BF145" s="110">
        <f t="shared" si="20"/>
        <v>0</v>
      </c>
      <c r="BG145" s="110">
        <f t="shared" si="21"/>
        <v>0</v>
      </c>
      <c r="BH145" s="110">
        <f t="shared" si="22"/>
        <v>0</v>
      </c>
      <c r="BI145" s="110">
        <f t="shared" si="23"/>
        <v>0</v>
      </c>
      <c r="BJ145" s="14" t="s">
        <v>9</v>
      </c>
      <c r="BK145" s="110">
        <f t="shared" si="24"/>
        <v>0</v>
      </c>
      <c r="BL145" s="14" t="s">
        <v>203</v>
      </c>
      <c r="BM145" s="14" t="s">
        <v>1914</v>
      </c>
    </row>
    <row r="146" spans="2:65" s="1" customFormat="1" ht="44.25" customHeight="1">
      <c r="B146" s="132"/>
      <c r="C146" s="168" t="s">
        <v>337</v>
      </c>
      <c r="D146" s="168" t="s">
        <v>217</v>
      </c>
      <c r="E146" s="169" t="s">
        <v>742</v>
      </c>
      <c r="F146" s="252" t="s">
        <v>743</v>
      </c>
      <c r="G146" s="251"/>
      <c r="H146" s="251"/>
      <c r="I146" s="251"/>
      <c r="J146" s="170" t="s">
        <v>250</v>
      </c>
      <c r="K146" s="171">
        <v>4</v>
      </c>
      <c r="L146" s="253">
        <v>0</v>
      </c>
      <c r="M146" s="251"/>
      <c r="N146" s="254">
        <f t="shared" si="15"/>
        <v>0</v>
      </c>
      <c r="O146" s="251"/>
      <c r="P146" s="251"/>
      <c r="Q146" s="251"/>
      <c r="R146" s="134"/>
      <c r="T146" s="165" t="s">
        <v>3</v>
      </c>
      <c r="U146" s="40" t="s">
        <v>39</v>
      </c>
      <c r="V146" s="32"/>
      <c r="W146" s="166">
        <f t="shared" si="16"/>
        <v>0</v>
      </c>
      <c r="X146" s="166">
        <v>0.00176</v>
      </c>
      <c r="Y146" s="166">
        <f t="shared" si="17"/>
        <v>0.00704</v>
      </c>
      <c r="Z146" s="166">
        <v>0</v>
      </c>
      <c r="AA146" s="167">
        <f t="shared" si="18"/>
        <v>0</v>
      </c>
      <c r="AR146" s="14" t="s">
        <v>203</v>
      </c>
      <c r="AT146" s="14" t="s">
        <v>217</v>
      </c>
      <c r="AU146" s="14" t="s">
        <v>84</v>
      </c>
      <c r="AY146" s="14" t="s">
        <v>196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9</v>
      </c>
      <c r="BK146" s="110">
        <f t="shared" si="24"/>
        <v>0</v>
      </c>
      <c r="BL146" s="14" t="s">
        <v>203</v>
      </c>
      <c r="BM146" s="14" t="s">
        <v>1915</v>
      </c>
    </row>
    <row r="147" spans="2:65" s="1" customFormat="1" ht="31.5" customHeight="1">
      <c r="B147" s="132"/>
      <c r="C147" s="168" t="s">
        <v>401</v>
      </c>
      <c r="D147" s="168" t="s">
        <v>217</v>
      </c>
      <c r="E147" s="169" t="s">
        <v>273</v>
      </c>
      <c r="F147" s="252" t="s">
        <v>274</v>
      </c>
      <c r="G147" s="251"/>
      <c r="H147" s="251"/>
      <c r="I147" s="251"/>
      <c r="J147" s="170" t="s">
        <v>201</v>
      </c>
      <c r="K147" s="171">
        <v>9.5</v>
      </c>
      <c r="L147" s="253">
        <v>0</v>
      </c>
      <c r="M147" s="251"/>
      <c r="N147" s="254">
        <f t="shared" si="15"/>
        <v>0</v>
      </c>
      <c r="O147" s="251"/>
      <c r="P147" s="251"/>
      <c r="Q147" s="251"/>
      <c r="R147" s="134"/>
      <c r="T147" s="165" t="s">
        <v>3</v>
      </c>
      <c r="U147" s="40" t="s">
        <v>39</v>
      </c>
      <c r="V147" s="32"/>
      <c r="W147" s="166">
        <f t="shared" si="16"/>
        <v>0</v>
      </c>
      <c r="X147" s="166">
        <v>0</v>
      </c>
      <c r="Y147" s="166">
        <f t="shared" si="17"/>
        <v>0</v>
      </c>
      <c r="Z147" s="166">
        <v>0</v>
      </c>
      <c r="AA147" s="167">
        <f t="shared" si="18"/>
        <v>0</v>
      </c>
      <c r="AR147" s="14" t="s">
        <v>203</v>
      </c>
      <c r="AT147" s="14" t="s">
        <v>217</v>
      </c>
      <c r="AU147" s="14" t="s">
        <v>84</v>
      </c>
      <c r="AY147" s="14" t="s">
        <v>196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9</v>
      </c>
      <c r="BK147" s="110">
        <f t="shared" si="24"/>
        <v>0</v>
      </c>
      <c r="BL147" s="14" t="s">
        <v>203</v>
      </c>
      <c r="BM147" s="14" t="s">
        <v>1916</v>
      </c>
    </row>
    <row r="148" spans="2:65" s="1" customFormat="1" ht="31.5" customHeight="1">
      <c r="B148" s="132"/>
      <c r="C148" s="168" t="s">
        <v>341</v>
      </c>
      <c r="D148" s="168" t="s">
        <v>217</v>
      </c>
      <c r="E148" s="169" t="s">
        <v>277</v>
      </c>
      <c r="F148" s="252" t="s">
        <v>278</v>
      </c>
      <c r="G148" s="251"/>
      <c r="H148" s="251"/>
      <c r="I148" s="251"/>
      <c r="J148" s="170" t="s">
        <v>201</v>
      </c>
      <c r="K148" s="171">
        <v>9</v>
      </c>
      <c r="L148" s="253">
        <v>0</v>
      </c>
      <c r="M148" s="251"/>
      <c r="N148" s="254">
        <f t="shared" si="15"/>
        <v>0</v>
      </c>
      <c r="O148" s="251"/>
      <c r="P148" s="251"/>
      <c r="Q148" s="251"/>
      <c r="R148" s="134"/>
      <c r="T148" s="165" t="s">
        <v>3</v>
      </c>
      <c r="U148" s="40" t="s">
        <v>39</v>
      </c>
      <c r="V148" s="32"/>
      <c r="W148" s="166">
        <f t="shared" si="16"/>
        <v>0</v>
      </c>
      <c r="X148" s="166">
        <v>0</v>
      </c>
      <c r="Y148" s="166">
        <f t="shared" si="17"/>
        <v>0</v>
      </c>
      <c r="Z148" s="166">
        <v>0</v>
      </c>
      <c r="AA148" s="167">
        <f t="shared" si="18"/>
        <v>0</v>
      </c>
      <c r="AR148" s="14" t="s">
        <v>203</v>
      </c>
      <c r="AT148" s="14" t="s">
        <v>217</v>
      </c>
      <c r="AU148" s="14" t="s">
        <v>84</v>
      </c>
      <c r="AY148" s="14" t="s">
        <v>196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9</v>
      </c>
      <c r="BK148" s="110">
        <f t="shared" si="24"/>
        <v>0</v>
      </c>
      <c r="BL148" s="14" t="s">
        <v>203</v>
      </c>
      <c r="BM148" s="14" t="s">
        <v>1917</v>
      </c>
    </row>
    <row r="149" spans="2:65" s="1" customFormat="1" ht="31.5" customHeight="1">
      <c r="B149" s="132"/>
      <c r="C149" s="168" t="s">
        <v>234</v>
      </c>
      <c r="D149" s="168" t="s">
        <v>217</v>
      </c>
      <c r="E149" s="169" t="s">
        <v>1918</v>
      </c>
      <c r="F149" s="252" t="s">
        <v>1919</v>
      </c>
      <c r="G149" s="251"/>
      <c r="H149" s="251"/>
      <c r="I149" s="251"/>
      <c r="J149" s="170" t="s">
        <v>250</v>
      </c>
      <c r="K149" s="171">
        <v>2</v>
      </c>
      <c r="L149" s="253">
        <v>0</v>
      </c>
      <c r="M149" s="251"/>
      <c r="N149" s="254">
        <f t="shared" si="15"/>
        <v>0</v>
      </c>
      <c r="O149" s="251"/>
      <c r="P149" s="251"/>
      <c r="Q149" s="251"/>
      <c r="R149" s="134"/>
      <c r="T149" s="165" t="s">
        <v>3</v>
      </c>
      <c r="U149" s="40" t="s">
        <v>39</v>
      </c>
      <c r="V149" s="32"/>
      <c r="W149" s="166">
        <f t="shared" si="16"/>
        <v>0</v>
      </c>
      <c r="X149" s="166">
        <v>0.00052</v>
      </c>
      <c r="Y149" s="166">
        <f t="shared" si="17"/>
        <v>0.00104</v>
      </c>
      <c r="Z149" s="166">
        <v>0</v>
      </c>
      <c r="AA149" s="167">
        <f t="shared" si="18"/>
        <v>0</v>
      </c>
      <c r="AR149" s="14" t="s">
        <v>203</v>
      </c>
      <c r="AT149" s="14" t="s">
        <v>217</v>
      </c>
      <c r="AU149" s="14" t="s">
        <v>84</v>
      </c>
      <c r="AY149" s="14" t="s">
        <v>196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9</v>
      </c>
      <c r="BK149" s="110">
        <f t="shared" si="24"/>
        <v>0</v>
      </c>
      <c r="BL149" s="14" t="s">
        <v>203</v>
      </c>
      <c r="BM149" s="14" t="s">
        <v>1920</v>
      </c>
    </row>
    <row r="150" spans="2:65" s="1" customFormat="1" ht="31.5" customHeight="1">
      <c r="B150" s="132"/>
      <c r="C150" s="168" t="s">
        <v>10</v>
      </c>
      <c r="D150" s="168" t="s">
        <v>217</v>
      </c>
      <c r="E150" s="169" t="s">
        <v>285</v>
      </c>
      <c r="F150" s="252" t="s">
        <v>286</v>
      </c>
      <c r="G150" s="251"/>
      <c r="H150" s="251"/>
      <c r="I150" s="251"/>
      <c r="J150" s="170" t="s">
        <v>224</v>
      </c>
      <c r="K150" s="172">
        <v>0</v>
      </c>
      <c r="L150" s="253">
        <v>0</v>
      </c>
      <c r="M150" s="251"/>
      <c r="N150" s="254">
        <f t="shared" si="15"/>
        <v>0</v>
      </c>
      <c r="O150" s="251"/>
      <c r="P150" s="251"/>
      <c r="Q150" s="251"/>
      <c r="R150" s="134"/>
      <c r="T150" s="165" t="s">
        <v>3</v>
      </c>
      <c r="U150" s="40" t="s">
        <v>39</v>
      </c>
      <c r="V150" s="32"/>
      <c r="W150" s="166">
        <f t="shared" si="16"/>
        <v>0</v>
      </c>
      <c r="X150" s="166">
        <v>0</v>
      </c>
      <c r="Y150" s="166">
        <f t="shared" si="17"/>
        <v>0</v>
      </c>
      <c r="Z150" s="166">
        <v>0</v>
      </c>
      <c r="AA150" s="167">
        <f t="shared" si="18"/>
        <v>0</v>
      </c>
      <c r="AR150" s="14" t="s">
        <v>203</v>
      </c>
      <c r="AT150" s="14" t="s">
        <v>217</v>
      </c>
      <c r="AU150" s="14" t="s">
        <v>84</v>
      </c>
      <c r="AY150" s="14" t="s">
        <v>196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9</v>
      </c>
      <c r="BK150" s="110">
        <f t="shared" si="24"/>
        <v>0</v>
      </c>
      <c r="BL150" s="14" t="s">
        <v>203</v>
      </c>
      <c r="BM150" s="14" t="s">
        <v>1921</v>
      </c>
    </row>
    <row r="151" spans="2:63" s="10" customFormat="1" ht="29.85" customHeight="1">
      <c r="B151" s="150"/>
      <c r="C151" s="151"/>
      <c r="D151" s="160" t="s">
        <v>168</v>
      </c>
      <c r="E151" s="160"/>
      <c r="F151" s="160"/>
      <c r="G151" s="160"/>
      <c r="H151" s="160"/>
      <c r="I151" s="160"/>
      <c r="J151" s="160"/>
      <c r="K151" s="160"/>
      <c r="L151" s="160"/>
      <c r="M151" s="160"/>
      <c r="N151" s="264">
        <f>BK151</f>
        <v>0</v>
      </c>
      <c r="O151" s="265"/>
      <c r="P151" s="265"/>
      <c r="Q151" s="265"/>
      <c r="R151" s="153"/>
      <c r="T151" s="154"/>
      <c r="U151" s="151"/>
      <c r="V151" s="151"/>
      <c r="W151" s="155">
        <f>SUM(W152:W162)</f>
        <v>0</v>
      </c>
      <c r="X151" s="151"/>
      <c r="Y151" s="155">
        <f>SUM(Y152:Y162)</f>
        <v>0.04327</v>
      </c>
      <c r="Z151" s="151"/>
      <c r="AA151" s="156">
        <f>SUM(AA152:AA162)</f>
        <v>0</v>
      </c>
      <c r="AR151" s="157" t="s">
        <v>84</v>
      </c>
      <c r="AT151" s="158" t="s">
        <v>73</v>
      </c>
      <c r="AU151" s="158" t="s">
        <v>9</v>
      </c>
      <c r="AY151" s="157" t="s">
        <v>196</v>
      </c>
      <c r="BK151" s="159">
        <f>SUM(BK152:BK162)</f>
        <v>0</v>
      </c>
    </row>
    <row r="152" spans="2:65" s="1" customFormat="1" ht="31.5" customHeight="1">
      <c r="B152" s="132"/>
      <c r="C152" s="168" t="s">
        <v>345</v>
      </c>
      <c r="D152" s="168" t="s">
        <v>217</v>
      </c>
      <c r="E152" s="169" t="s">
        <v>1922</v>
      </c>
      <c r="F152" s="252" t="s">
        <v>1923</v>
      </c>
      <c r="G152" s="251"/>
      <c r="H152" s="251"/>
      <c r="I152" s="251"/>
      <c r="J152" s="170" t="s">
        <v>245</v>
      </c>
      <c r="K152" s="171">
        <v>1</v>
      </c>
      <c r="L152" s="253">
        <v>0</v>
      </c>
      <c r="M152" s="251"/>
      <c r="N152" s="254">
        <f aca="true" t="shared" si="25" ref="N152:N162">ROUND(L152*K152,0)</f>
        <v>0</v>
      </c>
      <c r="O152" s="251"/>
      <c r="P152" s="251"/>
      <c r="Q152" s="251"/>
      <c r="R152" s="134"/>
      <c r="T152" s="165" t="s">
        <v>3</v>
      </c>
      <c r="U152" s="40" t="s">
        <v>39</v>
      </c>
      <c r="V152" s="32"/>
      <c r="W152" s="166">
        <f aca="true" t="shared" si="26" ref="W152:W162">V152*K152</f>
        <v>0</v>
      </c>
      <c r="X152" s="166">
        <v>0.01309</v>
      </c>
      <c r="Y152" s="166">
        <f aca="true" t="shared" si="27" ref="Y152:Y162">X152*K152</f>
        <v>0.01309</v>
      </c>
      <c r="Z152" s="166">
        <v>0</v>
      </c>
      <c r="AA152" s="167">
        <f aca="true" t="shared" si="28" ref="AA152:AA162">Z152*K152</f>
        <v>0</v>
      </c>
      <c r="AR152" s="14" t="s">
        <v>203</v>
      </c>
      <c r="AT152" s="14" t="s">
        <v>217</v>
      </c>
      <c r="AU152" s="14" t="s">
        <v>84</v>
      </c>
      <c r="AY152" s="14" t="s">
        <v>196</v>
      </c>
      <c r="BE152" s="110">
        <f aca="true" t="shared" si="29" ref="BE152:BE162">IF(U152="základní",N152,0)</f>
        <v>0</v>
      </c>
      <c r="BF152" s="110">
        <f aca="true" t="shared" si="30" ref="BF152:BF162">IF(U152="snížená",N152,0)</f>
        <v>0</v>
      </c>
      <c r="BG152" s="110">
        <f aca="true" t="shared" si="31" ref="BG152:BG162">IF(U152="zákl. přenesená",N152,0)</f>
        <v>0</v>
      </c>
      <c r="BH152" s="110">
        <f aca="true" t="shared" si="32" ref="BH152:BH162">IF(U152="sníž. přenesená",N152,0)</f>
        <v>0</v>
      </c>
      <c r="BI152" s="110">
        <f aca="true" t="shared" si="33" ref="BI152:BI162">IF(U152="nulová",N152,0)</f>
        <v>0</v>
      </c>
      <c r="BJ152" s="14" t="s">
        <v>9</v>
      </c>
      <c r="BK152" s="110">
        <f aca="true" t="shared" si="34" ref="BK152:BK162">ROUND(L152*K152,0)</f>
        <v>0</v>
      </c>
      <c r="BL152" s="14" t="s">
        <v>203</v>
      </c>
      <c r="BM152" s="14" t="s">
        <v>1924</v>
      </c>
    </row>
    <row r="153" spans="2:65" s="1" customFormat="1" ht="31.5" customHeight="1">
      <c r="B153" s="132"/>
      <c r="C153" s="168" t="s">
        <v>288</v>
      </c>
      <c r="D153" s="168" t="s">
        <v>217</v>
      </c>
      <c r="E153" s="169" t="s">
        <v>787</v>
      </c>
      <c r="F153" s="252" t="s">
        <v>788</v>
      </c>
      <c r="G153" s="251"/>
      <c r="H153" s="251"/>
      <c r="I153" s="251"/>
      <c r="J153" s="170" t="s">
        <v>250</v>
      </c>
      <c r="K153" s="171">
        <v>2</v>
      </c>
      <c r="L153" s="253">
        <v>0</v>
      </c>
      <c r="M153" s="251"/>
      <c r="N153" s="254">
        <f t="shared" si="25"/>
        <v>0</v>
      </c>
      <c r="O153" s="251"/>
      <c r="P153" s="251"/>
      <c r="Q153" s="251"/>
      <c r="R153" s="134"/>
      <c r="T153" s="165" t="s">
        <v>3</v>
      </c>
      <c r="U153" s="40" t="s">
        <v>39</v>
      </c>
      <c r="V153" s="32"/>
      <c r="W153" s="166">
        <f t="shared" si="26"/>
        <v>0</v>
      </c>
      <c r="X153" s="166">
        <v>0.00971</v>
      </c>
      <c r="Y153" s="166">
        <f t="shared" si="27"/>
        <v>0.01942</v>
      </c>
      <c r="Z153" s="166">
        <v>0</v>
      </c>
      <c r="AA153" s="167">
        <f t="shared" si="28"/>
        <v>0</v>
      </c>
      <c r="AR153" s="14" t="s">
        <v>203</v>
      </c>
      <c r="AT153" s="14" t="s">
        <v>217</v>
      </c>
      <c r="AU153" s="14" t="s">
        <v>84</v>
      </c>
      <c r="AY153" s="14" t="s">
        <v>196</v>
      </c>
      <c r="BE153" s="110">
        <f t="shared" si="29"/>
        <v>0</v>
      </c>
      <c r="BF153" s="110">
        <f t="shared" si="30"/>
        <v>0</v>
      </c>
      <c r="BG153" s="110">
        <f t="shared" si="31"/>
        <v>0</v>
      </c>
      <c r="BH153" s="110">
        <f t="shared" si="32"/>
        <v>0</v>
      </c>
      <c r="BI153" s="110">
        <f t="shared" si="33"/>
        <v>0</v>
      </c>
      <c r="BJ153" s="14" t="s">
        <v>9</v>
      </c>
      <c r="BK153" s="110">
        <f t="shared" si="34"/>
        <v>0</v>
      </c>
      <c r="BL153" s="14" t="s">
        <v>203</v>
      </c>
      <c r="BM153" s="14" t="s">
        <v>1925</v>
      </c>
    </row>
    <row r="154" spans="2:65" s="1" customFormat="1" ht="31.5" customHeight="1">
      <c r="B154" s="132"/>
      <c r="C154" s="168" t="s">
        <v>197</v>
      </c>
      <c r="D154" s="168" t="s">
        <v>217</v>
      </c>
      <c r="E154" s="169" t="s">
        <v>798</v>
      </c>
      <c r="F154" s="252" t="s">
        <v>799</v>
      </c>
      <c r="G154" s="251"/>
      <c r="H154" s="251"/>
      <c r="I154" s="251"/>
      <c r="J154" s="170" t="s">
        <v>250</v>
      </c>
      <c r="K154" s="171">
        <v>2</v>
      </c>
      <c r="L154" s="253">
        <v>0</v>
      </c>
      <c r="M154" s="251"/>
      <c r="N154" s="254">
        <f t="shared" si="25"/>
        <v>0</v>
      </c>
      <c r="O154" s="251"/>
      <c r="P154" s="251"/>
      <c r="Q154" s="251"/>
      <c r="R154" s="134"/>
      <c r="T154" s="165" t="s">
        <v>3</v>
      </c>
      <c r="U154" s="40" t="s">
        <v>39</v>
      </c>
      <c r="V154" s="32"/>
      <c r="W154" s="166">
        <f t="shared" si="26"/>
        <v>0</v>
      </c>
      <c r="X154" s="166">
        <v>0.00024</v>
      </c>
      <c r="Y154" s="166">
        <f t="shared" si="27"/>
        <v>0.00048</v>
      </c>
      <c r="Z154" s="166">
        <v>0</v>
      </c>
      <c r="AA154" s="167">
        <f t="shared" si="28"/>
        <v>0</v>
      </c>
      <c r="AR154" s="14" t="s">
        <v>203</v>
      </c>
      <c r="AT154" s="14" t="s">
        <v>217</v>
      </c>
      <c r="AU154" s="14" t="s">
        <v>84</v>
      </c>
      <c r="AY154" s="14" t="s">
        <v>196</v>
      </c>
      <c r="BE154" s="110">
        <f t="shared" si="29"/>
        <v>0</v>
      </c>
      <c r="BF154" s="110">
        <f t="shared" si="30"/>
        <v>0</v>
      </c>
      <c r="BG154" s="110">
        <f t="shared" si="31"/>
        <v>0</v>
      </c>
      <c r="BH154" s="110">
        <f t="shared" si="32"/>
        <v>0</v>
      </c>
      <c r="BI154" s="110">
        <f t="shared" si="33"/>
        <v>0</v>
      </c>
      <c r="BJ154" s="14" t="s">
        <v>9</v>
      </c>
      <c r="BK154" s="110">
        <f t="shared" si="34"/>
        <v>0</v>
      </c>
      <c r="BL154" s="14" t="s">
        <v>203</v>
      </c>
      <c r="BM154" s="14" t="s">
        <v>1926</v>
      </c>
    </row>
    <row r="155" spans="2:65" s="1" customFormat="1" ht="31.5" customHeight="1">
      <c r="B155" s="132"/>
      <c r="C155" s="168" t="s">
        <v>280</v>
      </c>
      <c r="D155" s="168" t="s">
        <v>217</v>
      </c>
      <c r="E155" s="169" t="s">
        <v>1927</v>
      </c>
      <c r="F155" s="252" t="s">
        <v>1928</v>
      </c>
      <c r="G155" s="251"/>
      <c r="H155" s="251"/>
      <c r="I155" s="251"/>
      <c r="J155" s="170" t="s">
        <v>250</v>
      </c>
      <c r="K155" s="171">
        <v>1</v>
      </c>
      <c r="L155" s="253">
        <v>0</v>
      </c>
      <c r="M155" s="251"/>
      <c r="N155" s="254">
        <f t="shared" si="25"/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 t="shared" si="26"/>
        <v>0</v>
      </c>
      <c r="X155" s="166">
        <v>0.0006</v>
      </c>
      <c r="Y155" s="166">
        <f t="shared" si="27"/>
        <v>0.0006</v>
      </c>
      <c r="Z155" s="166">
        <v>0</v>
      </c>
      <c r="AA155" s="167">
        <f t="shared" si="28"/>
        <v>0</v>
      </c>
      <c r="AR155" s="14" t="s">
        <v>203</v>
      </c>
      <c r="AT155" s="14" t="s">
        <v>217</v>
      </c>
      <c r="AU155" s="14" t="s">
        <v>84</v>
      </c>
      <c r="AY155" s="14" t="s">
        <v>196</v>
      </c>
      <c r="BE155" s="110">
        <f t="shared" si="29"/>
        <v>0</v>
      </c>
      <c r="BF155" s="110">
        <f t="shared" si="30"/>
        <v>0</v>
      </c>
      <c r="BG155" s="110">
        <f t="shared" si="31"/>
        <v>0</v>
      </c>
      <c r="BH155" s="110">
        <f t="shared" si="32"/>
        <v>0</v>
      </c>
      <c r="BI155" s="110">
        <f t="shared" si="33"/>
        <v>0</v>
      </c>
      <c r="BJ155" s="14" t="s">
        <v>9</v>
      </c>
      <c r="BK155" s="110">
        <f t="shared" si="34"/>
        <v>0</v>
      </c>
      <c r="BL155" s="14" t="s">
        <v>203</v>
      </c>
      <c r="BM155" s="14" t="s">
        <v>1929</v>
      </c>
    </row>
    <row r="156" spans="2:65" s="1" customFormat="1" ht="31.5" customHeight="1">
      <c r="B156" s="132"/>
      <c r="C156" s="168" t="s">
        <v>208</v>
      </c>
      <c r="D156" s="168" t="s">
        <v>217</v>
      </c>
      <c r="E156" s="169" t="s">
        <v>804</v>
      </c>
      <c r="F156" s="252" t="s">
        <v>805</v>
      </c>
      <c r="G156" s="251"/>
      <c r="H156" s="251"/>
      <c r="I156" s="251"/>
      <c r="J156" s="170" t="s">
        <v>250</v>
      </c>
      <c r="K156" s="171">
        <v>1</v>
      </c>
      <c r="L156" s="253">
        <v>0</v>
      </c>
      <c r="M156" s="251"/>
      <c r="N156" s="254">
        <f t="shared" si="25"/>
        <v>0</v>
      </c>
      <c r="O156" s="251"/>
      <c r="P156" s="251"/>
      <c r="Q156" s="251"/>
      <c r="R156" s="134"/>
      <c r="T156" s="165" t="s">
        <v>3</v>
      </c>
      <c r="U156" s="40" t="s">
        <v>39</v>
      </c>
      <c r="V156" s="32"/>
      <c r="W156" s="166">
        <f t="shared" si="26"/>
        <v>0</v>
      </c>
      <c r="X156" s="166">
        <v>0.00136</v>
      </c>
      <c r="Y156" s="166">
        <f t="shared" si="27"/>
        <v>0.00136</v>
      </c>
      <c r="Z156" s="166">
        <v>0</v>
      </c>
      <c r="AA156" s="167">
        <f t="shared" si="28"/>
        <v>0</v>
      </c>
      <c r="AR156" s="14" t="s">
        <v>203</v>
      </c>
      <c r="AT156" s="14" t="s">
        <v>217</v>
      </c>
      <c r="AU156" s="14" t="s">
        <v>84</v>
      </c>
      <c r="AY156" s="14" t="s">
        <v>196</v>
      </c>
      <c r="BE156" s="110">
        <f t="shared" si="29"/>
        <v>0</v>
      </c>
      <c r="BF156" s="110">
        <f t="shared" si="30"/>
        <v>0</v>
      </c>
      <c r="BG156" s="110">
        <f t="shared" si="31"/>
        <v>0</v>
      </c>
      <c r="BH156" s="110">
        <f t="shared" si="32"/>
        <v>0</v>
      </c>
      <c r="BI156" s="110">
        <f t="shared" si="33"/>
        <v>0</v>
      </c>
      <c r="BJ156" s="14" t="s">
        <v>9</v>
      </c>
      <c r="BK156" s="110">
        <f t="shared" si="34"/>
        <v>0</v>
      </c>
      <c r="BL156" s="14" t="s">
        <v>203</v>
      </c>
      <c r="BM156" s="14" t="s">
        <v>1930</v>
      </c>
    </row>
    <row r="157" spans="2:65" s="1" customFormat="1" ht="31.5" customHeight="1">
      <c r="B157" s="132"/>
      <c r="C157" s="168" t="s">
        <v>558</v>
      </c>
      <c r="D157" s="168" t="s">
        <v>217</v>
      </c>
      <c r="E157" s="169" t="s">
        <v>293</v>
      </c>
      <c r="F157" s="252" t="s">
        <v>294</v>
      </c>
      <c r="G157" s="251"/>
      <c r="H157" s="251"/>
      <c r="I157" s="251"/>
      <c r="J157" s="170" t="s">
        <v>250</v>
      </c>
      <c r="K157" s="171">
        <v>2</v>
      </c>
      <c r="L157" s="253">
        <v>0</v>
      </c>
      <c r="M157" s="251"/>
      <c r="N157" s="254">
        <f t="shared" si="25"/>
        <v>0</v>
      </c>
      <c r="O157" s="251"/>
      <c r="P157" s="251"/>
      <c r="Q157" s="251"/>
      <c r="R157" s="134"/>
      <c r="T157" s="165" t="s">
        <v>3</v>
      </c>
      <c r="U157" s="40" t="s">
        <v>39</v>
      </c>
      <c r="V157" s="32"/>
      <c r="W157" s="166">
        <f t="shared" si="26"/>
        <v>0</v>
      </c>
      <c r="X157" s="166">
        <v>0.00022</v>
      </c>
      <c r="Y157" s="166">
        <f t="shared" si="27"/>
        <v>0.00044</v>
      </c>
      <c r="Z157" s="166">
        <v>0</v>
      </c>
      <c r="AA157" s="167">
        <f t="shared" si="28"/>
        <v>0</v>
      </c>
      <c r="AR157" s="14" t="s">
        <v>203</v>
      </c>
      <c r="AT157" s="14" t="s">
        <v>217</v>
      </c>
      <c r="AU157" s="14" t="s">
        <v>84</v>
      </c>
      <c r="AY157" s="14" t="s">
        <v>196</v>
      </c>
      <c r="BE157" s="110">
        <f t="shared" si="29"/>
        <v>0</v>
      </c>
      <c r="BF157" s="110">
        <f t="shared" si="30"/>
        <v>0</v>
      </c>
      <c r="BG157" s="110">
        <f t="shared" si="31"/>
        <v>0</v>
      </c>
      <c r="BH157" s="110">
        <f t="shared" si="32"/>
        <v>0</v>
      </c>
      <c r="BI157" s="110">
        <f t="shared" si="33"/>
        <v>0</v>
      </c>
      <c r="BJ157" s="14" t="s">
        <v>9</v>
      </c>
      <c r="BK157" s="110">
        <f t="shared" si="34"/>
        <v>0</v>
      </c>
      <c r="BL157" s="14" t="s">
        <v>203</v>
      </c>
      <c r="BM157" s="14" t="s">
        <v>1931</v>
      </c>
    </row>
    <row r="158" spans="2:65" s="1" customFormat="1" ht="31.5" customHeight="1">
      <c r="B158" s="132"/>
      <c r="C158" s="168" t="s">
        <v>260</v>
      </c>
      <c r="D158" s="168" t="s">
        <v>217</v>
      </c>
      <c r="E158" s="169" t="s">
        <v>828</v>
      </c>
      <c r="F158" s="252" t="s">
        <v>829</v>
      </c>
      <c r="G158" s="251"/>
      <c r="H158" s="251"/>
      <c r="I158" s="251"/>
      <c r="J158" s="170" t="s">
        <v>250</v>
      </c>
      <c r="K158" s="171">
        <v>2</v>
      </c>
      <c r="L158" s="253">
        <v>0</v>
      </c>
      <c r="M158" s="251"/>
      <c r="N158" s="254">
        <f t="shared" si="25"/>
        <v>0</v>
      </c>
      <c r="O158" s="251"/>
      <c r="P158" s="251"/>
      <c r="Q158" s="251"/>
      <c r="R158" s="134"/>
      <c r="T158" s="165" t="s">
        <v>3</v>
      </c>
      <c r="U158" s="40" t="s">
        <v>39</v>
      </c>
      <c r="V158" s="32"/>
      <c r="W158" s="166">
        <f t="shared" si="26"/>
        <v>0</v>
      </c>
      <c r="X158" s="166">
        <v>0.00107</v>
      </c>
      <c r="Y158" s="166">
        <f t="shared" si="27"/>
        <v>0.00214</v>
      </c>
      <c r="Z158" s="166">
        <v>0</v>
      </c>
      <c r="AA158" s="167">
        <f t="shared" si="28"/>
        <v>0</v>
      </c>
      <c r="AR158" s="14" t="s">
        <v>203</v>
      </c>
      <c r="AT158" s="14" t="s">
        <v>217</v>
      </c>
      <c r="AU158" s="14" t="s">
        <v>84</v>
      </c>
      <c r="AY158" s="14" t="s">
        <v>196</v>
      </c>
      <c r="BE158" s="110">
        <f t="shared" si="29"/>
        <v>0</v>
      </c>
      <c r="BF158" s="110">
        <f t="shared" si="30"/>
        <v>0</v>
      </c>
      <c r="BG158" s="110">
        <f t="shared" si="31"/>
        <v>0</v>
      </c>
      <c r="BH158" s="110">
        <f t="shared" si="32"/>
        <v>0</v>
      </c>
      <c r="BI158" s="110">
        <f t="shared" si="33"/>
        <v>0</v>
      </c>
      <c r="BJ158" s="14" t="s">
        <v>9</v>
      </c>
      <c r="BK158" s="110">
        <f t="shared" si="34"/>
        <v>0</v>
      </c>
      <c r="BL158" s="14" t="s">
        <v>203</v>
      </c>
      <c r="BM158" s="14" t="s">
        <v>1932</v>
      </c>
    </row>
    <row r="159" spans="2:65" s="1" customFormat="1" ht="31.5" customHeight="1">
      <c r="B159" s="132"/>
      <c r="C159" s="168" t="s">
        <v>238</v>
      </c>
      <c r="D159" s="168" t="s">
        <v>217</v>
      </c>
      <c r="E159" s="169" t="s">
        <v>1933</v>
      </c>
      <c r="F159" s="252" t="s">
        <v>1934</v>
      </c>
      <c r="G159" s="251"/>
      <c r="H159" s="251"/>
      <c r="I159" s="251"/>
      <c r="J159" s="170" t="s">
        <v>250</v>
      </c>
      <c r="K159" s="171">
        <v>1</v>
      </c>
      <c r="L159" s="253">
        <v>0</v>
      </c>
      <c r="M159" s="251"/>
      <c r="N159" s="254">
        <f t="shared" si="25"/>
        <v>0</v>
      </c>
      <c r="O159" s="251"/>
      <c r="P159" s="251"/>
      <c r="Q159" s="251"/>
      <c r="R159" s="134"/>
      <c r="T159" s="165" t="s">
        <v>3</v>
      </c>
      <c r="U159" s="40" t="s">
        <v>39</v>
      </c>
      <c r="V159" s="32"/>
      <c r="W159" s="166">
        <f t="shared" si="26"/>
        <v>0</v>
      </c>
      <c r="X159" s="166">
        <v>0.00174</v>
      </c>
      <c r="Y159" s="166">
        <f t="shared" si="27"/>
        <v>0.00174</v>
      </c>
      <c r="Z159" s="166">
        <v>0</v>
      </c>
      <c r="AA159" s="167">
        <f t="shared" si="28"/>
        <v>0</v>
      </c>
      <c r="AR159" s="14" t="s">
        <v>203</v>
      </c>
      <c r="AT159" s="14" t="s">
        <v>217</v>
      </c>
      <c r="AU159" s="14" t="s">
        <v>84</v>
      </c>
      <c r="AY159" s="14" t="s">
        <v>196</v>
      </c>
      <c r="BE159" s="110">
        <f t="shared" si="29"/>
        <v>0</v>
      </c>
      <c r="BF159" s="110">
        <f t="shared" si="30"/>
        <v>0</v>
      </c>
      <c r="BG159" s="110">
        <f t="shared" si="31"/>
        <v>0</v>
      </c>
      <c r="BH159" s="110">
        <f t="shared" si="32"/>
        <v>0</v>
      </c>
      <c r="BI159" s="110">
        <f t="shared" si="33"/>
        <v>0</v>
      </c>
      <c r="BJ159" s="14" t="s">
        <v>9</v>
      </c>
      <c r="BK159" s="110">
        <f t="shared" si="34"/>
        <v>0</v>
      </c>
      <c r="BL159" s="14" t="s">
        <v>203</v>
      </c>
      <c r="BM159" s="14" t="s">
        <v>1935</v>
      </c>
    </row>
    <row r="160" spans="2:65" s="1" customFormat="1" ht="44.25" customHeight="1">
      <c r="B160" s="132"/>
      <c r="C160" s="168" t="s">
        <v>410</v>
      </c>
      <c r="D160" s="168" t="s">
        <v>217</v>
      </c>
      <c r="E160" s="169" t="s">
        <v>555</v>
      </c>
      <c r="F160" s="252" t="s">
        <v>556</v>
      </c>
      <c r="G160" s="251"/>
      <c r="H160" s="251"/>
      <c r="I160" s="251"/>
      <c r="J160" s="170" t="s">
        <v>250</v>
      </c>
      <c r="K160" s="171">
        <v>2</v>
      </c>
      <c r="L160" s="253">
        <v>0</v>
      </c>
      <c r="M160" s="251"/>
      <c r="N160" s="254">
        <f t="shared" si="25"/>
        <v>0</v>
      </c>
      <c r="O160" s="251"/>
      <c r="P160" s="251"/>
      <c r="Q160" s="251"/>
      <c r="R160" s="134"/>
      <c r="T160" s="165" t="s">
        <v>3</v>
      </c>
      <c r="U160" s="40" t="s">
        <v>39</v>
      </c>
      <c r="V160" s="32"/>
      <c r="W160" s="166">
        <f t="shared" si="26"/>
        <v>0</v>
      </c>
      <c r="X160" s="166">
        <v>0.00053</v>
      </c>
      <c r="Y160" s="166">
        <f t="shared" si="27"/>
        <v>0.00106</v>
      </c>
      <c r="Z160" s="166">
        <v>0</v>
      </c>
      <c r="AA160" s="167">
        <f t="shared" si="28"/>
        <v>0</v>
      </c>
      <c r="AR160" s="14" t="s">
        <v>203</v>
      </c>
      <c r="AT160" s="14" t="s">
        <v>217</v>
      </c>
      <c r="AU160" s="14" t="s">
        <v>84</v>
      </c>
      <c r="AY160" s="14" t="s">
        <v>196</v>
      </c>
      <c r="BE160" s="110">
        <f t="shared" si="29"/>
        <v>0</v>
      </c>
      <c r="BF160" s="110">
        <f t="shared" si="30"/>
        <v>0</v>
      </c>
      <c r="BG160" s="110">
        <f t="shared" si="31"/>
        <v>0</v>
      </c>
      <c r="BH160" s="110">
        <f t="shared" si="32"/>
        <v>0</v>
      </c>
      <c r="BI160" s="110">
        <f t="shared" si="33"/>
        <v>0</v>
      </c>
      <c r="BJ160" s="14" t="s">
        <v>9</v>
      </c>
      <c r="BK160" s="110">
        <f t="shared" si="34"/>
        <v>0</v>
      </c>
      <c r="BL160" s="14" t="s">
        <v>203</v>
      </c>
      <c r="BM160" s="14" t="s">
        <v>1936</v>
      </c>
    </row>
    <row r="161" spans="2:65" s="1" customFormat="1" ht="69.75" customHeight="1">
      <c r="B161" s="132"/>
      <c r="C161" s="168" t="s">
        <v>565</v>
      </c>
      <c r="D161" s="168" t="s">
        <v>217</v>
      </c>
      <c r="E161" s="169" t="s">
        <v>559</v>
      </c>
      <c r="F161" s="252" t="s">
        <v>560</v>
      </c>
      <c r="G161" s="251"/>
      <c r="H161" s="251"/>
      <c r="I161" s="251"/>
      <c r="J161" s="170" t="s">
        <v>250</v>
      </c>
      <c r="K161" s="171">
        <v>2</v>
      </c>
      <c r="L161" s="253">
        <v>0</v>
      </c>
      <c r="M161" s="251"/>
      <c r="N161" s="254">
        <f t="shared" si="25"/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 t="shared" si="26"/>
        <v>0</v>
      </c>
      <c r="X161" s="166">
        <v>0.00147</v>
      </c>
      <c r="Y161" s="166">
        <f t="shared" si="27"/>
        <v>0.00294</v>
      </c>
      <c r="Z161" s="166">
        <v>0</v>
      </c>
      <c r="AA161" s="167">
        <f t="shared" si="28"/>
        <v>0</v>
      </c>
      <c r="AR161" s="14" t="s">
        <v>203</v>
      </c>
      <c r="AT161" s="14" t="s">
        <v>217</v>
      </c>
      <c r="AU161" s="14" t="s">
        <v>84</v>
      </c>
      <c r="AY161" s="14" t="s">
        <v>196</v>
      </c>
      <c r="BE161" s="110">
        <f t="shared" si="29"/>
        <v>0</v>
      </c>
      <c r="BF161" s="110">
        <f t="shared" si="30"/>
        <v>0</v>
      </c>
      <c r="BG161" s="110">
        <f t="shared" si="31"/>
        <v>0</v>
      </c>
      <c r="BH161" s="110">
        <f t="shared" si="32"/>
        <v>0</v>
      </c>
      <c r="BI161" s="110">
        <f t="shared" si="33"/>
        <v>0</v>
      </c>
      <c r="BJ161" s="14" t="s">
        <v>9</v>
      </c>
      <c r="BK161" s="110">
        <f t="shared" si="34"/>
        <v>0</v>
      </c>
      <c r="BL161" s="14" t="s">
        <v>203</v>
      </c>
      <c r="BM161" s="14" t="s">
        <v>1937</v>
      </c>
    </row>
    <row r="162" spans="2:65" s="1" customFormat="1" ht="31.5" customHeight="1">
      <c r="B162" s="132"/>
      <c r="C162" s="168" t="s">
        <v>413</v>
      </c>
      <c r="D162" s="168" t="s">
        <v>217</v>
      </c>
      <c r="E162" s="169" t="s">
        <v>301</v>
      </c>
      <c r="F162" s="252" t="s">
        <v>302</v>
      </c>
      <c r="G162" s="251"/>
      <c r="H162" s="251"/>
      <c r="I162" s="251"/>
      <c r="J162" s="170" t="s">
        <v>224</v>
      </c>
      <c r="K162" s="172">
        <v>0</v>
      </c>
      <c r="L162" s="253">
        <v>0</v>
      </c>
      <c r="M162" s="251"/>
      <c r="N162" s="254">
        <f t="shared" si="25"/>
        <v>0</v>
      </c>
      <c r="O162" s="251"/>
      <c r="P162" s="251"/>
      <c r="Q162" s="251"/>
      <c r="R162" s="134"/>
      <c r="T162" s="165" t="s">
        <v>3</v>
      </c>
      <c r="U162" s="40" t="s">
        <v>39</v>
      </c>
      <c r="V162" s="32"/>
      <c r="W162" s="166">
        <f t="shared" si="26"/>
        <v>0</v>
      </c>
      <c r="X162" s="166">
        <v>0</v>
      </c>
      <c r="Y162" s="166">
        <f t="shared" si="27"/>
        <v>0</v>
      </c>
      <c r="Z162" s="166">
        <v>0</v>
      </c>
      <c r="AA162" s="167">
        <f t="shared" si="28"/>
        <v>0</v>
      </c>
      <c r="AR162" s="14" t="s">
        <v>203</v>
      </c>
      <c r="AT162" s="14" t="s">
        <v>217</v>
      </c>
      <c r="AU162" s="14" t="s">
        <v>84</v>
      </c>
      <c r="AY162" s="14" t="s">
        <v>196</v>
      </c>
      <c r="BE162" s="110">
        <f t="shared" si="29"/>
        <v>0</v>
      </c>
      <c r="BF162" s="110">
        <f t="shared" si="30"/>
        <v>0</v>
      </c>
      <c r="BG162" s="110">
        <f t="shared" si="31"/>
        <v>0</v>
      </c>
      <c r="BH162" s="110">
        <f t="shared" si="32"/>
        <v>0</v>
      </c>
      <c r="BI162" s="110">
        <f t="shared" si="33"/>
        <v>0</v>
      </c>
      <c r="BJ162" s="14" t="s">
        <v>9</v>
      </c>
      <c r="BK162" s="110">
        <f t="shared" si="34"/>
        <v>0</v>
      </c>
      <c r="BL162" s="14" t="s">
        <v>203</v>
      </c>
      <c r="BM162" s="14" t="s">
        <v>1938</v>
      </c>
    </row>
    <row r="163" spans="2:63" s="10" customFormat="1" ht="29.85" customHeight="1">
      <c r="B163" s="150"/>
      <c r="C163" s="151"/>
      <c r="D163" s="160" t="s">
        <v>169</v>
      </c>
      <c r="E163" s="160"/>
      <c r="F163" s="160"/>
      <c r="G163" s="160"/>
      <c r="H163" s="160"/>
      <c r="I163" s="160"/>
      <c r="J163" s="160"/>
      <c r="K163" s="160"/>
      <c r="L163" s="160"/>
      <c r="M163" s="160"/>
      <c r="N163" s="264">
        <f>BK163</f>
        <v>0</v>
      </c>
      <c r="O163" s="265"/>
      <c r="P163" s="265"/>
      <c r="Q163" s="265"/>
      <c r="R163" s="153"/>
      <c r="T163" s="154"/>
      <c r="U163" s="151"/>
      <c r="V163" s="151"/>
      <c r="W163" s="155">
        <f>SUM(W164:W165)</f>
        <v>0</v>
      </c>
      <c r="X163" s="151"/>
      <c r="Y163" s="155">
        <f>SUM(Y164:Y165)</f>
        <v>0</v>
      </c>
      <c r="Z163" s="151"/>
      <c r="AA163" s="156">
        <f>SUM(AA164:AA165)</f>
        <v>0</v>
      </c>
      <c r="AR163" s="157" t="s">
        <v>84</v>
      </c>
      <c r="AT163" s="158" t="s">
        <v>73</v>
      </c>
      <c r="AU163" s="158" t="s">
        <v>9</v>
      </c>
      <c r="AY163" s="157" t="s">
        <v>196</v>
      </c>
      <c r="BK163" s="159">
        <f>SUM(BK164:BK165)</f>
        <v>0</v>
      </c>
    </row>
    <row r="164" spans="2:65" s="1" customFormat="1" ht="44.25" customHeight="1">
      <c r="B164" s="132"/>
      <c r="C164" s="168" t="s">
        <v>292</v>
      </c>
      <c r="D164" s="168" t="s">
        <v>217</v>
      </c>
      <c r="E164" s="169" t="s">
        <v>305</v>
      </c>
      <c r="F164" s="252" t="s">
        <v>306</v>
      </c>
      <c r="G164" s="251"/>
      <c r="H164" s="251"/>
      <c r="I164" s="251"/>
      <c r="J164" s="170" t="s">
        <v>307</v>
      </c>
      <c r="K164" s="171">
        <v>15</v>
      </c>
      <c r="L164" s="253">
        <v>0</v>
      </c>
      <c r="M164" s="251"/>
      <c r="N164" s="254">
        <f>ROUND(L164*K164,0)</f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>V164*K164</f>
        <v>0</v>
      </c>
      <c r="X164" s="166">
        <v>0</v>
      </c>
      <c r="Y164" s="166">
        <f>X164*K164</f>
        <v>0</v>
      </c>
      <c r="Z164" s="166">
        <v>0</v>
      </c>
      <c r="AA164" s="167">
        <f>Z164*K164</f>
        <v>0</v>
      </c>
      <c r="AR164" s="14" t="s">
        <v>9</v>
      </c>
      <c r="AT164" s="14" t="s">
        <v>217</v>
      </c>
      <c r="AU164" s="14" t="s">
        <v>84</v>
      </c>
      <c r="AY164" s="14" t="s">
        <v>196</v>
      </c>
      <c r="BE164" s="110">
        <f>IF(U164="základní",N164,0)</f>
        <v>0</v>
      </c>
      <c r="BF164" s="110">
        <f>IF(U164="snížená",N164,0)</f>
        <v>0</v>
      </c>
      <c r="BG164" s="110">
        <f>IF(U164="zákl. přenesená",N164,0)</f>
        <v>0</v>
      </c>
      <c r="BH164" s="110">
        <f>IF(U164="sníž. přenesená",N164,0)</f>
        <v>0</v>
      </c>
      <c r="BI164" s="110">
        <f>IF(U164="nulová",N164,0)</f>
        <v>0</v>
      </c>
      <c r="BJ164" s="14" t="s">
        <v>9</v>
      </c>
      <c r="BK164" s="110">
        <f>ROUND(L164*K164,0)</f>
        <v>0</v>
      </c>
      <c r="BL164" s="14" t="s">
        <v>9</v>
      </c>
      <c r="BM164" s="14" t="s">
        <v>1939</v>
      </c>
    </row>
    <row r="165" spans="2:65" s="1" customFormat="1" ht="31.5" customHeight="1">
      <c r="B165" s="132"/>
      <c r="C165" s="168" t="s">
        <v>416</v>
      </c>
      <c r="D165" s="168" t="s">
        <v>217</v>
      </c>
      <c r="E165" s="169" t="s">
        <v>309</v>
      </c>
      <c r="F165" s="252" t="s">
        <v>310</v>
      </c>
      <c r="G165" s="251"/>
      <c r="H165" s="251"/>
      <c r="I165" s="251"/>
      <c r="J165" s="170" t="s">
        <v>224</v>
      </c>
      <c r="K165" s="172">
        <v>0</v>
      </c>
      <c r="L165" s="253">
        <v>0</v>
      </c>
      <c r="M165" s="251"/>
      <c r="N165" s="254">
        <f>ROUND(L165*K165,0)</f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>V165*K165</f>
        <v>0</v>
      </c>
      <c r="X165" s="166">
        <v>0</v>
      </c>
      <c r="Y165" s="166">
        <f>X165*K165</f>
        <v>0</v>
      </c>
      <c r="Z165" s="166">
        <v>0</v>
      </c>
      <c r="AA165" s="167">
        <f>Z165*K165</f>
        <v>0</v>
      </c>
      <c r="AR165" s="14" t="s">
        <v>203</v>
      </c>
      <c r="AT165" s="14" t="s">
        <v>217</v>
      </c>
      <c r="AU165" s="14" t="s">
        <v>84</v>
      </c>
      <c r="AY165" s="14" t="s">
        <v>196</v>
      </c>
      <c r="BE165" s="110">
        <f>IF(U165="základní",N165,0)</f>
        <v>0</v>
      </c>
      <c r="BF165" s="110">
        <f>IF(U165="snížená",N165,0)</f>
        <v>0</v>
      </c>
      <c r="BG165" s="110">
        <f>IF(U165="zákl. přenesená",N165,0)</f>
        <v>0</v>
      </c>
      <c r="BH165" s="110">
        <f>IF(U165="sníž. přenesená",N165,0)</f>
        <v>0</v>
      </c>
      <c r="BI165" s="110">
        <f>IF(U165="nulová",N165,0)</f>
        <v>0</v>
      </c>
      <c r="BJ165" s="14" t="s">
        <v>9</v>
      </c>
      <c r="BK165" s="110">
        <f>ROUND(L165*K165,0)</f>
        <v>0</v>
      </c>
      <c r="BL165" s="14" t="s">
        <v>203</v>
      </c>
      <c r="BM165" s="14" t="s">
        <v>1940</v>
      </c>
    </row>
    <row r="166" spans="2:63" s="10" customFormat="1" ht="29.85" customHeight="1">
      <c r="B166" s="150"/>
      <c r="C166" s="151"/>
      <c r="D166" s="160" t="s">
        <v>170</v>
      </c>
      <c r="E166" s="160"/>
      <c r="F166" s="160"/>
      <c r="G166" s="160"/>
      <c r="H166" s="160"/>
      <c r="I166" s="160"/>
      <c r="J166" s="160"/>
      <c r="K166" s="160"/>
      <c r="L166" s="160"/>
      <c r="M166" s="160"/>
      <c r="N166" s="264">
        <f>BK166</f>
        <v>0</v>
      </c>
      <c r="O166" s="265"/>
      <c r="P166" s="265"/>
      <c r="Q166" s="265"/>
      <c r="R166" s="153"/>
      <c r="T166" s="154"/>
      <c r="U166" s="151"/>
      <c r="V166" s="151"/>
      <c r="W166" s="155">
        <f>SUM(W167:W168)</f>
        <v>0</v>
      </c>
      <c r="X166" s="151"/>
      <c r="Y166" s="155">
        <f>SUM(Y167:Y168)</f>
        <v>0.0011049999999999999</v>
      </c>
      <c r="Z166" s="151"/>
      <c r="AA166" s="156">
        <f>SUM(AA167:AA168)</f>
        <v>0</v>
      </c>
      <c r="AR166" s="157" t="s">
        <v>84</v>
      </c>
      <c r="AT166" s="158" t="s">
        <v>73</v>
      </c>
      <c r="AU166" s="158" t="s">
        <v>9</v>
      </c>
      <c r="AY166" s="157" t="s">
        <v>196</v>
      </c>
      <c r="BK166" s="159">
        <f>SUM(BK167:BK168)</f>
        <v>0</v>
      </c>
    </row>
    <row r="167" spans="2:65" s="1" customFormat="1" ht="31.5" customHeight="1">
      <c r="B167" s="132"/>
      <c r="C167" s="168" t="s">
        <v>440</v>
      </c>
      <c r="D167" s="168" t="s">
        <v>217</v>
      </c>
      <c r="E167" s="169" t="s">
        <v>313</v>
      </c>
      <c r="F167" s="252" t="s">
        <v>314</v>
      </c>
      <c r="G167" s="251"/>
      <c r="H167" s="251"/>
      <c r="I167" s="251"/>
      <c r="J167" s="170" t="s">
        <v>201</v>
      </c>
      <c r="K167" s="171">
        <v>9.5</v>
      </c>
      <c r="L167" s="253">
        <v>0</v>
      </c>
      <c r="M167" s="251"/>
      <c r="N167" s="254">
        <f>ROUND(L167*K167,0)</f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>V167*K167</f>
        <v>0</v>
      </c>
      <c r="X167" s="166">
        <v>5E-05</v>
      </c>
      <c r="Y167" s="166">
        <f>X167*K167</f>
        <v>0.000475</v>
      </c>
      <c r="Z167" s="166">
        <v>0</v>
      </c>
      <c r="AA167" s="167">
        <f>Z167*K167</f>
        <v>0</v>
      </c>
      <c r="AR167" s="14" t="s">
        <v>203</v>
      </c>
      <c r="AT167" s="14" t="s">
        <v>217</v>
      </c>
      <c r="AU167" s="14" t="s">
        <v>84</v>
      </c>
      <c r="AY167" s="14" t="s">
        <v>196</v>
      </c>
      <c r="BE167" s="110">
        <f>IF(U167="základní",N167,0)</f>
        <v>0</v>
      </c>
      <c r="BF167" s="110">
        <f>IF(U167="snížená",N167,0)</f>
        <v>0</v>
      </c>
      <c r="BG167" s="110">
        <f>IF(U167="zákl. přenesená",N167,0)</f>
        <v>0</v>
      </c>
      <c r="BH167" s="110">
        <f>IF(U167="sníž. přenesená",N167,0)</f>
        <v>0</v>
      </c>
      <c r="BI167" s="110">
        <f>IF(U167="nulová",N167,0)</f>
        <v>0</v>
      </c>
      <c r="BJ167" s="14" t="s">
        <v>9</v>
      </c>
      <c r="BK167" s="110">
        <f>ROUND(L167*K167,0)</f>
        <v>0</v>
      </c>
      <c r="BL167" s="14" t="s">
        <v>203</v>
      </c>
      <c r="BM167" s="14" t="s">
        <v>1941</v>
      </c>
    </row>
    <row r="168" spans="2:65" s="1" customFormat="1" ht="31.5" customHeight="1">
      <c r="B168" s="132"/>
      <c r="C168" s="168" t="s">
        <v>646</v>
      </c>
      <c r="D168" s="168" t="s">
        <v>217</v>
      </c>
      <c r="E168" s="169" t="s">
        <v>317</v>
      </c>
      <c r="F168" s="252" t="s">
        <v>318</v>
      </c>
      <c r="G168" s="251"/>
      <c r="H168" s="251"/>
      <c r="I168" s="251"/>
      <c r="J168" s="170" t="s">
        <v>201</v>
      </c>
      <c r="K168" s="171">
        <v>9</v>
      </c>
      <c r="L168" s="253">
        <v>0</v>
      </c>
      <c r="M168" s="251"/>
      <c r="N168" s="254">
        <f>ROUND(L168*K168,0)</f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>V168*K168</f>
        <v>0</v>
      </c>
      <c r="X168" s="166">
        <v>7E-05</v>
      </c>
      <c r="Y168" s="166">
        <f>X168*K168</f>
        <v>0.0006299999999999999</v>
      </c>
      <c r="Z168" s="166">
        <v>0</v>
      </c>
      <c r="AA168" s="167">
        <f>Z168*K168</f>
        <v>0</v>
      </c>
      <c r="AR168" s="14" t="s">
        <v>203</v>
      </c>
      <c r="AT168" s="14" t="s">
        <v>217</v>
      </c>
      <c r="AU168" s="14" t="s">
        <v>84</v>
      </c>
      <c r="AY168" s="14" t="s">
        <v>196</v>
      </c>
      <c r="BE168" s="110">
        <f>IF(U168="základní",N168,0)</f>
        <v>0</v>
      </c>
      <c r="BF168" s="110">
        <f>IF(U168="snížená",N168,0)</f>
        <v>0</v>
      </c>
      <c r="BG168" s="110">
        <f>IF(U168="zákl. přenesená",N168,0)</f>
        <v>0</v>
      </c>
      <c r="BH168" s="110">
        <f>IF(U168="sníž. přenesená",N168,0)</f>
        <v>0</v>
      </c>
      <c r="BI168" s="110">
        <f>IF(U168="nulová",N168,0)</f>
        <v>0</v>
      </c>
      <c r="BJ168" s="14" t="s">
        <v>9</v>
      </c>
      <c r="BK168" s="110">
        <f>ROUND(L168*K168,0)</f>
        <v>0</v>
      </c>
      <c r="BL168" s="14" t="s">
        <v>203</v>
      </c>
      <c r="BM168" s="14" t="s">
        <v>1942</v>
      </c>
    </row>
    <row r="169" spans="2:63" s="10" customFormat="1" ht="37.35" customHeight="1">
      <c r="B169" s="150"/>
      <c r="C169" s="151"/>
      <c r="D169" s="152" t="s">
        <v>171</v>
      </c>
      <c r="E169" s="152"/>
      <c r="F169" s="152"/>
      <c r="G169" s="152"/>
      <c r="H169" s="152"/>
      <c r="I169" s="152"/>
      <c r="J169" s="152"/>
      <c r="K169" s="152"/>
      <c r="L169" s="152"/>
      <c r="M169" s="152"/>
      <c r="N169" s="266">
        <f>BK169</f>
        <v>0</v>
      </c>
      <c r="O169" s="267"/>
      <c r="P169" s="267"/>
      <c r="Q169" s="267"/>
      <c r="R169" s="153"/>
      <c r="T169" s="154"/>
      <c r="U169" s="151"/>
      <c r="V169" s="151"/>
      <c r="W169" s="155">
        <f>SUM(W170:W177)</f>
        <v>0</v>
      </c>
      <c r="X169" s="151"/>
      <c r="Y169" s="155">
        <f>SUM(Y170:Y177)</f>
        <v>0</v>
      </c>
      <c r="Z169" s="151"/>
      <c r="AA169" s="156">
        <f>SUM(AA170:AA177)</f>
        <v>0</v>
      </c>
      <c r="AR169" s="157" t="s">
        <v>212</v>
      </c>
      <c r="AT169" s="158" t="s">
        <v>73</v>
      </c>
      <c r="AU169" s="158" t="s">
        <v>74</v>
      </c>
      <c r="AY169" s="157" t="s">
        <v>196</v>
      </c>
      <c r="BK169" s="159">
        <f>SUM(BK170:BK177)</f>
        <v>0</v>
      </c>
    </row>
    <row r="170" spans="2:65" s="1" customFormat="1" ht="22.5" customHeight="1">
      <c r="B170" s="132"/>
      <c r="C170" s="168" t="s">
        <v>419</v>
      </c>
      <c r="D170" s="168" t="s">
        <v>217</v>
      </c>
      <c r="E170" s="169" t="s">
        <v>321</v>
      </c>
      <c r="F170" s="252" t="s">
        <v>322</v>
      </c>
      <c r="G170" s="251"/>
      <c r="H170" s="251"/>
      <c r="I170" s="251"/>
      <c r="J170" s="170" t="s">
        <v>323</v>
      </c>
      <c r="K170" s="171">
        <v>24</v>
      </c>
      <c r="L170" s="253">
        <v>0</v>
      </c>
      <c r="M170" s="251"/>
      <c r="N170" s="254">
        <f aca="true" t="shared" si="35" ref="N170:N176">ROUND(L170*K170,0)</f>
        <v>0</v>
      </c>
      <c r="O170" s="251"/>
      <c r="P170" s="251"/>
      <c r="Q170" s="251"/>
      <c r="R170" s="134"/>
      <c r="T170" s="165" t="s">
        <v>3</v>
      </c>
      <c r="U170" s="40" t="s">
        <v>39</v>
      </c>
      <c r="V170" s="32"/>
      <c r="W170" s="166">
        <f aca="true" t="shared" si="36" ref="W170:W176">V170*K170</f>
        <v>0</v>
      </c>
      <c r="X170" s="166">
        <v>0</v>
      </c>
      <c r="Y170" s="166">
        <f aca="true" t="shared" si="37" ref="Y170:Y176">X170*K170</f>
        <v>0</v>
      </c>
      <c r="Z170" s="166">
        <v>0</v>
      </c>
      <c r="AA170" s="167">
        <f aca="true" t="shared" si="38" ref="AA170:AA176">Z170*K170</f>
        <v>0</v>
      </c>
      <c r="AR170" s="14" t="s">
        <v>9</v>
      </c>
      <c r="AT170" s="14" t="s">
        <v>217</v>
      </c>
      <c r="AU170" s="14" t="s">
        <v>9</v>
      </c>
      <c r="AY170" s="14" t="s">
        <v>196</v>
      </c>
      <c r="BE170" s="110">
        <f aca="true" t="shared" si="39" ref="BE170:BE176">IF(U170="základní",N170,0)</f>
        <v>0</v>
      </c>
      <c r="BF170" s="110">
        <f aca="true" t="shared" si="40" ref="BF170:BF176">IF(U170="snížená",N170,0)</f>
        <v>0</v>
      </c>
      <c r="BG170" s="110">
        <f aca="true" t="shared" si="41" ref="BG170:BG176">IF(U170="zákl. přenesená",N170,0)</f>
        <v>0</v>
      </c>
      <c r="BH170" s="110">
        <f aca="true" t="shared" si="42" ref="BH170:BH176">IF(U170="sníž. přenesená",N170,0)</f>
        <v>0</v>
      </c>
      <c r="BI170" s="110">
        <f aca="true" t="shared" si="43" ref="BI170:BI176">IF(U170="nulová",N170,0)</f>
        <v>0</v>
      </c>
      <c r="BJ170" s="14" t="s">
        <v>9</v>
      </c>
      <c r="BK170" s="110">
        <f aca="true" t="shared" si="44" ref="BK170:BK176">ROUND(L170*K170,0)</f>
        <v>0</v>
      </c>
      <c r="BL170" s="14" t="s">
        <v>9</v>
      </c>
      <c r="BM170" s="14" t="s">
        <v>1943</v>
      </c>
    </row>
    <row r="171" spans="2:65" s="1" customFormat="1" ht="22.5" customHeight="1">
      <c r="B171" s="132"/>
      <c r="C171" s="168" t="s">
        <v>574</v>
      </c>
      <c r="D171" s="168" t="s">
        <v>217</v>
      </c>
      <c r="E171" s="169" t="s">
        <v>326</v>
      </c>
      <c r="F171" s="252" t="s">
        <v>327</v>
      </c>
      <c r="G171" s="251"/>
      <c r="H171" s="251"/>
      <c r="I171" s="251"/>
      <c r="J171" s="170" t="s">
        <v>323</v>
      </c>
      <c r="K171" s="171">
        <v>6</v>
      </c>
      <c r="L171" s="253">
        <v>0</v>
      </c>
      <c r="M171" s="251"/>
      <c r="N171" s="254">
        <f t="shared" si="35"/>
        <v>0</v>
      </c>
      <c r="O171" s="251"/>
      <c r="P171" s="251"/>
      <c r="Q171" s="251"/>
      <c r="R171" s="134"/>
      <c r="T171" s="165" t="s">
        <v>3</v>
      </c>
      <c r="U171" s="40" t="s">
        <v>39</v>
      </c>
      <c r="V171" s="32"/>
      <c r="W171" s="166">
        <f t="shared" si="36"/>
        <v>0</v>
      </c>
      <c r="X171" s="166">
        <v>0</v>
      </c>
      <c r="Y171" s="166">
        <f t="shared" si="37"/>
        <v>0</v>
      </c>
      <c r="Z171" s="166">
        <v>0</v>
      </c>
      <c r="AA171" s="167">
        <f t="shared" si="38"/>
        <v>0</v>
      </c>
      <c r="AR171" s="14" t="s">
        <v>9</v>
      </c>
      <c r="AT171" s="14" t="s">
        <v>217</v>
      </c>
      <c r="AU171" s="14" t="s">
        <v>9</v>
      </c>
      <c r="AY171" s="14" t="s">
        <v>196</v>
      </c>
      <c r="BE171" s="110">
        <f t="shared" si="39"/>
        <v>0</v>
      </c>
      <c r="BF171" s="110">
        <f t="shared" si="40"/>
        <v>0</v>
      </c>
      <c r="BG171" s="110">
        <f t="shared" si="41"/>
        <v>0</v>
      </c>
      <c r="BH171" s="110">
        <f t="shared" si="42"/>
        <v>0</v>
      </c>
      <c r="BI171" s="110">
        <f t="shared" si="43"/>
        <v>0</v>
      </c>
      <c r="BJ171" s="14" t="s">
        <v>9</v>
      </c>
      <c r="BK171" s="110">
        <f t="shared" si="44"/>
        <v>0</v>
      </c>
      <c r="BL171" s="14" t="s">
        <v>9</v>
      </c>
      <c r="BM171" s="14" t="s">
        <v>1944</v>
      </c>
    </row>
    <row r="172" spans="2:65" s="1" customFormat="1" ht="31.5" customHeight="1">
      <c r="B172" s="132"/>
      <c r="C172" s="168" t="s">
        <v>300</v>
      </c>
      <c r="D172" s="168" t="s">
        <v>217</v>
      </c>
      <c r="E172" s="169" t="s">
        <v>330</v>
      </c>
      <c r="F172" s="252" t="s">
        <v>331</v>
      </c>
      <c r="G172" s="251"/>
      <c r="H172" s="251"/>
      <c r="I172" s="251"/>
      <c r="J172" s="170" t="s">
        <v>323</v>
      </c>
      <c r="K172" s="171">
        <v>12</v>
      </c>
      <c r="L172" s="253">
        <v>0</v>
      </c>
      <c r="M172" s="251"/>
      <c r="N172" s="254">
        <f t="shared" si="35"/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 t="shared" si="36"/>
        <v>0</v>
      </c>
      <c r="X172" s="166">
        <v>0</v>
      </c>
      <c r="Y172" s="166">
        <f t="shared" si="37"/>
        <v>0</v>
      </c>
      <c r="Z172" s="166">
        <v>0</v>
      </c>
      <c r="AA172" s="167">
        <f t="shared" si="38"/>
        <v>0</v>
      </c>
      <c r="AR172" s="14" t="s">
        <v>9</v>
      </c>
      <c r="AT172" s="14" t="s">
        <v>217</v>
      </c>
      <c r="AU172" s="14" t="s">
        <v>9</v>
      </c>
      <c r="AY172" s="14" t="s">
        <v>196</v>
      </c>
      <c r="BE172" s="110">
        <f t="shared" si="39"/>
        <v>0</v>
      </c>
      <c r="BF172" s="110">
        <f t="shared" si="40"/>
        <v>0</v>
      </c>
      <c r="BG172" s="110">
        <f t="shared" si="41"/>
        <v>0</v>
      </c>
      <c r="BH172" s="110">
        <f t="shared" si="42"/>
        <v>0</v>
      </c>
      <c r="BI172" s="110">
        <f t="shared" si="43"/>
        <v>0</v>
      </c>
      <c r="BJ172" s="14" t="s">
        <v>9</v>
      </c>
      <c r="BK172" s="110">
        <f t="shared" si="44"/>
        <v>0</v>
      </c>
      <c r="BL172" s="14" t="s">
        <v>9</v>
      </c>
      <c r="BM172" s="14" t="s">
        <v>1945</v>
      </c>
    </row>
    <row r="173" spans="2:65" s="1" customFormat="1" ht="44.25" customHeight="1">
      <c r="B173" s="132"/>
      <c r="C173" s="168" t="s">
        <v>304</v>
      </c>
      <c r="D173" s="168" t="s">
        <v>217</v>
      </c>
      <c r="E173" s="169" t="s">
        <v>334</v>
      </c>
      <c r="F173" s="252" t="s">
        <v>335</v>
      </c>
      <c r="G173" s="251"/>
      <c r="H173" s="251"/>
      <c r="I173" s="251"/>
      <c r="J173" s="170" t="s">
        <v>323</v>
      </c>
      <c r="K173" s="171">
        <v>12</v>
      </c>
      <c r="L173" s="253">
        <v>0</v>
      </c>
      <c r="M173" s="251"/>
      <c r="N173" s="254">
        <f t="shared" si="35"/>
        <v>0</v>
      </c>
      <c r="O173" s="251"/>
      <c r="P173" s="251"/>
      <c r="Q173" s="251"/>
      <c r="R173" s="134"/>
      <c r="T173" s="165" t="s">
        <v>3</v>
      </c>
      <c r="U173" s="40" t="s">
        <v>39</v>
      </c>
      <c r="V173" s="32"/>
      <c r="W173" s="166">
        <f t="shared" si="36"/>
        <v>0</v>
      </c>
      <c r="X173" s="166">
        <v>0</v>
      </c>
      <c r="Y173" s="166">
        <f t="shared" si="37"/>
        <v>0</v>
      </c>
      <c r="Z173" s="166">
        <v>0</v>
      </c>
      <c r="AA173" s="167">
        <f t="shared" si="38"/>
        <v>0</v>
      </c>
      <c r="AR173" s="14" t="s">
        <v>9</v>
      </c>
      <c r="AT173" s="14" t="s">
        <v>217</v>
      </c>
      <c r="AU173" s="14" t="s">
        <v>9</v>
      </c>
      <c r="AY173" s="14" t="s">
        <v>196</v>
      </c>
      <c r="BE173" s="110">
        <f t="shared" si="39"/>
        <v>0</v>
      </c>
      <c r="BF173" s="110">
        <f t="shared" si="40"/>
        <v>0</v>
      </c>
      <c r="BG173" s="110">
        <f t="shared" si="41"/>
        <v>0</v>
      </c>
      <c r="BH173" s="110">
        <f t="shared" si="42"/>
        <v>0</v>
      </c>
      <c r="BI173" s="110">
        <f t="shared" si="43"/>
        <v>0</v>
      </c>
      <c r="BJ173" s="14" t="s">
        <v>9</v>
      </c>
      <c r="BK173" s="110">
        <f t="shared" si="44"/>
        <v>0</v>
      </c>
      <c r="BL173" s="14" t="s">
        <v>9</v>
      </c>
      <c r="BM173" s="14" t="s">
        <v>1946</v>
      </c>
    </row>
    <row r="174" spans="2:65" s="1" customFormat="1" ht="44.25" customHeight="1">
      <c r="B174" s="132"/>
      <c r="C174" s="168" t="s">
        <v>202</v>
      </c>
      <c r="D174" s="168" t="s">
        <v>217</v>
      </c>
      <c r="E174" s="169" t="s">
        <v>338</v>
      </c>
      <c r="F174" s="252" t="s">
        <v>339</v>
      </c>
      <c r="G174" s="251"/>
      <c r="H174" s="251"/>
      <c r="I174" s="251"/>
      <c r="J174" s="170" t="s">
        <v>245</v>
      </c>
      <c r="K174" s="171">
        <v>4</v>
      </c>
      <c r="L174" s="253">
        <v>0</v>
      </c>
      <c r="M174" s="251"/>
      <c r="N174" s="254">
        <f t="shared" si="35"/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 t="shared" si="36"/>
        <v>0</v>
      </c>
      <c r="X174" s="166">
        <v>0</v>
      </c>
      <c r="Y174" s="166">
        <f t="shared" si="37"/>
        <v>0</v>
      </c>
      <c r="Z174" s="166">
        <v>0</v>
      </c>
      <c r="AA174" s="167">
        <f t="shared" si="38"/>
        <v>0</v>
      </c>
      <c r="AR174" s="14" t="s">
        <v>9</v>
      </c>
      <c r="AT174" s="14" t="s">
        <v>217</v>
      </c>
      <c r="AU174" s="14" t="s">
        <v>9</v>
      </c>
      <c r="AY174" s="14" t="s">
        <v>196</v>
      </c>
      <c r="BE174" s="110">
        <f t="shared" si="39"/>
        <v>0</v>
      </c>
      <c r="BF174" s="110">
        <f t="shared" si="40"/>
        <v>0</v>
      </c>
      <c r="BG174" s="110">
        <f t="shared" si="41"/>
        <v>0</v>
      </c>
      <c r="BH174" s="110">
        <f t="shared" si="42"/>
        <v>0</v>
      </c>
      <c r="BI174" s="110">
        <f t="shared" si="43"/>
        <v>0</v>
      </c>
      <c r="BJ174" s="14" t="s">
        <v>9</v>
      </c>
      <c r="BK174" s="110">
        <f t="shared" si="44"/>
        <v>0</v>
      </c>
      <c r="BL174" s="14" t="s">
        <v>9</v>
      </c>
      <c r="BM174" s="14" t="s">
        <v>1947</v>
      </c>
    </row>
    <row r="175" spans="2:65" s="1" customFormat="1" ht="22.5" customHeight="1">
      <c r="B175" s="132"/>
      <c r="C175" s="168" t="s">
        <v>312</v>
      </c>
      <c r="D175" s="168" t="s">
        <v>217</v>
      </c>
      <c r="E175" s="169" t="s">
        <v>342</v>
      </c>
      <c r="F175" s="252" t="s">
        <v>343</v>
      </c>
      <c r="G175" s="251"/>
      <c r="H175" s="251"/>
      <c r="I175" s="251"/>
      <c r="J175" s="170" t="s">
        <v>323</v>
      </c>
      <c r="K175" s="171">
        <v>8</v>
      </c>
      <c r="L175" s="253">
        <v>0</v>
      </c>
      <c r="M175" s="251"/>
      <c r="N175" s="254">
        <f t="shared" si="35"/>
        <v>0</v>
      </c>
      <c r="O175" s="251"/>
      <c r="P175" s="251"/>
      <c r="Q175" s="251"/>
      <c r="R175" s="134"/>
      <c r="T175" s="165" t="s">
        <v>3</v>
      </c>
      <c r="U175" s="40" t="s">
        <v>39</v>
      </c>
      <c r="V175" s="32"/>
      <c r="W175" s="166">
        <f t="shared" si="36"/>
        <v>0</v>
      </c>
      <c r="X175" s="166">
        <v>0</v>
      </c>
      <c r="Y175" s="166">
        <f t="shared" si="37"/>
        <v>0</v>
      </c>
      <c r="Z175" s="166">
        <v>0</v>
      </c>
      <c r="AA175" s="167">
        <f t="shared" si="38"/>
        <v>0</v>
      </c>
      <c r="AR175" s="14" t="s">
        <v>9</v>
      </c>
      <c r="AT175" s="14" t="s">
        <v>217</v>
      </c>
      <c r="AU175" s="14" t="s">
        <v>9</v>
      </c>
      <c r="AY175" s="14" t="s">
        <v>196</v>
      </c>
      <c r="BE175" s="110">
        <f t="shared" si="39"/>
        <v>0</v>
      </c>
      <c r="BF175" s="110">
        <f t="shared" si="40"/>
        <v>0</v>
      </c>
      <c r="BG175" s="110">
        <f t="shared" si="41"/>
        <v>0</v>
      </c>
      <c r="BH175" s="110">
        <f t="shared" si="42"/>
        <v>0</v>
      </c>
      <c r="BI175" s="110">
        <f t="shared" si="43"/>
        <v>0</v>
      </c>
      <c r="BJ175" s="14" t="s">
        <v>9</v>
      </c>
      <c r="BK175" s="110">
        <f t="shared" si="44"/>
        <v>0</v>
      </c>
      <c r="BL175" s="14" t="s">
        <v>9</v>
      </c>
      <c r="BM175" s="14" t="s">
        <v>1948</v>
      </c>
    </row>
    <row r="176" spans="2:65" s="1" customFormat="1" ht="22.5" customHeight="1">
      <c r="B176" s="132"/>
      <c r="C176" s="168" t="s">
        <v>316</v>
      </c>
      <c r="D176" s="168" t="s">
        <v>217</v>
      </c>
      <c r="E176" s="169" t="s">
        <v>189</v>
      </c>
      <c r="F176" s="252" t="s">
        <v>189</v>
      </c>
      <c r="G176" s="251"/>
      <c r="H176" s="251"/>
      <c r="I176" s="251"/>
      <c r="J176" s="170" t="s">
        <v>250</v>
      </c>
      <c r="K176" s="171">
        <v>1</v>
      </c>
      <c r="L176" s="253">
        <v>0</v>
      </c>
      <c r="M176" s="251"/>
      <c r="N176" s="254">
        <f t="shared" si="35"/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 t="shared" si="36"/>
        <v>0</v>
      </c>
      <c r="X176" s="166">
        <v>0</v>
      </c>
      <c r="Y176" s="166">
        <f t="shared" si="37"/>
        <v>0</v>
      </c>
      <c r="Z176" s="166">
        <v>0</v>
      </c>
      <c r="AA176" s="167">
        <f t="shared" si="38"/>
        <v>0</v>
      </c>
      <c r="AR176" s="14" t="s">
        <v>9</v>
      </c>
      <c r="AT176" s="14" t="s">
        <v>217</v>
      </c>
      <c r="AU176" s="14" t="s">
        <v>9</v>
      </c>
      <c r="AY176" s="14" t="s">
        <v>196</v>
      </c>
      <c r="BE176" s="110">
        <f t="shared" si="39"/>
        <v>0</v>
      </c>
      <c r="BF176" s="110">
        <f t="shared" si="40"/>
        <v>0</v>
      </c>
      <c r="BG176" s="110">
        <f t="shared" si="41"/>
        <v>0</v>
      </c>
      <c r="BH176" s="110">
        <f t="shared" si="42"/>
        <v>0</v>
      </c>
      <c r="BI176" s="110">
        <f t="shared" si="43"/>
        <v>0</v>
      </c>
      <c r="BJ176" s="14" t="s">
        <v>9</v>
      </c>
      <c r="BK176" s="110">
        <f t="shared" si="44"/>
        <v>0</v>
      </c>
      <c r="BL176" s="14" t="s">
        <v>9</v>
      </c>
      <c r="BM176" s="14" t="s">
        <v>1949</v>
      </c>
    </row>
    <row r="177" spans="2:47" s="1" customFormat="1" ht="150" customHeight="1">
      <c r="B177" s="31"/>
      <c r="C177" s="32"/>
      <c r="D177" s="32"/>
      <c r="E177" s="32"/>
      <c r="F177" s="270" t="s">
        <v>347</v>
      </c>
      <c r="G177" s="204"/>
      <c r="H177" s="204"/>
      <c r="I177" s="204"/>
      <c r="J177" s="32"/>
      <c r="K177" s="32"/>
      <c r="L177" s="32"/>
      <c r="M177" s="32"/>
      <c r="N177" s="32"/>
      <c r="O177" s="32"/>
      <c r="P177" s="32"/>
      <c r="Q177" s="32"/>
      <c r="R177" s="33"/>
      <c r="T177" s="70"/>
      <c r="U177" s="32"/>
      <c r="V177" s="32"/>
      <c r="W177" s="32"/>
      <c r="X177" s="32"/>
      <c r="Y177" s="32"/>
      <c r="Z177" s="32"/>
      <c r="AA177" s="71"/>
      <c r="AT177" s="14" t="s">
        <v>348</v>
      </c>
      <c r="AU177" s="14" t="s">
        <v>9</v>
      </c>
    </row>
    <row r="178" spans="2:63" s="1" customFormat="1" ht="49.9" customHeight="1">
      <c r="B178" s="31"/>
      <c r="C178" s="32"/>
      <c r="D178" s="152" t="s">
        <v>349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268">
        <f aca="true" t="shared" si="45" ref="N178:N183">BK178</f>
        <v>0</v>
      </c>
      <c r="O178" s="269"/>
      <c r="P178" s="269"/>
      <c r="Q178" s="269"/>
      <c r="R178" s="33"/>
      <c r="T178" s="70"/>
      <c r="U178" s="32"/>
      <c r="V178" s="32"/>
      <c r="W178" s="32"/>
      <c r="X178" s="32"/>
      <c r="Y178" s="32"/>
      <c r="Z178" s="32"/>
      <c r="AA178" s="71"/>
      <c r="AT178" s="14" t="s">
        <v>73</v>
      </c>
      <c r="AU178" s="14" t="s">
        <v>74</v>
      </c>
      <c r="AY178" s="14" t="s">
        <v>350</v>
      </c>
      <c r="BK178" s="110">
        <f>SUM(BK179:BK183)</f>
        <v>0</v>
      </c>
    </row>
    <row r="179" spans="2:63" s="1" customFormat="1" ht="22.35" customHeight="1">
      <c r="B179" s="31"/>
      <c r="C179" s="173" t="s">
        <v>3</v>
      </c>
      <c r="D179" s="173" t="s">
        <v>217</v>
      </c>
      <c r="E179" s="174" t="s">
        <v>3</v>
      </c>
      <c r="F179" s="257" t="s">
        <v>3</v>
      </c>
      <c r="G179" s="258"/>
      <c r="H179" s="258"/>
      <c r="I179" s="258"/>
      <c r="J179" s="175" t="s">
        <v>3</v>
      </c>
      <c r="K179" s="172"/>
      <c r="L179" s="253"/>
      <c r="M179" s="255"/>
      <c r="N179" s="256">
        <f t="shared" si="45"/>
        <v>0</v>
      </c>
      <c r="O179" s="255"/>
      <c r="P179" s="255"/>
      <c r="Q179" s="255"/>
      <c r="R179" s="33"/>
      <c r="T179" s="165" t="s">
        <v>3</v>
      </c>
      <c r="U179" s="176" t="s">
        <v>39</v>
      </c>
      <c r="V179" s="32"/>
      <c r="W179" s="32"/>
      <c r="X179" s="32"/>
      <c r="Y179" s="32"/>
      <c r="Z179" s="32"/>
      <c r="AA179" s="71"/>
      <c r="AT179" s="14" t="s">
        <v>350</v>
      </c>
      <c r="AU179" s="14" t="s">
        <v>9</v>
      </c>
      <c r="AY179" s="14" t="s">
        <v>350</v>
      </c>
      <c r="BE179" s="110">
        <f>IF(U179="základní",N179,0)</f>
        <v>0</v>
      </c>
      <c r="BF179" s="110">
        <f>IF(U179="snížená",N179,0)</f>
        <v>0</v>
      </c>
      <c r="BG179" s="110">
        <f>IF(U179="zákl. přenesená",N179,0)</f>
        <v>0</v>
      </c>
      <c r="BH179" s="110">
        <f>IF(U179="sníž. přenesená",N179,0)</f>
        <v>0</v>
      </c>
      <c r="BI179" s="110">
        <f>IF(U179="nulová",N179,0)</f>
        <v>0</v>
      </c>
      <c r="BJ179" s="14" t="s">
        <v>9</v>
      </c>
      <c r="BK179" s="110">
        <f>L179*K179</f>
        <v>0</v>
      </c>
    </row>
    <row r="180" spans="2:63" s="1" customFormat="1" ht="22.35" customHeight="1">
      <c r="B180" s="31"/>
      <c r="C180" s="173" t="s">
        <v>3</v>
      </c>
      <c r="D180" s="173" t="s">
        <v>217</v>
      </c>
      <c r="E180" s="174" t="s">
        <v>3</v>
      </c>
      <c r="F180" s="257" t="s">
        <v>3</v>
      </c>
      <c r="G180" s="258"/>
      <c r="H180" s="258"/>
      <c r="I180" s="258"/>
      <c r="J180" s="175" t="s">
        <v>3</v>
      </c>
      <c r="K180" s="172"/>
      <c r="L180" s="253"/>
      <c r="M180" s="255"/>
      <c r="N180" s="256">
        <f t="shared" si="45"/>
        <v>0</v>
      </c>
      <c r="O180" s="255"/>
      <c r="P180" s="255"/>
      <c r="Q180" s="255"/>
      <c r="R180" s="33"/>
      <c r="T180" s="165" t="s">
        <v>3</v>
      </c>
      <c r="U180" s="176" t="s">
        <v>39</v>
      </c>
      <c r="V180" s="32"/>
      <c r="W180" s="32"/>
      <c r="X180" s="32"/>
      <c r="Y180" s="32"/>
      <c r="Z180" s="32"/>
      <c r="AA180" s="71"/>
      <c r="AT180" s="14" t="s">
        <v>350</v>
      </c>
      <c r="AU180" s="14" t="s">
        <v>9</v>
      </c>
      <c r="AY180" s="14" t="s">
        <v>350</v>
      </c>
      <c r="BE180" s="110">
        <f>IF(U180="základní",N180,0)</f>
        <v>0</v>
      </c>
      <c r="BF180" s="110">
        <f>IF(U180="snížená",N180,0)</f>
        <v>0</v>
      </c>
      <c r="BG180" s="110">
        <f>IF(U180="zákl. přenesená",N180,0)</f>
        <v>0</v>
      </c>
      <c r="BH180" s="110">
        <f>IF(U180="sníž. přenesená",N180,0)</f>
        <v>0</v>
      </c>
      <c r="BI180" s="110">
        <f>IF(U180="nulová",N180,0)</f>
        <v>0</v>
      </c>
      <c r="BJ180" s="14" t="s">
        <v>9</v>
      </c>
      <c r="BK180" s="110">
        <f>L180*K180</f>
        <v>0</v>
      </c>
    </row>
    <row r="181" spans="2:63" s="1" customFormat="1" ht="22.35" customHeight="1">
      <c r="B181" s="31"/>
      <c r="C181" s="173" t="s">
        <v>3</v>
      </c>
      <c r="D181" s="173" t="s">
        <v>217</v>
      </c>
      <c r="E181" s="174" t="s">
        <v>3</v>
      </c>
      <c r="F181" s="257" t="s">
        <v>3</v>
      </c>
      <c r="G181" s="258"/>
      <c r="H181" s="258"/>
      <c r="I181" s="258"/>
      <c r="J181" s="175" t="s">
        <v>3</v>
      </c>
      <c r="K181" s="172"/>
      <c r="L181" s="253"/>
      <c r="M181" s="255"/>
      <c r="N181" s="256">
        <f t="shared" si="45"/>
        <v>0</v>
      </c>
      <c r="O181" s="255"/>
      <c r="P181" s="255"/>
      <c r="Q181" s="255"/>
      <c r="R181" s="33"/>
      <c r="T181" s="165" t="s">
        <v>3</v>
      </c>
      <c r="U181" s="176" t="s">
        <v>39</v>
      </c>
      <c r="V181" s="32"/>
      <c r="W181" s="32"/>
      <c r="X181" s="32"/>
      <c r="Y181" s="32"/>
      <c r="Z181" s="32"/>
      <c r="AA181" s="71"/>
      <c r="AT181" s="14" t="s">
        <v>350</v>
      </c>
      <c r="AU181" s="14" t="s">
        <v>9</v>
      </c>
      <c r="AY181" s="14" t="s">
        <v>350</v>
      </c>
      <c r="BE181" s="110">
        <f>IF(U181="základní",N181,0)</f>
        <v>0</v>
      </c>
      <c r="BF181" s="110">
        <f>IF(U181="snížená",N181,0)</f>
        <v>0</v>
      </c>
      <c r="BG181" s="110">
        <f>IF(U181="zákl. přenesená",N181,0)</f>
        <v>0</v>
      </c>
      <c r="BH181" s="110">
        <f>IF(U181="sníž. přenesená",N181,0)</f>
        <v>0</v>
      </c>
      <c r="BI181" s="110">
        <f>IF(U181="nulová",N181,0)</f>
        <v>0</v>
      </c>
      <c r="BJ181" s="14" t="s">
        <v>9</v>
      </c>
      <c r="BK181" s="110">
        <f>L181*K181</f>
        <v>0</v>
      </c>
    </row>
    <row r="182" spans="2:63" s="1" customFormat="1" ht="22.35" customHeight="1">
      <c r="B182" s="31"/>
      <c r="C182" s="173" t="s">
        <v>3</v>
      </c>
      <c r="D182" s="173" t="s">
        <v>217</v>
      </c>
      <c r="E182" s="174" t="s">
        <v>3</v>
      </c>
      <c r="F182" s="257" t="s">
        <v>3</v>
      </c>
      <c r="G182" s="258"/>
      <c r="H182" s="258"/>
      <c r="I182" s="258"/>
      <c r="J182" s="175" t="s">
        <v>3</v>
      </c>
      <c r="K182" s="172"/>
      <c r="L182" s="253"/>
      <c r="M182" s="255"/>
      <c r="N182" s="256">
        <f t="shared" si="45"/>
        <v>0</v>
      </c>
      <c r="O182" s="255"/>
      <c r="P182" s="255"/>
      <c r="Q182" s="255"/>
      <c r="R182" s="33"/>
      <c r="T182" s="165" t="s">
        <v>3</v>
      </c>
      <c r="U182" s="176" t="s">
        <v>39</v>
      </c>
      <c r="V182" s="32"/>
      <c r="W182" s="32"/>
      <c r="X182" s="32"/>
      <c r="Y182" s="32"/>
      <c r="Z182" s="32"/>
      <c r="AA182" s="71"/>
      <c r="AT182" s="14" t="s">
        <v>350</v>
      </c>
      <c r="AU182" s="14" t="s">
        <v>9</v>
      </c>
      <c r="AY182" s="14" t="s">
        <v>350</v>
      </c>
      <c r="BE182" s="110">
        <f>IF(U182="základní",N182,0)</f>
        <v>0</v>
      </c>
      <c r="BF182" s="110">
        <f>IF(U182="snížená",N182,0)</f>
        <v>0</v>
      </c>
      <c r="BG182" s="110">
        <f>IF(U182="zákl. přenesená",N182,0)</f>
        <v>0</v>
      </c>
      <c r="BH182" s="110">
        <f>IF(U182="sníž. přenesená",N182,0)</f>
        <v>0</v>
      </c>
      <c r="BI182" s="110">
        <f>IF(U182="nulová",N182,0)</f>
        <v>0</v>
      </c>
      <c r="BJ182" s="14" t="s">
        <v>9</v>
      </c>
      <c r="BK182" s="110">
        <f>L182*K182</f>
        <v>0</v>
      </c>
    </row>
    <row r="183" spans="2:63" s="1" customFormat="1" ht="22.35" customHeight="1">
      <c r="B183" s="31"/>
      <c r="C183" s="173" t="s">
        <v>3</v>
      </c>
      <c r="D183" s="173" t="s">
        <v>217</v>
      </c>
      <c r="E183" s="174" t="s">
        <v>3</v>
      </c>
      <c r="F183" s="257" t="s">
        <v>3</v>
      </c>
      <c r="G183" s="258"/>
      <c r="H183" s="258"/>
      <c r="I183" s="258"/>
      <c r="J183" s="175" t="s">
        <v>3</v>
      </c>
      <c r="K183" s="172"/>
      <c r="L183" s="253"/>
      <c r="M183" s="255"/>
      <c r="N183" s="256">
        <f t="shared" si="45"/>
        <v>0</v>
      </c>
      <c r="O183" s="255"/>
      <c r="P183" s="255"/>
      <c r="Q183" s="255"/>
      <c r="R183" s="33"/>
      <c r="T183" s="165" t="s">
        <v>3</v>
      </c>
      <c r="U183" s="176" t="s">
        <v>39</v>
      </c>
      <c r="V183" s="52"/>
      <c r="W183" s="52"/>
      <c r="X183" s="52"/>
      <c r="Y183" s="52"/>
      <c r="Z183" s="52"/>
      <c r="AA183" s="54"/>
      <c r="AT183" s="14" t="s">
        <v>350</v>
      </c>
      <c r="AU183" s="14" t="s">
        <v>9</v>
      </c>
      <c r="AY183" s="14" t="s">
        <v>350</v>
      </c>
      <c r="BE183" s="110">
        <f>IF(U183="základní",N183,0)</f>
        <v>0</v>
      </c>
      <c r="BF183" s="110">
        <f>IF(U183="snížená",N183,0)</f>
        <v>0</v>
      </c>
      <c r="BG183" s="110">
        <f>IF(U183="zákl. přenesená",N183,0)</f>
        <v>0</v>
      </c>
      <c r="BH183" s="110">
        <f>IF(U183="sníž. přenesená",N183,0)</f>
        <v>0</v>
      </c>
      <c r="BI183" s="110">
        <f>IF(U183="nulová",N183,0)</f>
        <v>0</v>
      </c>
      <c r="BJ183" s="14" t="s">
        <v>9</v>
      </c>
      <c r="BK183" s="110">
        <f>L183*K183</f>
        <v>0</v>
      </c>
    </row>
    <row r="184" spans="2:18" s="1" customFormat="1" ht="6.95" customHeight="1">
      <c r="B184" s="55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7"/>
    </row>
  </sheetData>
  <mergeCells count="226">
    <mergeCell ref="H1:K1"/>
    <mergeCell ref="S2:AC2"/>
    <mergeCell ref="F182:I182"/>
    <mergeCell ref="L182:M182"/>
    <mergeCell ref="N182:Q182"/>
    <mergeCell ref="F183:I183"/>
    <mergeCell ref="L183:M183"/>
    <mergeCell ref="N183:Q183"/>
    <mergeCell ref="N126:Q126"/>
    <mergeCell ref="N127:Q127"/>
    <mergeCell ref="N128:Q128"/>
    <mergeCell ref="N135:Q135"/>
    <mergeCell ref="N139:Q139"/>
    <mergeCell ref="N151:Q151"/>
    <mergeCell ref="N163:Q163"/>
    <mergeCell ref="N166:Q166"/>
    <mergeCell ref="N169:Q169"/>
    <mergeCell ref="N178:Q178"/>
    <mergeCell ref="F177:I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62:I162"/>
    <mergeCell ref="L162:M162"/>
    <mergeCell ref="N162:Q162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179:D184">
      <formula1>"K,M"</formula1>
    </dataValidation>
    <dataValidation type="list" allowBlank="1" showInputMessage="1" showErrorMessage="1" error="Povoleny jsou hodnoty základní, snížená, zákl. přenesená, sníž. přenesená, nulová." sqref="U179:U18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25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115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1893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351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N127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ROUND((((SUM(BE127:BE134)+SUM(BE153:BE240))+SUM(BE242:BE246))),2)</f>
        <v>0</v>
      </c>
      <c r="I33" s="204"/>
      <c r="J33" s="204"/>
      <c r="K33" s="32"/>
      <c r="L33" s="32"/>
      <c r="M33" s="233">
        <f>ROUND(((ROUND((SUM(BE127:BE134)+SUM(BE153:BE240)),2)*F33)+SUM(BE242:BE246)*F33),2)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ROUND((((SUM(BF127:BF134)+SUM(BF153:BF240))+SUM(BF242:BF246))),2)</f>
        <v>0</v>
      </c>
      <c r="I34" s="204"/>
      <c r="J34" s="204"/>
      <c r="K34" s="32"/>
      <c r="L34" s="32"/>
      <c r="M34" s="233">
        <f>ROUND(((ROUND((SUM(BF127:BF134)+SUM(BF153:BF240)),2)*F34)+SUM(BF242:BF246)*F34),2)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ROUND((((SUM(BG127:BG134)+SUM(BG153:BG240))+SUM(BG242:BG246))),2)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ROUND((((SUM(BH127:BH134)+SUM(BH153:BH240))+SUM(BH242:BH246))),2)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ROUND((((SUM(BI127:BI134)+SUM(BI153:BI240))+SUM(BI242:BI246))),2)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1893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MR a EL - M + R a ELEKTROINSTALACE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N153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1950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N154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353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N155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354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N157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355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N159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356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N161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357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N163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358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N166</f>
        <v>0</v>
      </c>
      <c r="O96" s="220"/>
      <c r="P96" s="220"/>
      <c r="Q96" s="220"/>
      <c r="R96" s="129"/>
    </row>
    <row r="97" spans="2:18" s="8" customFormat="1" ht="19.9" customHeight="1">
      <c r="B97" s="128"/>
      <c r="C97" s="95"/>
      <c r="D97" s="106" t="s">
        <v>358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N168</f>
        <v>0</v>
      </c>
      <c r="O97" s="220"/>
      <c r="P97" s="220"/>
      <c r="Q97" s="220"/>
      <c r="R97" s="129"/>
    </row>
    <row r="98" spans="2:18" s="8" customFormat="1" ht="19.9" customHeight="1">
      <c r="B98" s="128"/>
      <c r="C98" s="95"/>
      <c r="D98" s="106" t="s">
        <v>1951</v>
      </c>
      <c r="E98" s="95"/>
      <c r="F98" s="95"/>
      <c r="G98" s="95"/>
      <c r="H98" s="95"/>
      <c r="I98" s="95"/>
      <c r="J98" s="95"/>
      <c r="K98" s="95"/>
      <c r="L98" s="95"/>
      <c r="M98" s="95"/>
      <c r="N98" s="219">
        <f>N170</f>
        <v>0</v>
      </c>
      <c r="O98" s="220"/>
      <c r="P98" s="220"/>
      <c r="Q98" s="220"/>
      <c r="R98" s="129"/>
    </row>
    <row r="99" spans="2:18" s="8" customFormat="1" ht="19.9" customHeight="1">
      <c r="B99" s="128"/>
      <c r="C99" s="95"/>
      <c r="D99" s="106" t="s">
        <v>1952</v>
      </c>
      <c r="E99" s="95"/>
      <c r="F99" s="95"/>
      <c r="G99" s="95"/>
      <c r="H99" s="95"/>
      <c r="I99" s="95"/>
      <c r="J99" s="95"/>
      <c r="K99" s="95"/>
      <c r="L99" s="95"/>
      <c r="M99" s="95"/>
      <c r="N99" s="219">
        <f>N171</f>
        <v>0</v>
      </c>
      <c r="O99" s="220"/>
      <c r="P99" s="220"/>
      <c r="Q99" s="220"/>
      <c r="R99" s="129"/>
    </row>
    <row r="100" spans="2:18" s="8" customFormat="1" ht="19.9" customHeight="1">
      <c r="B100" s="128"/>
      <c r="C100" s="95"/>
      <c r="D100" s="106" t="s">
        <v>1953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19">
        <f>N173</f>
        <v>0</v>
      </c>
      <c r="O100" s="220"/>
      <c r="P100" s="220"/>
      <c r="Q100" s="220"/>
      <c r="R100" s="129"/>
    </row>
    <row r="101" spans="2:18" s="8" customFormat="1" ht="19.9" customHeight="1">
      <c r="B101" s="128"/>
      <c r="C101" s="95"/>
      <c r="D101" s="106" t="s">
        <v>1952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19">
        <f>N175</f>
        <v>0</v>
      </c>
      <c r="O101" s="220"/>
      <c r="P101" s="220"/>
      <c r="Q101" s="220"/>
      <c r="R101" s="129"/>
    </row>
    <row r="102" spans="2:18" s="8" customFormat="1" ht="19.9" customHeight="1">
      <c r="B102" s="128"/>
      <c r="C102" s="95"/>
      <c r="D102" s="106" t="s">
        <v>1954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19">
        <f>N177</f>
        <v>0</v>
      </c>
      <c r="O102" s="220"/>
      <c r="P102" s="220"/>
      <c r="Q102" s="220"/>
      <c r="R102" s="129"/>
    </row>
    <row r="103" spans="2:18" s="8" customFormat="1" ht="19.9" customHeight="1">
      <c r="B103" s="128"/>
      <c r="C103" s="95"/>
      <c r="D103" s="106" t="s">
        <v>1955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19">
        <f>N179</f>
        <v>0</v>
      </c>
      <c r="O103" s="220"/>
      <c r="P103" s="220"/>
      <c r="Q103" s="220"/>
      <c r="R103" s="129"/>
    </row>
    <row r="104" spans="2:18" s="8" customFormat="1" ht="19.9" customHeight="1">
      <c r="B104" s="128"/>
      <c r="C104" s="95"/>
      <c r="D104" s="106" t="s">
        <v>1956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219">
        <f>N181</f>
        <v>0</v>
      </c>
      <c r="O104" s="220"/>
      <c r="P104" s="220"/>
      <c r="Q104" s="220"/>
      <c r="R104" s="129"/>
    </row>
    <row r="105" spans="2:18" s="8" customFormat="1" ht="19.9" customHeight="1">
      <c r="B105" s="128"/>
      <c r="C105" s="95"/>
      <c r="D105" s="106" t="s">
        <v>1957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19">
        <f>N183</f>
        <v>0</v>
      </c>
      <c r="O105" s="220"/>
      <c r="P105" s="220"/>
      <c r="Q105" s="220"/>
      <c r="R105" s="129"/>
    </row>
    <row r="106" spans="2:18" s="8" customFormat="1" ht="19.9" customHeight="1">
      <c r="B106" s="128"/>
      <c r="C106" s="95"/>
      <c r="D106" s="106" t="s">
        <v>1958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219">
        <f>N190</f>
        <v>0</v>
      </c>
      <c r="O106" s="220"/>
      <c r="P106" s="220"/>
      <c r="Q106" s="220"/>
      <c r="R106" s="129"/>
    </row>
    <row r="107" spans="2:18" s="8" customFormat="1" ht="19.9" customHeight="1">
      <c r="B107" s="128"/>
      <c r="C107" s="95"/>
      <c r="D107" s="106" t="s">
        <v>1959</v>
      </c>
      <c r="E107" s="95"/>
      <c r="F107" s="95"/>
      <c r="G107" s="95"/>
      <c r="H107" s="95"/>
      <c r="I107" s="95"/>
      <c r="J107" s="95"/>
      <c r="K107" s="95"/>
      <c r="L107" s="95"/>
      <c r="M107" s="95"/>
      <c r="N107" s="219">
        <f>N194</f>
        <v>0</v>
      </c>
      <c r="O107" s="220"/>
      <c r="P107" s="220"/>
      <c r="Q107" s="220"/>
      <c r="R107" s="129"/>
    </row>
    <row r="108" spans="2:18" s="7" customFormat="1" ht="24.95" customHeight="1">
      <c r="B108" s="124"/>
      <c r="C108" s="125"/>
      <c r="D108" s="126" t="s">
        <v>1960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38">
        <f>N198</f>
        <v>0</v>
      </c>
      <c r="O108" s="239"/>
      <c r="P108" s="239"/>
      <c r="Q108" s="239"/>
      <c r="R108" s="127"/>
    </row>
    <row r="109" spans="2:18" s="7" customFormat="1" ht="24.95" customHeight="1">
      <c r="B109" s="124"/>
      <c r="C109" s="125"/>
      <c r="D109" s="126" t="s">
        <v>1961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238">
        <f>N199</f>
        <v>0</v>
      </c>
      <c r="O109" s="239"/>
      <c r="P109" s="239"/>
      <c r="Q109" s="239"/>
      <c r="R109" s="127"/>
    </row>
    <row r="110" spans="2:18" s="8" customFormat="1" ht="19.9" customHeight="1">
      <c r="B110" s="128"/>
      <c r="C110" s="95"/>
      <c r="D110" s="106" t="s">
        <v>932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219">
        <f>N200</f>
        <v>0</v>
      </c>
      <c r="O110" s="220"/>
      <c r="P110" s="220"/>
      <c r="Q110" s="220"/>
      <c r="R110" s="129"/>
    </row>
    <row r="111" spans="2:18" s="8" customFormat="1" ht="19.9" customHeight="1">
      <c r="B111" s="128"/>
      <c r="C111" s="95"/>
      <c r="D111" s="106" t="s">
        <v>1962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219">
        <f>N202</f>
        <v>0</v>
      </c>
      <c r="O111" s="220"/>
      <c r="P111" s="220"/>
      <c r="Q111" s="220"/>
      <c r="R111" s="129"/>
    </row>
    <row r="112" spans="2:18" s="7" customFormat="1" ht="24.95" customHeight="1">
      <c r="B112" s="124"/>
      <c r="C112" s="125"/>
      <c r="D112" s="126" t="s">
        <v>581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38">
        <f>N203</f>
        <v>0</v>
      </c>
      <c r="O112" s="239"/>
      <c r="P112" s="239"/>
      <c r="Q112" s="239"/>
      <c r="R112" s="127"/>
    </row>
    <row r="113" spans="2:18" s="7" customFormat="1" ht="24.95" customHeight="1">
      <c r="B113" s="124"/>
      <c r="C113" s="125"/>
      <c r="D113" s="126" t="s">
        <v>582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38">
        <f>N204</f>
        <v>0</v>
      </c>
      <c r="O113" s="239"/>
      <c r="P113" s="239"/>
      <c r="Q113" s="239"/>
      <c r="R113" s="127"/>
    </row>
    <row r="114" spans="2:18" s="8" customFormat="1" ht="19.9" customHeight="1">
      <c r="B114" s="128"/>
      <c r="C114" s="95"/>
      <c r="D114" s="106" t="s">
        <v>583</v>
      </c>
      <c r="E114" s="95"/>
      <c r="F114" s="95"/>
      <c r="G114" s="95"/>
      <c r="H114" s="95"/>
      <c r="I114" s="95"/>
      <c r="J114" s="95"/>
      <c r="K114" s="95"/>
      <c r="L114" s="95"/>
      <c r="M114" s="95"/>
      <c r="N114" s="219">
        <f>N205</f>
        <v>0</v>
      </c>
      <c r="O114" s="220"/>
      <c r="P114" s="220"/>
      <c r="Q114" s="220"/>
      <c r="R114" s="129"/>
    </row>
    <row r="115" spans="2:18" s="8" customFormat="1" ht="19.9" customHeight="1">
      <c r="B115" s="128"/>
      <c r="C115" s="95"/>
      <c r="D115" s="106" t="s">
        <v>584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219">
        <f>N207</f>
        <v>0</v>
      </c>
      <c r="O115" s="220"/>
      <c r="P115" s="220"/>
      <c r="Q115" s="220"/>
      <c r="R115" s="129"/>
    </row>
    <row r="116" spans="2:18" s="8" customFormat="1" ht="19.9" customHeight="1">
      <c r="B116" s="128"/>
      <c r="C116" s="95"/>
      <c r="D116" s="106" t="s">
        <v>585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219">
        <f>N210</f>
        <v>0</v>
      </c>
      <c r="O116" s="220"/>
      <c r="P116" s="220"/>
      <c r="Q116" s="220"/>
      <c r="R116" s="129"/>
    </row>
    <row r="117" spans="2:18" s="8" customFormat="1" ht="19.9" customHeight="1">
      <c r="B117" s="128"/>
      <c r="C117" s="95"/>
      <c r="D117" s="106" t="s">
        <v>586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219">
        <f>N214</f>
        <v>0</v>
      </c>
      <c r="O117" s="220"/>
      <c r="P117" s="220"/>
      <c r="Q117" s="220"/>
      <c r="R117" s="129"/>
    </row>
    <row r="118" spans="2:18" s="8" customFormat="1" ht="19.9" customHeight="1">
      <c r="B118" s="128"/>
      <c r="C118" s="95"/>
      <c r="D118" s="106" t="s">
        <v>357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219">
        <f>N216</f>
        <v>0</v>
      </c>
      <c r="O118" s="220"/>
      <c r="P118" s="220"/>
      <c r="Q118" s="220"/>
      <c r="R118" s="129"/>
    </row>
    <row r="119" spans="2:18" s="8" customFormat="1" ht="19.9" customHeight="1">
      <c r="B119" s="128"/>
      <c r="C119" s="95"/>
      <c r="D119" s="106" t="s">
        <v>587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219">
        <f>N218</f>
        <v>0</v>
      </c>
      <c r="O119" s="220"/>
      <c r="P119" s="220"/>
      <c r="Q119" s="220"/>
      <c r="R119" s="129"/>
    </row>
    <row r="120" spans="2:18" s="8" customFormat="1" ht="19.9" customHeight="1">
      <c r="B120" s="128"/>
      <c r="C120" s="95"/>
      <c r="D120" s="106" t="s">
        <v>588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219">
        <f>N225</f>
        <v>0</v>
      </c>
      <c r="O120" s="220"/>
      <c r="P120" s="220"/>
      <c r="Q120" s="220"/>
      <c r="R120" s="129"/>
    </row>
    <row r="121" spans="2:18" s="8" customFormat="1" ht="19.9" customHeight="1">
      <c r="B121" s="128"/>
      <c r="C121" s="95"/>
      <c r="D121" s="106" t="s">
        <v>589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219">
        <f>N227</f>
        <v>0</v>
      </c>
      <c r="O121" s="220"/>
      <c r="P121" s="220"/>
      <c r="Q121" s="220"/>
      <c r="R121" s="129"/>
    </row>
    <row r="122" spans="2:18" s="8" customFormat="1" ht="19.9" customHeight="1">
      <c r="B122" s="128"/>
      <c r="C122" s="95"/>
      <c r="D122" s="106" t="s">
        <v>590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219">
        <f>N234</f>
        <v>0</v>
      </c>
      <c r="O122" s="220"/>
      <c r="P122" s="220"/>
      <c r="Q122" s="220"/>
      <c r="R122" s="129"/>
    </row>
    <row r="123" spans="2:18" s="8" customFormat="1" ht="19.9" customHeight="1">
      <c r="B123" s="128"/>
      <c r="C123" s="95"/>
      <c r="D123" s="106" t="s">
        <v>591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219">
        <f>N236</f>
        <v>0</v>
      </c>
      <c r="O123" s="220"/>
      <c r="P123" s="220"/>
      <c r="Q123" s="220"/>
      <c r="R123" s="129"/>
    </row>
    <row r="124" spans="2:18" s="7" customFormat="1" ht="24.95" customHeight="1">
      <c r="B124" s="124"/>
      <c r="C124" s="125"/>
      <c r="D124" s="126" t="s">
        <v>592</v>
      </c>
      <c r="E124" s="125"/>
      <c r="F124" s="125"/>
      <c r="G124" s="125"/>
      <c r="H124" s="125"/>
      <c r="I124" s="125"/>
      <c r="J124" s="125"/>
      <c r="K124" s="125"/>
      <c r="L124" s="125"/>
      <c r="M124" s="125"/>
      <c r="N124" s="238">
        <f>N240</f>
        <v>0</v>
      </c>
      <c r="O124" s="239"/>
      <c r="P124" s="239"/>
      <c r="Q124" s="239"/>
      <c r="R124" s="127"/>
    </row>
    <row r="125" spans="2:18" s="7" customFormat="1" ht="21.75" customHeight="1">
      <c r="B125" s="124"/>
      <c r="C125" s="125"/>
      <c r="D125" s="126" t="s">
        <v>172</v>
      </c>
      <c r="E125" s="125"/>
      <c r="F125" s="125"/>
      <c r="G125" s="125"/>
      <c r="H125" s="125"/>
      <c r="I125" s="125"/>
      <c r="J125" s="125"/>
      <c r="K125" s="125"/>
      <c r="L125" s="125"/>
      <c r="M125" s="125"/>
      <c r="N125" s="240">
        <f>N241</f>
        <v>0</v>
      </c>
      <c r="O125" s="239"/>
      <c r="P125" s="239"/>
      <c r="Q125" s="239"/>
      <c r="R125" s="127"/>
    </row>
    <row r="126" spans="2:18" s="1" customFormat="1" ht="21.75" customHeight="1"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3"/>
    </row>
    <row r="127" spans="2:21" s="1" customFormat="1" ht="29.25" customHeight="1">
      <c r="B127" s="31"/>
      <c r="C127" s="123" t="s">
        <v>173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241">
        <f>ROUND(N128+N129+N130+N131+N132+N133,2)</f>
        <v>0</v>
      </c>
      <c r="O127" s="204"/>
      <c r="P127" s="204"/>
      <c r="Q127" s="204"/>
      <c r="R127" s="33"/>
      <c r="T127" s="130"/>
      <c r="U127" s="131" t="s">
        <v>38</v>
      </c>
    </row>
    <row r="128" spans="2:65" s="1" customFormat="1" ht="18" customHeight="1">
      <c r="B128" s="132"/>
      <c r="C128" s="133"/>
      <c r="D128" s="227" t="s">
        <v>174</v>
      </c>
      <c r="E128" s="242"/>
      <c r="F128" s="242"/>
      <c r="G128" s="242"/>
      <c r="H128" s="242"/>
      <c r="I128" s="133"/>
      <c r="J128" s="133"/>
      <c r="K128" s="133"/>
      <c r="L128" s="133"/>
      <c r="M128" s="133"/>
      <c r="N128" s="228">
        <f>ROUND(N89*T128,2)</f>
        <v>0</v>
      </c>
      <c r="O128" s="242"/>
      <c r="P128" s="242"/>
      <c r="Q128" s="242"/>
      <c r="R128" s="134"/>
      <c r="S128" s="133"/>
      <c r="T128" s="135"/>
      <c r="U128" s="136" t="s">
        <v>39</v>
      </c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8" t="s">
        <v>175</v>
      </c>
      <c r="AZ128" s="137"/>
      <c r="BA128" s="137"/>
      <c r="BB128" s="137"/>
      <c r="BC128" s="137"/>
      <c r="BD128" s="137"/>
      <c r="BE128" s="139">
        <f aca="true" t="shared" si="0" ref="BE128:BE133">IF(U128="základní",N128,0)</f>
        <v>0</v>
      </c>
      <c r="BF128" s="139">
        <f aca="true" t="shared" si="1" ref="BF128:BF133">IF(U128="snížená",N128,0)</f>
        <v>0</v>
      </c>
      <c r="BG128" s="139">
        <f aca="true" t="shared" si="2" ref="BG128:BG133">IF(U128="zákl. přenesená",N128,0)</f>
        <v>0</v>
      </c>
      <c r="BH128" s="139">
        <f aca="true" t="shared" si="3" ref="BH128:BH133">IF(U128="sníž. přenesená",N128,0)</f>
        <v>0</v>
      </c>
      <c r="BI128" s="139">
        <f aca="true" t="shared" si="4" ref="BI128:BI133">IF(U128="nulová",N128,0)</f>
        <v>0</v>
      </c>
      <c r="BJ128" s="138" t="s">
        <v>9</v>
      </c>
      <c r="BK128" s="137"/>
      <c r="BL128" s="137"/>
      <c r="BM128" s="137"/>
    </row>
    <row r="129" spans="2:65" s="1" customFormat="1" ht="18" customHeight="1">
      <c r="B129" s="132"/>
      <c r="C129" s="133"/>
      <c r="D129" s="227" t="s">
        <v>176</v>
      </c>
      <c r="E129" s="242"/>
      <c r="F129" s="242"/>
      <c r="G129" s="242"/>
      <c r="H129" s="242"/>
      <c r="I129" s="133"/>
      <c r="J129" s="133"/>
      <c r="K129" s="133"/>
      <c r="L129" s="133"/>
      <c r="M129" s="133"/>
      <c r="N129" s="228">
        <f>ROUND(N89*T129,2)</f>
        <v>0</v>
      </c>
      <c r="O129" s="242"/>
      <c r="P129" s="242"/>
      <c r="Q129" s="242"/>
      <c r="R129" s="134"/>
      <c r="S129" s="133"/>
      <c r="T129" s="135"/>
      <c r="U129" s="136" t="s">
        <v>39</v>
      </c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8" t="s">
        <v>175</v>
      </c>
      <c r="AZ129" s="137"/>
      <c r="BA129" s="137"/>
      <c r="BB129" s="137"/>
      <c r="BC129" s="137"/>
      <c r="BD129" s="137"/>
      <c r="BE129" s="139">
        <f t="shared" si="0"/>
        <v>0</v>
      </c>
      <c r="BF129" s="139">
        <f t="shared" si="1"/>
        <v>0</v>
      </c>
      <c r="BG129" s="139">
        <f t="shared" si="2"/>
        <v>0</v>
      </c>
      <c r="BH129" s="139">
        <f t="shared" si="3"/>
        <v>0</v>
      </c>
      <c r="BI129" s="139">
        <f t="shared" si="4"/>
        <v>0</v>
      </c>
      <c r="BJ129" s="138" t="s">
        <v>9</v>
      </c>
      <c r="BK129" s="137"/>
      <c r="BL129" s="137"/>
      <c r="BM129" s="137"/>
    </row>
    <row r="130" spans="2:65" s="1" customFormat="1" ht="18" customHeight="1">
      <c r="B130" s="132"/>
      <c r="C130" s="133"/>
      <c r="D130" s="227" t="s">
        <v>177</v>
      </c>
      <c r="E130" s="242"/>
      <c r="F130" s="242"/>
      <c r="G130" s="242"/>
      <c r="H130" s="242"/>
      <c r="I130" s="133"/>
      <c r="J130" s="133"/>
      <c r="K130" s="133"/>
      <c r="L130" s="133"/>
      <c r="M130" s="133"/>
      <c r="N130" s="228">
        <f>ROUND(N89*T130,2)</f>
        <v>0</v>
      </c>
      <c r="O130" s="242"/>
      <c r="P130" s="242"/>
      <c r="Q130" s="242"/>
      <c r="R130" s="134"/>
      <c r="S130" s="133"/>
      <c r="T130" s="135"/>
      <c r="U130" s="136" t="s">
        <v>39</v>
      </c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8" t="s">
        <v>175</v>
      </c>
      <c r="AZ130" s="137"/>
      <c r="BA130" s="137"/>
      <c r="BB130" s="137"/>
      <c r="BC130" s="137"/>
      <c r="BD130" s="137"/>
      <c r="BE130" s="139">
        <f t="shared" si="0"/>
        <v>0</v>
      </c>
      <c r="BF130" s="139">
        <f t="shared" si="1"/>
        <v>0</v>
      </c>
      <c r="BG130" s="139">
        <f t="shared" si="2"/>
        <v>0</v>
      </c>
      <c r="BH130" s="139">
        <f t="shared" si="3"/>
        <v>0</v>
      </c>
      <c r="BI130" s="139">
        <f t="shared" si="4"/>
        <v>0</v>
      </c>
      <c r="BJ130" s="138" t="s">
        <v>9</v>
      </c>
      <c r="BK130" s="137"/>
      <c r="BL130" s="137"/>
      <c r="BM130" s="137"/>
    </row>
    <row r="131" spans="2:65" s="1" customFormat="1" ht="18" customHeight="1">
      <c r="B131" s="132"/>
      <c r="C131" s="133"/>
      <c r="D131" s="227" t="s">
        <v>178</v>
      </c>
      <c r="E131" s="242"/>
      <c r="F131" s="242"/>
      <c r="G131" s="242"/>
      <c r="H131" s="242"/>
      <c r="I131" s="133"/>
      <c r="J131" s="133"/>
      <c r="K131" s="133"/>
      <c r="L131" s="133"/>
      <c r="M131" s="133"/>
      <c r="N131" s="228">
        <f>ROUND(N89*T131,2)</f>
        <v>0</v>
      </c>
      <c r="O131" s="242"/>
      <c r="P131" s="242"/>
      <c r="Q131" s="242"/>
      <c r="R131" s="134"/>
      <c r="S131" s="133"/>
      <c r="T131" s="135"/>
      <c r="U131" s="136" t="s">
        <v>39</v>
      </c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8" t="s">
        <v>175</v>
      </c>
      <c r="AZ131" s="137"/>
      <c r="BA131" s="137"/>
      <c r="BB131" s="137"/>
      <c r="BC131" s="137"/>
      <c r="BD131" s="137"/>
      <c r="BE131" s="139">
        <f t="shared" si="0"/>
        <v>0</v>
      </c>
      <c r="BF131" s="139">
        <f t="shared" si="1"/>
        <v>0</v>
      </c>
      <c r="BG131" s="139">
        <f t="shared" si="2"/>
        <v>0</v>
      </c>
      <c r="BH131" s="139">
        <f t="shared" si="3"/>
        <v>0</v>
      </c>
      <c r="BI131" s="139">
        <f t="shared" si="4"/>
        <v>0</v>
      </c>
      <c r="BJ131" s="138" t="s">
        <v>9</v>
      </c>
      <c r="BK131" s="137"/>
      <c r="BL131" s="137"/>
      <c r="BM131" s="137"/>
    </row>
    <row r="132" spans="2:65" s="1" customFormat="1" ht="18" customHeight="1">
      <c r="B132" s="132"/>
      <c r="C132" s="133"/>
      <c r="D132" s="227" t="s">
        <v>179</v>
      </c>
      <c r="E132" s="242"/>
      <c r="F132" s="242"/>
      <c r="G132" s="242"/>
      <c r="H132" s="242"/>
      <c r="I132" s="133"/>
      <c r="J132" s="133"/>
      <c r="K132" s="133"/>
      <c r="L132" s="133"/>
      <c r="M132" s="133"/>
      <c r="N132" s="228">
        <f>ROUND(N89*T132,2)</f>
        <v>0</v>
      </c>
      <c r="O132" s="242"/>
      <c r="P132" s="242"/>
      <c r="Q132" s="242"/>
      <c r="R132" s="134"/>
      <c r="S132" s="133"/>
      <c r="T132" s="135"/>
      <c r="U132" s="136" t="s">
        <v>39</v>
      </c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8" t="s">
        <v>175</v>
      </c>
      <c r="AZ132" s="137"/>
      <c r="BA132" s="137"/>
      <c r="BB132" s="137"/>
      <c r="BC132" s="137"/>
      <c r="BD132" s="137"/>
      <c r="BE132" s="139">
        <f t="shared" si="0"/>
        <v>0</v>
      </c>
      <c r="BF132" s="139">
        <f t="shared" si="1"/>
        <v>0</v>
      </c>
      <c r="BG132" s="139">
        <f t="shared" si="2"/>
        <v>0</v>
      </c>
      <c r="BH132" s="139">
        <f t="shared" si="3"/>
        <v>0</v>
      </c>
      <c r="BI132" s="139">
        <f t="shared" si="4"/>
        <v>0</v>
      </c>
      <c r="BJ132" s="138" t="s">
        <v>9</v>
      </c>
      <c r="BK132" s="137"/>
      <c r="BL132" s="137"/>
      <c r="BM132" s="137"/>
    </row>
    <row r="133" spans="2:65" s="1" customFormat="1" ht="18" customHeight="1">
      <c r="B133" s="132"/>
      <c r="C133" s="133"/>
      <c r="D133" s="140" t="s">
        <v>180</v>
      </c>
      <c r="E133" s="133"/>
      <c r="F133" s="133"/>
      <c r="G133" s="133"/>
      <c r="H133" s="133"/>
      <c r="I133" s="133"/>
      <c r="J133" s="133"/>
      <c r="K133" s="133"/>
      <c r="L133" s="133"/>
      <c r="M133" s="133"/>
      <c r="N133" s="228">
        <f>ROUND(N89*T133,2)</f>
        <v>0</v>
      </c>
      <c r="O133" s="242"/>
      <c r="P133" s="242"/>
      <c r="Q133" s="242"/>
      <c r="R133" s="134"/>
      <c r="S133" s="133"/>
      <c r="T133" s="141"/>
      <c r="U133" s="142" t="s">
        <v>39</v>
      </c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8" t="s">
        <v>181</v>
      </c>
      <c r="AZ133" s="137"/>
      <c r="BA133" s="137"/>
      <c r="BB133" s="137"/>
      <c r="BC133" s="137"/>
      <c r="BD133" s="137"/>
      <c r="BE133" s="139">
        <f t="shared" si="0"/>
        <v>0</v>
      </c>
      <c r="BF133" s="139">
        <f t="shared" si="1"/>
        <v>0</v>
      </c>
      <c r="BG133" s="139">
        <f t="shared" si="2"/>
        <v>0</v>
      </c>
      <c r="BH133" s="139">
        <f t="shared" si="3"/>
        <v>0</v>
      </c>
      <c r="BI133" s="139">
        <f t="shared" si="4"/>
        <v>0</v>
      </c>
      <c r="BJ133" s="138" t="s">
        <v>9</v>
      </c>
      <c r="BK133" s="137"/>
      <c r="BL133" s="137"/>
      <c r="BM133" s="137"/>
    </row>
    <row r="134" spans="2:18" s="1" customFormat="1" ht="13.5"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3"/>
    </row>
    <row r="135" spans="2:18" s="1" customFormat="1" ht="29.25" customHeight="1">
      <c r="B135" s="31"/>
      <c r="C135" s="115" t="s">
        <v>150</v>
      </c>
      <c r="D135" s="116"/>
      <c r="E135" s="116"/>
      <c r="F135" s="116"/>
      <c r="G135" s="116"/>
      <c r="H135" s="116"/>
      <c r="I135" s="116"/>
      <c r="J135" s="116"/>
      <c r="K135" s="116"/>
      <c r="L135" s="225">
        <f>ROUND(SUM(N89+N127),2)</f>
        <v>0</v>
      </c>
      <c r="M135" s="237"/>
      <c r="N135" s="237"/>
      <c r="O135" s="237"/>
      <c r="P135" s="237"/>
      <c r="Q135" s="237"/>
      <c r="R135" s="33"/>
    </row>
    <row r="136" spans="2:18" s="1" customFormat="1" ht="6.95" customHeight="1">
      <c r="B136" s="55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40" spans="2:18" s="1" customFormat="1" ht="6.95" customHeight="1">
      <c r="B140" s="58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60"/>
    </row>
    <row r="141" spans="2:18" s="1" customFormat="1" ht="36.95" customHeight="1">
      <c r="B141" s="31"/>
      <c r="C141" s="185" t="s">
        <v>182</v>
      </c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33"/>
    </row>
    <row r="142" spans="2:18" s="1" customFormat="1" ht="6.95" customHeight="1"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3"/>
    </row>
    <row r="143" spans="2:18" s="1" customFormat="1" ht="30" customHeight="1">
      <c r="B143" s="31"/>
      <c r="C143" s="26" t="s">
        <v>18</v>
      </c>
      <c r="D143" s="32"/>
      <c r="E143" s="32"/>
      <c r="F143" s="229" t="str">
        <f>F6</f>
        <v>ODOLOV</v>
      </c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32"/>
      <c r="R143" s="33"/>
    </row>
    <row r="144" spans="2:18" ht="30" customHeight="1">
      <c r="B144" s="18"/>
      <c r="C144" s="26" t="s">
        <v>153</v>
      </c>
      <c r="D144" s="19"/>
      <c r="E144" s="19"/>
      <c r="F144" s="229" t="s">
        <v>1893</v>
      </c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9"/>
      <c r="R144" s="20"/>
    </row>
    <row r="145" spans="2:18" s="1" customFormat="1" ht="36.95" customHeight="1">
      <c r="B145" s="31"/>
      <c r="C145" s="65" t="s">
        <v>155</v>
      </c>
      <c r="D145" s="32"/>
      <c r="E145" s="32"/>
      <c r="F145" s="205" t="str">
        <f>F8</f>
        <v>MR a EL - M + R a ELEKTROINSTALACE</v>
      </c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32"/>
      <c r="R145" s="33"/>
    </row>
    <row r="146" spans="2:18" s="1" customFormat="1" ht="6.95" customHeight="1">
      <c r="B146" s="31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3"/>
    </row>
    <row r="147" spans="2:18" s="1" customFormat="1" ht="18" customHeight="1">
      <c r="B147" s="31"/>
      <c r="C147" s="26" t="s">
        <v>22</v>
      </c>
      <c r="D147" s="32"/>
      <c r="E147" s="32"/>
      <c r="F147" s="24" t="str">
        <f>F10</f>
        <v xml:space="preserve"> </v>
      </c>
      <c r="G147" s="32"/>
      <c r="H147" s="32"/>
      <c r="I147" s="32"/>
      <c r="J147" s="32"/>
      <c r="K147" s="26" t="s">
        <v>24</v>
      </c>
      <c r="L147" s="32"/>
      <c r="M147" s="235" t="str">
        <f>IF(O10="","",O10)</f>
        <v>8.7.2016</v>
      </c>
      <c r="N147" s="204"/>
      <c r="O147" s="204"/>
      <c r="P147" s="204"/>
      <c r="Q147" s="32"/>
      <c r="R147" s="33"/>
    </row>
    <row r="148" spans="2:18" s="1" customFormat="1" ht="6.95" customHeight="1"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3"/>
    </row>
    <row r="149" spans="2:18" s="1" customFormat="1" ht="15">
      <c r="B149" s="31"/>
      <c r="C149" s="26" t="s">
        <v>26</v>
      </c>
      <c r="D149" s="32"/>
      <c r="E149" s="32"/>
      <c r="F149" s="24" t="str">
        <f>E13</f>
        <v xml:space="preserve"> </v>
      </c>
      <c r="G149" s="32"/>
      <c r="H149" s="32"/>
      <c r="I149" s="32"/>
      <c r="J149" s="32"/>
      <c r="K149" s="26" t="s">
        <v>31</v>
      </c>
      <c r="L149" s="32"/>
      <c r="M149" s="190" t="str">
        <f>E19</f>
        <v xml:space="preserve"> </v>
      </c>
      <c r="N149" s="204"/>
      <c r="O149" s="204"/>
      <c r="P149" s="204"/>
      <c r="Q149" s="204"/>
      <c r="R149" s="33"/>
    </row>
    <row r="150" spans="2:18" s="1" customFormat="1" ht="14.45" customHeight="1">
      <c r="B150" s="31"/>
      <c r="C150" s="26" t="s">
        <v>29</v>
      </c>
      <c r="D150" s="32"/>
      <c r="E150" s="32"/>
      <c r="F150" s="24" t="str">
        <f>IF(E16="","",E16)</f>
        <v>Vyplň údaj</v>
      </c>
      <c r="G150" s="32"/>
      <c r="H150" s="32"/>
      <c r="I150" s="32"/>
      <c r="J150" s="32"/>
      <c r="K150" s="26" t="s">
        <v>33</v>
      </c>
      <c r="L150" s="32"/>
      <c r="M150" s="190" t="str">
        <f>E22</f>
        <v xml:space="preserve"> </v>
      </c>
      <c r="N150" s="204"/>
      <c r="O150" s="204"/>
      <c r="P150" s="204"/>
      <c r="Q150" s="204"/>
      <c r="R150" s="33"/>
    </row>
    <row r="151" spans="2:18" s="1" customFormat="1" ht="10.35" customHeight="1"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3"/>
    </row>
    <row r="152" spans="2:27" s="9" customFormat="1" ht="29.25" customHeight="1">
      <c r="B152" s="143"/>
      <c r="C152" s="144" t="s">
        <v>183</v>
      </c>
      <c r="D152" s="145" t="s">
        <v>184</v>
      </c>
      <c r="E152" s="145" t="s">
        <v>56</v>
      </c>
      <c r="F152" s="243" t="s">
        <v>185</v>
      </c>
      <c r="G152" s="244"/>
      <c r="H152" s="244"/>
      <c r="I152" s="244"/>
      <c r="J152" s="145" t="s">
        <v>186</v>
      </c>
      <c r="K152" s="145" t="s">
        <v>187</v>
      </c>
      <c r="L152" s="245" t="s">
        <v>188</v>
      </c>
      <c r="M152" s="244"/>
      <c r="N152" s="243" t="s">
        <v>160</v>
      </c>
      <c r="O152" s="244"/>
      <c r="P152" s="244"/>
      <c r="Q152" s="246"/>
      <c r="R152" s="146"/>
      <c r="T152" s="73" t="s">
        <v>189</v>
      </c>
      <c r="U152" s="74" t="s">
        <v>38</v>
      </c>
      <c r="V152" s="74" t="s">
        <v>190</v>
      </c>
      <c r="W152" s="74" t="s">
        <v>191</v>
      </c>
      <c r="X152" s="74" t="s">
        <v>192</v>
      </c>
      <c r="Y152" s="74" t="s">
        <v>193</v>
      </c>
      <c r="Z152" s="74" t="s">
        <v>194</v>
      </c>
      <c r="AA152" s="75" t="s">
        <v>195</v>
      </c>
    </row>
    <row r="153" spans="2:63" s="1" customFormat="1" ht="29.25" customHeight="1">
      <c r="B153" s="31"/>
      <c r="C153" s="77" t="s">
        <v>157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260">
        <f>BK153</f>
        <v>0</v>
      </c>
      <c r="O153" s="261"/>
      <c r="P153" s="261"/>
      <c r="Q153" s="261"/>
      <c r="R153" s="33"/>
      <c r="T153" s="76"/>
      <c r="U153" s="47"/>
      <c r="V153" s="47"/>
      <c r="W153" s="147">
        <f>W154+W198+W199+W203+W204+W240+W241</f>
        <v>0</v>
      </c>
      <c r="X153" s="47"/>
      <c r="Y153" s="147">
        <f>Y154+Y198+Y199+Y203+Y204+Y240+Y241</f>
        <v>0</v>
      </c>
      <c r="Z153" s="47"/>
      <c r="AA153" s="148">
        <f>AA154+AA198+AA199+AA203+AA204+AA240+AA241</f>
        <v>0</v>
      </c>
      <c r="AT153" s="14" t="s">
        <v>73</v>
      </c>
      <c r="AU153" s="14" t="s">
        <v>162</v>
      </c>
      <c r="BK153" s="149">
        <f>BK154+BK198+BK199+BK203+BK204+BK240+BK241</f>
        <v>0</v>
      </c>
    </row>
    <row r="154" spans="2:63" s="10" customFormat="1" ht="37.35" customHeight="1">
      <c r="B154" s="150"/>
      <c r="C154" s="151"/>
      <c r="D154" s="152" t="s">
        <v>1950</v>
      </c>
      <c r="E154" s="152"/>
      <c r="F154" s="152"/>
      <c r="G154" s="152"/>
      <c r="H154" s="152"/>
      <c r="I154" s="152"/>
      <c r="J154" s="152"/>
      <c r="K154" s="152"/>
      <c r="L154" s="152"/>
      <c r="M154" s="152"/>
      <c r="N154" s="240">
        <f>BK154</f>
        <v>0</v>
      </c>
      <c r="O154" s="238"/>
      <c r="P154" s="238"/>
      <c r="Q154" s="238"/>
      <c r="R154" s="153"/>
      <c r="T154" s="154"/>
      <c r="U154" s="151"/>
      <c r="V154" s="151"/>
      <c r="W154" s="155">
        <f>W155+W157+W159+W161+W163+W166+W168+W170+W171+W173+W175+W177+W179+W181+W183+W190+W194</f>
        <v>0</v>
      </c>
      <c r="X154" s="151"/>
      <c r="Y154" s="155">
        <f>Y155+Y157+Y159+Y161+Y163+Y166+Y168+Y170+Y171+Y173+Y175+Y177+Y179+Y181+Y183+Y190+Y194</f>
        <v>0</v>
      </c>
      <c r="Z154" s="151"/>
      <c r="AA154" s="156">
        <f>AA155+AA157+AA159+AA161+AA163+AA166+AA168+AA170+AA171+AA173+AA175+AA177+AA179+AA181+AA183+AA190+AA194</f>
        <v>0</v>
      </c>
      <c r="AR154" s="157" t="s">
        <v>9</v>
      </c>
      <c r="AT154" s="158" t="s">
        <v>73</v>
      </c>
      <c r="AU154" s="158" t="s">
        <v>74</v>
      </c>
      <c r="AY154" s="157" t="s">
        <v>196</v>
      </c>
      <c r="BK154" s="159">
        <f>BK155+BK157+BK159+BK161+BK163+BK166+BK168+BK170+BK171+BK173+BK175+BK177+BK179+BK181+BK183+BK190+BK194</f>
        <v>0</v>
      </c>
    </row>
    <row r="155" spans="2:63" s="10" customFormat="1" ht="19.9" customHeight="1">
      <c r="B155" s="150"/>
      <c r="C155" s="151"/>
      <c r="D155" s="160" t="s">
        <v>353</v>
      </c>
      <c r="E155" s="160"/>
      <c r="F155" s="160"/>
      <c r="G155" s="160"/>
      <c r="H155" s="160"/>
      <c r="I155" s="160"/>
      <c r="J155" s="160"/>
      <c r="K155" s="160"/>
      <c r="L155" s="160"/>
      <c r="M155" s="160"/>
      <c r="N155" s="262">
        <f>BK155</f>
        <v>0</v>
      </c>
      <c r="O155" s="263"/>
      <c r="P155" s="263"/>
      <c r="Q155" s="263"/>
      <c r="R155" s="153"/>
      <c r="T155" s="154"/>
      <c r="U155" s="151"/>
      <c r="V155" s="151"/>
      <c r="W155" s="155">
        <f>W156</f>
        <v>0</v>
      </c>
      <c r="X155" s="151"/>
      <c r="Y155" s="155">
        <f>Y156</f>
        <v>0</v>
      </c>
      <c r="Z155" s="151"/>
      <c r="AA155" s="156">
        <f>AA156</f>
        <v>0</v>
      </c>
      <c r="AR155" s="157" t="s">
        <v>9</v>
      </c>
      <c r="AT155" s="158" t="s">
        <v>73</v>
      </c>
      <c r="AU155" s="158" t="s">
        <v>9</v>
      </c>
      <c r="AY155" s="157" t="s">
        <v>196</v>
      </c>
      <c r="BK155" s="159">
        <f>BK156</f>
        <v>0</v>
      </c>
    </row>
    <row r="156" spans="2:65" s="1" customFormat="1" ht="22.5" customHeight="1">
      <c r="B156" s="132"/>
      <c r="C156" s="168" t="s">
        <v>74</v>
      </c>
      <c r="D156" s="168" t="s">
        <v>217</v>
      </c>
      <c r="E156" s="169" t="s">
        <v>384</v>
      </c>
      <c r="F156" s="252" t="s">
        <v>385</v>
      </c>
      <c r="G156" s="251"/>
      <c r="H156" s="251"/>
      <c r="I156" s="251"/>
      <c r="J156" s="170" t="s">
        <v>386</v>
      </c>
      <c r="K156" s="171">
        <v>1</v>
      </c>
      <c r="L156" s="253">
        <v>0</v>
      </c>
      <c r="M156" s="251"/>
      <c r="N156" s="254">
        <f>ROUND(L156*K156,0)</f>
        <v>0</v>
      </c>
      <c r="O156" s="251"/>
      <c r="P156" s="251"/>
      <c r="Q156" s="251"/>
      <c r="R156" s="134"/>
      <c r="T156" s="165" t="s">
        <v>3</v>
      </c>
      <c r="U156" s="40" t="s">
        <v>39</v>
      </c>
      <c r="V156" s="32"/>
      <c r="W156" s="166">
        <f>V156*K156</f>
        <v>0</v>
      </c>
      <c r="X156" s="166">
        <v>0</v>
      </c>
      <c r="Y156" s="166">
        <f>X156*K156</f>
        <v>0</v>
      </c>
      <c r="Z156" s="166">
        <v>0</v>
      </c>
      <c r="AA156" s="167">
        <f>Z156*K156</f>
        <v>0</v>
      </c>
      <c r="AR156" s="14" t="s">
        <v>212</v>
      </c>
      <c r="AT156" s="14" t="s">
        <v>217</v>
      </c>
      <c r="AU156" s="14" t="s">
        <v>84</v>
      </c>
      <c r="AY156" s="14" t="s">
        <v>196</v>
      </c>
      <c r="BE156" s="110">
        <f>IF(U156="základní",N156,0)</f>
        <v>0</v>
      </c>
      <c r="BF156" s="110">
        <f>IF(U156="snížená",N156,0)</f>
        <v>0</v>
      </c>
      <c r="BG156" s="110">
        <f>IF(U156="zákl. přenesená",N156,0)</f>
        <v>0</v>
      </c>
      <c r="BH156" s="110">
        <f>IF(U156="sníž. přenesená",N156,0)</f>
        <v>0</v>
      </c>
      <c r="BI156" s="110">
        <f>IF(U156="nulová",N156,0)</f>
        <v>0</v>
      </c>
      <c r="BJ156" s="14" t="s">
        <v>9</v>
      </c>
      <c r="BK156" s="110">
        <f>ROUND(L156*K156,0)</f>
        <v>0</v>
      </c>
      <c r="BL156" s="14" t="s">
        <v>212</v>
      </c>
      <c r="BM156" s="14" t="s">
        <v>84</v>
      </c>
    </row>
    <row r="157" spans="2:63" s="10" customFormat="1" ht="29.85" customHeight="1">
      <c r="B157" s="150"/>
      <c r="C157" s="151"/>
      <c r="D157" s="160" t="s">
        <v>354</v>
      </c>
      <c r="E157" s="160"/>
      <c r="F157" s="160"/>
      <c r="G157" s="160"/>
      <c r="H157" s="160"/>
      <c r="I157" s="160"/>
      <c r="J157" s="160"/>
      <c r="K157" s="160"/>
      <c r="L157" s="160"/>
      <c r="M157" s="160"/>
      <c r="N157" s="264">
        <f>BK157</f>
        <v>0</v>
      </c>
      <c r="O157" s="265"/>
      <c r="P157" s="265"/>
      <c r="Q157" s="265"/>
      <c r="R157" s="153"/>
      <c r="T157" s="154"/>
      <c r="U157" s="151"/>
      <c r="V157" s="151"/>
      <c r="W157" s="155">
        <f>W158</f>
        <v>0</v>
      </c>
      <c r="X157" s="151"/>
      <c r="Y157" s="155">
        <f>Y158</f>
        <v>0</v>
      </c>
      <c r="Z157" s="151"/>
      <c r="AA157" s="156">
        <f>AA158</f>
        <v>0</v>
      </c>
      <c r="AR157" s="157" t="s">
        <v>9</v>
      </c>
      <c r="AT157" s="158" t="s">
        <v>73</v>
      </c>
      <c r="AU157" s="158" t="s">
        <v>9</v>
      </c>
      <c r="AY157" s="157" t="s">
        <v>196</v>
      </c>
      <c r="BK157" s="159">
        <f>BK158</f>
        <v>0</v>
      </c>
    </row>
    <row r="158" spans="2:65" s="1" customFormat="1" ht="31.5" customHeight="1">
      <c r="B158" s="132"/>
      <c r="C158" s="168" t="s">
        <v>74</v>
      </c>
      <c r="D158" s="168" t="s">
        <v>217</v>
      </c>
      <c r="E158" s="169" t="s">
        <v>387</v>
      </c>
      <c r="F158" s="252" t="s">
        <v>388</v>
      </c>
      <c r="G158" s="251"/>
      <c r="H158" s="251"/>
      <c r="I158" s="251"/>
      <c r="J158" s="170" t="s">
        <v>386</v>
      </c>
      <c r="K158" s="171">
        <v>1</v>
      </c>
      <c r="L158" s="253">
        <v>0</v>
      </c>
      <c r="M158" s="251"/>
      <c r="N158" s="254">
        <f>ROUND(L158*K158,0)</f>
        <v>0</v>
      </c>
      <c r="O158" s="251"/>
      <c r="P158" s="251"/>
      <c r="Q158" s="251"/>
      <c r="R158" s="134"/>
      <c r="T158" s="165" t="s">
        <v>3</v>
      </c>
      <c r="U158" s="40" t="s">
        <v>39</v>
      </c>
      <c r="V158" s="32"/>
      <c r="W158" s="166">
        <f>V158*K158</f>
        <v>0</v>
      </c>
      <c r="X158" s="166">
        <v>0</v>
      </c>
      <c r="Y158" s="166">
        <f>X158*K158</f>
        <v>0</v>
      </c>
      <c r="Z158" s="166">
        <v>0</v>
      </c>
      <c r="AA158" s="167">
        <f>Z158*K158</f>
        <v>0</v>
      </c>
      <c r="AR158" s="14" t="s">
        <v>212</v>
      </c>
      <c r="AT158" s="14" t="s">
        <v>217</v>
      </c>
      <c r="AU158" s="14" t="s">
        <v>84</v>
      </c>
      <c r="AY158" s="14" t="s">
        <v>196</v>
      </c>
      <c r="BE158" s="110">
        <f>IF(U158="základní",N158,0)</f>
        <v>0</v>
      </c>
      <c r="BF158" s="110">
        <f>IF(U158="snížená",N158,0)</f>
        <v>0</v>
      </c>
      <c r="BG158" s="110">
        <f>IF(U158="zákl. přenesená",N158,0)</f>
        <v>0</v>
      </c>
      <c r="BH158" s="110">
        <f>IF(U158="sníž. přenesená",N158,0)</f>
        <v>0</v>
      </c>
      <c r="BI158" s="110">
        <f>IF(U158="nulová",N158,0)</f>
        <v>0</v>
      </c>
      <c r="BJ158" s="14" t="s">
        <v>9</v>
      </c>
      <c r="BK158" s="110">
        <f>ROUND(L158*K158,0)</f>
        <v>0</v>
      </c>
      <c r="BL158" s="14" t="s">
        <v>212</v>
      </c>
      <c r="BM158" s="14" t="s">
        <v>212</v>
      </c>
    </row>
    <row r="159" spans="2:63" s="10" customFormat="1" ht="29.85" customHeight="1">
      <c r="B159" s="150"/>
      <c r="C159" s="151"/>
      <c r="D159" s="160" t="s">
        <v>355</v>
      </c>
      <c r="E159" s="160"/>
      <c r="F159" s="160"/>
      <c r="G159" s="160"/>
      <c r="H159" s="160"/>
      <c r="I159" s="160"/>
      <c r="J159" s="160"/>
      <c r="K159" s="160"/>
      <c r="L159" s="160"/>
      <c r="M159" s="160"/>
      <c r="N159" s="264">
        <f>BK159</f>
        <v>0</v>
      </c>
      <c r="O159" s="265"/>
      <c r="P159" s="265"/>
      <c r="Q159" s="265"/>
      <c r="R159" s="153"/>
      <c r="T159" s="154"/>
      <c r="U159" s="151"/>
      <c r="V159" s="151"/>
      <c r="W159" s="155">
        <f>W160</f>
        <v>0</v>
      </c>
      <c r="X159" s="151"/>
      <c r="Y159" s="155">
        <f>Y160</f>
        <v>0</v>
      </c>
      <c r="Z159" s="151"/>
      <c r="AA159" s="156">
        <f>AA160</f>
        <v>0</v>
      </c>
      <c r="AR159" s="157" t="s">
        <v>9</v>
      </c>
      <c r="AT159" s="158" t="s">
        <v>73</v>
      </c>
      <c r="AU159" s="158" t="s">
        <v>9</v>
      </c>
      <c r="AY159" s="157" t="s">
        <v>196</v>
      </c>
      <c r="BK159" s="159">
        <f>BK160</f>
        <v>0</v>
      </c>
    </row>
    <row r="160" spans="2:65" s="1" customFormat="1" ht="57" customHeight="1">
      <c r="B160" s="132"/>
      <c r="C160" s="168" t="s">
        <v>74</v>
      </c>
      <c r="D160" s="168" t="s">
        <v>217</v>
      </c>
      <c r="E160" s="169" t="s">
        <v>389</v>
      </c>
      <c r="F160" s="252" t="s">
        <v>390</v>
      </c>
      <c r="G160" s="251"/>
      <c r="H160" s="251"/>
      <c r="I160" s="251"/>
      <c r="J160" s="170" t="s">
        <v>386</v>
      </c>
      <c r="K160" s="171">
        <v>1</v>
      </c>
      <c r="L160" s="253">
        <v>0</v>
      </c>
      <c r="M160" s="251"/>
      <c r="N160" s="254">
        <f>ROUND(L160*K160,0)</f>
        <v>0</v>
      </c>
      <c r="O160" s="251"/>
      <c r="P160" s="251"/>
      <c r="Q160" s="251"/>
      <c r="R160" s="134"/>
      <c r="T160" s="165" t="s">
        <v>3</v>
      </c>
      <c r="U160" s="40" t="s">
        <v>39</v>
      </c>
      <c r="V160" s="32"/>
      <c r="W160" s="166">
        <f>V160*K160</f>
        <v>0</v>
      </c>
      <c r="X160" s="166">
        <v>0</v>
      </c>
      <c r="Y160" s="166">
        <f>X160*K160</f>
        <v>0</v>
      </c>
      <c r="Z160" s="166">
        <v>0</v>
      </c>
      <c r="AA160" s="167">
        <f>Z160*K160</f>
        <v>0</v>
      </c>
      <c r="AR160" s="14" t="s">
        <v>212</v>
      </c>
      <c r="AT160" s="14" t="s">
        <v>217</v>
      </c>
      <c r="AU160" s="14" t="s">
        <v>84</v>
      </c>
      <c r="AY160" s="14" t="s">
        <v>196</v>
      </c>
      <c r="BE160" s="110">
        <f>IF(U160="základní",N160,0)</f>
        <v>0</v>
      </c>
      <c r="BF160" s="110">
        <f>IF(U160="snížená",N160,0)</f>
        <v>0</v>
      </c>
      <c r="BG160" s="110">
        <f>IF(U160="zákl. přenesená",N160,0)</f>
        <v>0</v>
      </c>
      <c r="BH160" s="110">
        <f>IF(U160="sníž. přenesená",N160,0)</f>
        <v>0</v>
      </c>
      <c r="BI160" s="110">
        <f>IF(U160="nulová",N160,0)</f>
        <v>0</v>
      </c>
      <c r="BJ160" s="14" t="s">
        <v>9</v>
      </c>
      <c r="BK160" s="110">
        <f>ROUND(L160*K160,0)</f>
        <v>0</v>
      </c>
      <c r="BL160" s="14" t="s">
        <v>212</v>
      </c>
      <c r="BM160" s="14" t="s">
        <v>221</v>
      </c>
    </row>
    <row r="161" spans="2:63" s="10" customFormat="1" ht="29.85" customHeight="1">
      <c r="B161" s="150"/>
      <c r="C161" s="151"/>
      <c r="D161" s="160" t="s">
        <v>356</v>
      </c>
      <c r="E161" s="160"/>
      <c r="F161" s="160"/>
      <c r="G161" s="160"/>
      <c r="H161" s="160"/>
      <c r="I161" s="160"/>
      <c r="J161" s="160"/>
      <c r="K161" s="160"/>
      <c r="L161" s="160"/>
      <c r="M161" s="160"/>
      <c r="N161" s="264">
        <f>BK161</f>
        <v>0</v>
      </c>
      <c r="O161" s="265"/>
      <c r="P161" s="265"/>
      <c r="Q161" s="265"/>
      <c r="R161" s="153"/>
      <c r="T161" s="154"/>
      <c r="U161" s="151"/>
      <c r="V161" s="151"/>
      <c r="W161" s="155">
        <f>W162</f>
        <v>0</v>
      </c>
      <c r="X161" s="151"/>
      <c r="Y161" s="155">
        <f>Y162</f>
        <v>0</v>
      </c>
      <c r="Z161" s="151"/>
      <c r="AA161" s="156">
        <f>AA162</f>
        <v>0</v>
      </c>
      <c r="AR161" s="157" t="s">
        <v>9</v>
      </c>
      <c r="AT161" s="158" t="s">
        <v>73</v>
      </c>
      <c r="AU161" s="158" t="s">
        <v>9</v>
      </c>
      <c r="AY161" s="157" t="s">
        <v>196</v>
      </c>
      <c r="BK161" s="159">
        <f>BK162</f>
        <v>0</v>
      </c>
    </row>
    <row r="162" spans="2:65" s="1" customFormat="1" ht="22.5" customHeight="1">
      <c r="B162" s="132"/>
      <c r="C162" s="168" t="s">
        <v>74</v>
      </c>
      <c r="D162" s="168" t="s">
        <v>217</v>
      </c>
      <c r="E162" s="169" t="s">
        <v>391</v>
      </c>
      <c r="F162" s="252" t="s">
        <v>392</v>
      </c>
      <c r="G162" s="251"/>
      <c r="H162" s="251"/>
      <c r="I162" s="251"/>
      <c r="J162" s="170" t="s">
        <v>386</v>
      </c>
      <c r="K162" s="171">
        <v>2</v>
      </c>
      <c r="L162" s="253">
        <v>0</v>
      </c>
      <c r="M162" s="251"/>
      <c r="N162" s="254">
        <f>ROUND(L162*K162,0)</f>
        <v>0</v>
      </c>
      <c r="O162" s="251"/>
      <c r="P162" s="251"/>
      <c r="Q162" s="251"/>
      <c r="R162" s="134"/>
      <c r="T162" s="165" t="s">
        <v>3</v>
      </c>
      <c r="U162" s="40" t="s">
        <v>39</v>
      </c>
      <c r="V162" s="32"/>
      <c r="W162" s="166">
        <f>V162*K162</f>
        <v>0</v>
      </c>
      <c r="X162" s="166">
        <v>0</v>
      </c>
      <c r="Y162" s="166">
        <f>X162*K162</f>
        <v>0</v>
      </c>
      <c r="Z162" s="166">
        <v>0</v>
      </c>
      <c r="AA162" s="167">
        <f>Z162*K162</f>
        <v>0</v>
      </c>
      <c r="AR162" s="14" t="s">
        <v>212</v>
      </c>
      <c r="AT162" s="14" t="s">
        <v>217</v>
      </c>
      <c r="AU162" s="14" t="s">
        <v>84</v>
      </c>
      <c r="AY162" s="14" t="s">
        <v>196</v>
      </c>
      <c r="BE162" s="110">
        <f>IF(U162="základní",N162,0)</f>
        <v>0</v>
      </c>
      <c r="BF162" s="110">
        <f>IF(U162="snížená",N162,0)</f>
        <v>0</v>
      </c>
      <c r="BG162" s="110">
        <f>IF(U162="zákl. přenesená",N162,0)</f>
        <v>0</v>
      </c>
      <c r="BH162" s="110">
        <f>IF(U162="sníž. přenesená",N162,0)</f>
        <v>0</v>
      </c>
      <c r="BI162" s="110">
        <f>IF(U162="nulová",N162,0)</f>
        <v>0</v>
      </c>
      <c r="BJ162" s="14" t="s">
        <v>9</v>
      </c>
      <c r="BK162" s="110">
        <f>ROUND(L162*K162,0)</f>
        <v>0</v>
      </c>
      <c r="BL162" s="14" t="s">
        <v>212</v>
      </c>
      <c r="BM162" s="14" t="s">
        <v>247</v>
      </c>
    </row>
    <row r="163" spans="2:63" s="10" customFormat="1" ht="29.85" customHeight="1">
      <c r="B163" s="150"/>
      <c r="C163" s="151"/>
      <c r="D163" s="160" t="s">
        <v>357</v>
      </c>
      <c r="E163" s="160"/>
      <c r="F163" s="160"/>
      <c r="G163" s="160"/>
      <c r="H163" s="160"/>
      <c r="I163" s="160"/>
      <c r="J163" s="160"/>
      <c r="K163" s="160"/>
      <c r="L163" s="160"/>
      <c r="M163" s="160"/>
      <c r="N163" s="264">
        <f>BK163</f>
        <v>0</v>
      </c>
      <c r="O163" s="265"/>
      <c r="P163" s="265"/>
      <c r="Q163" s="265"/>
      <c r="R163" s="153"/>
      <c r="T163" s="154"/>
      <c r="U163" s="151"/>
      <c r="V163" s="151"/>
      <c r="W163" s="155">
        <f>SUM(W164:W165)</f>
        <v>0</v>
      </c>
      <c r="X163" s="151"/>
      <c r="Y163" s="155">
        <f>SUM(Y164:Y165)</f>
        <v>0</v>
      </c>
      <c r="Z163" s="151"/>
      <c r="AA163" s="156">
        <f>SUM(AA164:AA165)</f>
        <v>0</v>
      </c>
      <c r="AR163" s="157" t="s">
        <v>9</v>
      </c>
      <c r="AT163" s="158" t="s">
        <v>73</v>
      </c>
      <c r="AU163" s="158" t="s">
        <v>9</v>
      </c>
      <c r="AY163" s="157" t="s">
        <v>196</v>
      </c>
      <c r="BK163" s="159">
        <f>SUM(BK164:BK165)</f>
        <v>0</v>
      </c>
    </row>
    <row r="164" spans="2:65" s="1" customFormat="1" ht="22.5" customHeight="1">
      <c r="B164" s="132"/>
      <c r="C164" s="168" t="s">
        <v>74</v>
      </c>
      <c r="D164" s="168" t="s">
        <v>217</v>
      </c>
      <c r="E164" s="169" t="s">
        <v>393</v>
      </c>
      <c r="F164" s="252" t="s">
        <v>394</v>
      </c>
      <c r="G164" s="251"/>
      <c r="H164" s="251"/>
      <c r="I164" s="251"/>
      <c r="J164" s="170" t="s">
        <v>386</v>
      </c>
      <c r="K164" s="171">
        <v>2</v>
      </c>
      <c r="L164" s="253">
        <v>0</v>
      </c>
      <c r="M164" s="251"/>
      <c r="N164" s="254">
        <f>ROUND(L164*K164,0)</f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>V164*K164</f>
        <v>0</v>
      </c>
      <c r="X164" s="166">
        <v>0</v>
      </c>
      <c r="Y164" s="166">
        <f>X164*K164</f>
        <v>0</v>
      </c>
      <c r="Z164" s="166">
        <v>0</v>
      </c>
      <c r="AA164" s="167">
        <f>Z164*K164</f>
        <v>0</v>
      </c>
      <c r="AR164" s="14" t="s">
        <v>212</v>
      </c>
      <c r="AT164" s="14" t="s">
        <v>217</v>
      </c>
      <c r="AU164" s="14" t="s">
        <v>84</v>
      </c>
      <c r="AY164" s="14" t="s">
        <v>196</v>
      </c>
      <c r="BE164" s="110">
        <f>IF(U164="základní",N164,0)</f>
        <v>0</v>
      </c>
      <c r="BF164" s="110">
        <f>IF(U164="snížená",N164,0)</f>
        <v>0</v>
      </c>
      <c r="BG164" s="110">
        <f>IF(U164="zákl. přenesená",N164,0)</f>
        <v>0</v>
      </c>
      <c r="BH164" s="110">
        <f>IF(U164="sníž. přenesená",N164,0)</f>
        <v>0</v>
      </c>
      <c r="BI164" s="110">
        <f>IF(U164="nulová",N164,0)</f>
        <v>0</v>
      </c>
      <c r="BJ164" s="14" t="s">
        <v>9</v>
      </c>
      <c r="BK164" s="110">
        <f>ROUND(L164*K164,0)</f>
        <v>0</v>
      </c>
      <c r="BL164" s="14" t="s">
        <v>212</v>
      </c>
      <c r="BM164" s="14" t="s">
        <v>395</v>
      </c>
    </row>
    <row r="165" spans="2:65" s="1" customFormat="1" ht="22.5" customHeight="1">
      <c r="B165" s="132"/>
      <c r="C165" s="168" t="s">
        <v>74</v>
      </c>
      <c r="D165" s="168" t="s">
        <v>217</v>
      </c>
      <c r="E165" s="169" t="s">
        <v>396</v>
      </c>
      <c r="F165" s="252" t="s">
        <v>397</v>
      </c>
      <c r="G165" s="251"/>
      <c r="H165" s="251"/>
      <c r="I165" s="251"/>
      <c r="J165" s="170" t="s">
        <v>386</v>
      </c>
      <c r="K165" s="171">
        <v>2</v>
      </c>
      <c r="L165" s="253">
        <v>0</v>
      </c>
      <c r="M165" s="251"/>
      <c r="N165" s="254">
        <f>ROUND(L165*K165,0)</f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>V165*K165</f>
        <v>0</v>
      </c>
      <c r="X165" s="166">
        <v>0</v>
      </c>
      <c r="Y165" s="166">
        <f>X165*K165</f>
        <v>0</v>
      </c>
      <c r="Z165" s="166">
        <v>0</v>
      </c>
      <c r="AA165" s="167">
        <f>Z165*K165</f>
        <v>0</v>
      </c>
      <c r="AR165" s="14" t="s">
        <v>212</v>
      </c>
      <c r="AT165" s="14" t="s">
        <v>217</v>
      </c>
      <c r="AU165" s="14" t="s">
        <v>84</v>
      </c>
      <c r="AY165" s="14" t="s">
        <v>196</v>
      </c>
      <c r="BE165" s="110">
        <f>IF(U165="základní",N165,0)</f>
        <v>0</v>
      </c>
      <c r="BF165" s="110">
        <f>IF(U165="snížená",N165,0)</f>
        <v>0</v>
      </c>
      <c r="BG165" s="110">
        <f>IF(U165="zákl. přenesená",N165,0)</f>
        <v>0</v>
      </c>
      <c r="BH165" s="110">
        <f>IF(U165="sníž. přenesená",N165,0)</f>
        <v>0</v>
      </c>
      <c r="BI165" s="110">
        <f>IF(U165="nulová",N165,0)</f>
        <v>0</v>
      </c>
      <c r="BJ165" s="14" t="s">
        <v>9</v>
      </c>
      <c r="BK165" s="110">
        <f>ROUND(L165*K165,0)</f>
        <v>0</v>
      </c>
      <c r="BL165" s="14" t="s">
        <v>212</v>
      </c>
      <c r="BM165" s="14" t="s">
        <v>398</v>
      </c>
    </row>
    <row r="166" spans="2:63" s="10" customFormat="1" ht="29.85" customHeight="1">
      <c r="B166" s="150"/>
      <c r="C166" s="151"/>
      <c r="D166" s="160" t="s">
        <v>358</v>
      </c>
      <c r="E166" s="160"/>
      <c r="F166" s="160"/>
      <c r="G166" s="160"/>
      <c r="H166" s="160"/>
      <c r="I166" s="160"/>
      <c r="J166" s="160"/>
      <c r="K166" s="160"/>
      <c r="L166" s="160"/>
      <c r="M166" s="160"/>
      <c r="N166" s="264">
        <f>BK166</f>
        <v>0</v>
      </c>
      <c r="O166" s="265"/>
      <c r="P166" s="265"/>
      <c r="Q166" s="265"/>
      <c r="R166" s="153"/>
      <c r="T166" s="154"/>
      <c r="U166" s="151"/>
      <c r="V166" s="151"/>
      <c r="W166" s="155">
        <f>W167</f>
        <v>0</v>
      </c>
      <c r="X166" s="151"/>
      <c r="Y166" s="155">
        <f>Y167</f>
        <v>0</v>
      </c>
      <c r="Z166" s="151"/>
      <c r="AA166" s="156">
        <f>AA167</f>
        <v>0</v>
      </c>
      <c r="AR166" s="157" t="s">
        <v>9</v>
      </c>
      <c r="AT166" s="158" t="s">
        <v>73</v>
      </c>
      <c r="AU166" s="158" t="s">
        <v>9</v>
      </c>
      <c r="AY166" s="157" t="s">
        <v>196</v>
      </c>
      <c r="BK166" s="159">
        <f>BK167</f>
        <v>0</v>
      </c>
    </row>
    <row r="167" spans="2:65" s="1" customFormat="1" ht="22.5" customHeight="1">
      <c r="B167" s="132"/>
      <c r="C167" s="168" t="s">
        <v>74</v>
      </c>
      <c r="D167" s="168" t="s">
        <v>217</v>
      </c>
      <c r="E167" s="169" t="s">
        <v>399</v>
      </c>
      <c r="F167" s="252" t="s">
        <v>400</v>
      </c>
      <c r="G167" s="251"/>
      <c r="H167" s="251"/>
      <c r="I167" s="251"/>
      <c r="J167" s="170" t="s">
        <v>386</v>
      </c>
      <c r="K167" s="171">
        <v>1</v>
      </c>
      <c r="L167" s="253">
        <v>0</v>
      </c>
      <c r="M167" s="251"/>
      <c r="N167" s="254">
        <f>ROUND(L167*K167,0)</f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>V167*K167</f>
        <v>0</v>
      </c>
      <c r="X167" s="166">
        <v>0</v>
      </c>
      <c r="Y167" s="166">
        <f>X167*K167</f>
        <v>0</v>
      </c>
      <c r="Z167" s="166">
        <v>0</v>
      </c>
      <c r="AA167" s="167">
        <f>Z167*K167</f>
        <v>0</v>
      </c>
      <c r="AR167" s="14" t="s">
        <v>212</v>
      </c>
      <c r="AT167" s="14" t="s">
        <v>217</v>
      </c>
      <c r="AU167" s="14" t="s">
        <v>84</v>
      </c>
      <c r="AY167" s="14" t="s">
        <v>196</v>
      </c>
      <c r="BE167" s="110">
        <f>IF(U167="základní",N167,0)</f>
        <v>0</v>
      </c>
      <c r="BF167" s="110">
        <f>IF(U167="snížená",N167,0)</f>
        <v>0</v>
      </c>
      <c r="BG167" s="110">
        <f>IF(U167="zákl. přenesená",N167,0)</f>
        <v>0</v>
      </c>
      <c r="BH167" s="110">
        <f>IF(U167="sníž. přenesená",N167,0)</f>
        <v>0</v>
      </c>
      <c r="BI167" s="110">
        <f>IF(U167="nulová",N167,0)</f>
        <v>0</v>
      </c>
      <c r="BJ167" s="14" t="s">
        <v>9</v>
      </c>
      <c r="BK167" s="110">
        <f>ROUND(L167*K167,0)</f>
        <v>0</v>
      </c>
      <c r="BL167" s="14" t="s">
        <v>212</v>
      </c>
      <c r="BM167" s="14" t="s">
        <v>401</v>
      </c>
    </row>
    <row r="168" spans="2:63" s="10" customFormat="1" ht="29.85" customHeight="1">
      <c r="B168" s="150"/>
      <c r="C168" s="151"/>
      <c r="D168" s="160" t="s">
        <v>358</v>
      </c>
      <c r="E168" s="160"/>
      <c r="F168" s="160"/>
      <c r="G168" s="160"/>
      <c r="H168" s="160"/>
      <c r="I168" s="160"/>
      <c r="J168" s="160"/>
      <c r="K168" s="160"/>
      <c r="L168" s="160"/>
      <c r="M168" s="160"/>
      <c r="N168" s="264">
        <f>BK168</f>
        <v>0</v>
      </c>
      <c r="O168" s="265"/>
      <c r="P168" s="265"/>
      <c r="Q168" s="265"/>
      <c r="R168" s="153"/>
      <c r="T168" s="154"/>
      <c r="U168" s="151"/>
      <c r="V168" s="151"/>
      <c r="W168" s="155">
        <f>W169</f>
        <v>0</v>
      </c>
      <c r="X168" s="151"/>
      <c r="Y168" s="155">
        <f>Y169</f>
        <v>0</v>
      </c>
      <c r="Z168" s="151"/>
      <c r="AA168" s="156">
        <f>AA169</f>
        <v>0</v>
      </c>
      <c r="AR168" s="157" t="s">
        <v>9</v>
      </c>
      <c r="AT168" s="158" t="s">
        <v>73</v>
      </c>
      <c r="AU168" s="158" t="s">
        <v>9</v>
      </c>
      <c r="AY168" s="157" t="s">
        <v>196</v>
      </c>
      <c r="BK168" s="159">
        <f>BK169</f>
        <v>0</v>
      </c>
    </row>
    <row r="169" spans="2:65" s="1" customFormat="1" ht="22.5" customHeight="1">
      <c r="B169" s="132"/>
      <c r="C169" s="168" t="s">
        <v>74</v>
      </c>
      <c r="D169" s="168" t="s">
        <v>217</v>
      </c>
      <c r="E169" s="169" t="s">
        <v>402</v>
      </c>
      <c r="F169" s="252" t="s">
        <v>403</v>
      </c>
      <c r="G169" s="251"/>
      <c r="H169" s="251"/>
      <c r="I169" s="251"/>
      <c r="J169" s="170" t="s">
        <v>386</v>
      </c>
      <c r="K169" s="171">
        <v>1</v>
      </c>
      <c r="L169" s="253">
        <v>0</v>
      </c>
      <c r="M169" s="251"/>
      <c r="N169" s="254">
        <f>ROUND(L169*K169,0)</f>
        <v>0</v>
      </c>
      <c r="O169" s="251"/>
      <c r="P169" s="251"/>
      <c r="Q169" s="251"/>
      <c r="R169" s="134"/>
      <c r="T169" s="165" t="s">
        <v>3</v>
      </c>
      <c r="U169" s="40" t="s">
        <v>39</v>
      </c>
      <c r="V169" s="32"/>
      <c r="W169" s="166">
        <f>V169*K169</f>
        <v>0</v>
      </c>
      <c r="X169" s="166">
        <v>0</v>
      </c>
      <c r="Y169" s="166">
        <f>X169*K169</f>
        <v>0</v>
      </c>
      <c r="Z169" s="166">
        <v>0</v>
      </c>
      <c r="AA169" s="167">
        <f>Z169*K169</f>
        <v>0</v>
      </c>
      <c r="AR169" s="14" t="s">
        <v>212</v>
      </c>
      <c r="AT169" s="14" t="s">
        <v>217</v>
      </c>
      <c r="AU169" s="14" t="s">
        <v>84</v>
      </c>
      <c r="AY169" s="14" t="s">
        <v>196</v>
      </c>
      <c r="BE169" s="110">
        <f>IF(U169="základní",N169,0)</f>
        <v>0</v>
      </c>
      <c r="BF169" s="110">
        <f>IF(U169="snížená",N169,0)</f>
        <v>0</v>
      </c>
      <c r="BG169" s="110">
        <f>IF(U169="zákl. přenesená",N169,0)</f>
        <v>0</v>
      </c>
      <c r="BH169" s="110">
        <f>IF(U169="sníž. přenesená",N169,0)</f>
        <v>0</v>
      </c>
      <c r="BI169" s="110">
        <f>IF(U169="nulová",N169,0)</f>
        <v>0</v>
      </c>
      <c r="BJ169" s="14" t="s">
        <v>9</v>
      </c>
      <c r="BK169" s="110">
        <f>ROUND(L169*K169,0)</f>
        <v>0</v>
      </c>
      <c r="BL169" s="14" t="s">
        <v>212</v>
      </c>
      <c r="BM169" s="14" t="s">
        <v>203</v>
      </c>
    </row>
    <row r="170" spans="2:63" s="10" customFormat="1" ht="29.85" customHeight="1">
      <c r="B170" s="150"/>
      <c r="C170" s="151"/>
      <c r="D170" s="160" t="s">
        <v>1951</v>
      </c>
      <c r="E170" s="160"/>
      <c r="F170" s="160"/>
      <c r="G170" s="160"/>
      <c r="H170" s="160"/>
      <c r="I170" s="160"/>
      <c r="J170" s="160"/>
      <c r="K170" s="160"/>
      <c r="L170" s="160"/>
      <c r="M170" s="160"/>
      <c r="N170" s="271">
        <f>BK170</f>
        <v>0</v>
      </c>
      <c r="O170" s="272"/>
      <c r="P170" s="272"/>
      <c r="Q170" s="272"/>
      <c r="R170" s="153"/>
      <c r="T170" s="154"/>
      <c r="U170" s="151"/>
      <c r="V170" s="151"/>
      <c r="W170" s="155">
        <v>0</v>
      </c>
      <c r="X170" s="151"/>
      <c r="Y170" s="155">
        <v>0</v>
      </c>
      <c r="Z170" s="151"/>
      <c r="AA170" s="156">
        <v>0</v>
      </c>
      <c r="AR170" s="157" t="s">
        <v>9</v>
      </c>
      <c r="AT170" s="158" t="s">
        <v>73</v>
      </c>
      <c r="AU170" s="158" t="s">
        <v>9</v>
      </c>
      <c r="AY170" s="157" t="s">
        <v>196</v>
      </c>
      <c r="BK170" s="159">
        <v>0</v>
      </c>
    </row>
    <row r="171" spans="2:63" s="10" customFormat="1" ht="19.9" customHeight="1">
      <c r="B171" s="150"/>
      <c r="C171" s="151"/>
      <c r="D171" s="160" t="s">
        <v>1952</v>
      </c>
      <c r="E171" s="160"/>
      <c r="F171" s="160"/>
      <c r="G171" s="160"/>
      <c r="H171" s="160"/>
      <c r="I171" s="160"/>
      <c r="J171" s="160"/>
      <c r="K171" s="160"/>
      <c r="L171" s="160"/>
      <c r="M171" s="160"/>
      <c r="N171" s="262">
        <f>BK171</f>
        <v>0</v>
      </c>
      <c r="O171" s="263"/>
      <c r="P171" s="263"/>
      <c r="Q171" s="263"/>
      <c r="R171" s="153"/>
      <c r="T171" s="154"/>
      <c r="U171" s="151"/>
      <c r="V171" s="151"/>
      <c r="W171" s="155">
        <f>W172</f>
        <v>0</v>
      </c>
      <c r="X171" s="151"/>
      <c r="Y171" s="155">
        <f>Y172</f>
        <v>0</v>
      </c>
      <c r="Z171" s="151"/>
      <c r="AA171" s="156">
        <f>AA172</f>
        <v>0</v>
      </c>
      <c r="AR171" s="157" t="s">
        <v>9</v>
      </c>
      <c r="AT171" s="158" t="s">
        <v>73</v>
      </c>
      <c r="AU171" s="158" t="s">
        <v>9</v>
      </c>
      <c r="AY171" s="157" t="s">
        <v>196</v>
      </c>
      <c r="BK171" s="159">
        <f>BK172</f>
        <v>0</v>
      </c>
    </row>
    <row r="172" spans="2:65" s="1" customFormat="1" ht="22.5" customHeight="1">
      <c r="B172" s="132"/>
      <c r="C172" s="168" t="s">
        <v>74</v>
      </c>
      <c r="D172" s="168" t="s">
        <v>217</v>
      </c>
      <c r="E172" s="169" t="s">
        <v>404</v>
      </c>
      <c r="F172" s="252" t="s">
        <v>405</v>
      </c>
      <c r="G172" s="251"/>
      <c r="H172" s="251"/>
      <c r="I172" s="251"/>
      <c r="J172" s="170" t="s">
        <v>386</v>
      </c>
      <c r="K172" s="171">
        <v>1</v>
      </c>
      <c r="L172" s="253">
        <v>0</v>
      </c>
      <c r="M172" s="251"/>
      <c r="N172" s="254">
        <f>ROUND(L172*K172,0)</f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>V172*K172</f>
        <v>0</v>
      </c>
      <c r="X172" s="166">
        <v>0</v>
      </c>
      <c r="Y172" s="166">
        <f>X172*K172</f>
        <v>0</v>
      </c>
      <c r="Z172" s="166">
        <v>0</v>
      </c>
      <c r="AA172" s="167">
        <f>Z172*K172</f>
        <v>0</v>
      </c>
      <c r="AR172" s="14" t="s">
        <v>212</v>
      </c>
      <c r="AT172" s="14" t="s">
        <v>217</v>
      </c>
      <c r="AU172" s="14" t="s">
        <v>84</v>
      </c>
      <c r="AY172" s="14" t="s">
        <v>196</v>
      </c>
      <c r="BE172" s="110">
        <f>IF(U172="základní",N172,0)</f>
        <v>0</v>
      </c>
      <c r="BF172" s="110">
        <f>IF(U172="snížená",N172,0)</f>
        <v>0</v>
      </c>
      <c r="BG172" s="110">
        <f>IF(U172="zákl. přenesená",N172,0)</f>
        <v>0</v>
      </c>
      <c r="BH172" s="110">
        <f>IF(U172="sníž. přenesená",N172,0)</f>
        <v>0</v>
      </c>
      <c r="BI172" s="110">
        <f>IF(U172="nulová",N172,0)</f>
        <v>0</v>
      </c>
      <c r="BJ172" s="14" t="s">
        <v>9</v>
      </c>
      <c r="BK172" s="110">
        <f>ROUND(L172*K172,0)</f>
        <v>0</v>
      </c>
      <c r="BL172" s="14" t="s">
        <v>212</v>
      </c>
      <c r="BM172" s="14" t="s">
        <v>276</v>
      </c>
    </row>
    <row r="173" spans="2:63" s="10" customFormat="1" ht="29.85" customHeight="1">
      <c r="B173" s="150"/>
      <c r="C173" s="151"/>
      <c r="D173" s="160" t="s">
        <v>1953</v>
      </c>
      <c r="E173" s="160"/>
      <c r="F173" s="160"/>
      <c r="G173" s="160"/>
      <c r="H173" s="160"/>
      <c r="I173" s="160"/>
      <c r="J173" s="160"/>
      <c r="K173" s="160"/>
      <c r="L173" s="160"/>
      <c r="M173" s="160"/>
      <c r="N173" s="264">
        <f>BK173</f>
        <v>0</v>
      </c>
      <c r="O173" s="265"/>
      <c r="P173" s="265"/>
      <c r="Q173" s="265"/>
      <c r="R173" s="153"/>
      <c r="T173" s="154"/>
      <c r="U173" s="151"/>
      <c r="V173" s="151"/>
      <c r="W173" s="155">
        <f>W174</f>
        <v>0</v>
      </c>
      <c r="X173" s="151"/>
      <c r="Y173" s="155">
        <f>Y174</f>
        <v>0</v>
      </c>
      <c r="Z173" s="151"/>
      <c r="AA173" s="156">
        <f>AA174</f>
        <v>0</v>
      </c>
      <c r="AR173" s="157" t="s">
        <v>9</v>
      </c>
      <c r="AT173" s="158" t="s">
        <v>73</v>
      </c>
      <c r="AU173" s="158" t="s">
        <v>9</v>
      </c>
      <c r="AY173" s="157" t="s">
        <v>196</v>
      </c>
      <c r="BK173" s="159">
        <f>BK174</f>
        <v>0</v>
      </c>
    </row>
    <row r="174" spans="2:65" s="1" customFormat="1" ht="31.5" customHeight="1">
      <c r="B174" s="132"/>
      <c r="C174" s="168" t="s">
        <v>74</v>
      </c>
      <c r="D174" s="168" t="s">
        <v>217</v>
      </c>
      <c r="E174" s="169" t="s">
        <v>406</v>
      </c>
      <c r="F174" s="252" t="s">
        <v>407</v>
      </c>
      <c r="G174" s="251"/>
      <c r="H174" s="251"/>
      <c r="I174" s="251"/>
      <c r="J174" s="170" t="s">
        <v>386</v>
      </c>
      <c r="K174" s="171">
        <v>1</v>
      </c>
      <c r="L174" s="253">
        <v>0</v>
      </c>
      <c r="M174" s="251"/>
      <c r="N174" s="254">
        <f>ROUND(L174*K174,0)</f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>V174*K174</f>
        <v>0</v>
      </c>
      <c r="X174" s="166">
        <v>0</v>
      </c>
      <c r="Y174" s="166">
        <f>X174*K174</f>
        <v>0</v>
      </c>
      <c r="Z174" s="166">
        <v>0</v>
      </c>
      <c r="AA174" s="167">
        <f>Z174*K174</f>
        <v>0</v>
      </c>
      <c r="AR174" s="14" t="s">
        <v>212</v>
      </c>
      <c r="AT174" s="14" t="s">
        <v>217</v>
      </c>
      <c r="AU174" s="14" t="s">
        <v>84</v>
      </c>
      <c r="AY174" s="14" t="s">
        <v>196</v>
      </c>
      <c r="BE174" s="110">
        <f>IF(U174="základní",N174,0)</f>
        <v>0</v>
      </c>
      <c r="BF174" s="110">
        <f>IF(U174="snížená",N174,0)</f>
        <v>0</v>
      </c>
      <c r="BG174" s="110">
        <f>IF(U174="zákl. přenesená",N174,0)</f>
        <v>0</v>
      </c>
      <c r="BH174" s="110">
        <f>IF(U174="sníž. přenesená",N174,0)</f>
        <v>0</v>
      </c>
      <c r="BI174" s="110">
        <f>IF(U174="nulová",N174,0)</f>
        <v>0</v>
      </c>
      <c r="BJ174" s="14" t="s">
        <v>9</v>
      </c>
      <c r="BK174" s="110">
        <f>ROUND(L174*K174,0)</f>
        <v>0</v>
      </c>
      <c r="BL174" s="14" t="s">
        <v>212</v>
      </c>
      <c r="BM174" s="14" t="s">
        <v>284</v>
      </c>
    </row>
    <row r="175" spans="2:63" s="10" customFormat="1" ht="29.85" customHeight="1">
      <c r="B175" s="150"/>
      <c r="C175" s="151"/>
      <c r="D175" s="160" t="s">
        <v>1952</v>
      </c>
      <c r="E175" s="160"/>
      <c r="F175" s="160"/>
      <c r="G175" s="160"/>
      <c r="H175" s="160"/>
      <c r="I175" s="160"/>
      <c r="J175" s="160"/>
      <c r="K175" s="160"/>
      <c r="L175" s="160"/>
      <c r="M175" s="160"/>
      <c r="N175" s="264">
        <f>BK175</f>
        <v>0</v>
      </c>
      <c r="O175" s="265"/>
      <c r="P175" s="265"/>
      <c r="Q175" s="265"/>
      <c r="R175" s="153"/>
      <c r="T175" s="154"/>
      <c r="U175" s="151"/>
      <c r="V175" s="151"/>
      <c r="W175" s="155">
        <f>W176</f>
        <v>0</v>
      </c>
      <c r="X175" s="151"/>
      <c r="Y175" s="155">
        <f>Y176</f>
        <v>0</v>
      </c>
      <c r="Z175" s="151"/>
      <c r="AA175" s="156">
        <f>AA176</f>
        <v>0</v>
      </c>
      <c r="AR175" s="157" t="s">
        <v>9</v>
      </c>
      <c r="AT175" s="158" t="s">
        <v>73</v>
      </c>
      <c r="AU175" s="158" t="s">
        <v>9</v>
      </c>
      <c r="AY175" s="157" t="s">
        <v>196</v>
      </c>
      <c r="BK175" s="159">
        <f>BK176</f>
        <v>0</v>
      </c>
    </row>
    <row r="176" spans="2:65" s="1" customFormat="1" ht="22.5" customHeight="1">
      <c r="B176" s="132"/>
      <c r="C176" s="168" t="s">
        <v>74</v>
      </c>
      <c r="D176" s="168" t="s">
        <v>217</v>
      </c>
      <c r="E176" s="169" t="s">
        <v>408</v>
      </c>
      <c r="F176" s="252" t="s">
        <v>409</v>
      </c>
      <c r="G176" s="251"/>
      <c r="H176" s="251"/>
      <c r="I176" s="251"/>
      <c r="J176" s="170" t="s">
        <v>386</v>
      </c>
      <c r="K176" s="171">
        <v>1</v>
      </c>
      <c r="L176" s="253">
        <v>0</v>
      </c>
      <c r="M176" s="251"/>
      <c r="N176" s="254">
        <f>ROUND(L176*K176,0)</f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>V176*K176</f>
        <v>0</v>
      </c>
      <c r="X176" s="166">
        <v>0</v>
      </c>
      <c r="Y176" s="166">
        <f>X176*K176</f>
        <v>0</v>
      </c>
      <c r="Z176" s="166">
        <v>0</v>
      </c>
      <c r="AA176" s="167">
        <f>Z176*K176</f>
        <v>0</v>
      </c>
      <c r="AR176" s="14" t="s">
        <v>212</v>
      </c>
      <c r="AT176" s="14" t="s">
        <v>217</v>
      </c>
      <c r="AU176" s="14" t="s">
        <v>84</v>
      </c>
      <c r="AY176" s="14" t="s">
        <v>196</v>
      </c>
      <c r="BE176" s="110">
        <f>IF(U176="základní",N176,0)</f>
        <v>0</v>
      </c>
      <c r="BF176" s="110">
        <f>IF(U176="snížená",N176,0)</f>
        <v>0</v>
      </c>
      <c r="BG176" s="110">
        <f>IF(U176="zákl. přenesená",N176,0)</f>
        <v>0</v>
      </c>
      <c r="BH176" s="110">
        <f>IF(U176="sníž. přenesená",N176,0)</f>
        <v>0</v>
      </c>
      <c r="BI176" s="110">
        <f>IF(U176="nulová",N176,0)</f>
        <v>0</v>
      </c>
      <c r="BJ176" s="14" t="s">
        <v>9</v>
      </c>
      <c r="BK176" s="110">
        <f>ROUND(L176*K176,0)</f>
        <v>0</v>
      </c>
      <c r="BL176" s="14" t="s">
        <v>212</v>
      </c>
      <c r="BM176" s="14" t="s">
        <v>410</v>
      </c>
    </row>
    <row r="177" spans="2:63" s="10" customFormat="1" ht="29.85" customHeight="1">
      <c r="B177" s="150"/>
      <c r="C177" s="151"/>
      <c r="D177" s="160" t="s">
        <v>1954</v>
      </c>
      <c r="E177" s="160"/>
      <c r="F177" s="160"/>
      <c r="G177" s="160"/>
      <c r="H177" s="160"/>
      <c r="I177" s="160"/>
      <c r="J177" s="160"/>
      <c r="K177" s="160"/>
      <c r="L177" s="160"/>
      <c r="M177" s="160"/>
      <c r="N177" s="264">
        <f>BK177</f>
        <v>0</v>
      </c>
      <c r="O177" s="265"/>
      <c r="P177" s="265"/>
      <c r="Q177" s="265"/>
      <c r="R177" s="153"/>
      <c r="T177" s="154"/>
      <c r="U177" s="151"/>
      <c r="V177" s="151"/>
      <c r="W177" s="155">
        <f>W178</f>
        <v>0</v>
      </c>
      <c r="X177" s="151"/>
      <c r="Y177" s="155">
        <f>Y178</f>
        <v>0</v>
      </c>
      <c r="Z177" s="151"/>
      <c r="AA177" s="156">
        <f>AA178</f>
        <v>0</v>
      </c>
      <c r="AR177" s="157" t="s">
        <v>9</v>
      </c>
      <c r="AT177" s="158" t="s">
        <v>73</v>
      </c>
      <c r="AU177" s="158" t="s">
        <v>9</v>
      </c>
      <c r="AY177" s="157" t="s">
        <v>196</v>
      </c>
      <c r="BK177" s="159">
        <f>BK178</f>
        <v>0</v>
      </c>
    </row>
    <row r="178" spans="2:65" s="1" customFormat="1" ht="22.5" customHeight="1">
      <c r="B178" s="132"/>
      <c r="C178" s="168" t="s">
        <v>74</v>
      </c>
      <c r="D178" s="168" t="s">
        <v>217</v>
      </c>
      <c r="E178" s="169" t="s">
        <v>411</v>
      </c>
      <c r="F178" s="252" t="s">
        <v>412</v>
      </c>
      <c r="G178" s="251"/>
      <c r="H178" s="251"/>
      <c r="I178" s="251"/>
      <c r="J178" s="170" t="s">
        <v>386</v>
      </c>
      <c r="K178" s="171">
        <v>2</v>
      </c>
      <c r="L178" s="253">
        <v>0</v>
      </c>
      <c r="M178" s="251"/>
      <c r="N178" s="254">
        <f>ROUND(L178*K178,0)</f>
        <v>0</v>
      </c>
      <c r="O178" s="251"/>
      <c r="P178" s="251"/>
      <c r="Q178" s="251"/>
      <c r="R178" s="134"/>
      <c r="T178" s="165" t="s">
        <v>3</v>
      </c>
      <c r="U178" s="40" t="s">
        <v>39</v>
      </c>
      <c r="V178" s="32"/>
      <c r="W178" s="166">
        <f>V178*K178</f>
        <v>0</v>
      </c>
      <c r="X178" s="166">
        <v>0</v>
      </c>
      <c r="Y178" s="166">
        <f>X178*K178</f>
        <v>0</v>
      </c>
      <c r="Z178" s="166">
        <v>0</v>
      </c>
      <c r="AA178" s="167">
        <f>Z178*K178</f>
        <v>0</v>
      </c>
      <c r="AR178" s="14" t="s">
        <v>212</v>
      </c>
      <c r="AT178" s="14" t="s">
        <v>217</v>
      </c>
      <c r="AU178" s="14" t="s">
        <v>84</v>
      </c>
      <c r="AY178" s="14" t="s">
        <v>196</v>
      </c>
      <c r="BE178" s="110">
        <f>IF(U178="základní",N178,0)</f>
        <v>0</v>
      </c>
      <c r="BF178" s="110">
        <f>IF(U178="snížená",N178,0)</f>
        <v>0</v>
      </c>
      <c r="BG178" s="110">
        <f>IF(U178="zákl. přenesená",N178,0)</f>
        <v>0</v>
      </c>
      <c r="BH178" s="110">
        <f>IF(U178="sníž. přenesená",N178,0)</f>
        <v>0</v>
      </c>
      <c r="BI178" s="110">
        <f>IF(U178="nulová",N178,0)</f>
        <v>0</v>
      </c>
      <c r="BJ178" s="14" t="s">
        <v>9</v>
      </c>
      <c r="BK178" s="110">
        <f>ROUND(L178*K178,0)</f>
        <v>0</v>
      </c>
      <c r="BL178" s="14" t="s">
        <v>212</v>
      </c>
      <c r="BM178" s="14" t="s">
        <v>413</v>
      </c>
    </row>
    <row r="179" spans="2:63" s="10" customFormat="1" ht="29.85" customHeight="1">
      <c r="B179" s="150"/>
      <c r="C179" s="151"/>
      <c r="D179" s="160" t="s">
        <v>1955</v>
      </c>
      <c r="E179" s="160"/>
      <c r="F179" s="160"/>
      <c r="G179" s="160"/>
      <c r="H179" s="160"/>
      <c r="I179" s="160"/>
      <c r="J179" s="160"/>
      <c r="K179" s="160"/>
      <c r="L179" s="160"/>
      <c r="M179" s="160"/>
      <c r="N179" s="264">
        <f>BK179</f>
        <v>0</v>
      </c>
      <c r="O179" s="265"/>
      <c r="P179" s="265"/>
      <c r="Q179" s="265"/>
      <c r="R179" s="153"/>
      <c r="T179" s="154"/>
      <c r="U179" s="151"/>
      <c r="V179" s="151"/>
      <c r="W179" s="155">
        <f>W180</f>
        <v>0</v>
      </c>
      <c r="X179" s="151"/>
      <c r="Y179" s="155">
        <f>Y180</f>
        <v>0</v>
      </c>
      <c r="Z179" s="151"/>
      <c r="AA179" s="156">
        <f>AA180</f>
        <v>0</v>
      </c>
      <c r="AR179" s="157" t="s">
        <v>9</v>
      </c>
      <c r="AT179" s="158" t="s">
        <v>73</v>
      </c>
      <c r="AU179" s="158" t="s">
        <v>9</v>
      </c>
      <c r="AY179" s="157" t="s">
        <v>196</v>
      </c>
      <c r="BK179" s="159">
        <f>BK180</f>
        <v>0</v>
      </c>
    </row>
    <row r="180" spans="2:65" s="1" customFormat="1" ht="31.5" customHeight="1">
      <c r="B180" s="132"/>
      <c r="C180" s="168" t="s">
        <v>74</v>
      </c>
      <c r="D180" s="168" t="s">
        <v>217</v>
      </c>
      <c r="E180" s="169" t="s">
        <v>414</v>
      </c>
      <c r="F180" s="252" t="s">
        <v>415</v>
      </c>
      <c r="G180" s="251"/>
      <c r="H180" s="251"/>
      <c r="I180" s="251"/>
      <c r="J180" s="170" t="s">
        <v>386</v>
      </c>
      <c r="K180" s="171">
        <v>1</v>
      </c>
      <c r="L180" s="253">
        <v>0</v>
      </c>
      <c r="M180" s="251"/>
      <c r="N180" s="254">
        <f>ROUND(L180*K180,0)</f>
        <v>0</v>
      </c>
      <c r="O180" s="251"/>
      <c r="P180" s="251"/>
      <c r="Q180" s="251"/>
      <c r="R180" s="134"/>
      <c r="T180" s="165" t="s">
        <v>3</v>
      </c>
      <c r="U180" s="40" t="s">
        <v>39</v>
      </c>
      <c r="V180" s="32"/>
      <c r="W180" s="166">
        <f>V180*K180</f>
        <v>0</v>
      </c>
      <c r="X180" s="166">
        <v>0</v>
      </c>
      <c r="Y180" s="166">
        <f>X180*K180</f>
        <v>0</v>
      </c>
      <c r="Z180" s="166">
        <v>0</v>
      </c>
      <c r="AA180" s="167">
        <f>Z180*K180</f>
        <v>0</v>
      </c>
      <c r="AR180" s="14" t="s">
        <v>212</v>
      </c>
      <c r="AT180" s="14" t="s">
        <v>217</v>
      </c>
      <c r="AU180" s="14" t="s">
        <v>84</v>
      </c>
      <c r="AY180" s="14" t="s">
        <v>196</v>
      </c>
      <c r="BE180" s="110">
        <f>IF(U180="základní",N180,0)</f>
        <v>0</v>
      </c>
      <c r="BF180" s="110">
        <f>IF(U180="snížená",N180,0)</f>
        <v>0</v>
      </c>
      <c r="BG180" s="110">
        <f>IF(U180="zákl. přenesená",N180,0)</f>
        <v>0</v>
      </c>
      <c r="BH180" s="110">
        <f>IF(U180="sníž. přenesená",N180,0)</f>
        <v>0</v>
      </c>
      <c r="BI180" s="110">
        <f>IF(U180="nulová",N180,0)</f>
        <v>0</v>
      </c>
      <c r="BJ180" s="14" t="s">
        <v>9</v>
      </c>
      <c r="BK180" s="110">
        <f>ROUND(L180*K180,0)</f>
        <v>0</v>
      </c>
      <c r="BL180" s="14" t="s">
        <v>212</v>
      </c>
      <c r="BM180" s="14" t="s">
        <v>416</v>
      </c>
    </row>
    <row r="181" spans="2:63" s="10" customFormat="1" ht="29.85" customHeight="1">
      <c r="B181" s="150"/>
      <c r="C181" s="151"/>
      <c r="D181" s="160" t="s">
        <v>1956</v>
      </c>
      <c r="E181" s="160"/>
      <c r="F181" s="160"/>
      <c r="G181" s="160"/>
      <c r="H181" s="160"/>
      <c r="I181" s="160"/>
      <c r="J181" s="160"/>
      <c r="K181" s="160"/>
      <c r="L181" s="160"/>
      <c r="M181" s="160"/>
      <c r="N181" s="264">
        <f>BK181</f>
        <v>0</v>
      </c>
      <c r="O181" s="265"/>
      <c r="P181" s="265"/>
      <c r="Q181" s="265"/>
      <c r="R181" s="153"/>
      <c r="T181" s="154"/>
      <c r="U181" s="151"/>
      <c r="V181" s="151"/>
      <c r="W181" s="155">
        <f>W182</f>
        <v>0</v>
      </c>
      <c r="X181" s="151"/>
      <c r="Y181" s="155">
        <f>Y182</f>
        <v>0</v>
      </c>
      <c r="Z181" s="151"/>
      <c r="AA181" s="156">
        <f>AA182</f>
        <v>0</v>
      </c>
      <c r="AR181" s="157" t="s">
        <v>9</v>
      </c>
      <c r="AT181" s="158" t="s">
        <v>73</v>
      </c>
      <c r="AU181" s="158" t="s">
        <v>9</v>
      </c>
      <c r="AY181" s="157" t="s">
        <v>196</v>
      </c>
      <c r="BK181" s="159">
        <f>BK182</f>
        <v>0</v>
      </c>
    </row>
    <row r="182" spans="2:65" s="1" customFormat="1" ht="44.25" customHeight="1">
      <c r="B182" s="132"/>
      <c r="C182" s="168" t="s">
        <v>74</v>
      </c>
      <c r="D182" s="168" t="s">
        <v>217</v>
      </c>
      <c r="E182" s="169" t="s">
        <v>417</v>
      </c>
      <c r="F182" s="252" t="s">
        <v>418</v>
      </c>
      <c r="G182" s="251"/>
      <c r="H182" s="251"/>
      <c r="I182" s="251"/>
      <c r="J182" s="170" t="s">
        <v>386</v>
      </c>
      <c r="K182" s="171">
        <v>1</v>
      </c>
      <c r="L182" s="253">
        <v>0</v>
      </c>
      <c r="M182" s="251"/>
      <c r="N182" s="254">
        <f>ROUND(L182*K182,0)</f>
        <v>0</v>
      </c>
      <c r="O182" s="251"/>
      <c r="P182" s="251"/>
      <c r="Q182" s="251"/>
      <c r="R182" s="134"/>
      <c r="T182" s="165" t="s">
        <v>3</v>
      </c>
      <c r="U182" s="40" t="s">
        <v>39</v>
      </c>
      <c r="V182" s="32"/>
      <c r="W182" s="166">
        <f>V182*K182</f>
        <v>0</v>
      </c>
      <c r="X182" s="166">
        <v>0</v>
      </c>
      <c r="Y182" s="166">
        <f>X182*K182</f>
        <v>0</v>
      </c>
      <c r="Z182" s="166">
        <v>0</v>
      </c>
      <c r="AA182" s="167">
        <f>Z182*K182</f>
        <v>0</v>
      </c>
      <c r="AR182" s="14" t="s">
        <v>212</v>
      </c>
      <c r="AT182" s="14" t="s">
        <v>217</v>
      </c>
      <c r="AU182" s="14" t="s">
        <v>84</v>
      </c>
      <c r="AY182" s="14" t="s">
        <v>196</v>
      </c>
      <c r="BE182" s="110">
        <f>IF(U182="základní",N182,0)</f>
        <v>0</v>
      </c>
      <c r="BF182" s="110">
        <f>IF(U182="snížená",N182,0)</f>
        <v>0</v>
      </c>
      <c r="BG182" s="110">
        <f>IF(U182="zákl. přenesená",N182,0)</f>
        <v>0</v>
      </c>
      <c r="BH182" s="110">
        <f>IF(U182="sníž. přenesená",N182,0)</f>
        <v>0</v>
      </c>
      <c r="BI182" s="110">
        <f>IF(U182="nulová",N182,0)</f>
        <v>0</v>
      </c>
      <c r="BJ182" s="14" t="s">
        <v>9</v>
      </c>
      <c r="BK182" s="110">
        <f>ROUND(L182*K182,0)</f>
        <v>0</v>
      </c>
      <c r="BL182" s="14" t="s">
        <v>212</v>
      </c>
      <c r="BM182" s="14" t="s">
        <v>419</v>
      </c>
    </row>
    <row r="183" spans="2:63" s="10" customFormat="1" ht="29.85" customHeight="1">
      <c r="B183" s="150"/>
      <c r="C183" s="151"/>
      <c r="D183" s="160" t="s">
        <v>1957</v>
      </c>
      <c r="E183" s="160"/>
      <c r="F183" s="160"/>
      <c r="G183" s="160"/>
      <c r="H183" s="160"/>
      <c r="I183" s="160"/>
      <c r="J183" s="160"/>
      <c r="K183" s="160"/>
      <c r="L183" s="160"/>
      <c r="M183" s="160"/>
      <c r="N183" s="264">
        <f>BK183</f>
        <v>0</v>
      </c>
      <c r="O183" s="265"/>
      <c r="P183" s="265"/>
      <c r="Q183" s="265"/>
      <c r="R183" s="153"/>
      <c r="T183" s="154"/>
      <c r="U183" s="151"/>
      <c r="V183" s="151"/>
      <c r="W183" s="155">
        <f>SUM(W184:W189)</f>
        <v>0</v>
      </c>
      <c r="X183" s="151"/>
      <c r="Y183" s="155">
        <f>SUM(Y184:Y189)</f>
        <v>0</v>
      </c>
      <c r="Z183" s="151"/>
      <c r="AA183" s="156">
        <f>SUM(AA184:AA189)</f>
        <v>0</v>
      </c>
      <c r="AR183" s="157" t="s">
        <v>9</v>
      </c>
      <c r="AT183" s="158" t="s">
        <v>73</v>
      </c>
      <c r="AU183" s="158" t="s">
        <v>9</v>
      </c>
      <c r="AY183" s="157" t="s">
        <v>196</v>
      </c>
      <c r="BK183" s="159">
        <f>SUM(BK184:BK189)</f>
        <v>0</v>
      </c>
    </row>
    <row r="184" spans="2:65" s="1" customFormat="1" ht="44.25" customHeight="1">
      <c r="B184" s="132"/>
      <c r="C184" s="168" t="s">
        <v>74</v>
      </c>
      <c r="D184" s="168" t="s">
        <v>217</v>
      </c>
      <c r="E184" s="169" t="s">
        <v>593</v>
      </c>
      <c r="F184" s="252" t="s">
        <v>594</v>
      </c>
      <c r="G184" s="251"/>
      <c r="H184" s="251"/>
      <c r="I184" s="251"/>
      <c r="J184" s="170" t="s">
        <v>386</v>
      </c>
      <c r="K184" s="171">
        <v>1</v>
      </c>
      <c r="L184" s="253">
        <v>0</v>
      </c>
      <c r="M184" s="251"/>
      <c r="N184" s="254">
        <f aca="true" t="shared" si="5" ref="N184:N189">ROUND(L184*K184,0)</f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 aca="true" t="shared" si="6" ref="W184:W189">V184*K184</f>
        <v>0</v>
      </c>
      <c r="X184" s="166">
        <v>0</v>
      </c>
      <c r="Y184" s="166">
        <f aca="true" t="shared" si="7" ref="Y184:Y189">X184*K184</f>
        <v>0</v>
      </c>
      <c r="Z184" s="166">
        <v>0</v>
      </c>
      <c r="AA184" s="167">
        <f aca="true" t="shared" si="8" ref="AA184:AA189">Z184*K184</f>
        <v>0</v>
      </c>
      <c r="AR184" s="14" t="s">
        <v>212</v>
      </c>
      <c r="AT184" s="14" t="s">
        <v>217</v>
      </c>
      <c r="AU184" s="14" t="s">
        <v>84</v>
      </c>
      <c r="AY184" s="14" t="s">
        <v>196</v>
      </c>
      <c r="BE184" s="110">
        <f aca="true" t="shared" si="9" ref="BE184:BE189">IF(U184="základní",N184,0)</f>
        <v>0</v>
      </c>
      <c r="BF184" s="110">
        <f aca="true" t="shared" si="10" ref="BF184:BF189">IF(U184="snížená",N184,0)</f>
        <v>0</v>
      </c>
      <c r="BG184" s="110">
        <f aca="true" t="shared" si="11" ref="BG184:BG189">IF(U184="zákl. přenesená",N184,0)</f>
        <v>0</v>
      </c>
      <c r="BH184" s="110">
        <f aca="true" t="shared" si="12" ref="BH184:BH189">IF(U184="sníž. přenesená",N184,0)</f>
        <v>0</v>
      </c>
      <c r="BI184" s="110">
        <f aca="true" t="shared" si="13" ref="BI184:BI189">IF(U184="nulová",N184,0)</f>
        <v>0</v>
      </c>
      <c r="BJ184" s="14" t="s">
        <v>9</v>
      </c>
      <c r="BK184" s="110">
        <f aca="true" t="shared" si="14" ref="BK184:BK189">ROUND(L184*K184,0)</f>
        <v>0</v>
      </c>
      <c r="BL184" s="14" t="s">
        <v>212</v>
      </c>
      <c r="BM184" s="14" t="s">
        <v>300</v>
      </c>
    </row>
    <row r="185" spans="2:65" s="1" customFormat="1" ht="31.5" customHeight="1">
      <c r="B185" s="132"/>
      <c r="C185" s="168" t="s">
        <v>74</v>
      </c>
      <c r="D185" s="168" t="s">
        <v>217</v>
      </c>
      <c r="E185" s="169" t="s">
        <v>422</v>
      </c>
      <c r="F185" s="252" t="s">
        <v>423</v>
      </c>
      <c r="G185" s="251"/>
      <c r="H185" s="251"/>
      <c r="I185" s="251"/>
      <c r="J185" s="170" t="s">
        <v>386</v>
      </c>
      <c r="K185" s="171">
        <v>1</v>
      </c>
      <c r="L185" s="253">
        <v>0</v>
      </c>
      <c r="M185" s="251"/>
      <c r="N185" s="254">
        <f t="shared" si="5"/>
        <v>0</v>
      </c>
      <c r="O185" s="251"/>
      <c r="P185" s="251"/>
      <c r="Q185" s="251"/>
      <c r="R185" s="134"/>
      <c r="T185" s="165" t="s">
        <v>3</v>
      </c>
      <c r="U185" s="40" t="s">
        <v>39</v>
      </c>
      <c r="V185" s="32"/>
      <c r="W185" s="166">
        <f t="shared" si="6"/>
        <v>0</v>
      </c>
      <c r="X185" s="166">
        <v>0</v>
      </c>
      <c r="Y185" s="166">
        <f t="shared" si="7"/>
        <v>0</v>
      </c>
      <c r="Z185" s="166">
        <v>0</v>
      </c>
      <c r="AA185" s="167">
        <f t="shared" si="8"/>
        <v>0</v>
      </c>
      <c r="AR185" s="14" t="s">
        <v>212</v>
      </c>
      <c r="AT185" s="14" t="s">
        <v>217</v>
      </c>
      <c r="AU185" s="14" t="s">
        <v>84</v>
      </c>
      <c r="AY185" s="14" t="s">
        <v>196</v>
      </c>
      <c r="BE185" s="110">
        <f t="shared" si="9"/>
        <v>0</v>
      </c>
      <c r="BF185" s="110">
        <f t="shared" si="10"/>
        <v>0</v>
      </c>
      <c r="BG185" s="110">
        <f t="shared" si="11"/>
        <v>0</v>
      </c>
      <c r="BH185" s="110">
        <f t="shared" si="12"/>
        <v>0</v>
      </c>
      <c r="BI185" s="110">
        <f t="shared" si="13"/>
        <v>0</v>
      </c>
      <c r="BJ185" s="14" t="s">
        <v>9</v>
      </c>
      <c r="BK185" s="110">
        <f t="shared" si="14"/>
        <v>0</v>
      </c>
      <c r="BL185" s="14" t="s">
        <v>212</v>
      </c>
      <c r="BM185" s="14" t="s">
        <v>202</v>
      </c>
    </row>
    <row r="186" spans="2:65" s="1" customFormat="1" ht="44.25" customHeight="1">
      <c r="B186" s="132"/>
      <c r="C186" s="168" t="s">
        <v>74</v>
      </c>
      <c r="D186" s="168" t="s">
        <v>217</v>
      </c>
      <c r="E186" s="169" t="s">
        <v>424</v>
      </c>
      <c r="F186" s="252" t="s">
        <v>425</v>
      </c>
      <c r="G186" s="251"/>
      <c r="H186" s="251"/>
      <c r="I186" s="251"/>
      <c r="J186" s="170" t="s">
        <v>386</v>
      </c>
      <c r="K186" s="171">
        <v>1</v>
      </c>
      <c r="L186" s="253">
        <v>0</v>
      </c>
      <c r="M186" s="251"/>
      <c r="N186" s="254">
        <f t="shared" si="5"/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 t="shared" si="6"/>
        <v>0</v>
      </c>
      <c r="X186" s="166">
        <v>0</v>
      </c>
      <c r="Y186" s="166">
        <f t="shared" si="7"/>
        <v>0</v>
      </c>
      <c r="Z186" s="166">
        <v>0</v>
      </c>
      <c r="AA186" s="167">
        <f t="shared" si="8"/>
        <v>0</v>
      </c>
      <c r="AR186" s="14" t="s">
        <v>212</v>
      </c>
      <c r="AT186" s="14" t="s">
        <v>217</v>
      </c>
      <c r="AU186" s="14" t="s">
        <v>84</v>
      </c>
      <c r="AY186" s="14" t="s">
        <v>196</v>
      </c>
      <c r="BE186" s="110">
        <f t="shared" si="9"/>
        <v>0</v>
      </c>
      <c r="BF186" s="110">
        <f t="shared" si="10"/>
        <v>0</v>
      </c>
      <c r="BG186" s="110">
        <f t="shared" si="11"/>
        <v>0</v>
      </c>
      <c r="BH186" s="110">
        <f t="shared" si="12"/>
        <v>0</v>
      </c>
      <c r="BI186" s="110">
        <f t="shared" si="13"/>
        <v>0</v>
      </c>
      <c r="BJ186" s="14" t="s">
        <v>9</v>
      </c>
      <c r="BK186" s="110">
        <f t="shared" si="14"/>
        <v>0</v>
      </c>
      <c r="BL186" s="14" t="s">
        <v>212</v>
      </c>
      <c r="BM186" s="14" t="s">
        <v>316</v>
      </c>
    </row>
    <row r="187" spans="2:65" s="1" customFormat="1" ht="22.5" customHeight="1">
      <c r="B187" s="132"/>
      <c r="C187" s="168" t="s">
        <v>74</v>
      </c>
      <c r="D187" s="168" t="s">
        <v>217</v>
      </c>
      <c r="E187" s="169" t="s">
        <v>954</v>
      </c>
      <c r="F187" s="252" t="s">
        <v>955</v>
      </c>
      <c r="G187" s="251"/>
      <c r="H187" s="251"/>
      <c r="I187" s="251"/>
      <c r="J187" s="170" t="s">
        <v>386</v>
      </c>
      <c r="K187" s="171">
        <v>1</v>
      </c>
      <c r="L187" s="253">
        <v>0</v>
      </c>
      <c r="M187" s="251"/>
      <c r="N187" s="254">
        <f t="shared" si="5"/>
        <v>0</v>
      </c>
      <c r="O187" s="251"/>
      <c r="P187" s="251"/>
      <c r="Q187" s="251"/>
      <c r="R187" s="134"/>
      <c r="T187" s="165" t="s">
        <v>3</v>
      </c>
      <c r="U187" s="40" t="s">
        <v>39</v>
      </c>
      <c r="V187" s="32"/>
      <c r="W187" s="166">
        <f t="shared" si="6"/>
        <v>0</v>
      </c>
      <c r="X187" s="166">
        <v>0</v>
      </c>
      <c r="Y187" s="166">
        <f t="shared" si="7"/>
        <v>0</v>
      </c>
      <c r="Z187" s="166">
        <v>0</v>
      </c>
      <c r="AA187" s="167">
        <f t="shared" si="8"/>
        <v>0</v>
      </c>
      <c r="AR187" s="14" t="s">
        <v>212</v>
      </c>
      <c r="AT187" s="14" t="s">
        <v>217</v>
      </c>
      <c r="AU187" s="14" t="s">
        <v>84</v>
      </c>
      <c r="AY187" s="14" t="s">
        <v>196</v>
      </c>
      <c r="BE187" s="110">
        <f t="shared" si="9"/>
        <v>0</v>
      </c>
      <c r="BF187" s="110">
        <f t="shared" si="10"/>
        <v>0</v>
      </c>
      <c r="BG187" s="110">
        <f t="shared" si="11"/>
        <v>0</v>
      </c>
      <c r="BH187" s="110">
        <f t="shared" si="12"/>
        <v>0</v>
      </c>
      <c r="BI187" s="110">
        <f t="shared" si="13"/>
        <v>0</v>
      </c>
      <c r="BJ187" s="14" t="s">
        <v>9</v>
      </c>
      <c r="BK187" s="110">
        <f t="shared" si="14"/>
        <v>0</v>
      </c>
      <c r="BL187" s="14" t="s">
        <v>212</v>
      </c>
      <c r="BM187" s="14" t="s">
        <v>325</v>
      </c>
    </row>
    <row r="188" spans="2:65" s="1" customFormat="1" ht="22.5" customHeight="1">
      <c r="B188" s="132"/>
      <c r="C188" s="168" t="s">
        <v>74</v>
      </c>
      <c r="D188" s="168" t="s">
        <v>217</v>
      </c>
      <c r="E188" s="169" t="s">
        <v>426</v>
      </c>
      <c r="F188" s="252" t="s">
        <v>427</v>
      </c>
      <c r="G188" s="251"/>
      <c r="H188" s="251"/>
      <c r="I188" s="251"/>
      <c r="J188" s="170" t="s">
        <v>386</v>
      </c>
      <c r="K188" s="171">
        <v>4</v>
      </c>
      <c r="L188" s="253">
        <v>0</v>
      </c>
      <c r="M188" s="251"/>
      <c r="N188" s="254">
        <f t="shared" si="5"/>
        <v>0</v>
      </c>
      <c r="O188" s="251"/>
      <c r="P188" s="251"/>
      <c r="Q188" s="251"/>
      <c r="R188" s="134"/>
      <c r="T188" s="165" t="s">
        <v>3</v>
      </c>
      <c r="U188" s="40" t="s">
        <v>39</v>
      </c>
      <c r="V188" s="32"/>
      <c r="W188" s="166">
        <f t="shared" si="6"/>
        <v>0</v>
      </c>
      <c r="X188" s="166">
        <v>0</v>
      </c>
      <c r="Y188" s="166">
        <f t="shared" si="7"/>
        <v>0</v>
      </c>
      <c r="Z188" s="166">
        <v>0</v>
      </c>
      <c r="AA188" s="167">
        <f t="shared" si="8"/>
        <v>0</v>
      </c>
      <c r="AR188" s="14" t="s">
        <v>212</v>
      </c>
      <c r="AT188" s="14" t="s">
        <v>217</v>
      </c>
      <c r="AU188" s="14" t="s">
        <v>84</v>
      </c>
      <c r="AY188" s="14" t="s">
        <v>196</v>
      </c>
      <c r="BE188" s="110">
        <f t="shared" si="9"/>
        <v>0</v>
      </c>
      <c r="BF188" s="110">
        <f t="shared" si="10"/>
        <v>0</v>
      </c>
      <c r="BG188" s="110">
        <f t="shared" si="11"/>
        <v>0</v>
      </c>
      <c r="BH188" s="110">
        <f t="shared" si="12"/>
        <v>0</v>
      </c>
      <c r="BI188" s="110">
        <f t="shared" si="13"/>
        <v>0</v>
      </c>
      <c r="BJ188" s="14" t="s">
        <v>9</v>
      </c>
      <c r="BK188" s="110">
        <f t="shared" si="14"/>
        <v>0</v>
      </c>
      <c r="BL188" s="14" t="s">
        <v>212</v>
      </c>
      <c r="BM188" s="14" t="s">
        <v>333</v>
      </c>
    </row>
    <row r="189" spans="2:65" s="1" customFormat="1" ht="22.5" customHeight="1">
      <c r="B189" s="132"/>
      <c r="C189" s="168" t="s">
        <v>74</v>
      </c>
      <c r="D189" s="168" t="s">
        <v>217</v>
      </c>
      <c r="E189" s="169" t="s">
        <v>428</v>
      </c>
      <c r="F189" s="252" t="s">
        <v>429</v>
      </c>
      <c r="G189" s="251"/>
      <c r="H189" s="251"/>
      <c r="I189" s="251"/>
      <c r="J189" s="170" t="s">
        <v>386</v>
      </c>
      <c r="K189" s="171">
        <v>1</v>
      </c>
      <c r="L189" s="253">
        <v>0</v>
      </c>
      <c r="M189" s="251"/>
      <c r="N189" s="254">
        <f t="shared" si="5"/>
        <v>0</v>
      </c>
      <c r="O189" s="251"/>
      <c r="P189" s="251"/>
      <c r="Q189" s="251"/>
      <c r="R189" s="134"/>
      <c r="T189" s="165" t="s">
        <v>3</v>
      </c>
      <c r="U189" s="40" t="s">
        <v>39</v>
      </c>
      <c r="V189" s="32"/>
      <c r="W189" s="166">
        <f t="shared" si="6"/>
        <v>0</v>
      </c>
      <c r="X189" s="166">
        <v>0</v>
      </c>
      <c r="Y189" s="166">
        <f t="shared" si="7"/>
        <v>0</v>
      </c>
      <c r="Z189" s="166">
        <v>0</v>
      </c>
      <c r="AA189" s="167">
        <f t="shared" si="8"/>
        <v>0</v>
      </c>
      <c r="AR189" s="14" t="s">
        <v>212</v>
      </c>
      <c r="AT189" s="14" t="s">
        <v>217</v>
      </c>
      <c r="AU189" s="14" t="s">
        <v>84</v>
      </c>
      <c r="AY189" s="14" t="s">
        <v>196</v>
      </c>
      <c r="BE189" s="110">
        <f t="shared" si="9"/>
        <v>0</v>
      </c>
      <c r="BF189" s="110">
        <f t="shared" si="10"/>
        <v>0</v>
      </c>
      <c r="BG189" s="110">
        <f t="shared" si="11"/>
        <v>0</v>
      </c>
      <c r="BH189" s="110">
        <f t="shared" si="12"/>
        <v>0</v>
      </c>
      <c r="BI189" s="110">
        <f t="shared" si="13"/>
        <v>0</v>
      </c>
      <c r="BJ189" s="14" t="s">
        <v>9</v>
      </c>
      <c r="BK189" s="110">
        <f t="shared" si="14"/>
        <v>0</v>
      </c>
      <c r="BL189" s="14" t="s">
        <v>212</v>
      </c>
      <c r="BM189" s="14" t="s">
        <v>341</v>
      </c>
    </row>
    <row r="190" spans="2:63" s="10" customFormat="1" ht="29.85" customHeight="1">
      <c r="B190" s="150"/>
      <c r="C190" s="151"/>
      <c r="D190" s="160" t="s">
        <v>1958</v>
      </c>
      <c r="E190" s="160"/>
      <c r="F190" s="160"/>
      <c r="G190" s="160"/>
      <c r="H190" s="160"/>
      <c r="I190" s="160"/>
      <c r="J190" s="160"/>
      <c r="K190" s="160"/>
      <c r="L190" s="160"/>
      <c r="M190" s="160"/>
      <c r="N190" s="264">
        <f>BK190</f>
        <v>0</v>
      </c>
      <c r="O190" s="265"/>
      <c r="P190" s="265"/>
      <c r="Q190" s="265"/>
      <c r="R190" s="153"/>
      <c r="T190" s="154"/>
      <c r="U190" s="151"/>
      <c r="V190" s="151"/>
      <c r="W190" s="155">
        <f>SUM(W191:W193)</f>
        <v>0</v>
      </c>
      <c r="X190" s="151"/>
      <c r="Y190" s="155">
        <f>SUM(Y191:Y193)</f>
        <v>0</v>
      </c>
      <c r="Z190" s="151"/>
      <c r="AA190" s="156">
        <f>SUM(AA191:AA193)</f>
        <v>0</v>
      </c>
      <c r="AR190" s="157" t="s">
        <v>9</v>
      </c>
      <c r="AT190" s="158" t="s">
        <v>73</v>
      </c>
      <c r="AU190" s="158" t="s">
        <v>9</v>
      </c>
      <c r="AY190" s="157" t="s">
        <v>196</v>
      </c>
      <c r="BK190" s="159">
        <f>SUM(BK191:BK193)</f>
        <v>0</v>
      </c>
    </row>
    <row r="191" spans="2:65" s="1" customFormat="1" ht="31.5" customHeight="1">
      <c r="B191" s="132"/>
      <c r="C191" s="168" t="s">
        <v>74</v>
      </c>
      <c r="D191" s="168" t="s">
        <v>217</v>
      </c>
      <c r="E191" s="169" t="s">
        <v>430</v>
      </c>
      <c r="F191" s="252" t="s">
        <v>431</v>
      </c>
      <c r="G191" s="251"/>
      <c r="H191" s="251"/>
      <c r="I191" s="251"/>
      <c r="J191" s="170" t="s">
        <v>386</v>
      </c>
      <c r="K191" s="171">
        <v>1</v>
      </c>
      <c r="L191" s="253">
        <v>0</v>
      </c>
      <c r="M191" s="251"/>
      <c r="N191" s="254">
        <f>ROUND(L191*K191,0)</f>
        <v>0</v>
      </c>
      <c r="O191" s="251"/>
      <c r="P191" s="251"/>
      <c r="Q191" s="251"/>
      <c r="R191" s="134"/>
      <c r="T191" s="165" t="s">
        <v>3</v>
      </c>
      <c r="U191" s="40" t="s">
        <v>39</v>
      </c>
      <c r="V191" s="32"/>
      <c r="W191" s="166">
        <f>V191*K191</f>
        <v>0</v>
      </c>
      <c r="X191" s="166">
        <v>0</v>
      </c>
      <c r="Y191" s="166">
        <f>X191*K191</f>
        <v>0</v>
      </c>
      <c r="Z191" s="166">
        <v>0</v>
      </c>
      <c r="AA191" s="167">
        <f>Z191*K191</f>
        <v>0</v>
      </c>
      <c r="AR191" s="14" t="s">
        <v>212</v>
      </c>
      <c r="AT191" s="14" t="s">
        <v>217</v>
      </c>
      <c r="AU191" s="14" t="s">
        <v>84</v>
      </c>
      <c r="AY191" s="14" t="s">
        <v>196</v>
      </c>
      <c r="BE191" s="110">
        <f>IF(U191="základní",N191,0)</f>
        <v>0</v>
      </c>
      <c r="BF191" s="110">
        <f>IF(U191="snížená",N191,0)</f>
        <v>0</v>
      </c>
      <c r="BG191" s="110">
        <f>IF(U191="zákl. přenesená",N191,0)</f>
        <v>0</v>
      </c>
      <c r="BH191" s="110">
        <f>IF(U191="sníž. přenesená",N191,0)</f>
        <v>0</v>
      </c>
      <c r="BI191" s="110">
        <f>IF(U191="nulová",N191,0)</f>
        <v>0</v>
      </c>
      <c r="BJ191" s="14" t="s">
        <v>9</v>
      </c>
      <c r="BK191" s="110">
        <f>ROUND(L191*K191,0)</f>
        <v>0</v>
      </c>
      <c r="BL191" s="14" t="s">
        <v>212</v>
      </c>
      <c r="BM191" s="14" t="s">
        <v>252</v>
      </c>
    </row>
    <row r="192" spans="2:65" s="1" customFormat="1" ht="22.5" customHeight="1">
      <c r="B192" s="132"/>
      <c r="C192" s="168" t="s">
        <v>74</v>
      </c>
      <c r="D192" s="168" t="s">
        <v>217</v>
      </c>
      <c r="E192" s="169" t="s">
        <v>432</v>
      </c>
      <c r="F192" s="252" t="s">
        <v>433</v>
      </c>
      <c r="G192" s="251"/>
      <c r="H192" s="251"/>
      <c r="I192" s="251"/>
      <c r="J192" s="170" t="s">
        <v>386</v>
      </c>
      <c r="K192" s="171">
        <v>1</v>
      </c>
      <c r="L192" s="253">
        <v>0</v>
      </c>
      <c r="M192" s="251"/>
      <c r="N192" s="254">
        <f>ROUND(L192*K192,0)</f>
        <v>0</v>
      </c>
      <c r="O192" s="251"/>
      <c r="P192" s="251"/>
      <c r="Q192" s="251"/>
      <c r="R192" s="134"/>
      <c r="T192" s="165" t="s">
        <v>3</v>
      </c>
      <c r="U192" s="40" t="s">
        <v>39</v>
      </c>
      <c r="V192" s="32"/>
      <c r="W192" s="166">
        <f>V192*K192</f>
        <v>0</v>
      </c>
      <c r="X192" s="166">
        <v>0</v>
      </c>
      <c r="Y192" s="166">
        <f>X192*K192</f>
        <v>0</v>
      </c>
      <c r="Z192" s="166">
        <v>0</v>
      </c>
      <c r="AA192" s="167">
        <f>Z192*K192</f>
        <v>0</v>
      </c>
      <c r="AR192" s="14" t="s">
        <v>212</v>
      </c>
      <c r="AT192" s="14" t="s">
        <v>217</v>
      </c>
      <c r="AU192" s="14" t="s">
        <v>84</v>
      </c>
      <c r="AY192" s="14" t="s">
        <v>196</v>
      </c>
      <c r="BE192" s="110">
        <f>IF(U192="základní",N192,0)</f>
        <v>0</v>
      </c>
      <c r="BF192" s="110">
        <f>IF(U192="snížená",N192,0)</f>
        <v>0</v>
      </c>
      <c r="BG192" s="110">
        <f>IF(U192="zákl. přenesená",N192,0)</f>
        <v>0</v>
      </c>
      <c r="BH192" s="110">
        <f>IF(U192="sníž. přenesená",N192,0)</f>
        <v>0</v>
      </c>
      <c r="BI192" s="110">
        <f>IF(U192="nulová",N192,0)</f>
        <v>0</v>
      </c>
      <c r="BJ192" s="14" t="s">
        <v>9</v>
      </c>
      <c r="BK192" s="110">
        <f>ROUND(L192*K192,0)</f>
        <v>0</v>
      </c>
      <c r="BL192" s="14" t="s">
        <v>212</v>
      </c>
      <c r="BM192" s="14" t="s">
        <v>197</v>
      </c>
    </row>
    <row r="193" spans="2:65" s="1" customFormat="1" ht="22.5" customHeight="1">
      <c r="B193" s="132"/>
      <c r="C193" s="168" t="s">
        <v>74</v>
      </c>
      <c r="D193" s="168" t="s">
        <v>217</v>
      </c>
      <c r="E193" s="169" t="s">
        <v>434</v>
      </c>
      <c r="F193" s="252" t="s">
        <v>435</v>
      </c>
      <c r="G193" s="251"/>
      <c r="H193" s="251"/>
      <c r="I193" s="251"/>
      <c r="J193" s="170" t="s">
        <v>386</v>
      </c>
      <c r="K193" s="171">
        <v>1</v>
      </c>
      <c r="L193" s="253">
        <v>0</v>
      </c>
      <c r="M193" s="251"/>
      <c r="N193" s="254">
        <f>ROUND(L193*K193,0)</f>
        <v>0</v>
      </c>
      <c r="O193" s="251"/>
      <c r="P193" s="251"/>
      <c r="Q193" s="251"/>
      <c r="R193" s="134"/>
      <c r="T193" s="165" t="s">
        <v>3</v>
      </c>
      <c r="U193" s="40" t="s">
        <v>39</v>
      </c>
      <c r="V193" s="32"/>
      <c r="W193" s="166">
        <f>V193*K193</f>
        <v>0</v>
      </c>
      <c r="X193" s="166">
        <v>0</v>
      </c>
      <c r="Y193" s="166">
        <f>X193*K193</f>
        <v>0</v>
      </c>
      <c r="Z193" s="166">
        <v>0</v>
      </c>
      <c r="AA193" s="167">
        <f>Z193*K193</f>
        <v>0</v>
      </c>
      <c r="AR193" s="14" t="s">
        <v>212</v>
      </c>
      <c r="AT193" s="14" t="s">
        <v>217</v>
      </c>
      <c r="AU193" s="14" t="s">
        <v>84</v>
      </c>
      <c r="AY193" s="14" t="s">
        <v>196</v>
      </c>
      <c r="BE193" s="110">
        <f>IF(U193="základní",N193,0)</f>
        <v>0</v>
      </c>
      <c r="BF193" s="110">
        <f>IF(U193="snížená",N193,0)</f>
        <v>0</v>
      </c>
      <c r="BG193" s="110">
        <f>IF(U193="zákl. přenesená",N193,0)</f>
        <v>0</v>
      </c>
      <c r="BH193" s="110">
        <f>IF(U193="sníž. přenesená",N193,0)</f>
        <v>0</v>
      </c>
      <c r="BI193" s="110">
        <f>IF(U193="nulová",N193,0)</f>
        <v>0</v>
      </c>
      <c r="BJ193" s="14" t="s">
        <v>9</v>
      </c>
      <c r="BK193" s="110">
        <f>ROUND(L193*K193,0)</f>
        <v>0</v>
      </c>
      <c r="BL193" s="14" t="s">
        <v>212</v>
      </c>
      <c r="BM193" s="14" t="s">
        <v>288</v>
      </c>
    </row>
    <row r="194" spans="2:63" s="10" customFormat="1" ht="29.85" customHeight="1">
      <c r="B194" s="150"/>
      <c r="C194" s="151"/>
      <c r="D194" s="160" t="s">
        <v>1959</v>
      </c>
      <c r="E194" s="160"/>
      <c r="F194" s="160"/>
      <c r="G194" s="160"/>
      <c r="H194" s="160"/>
      <c r="I194" s="160"/>
      <c r="J194" s="160"/>
      <c r="K194" s="160"/>
      <c r="L194" s="160"/>
      <c r="M194" s="160"/>
      <c r="N194" s="264">
        <f>BK194</f>
        <v>0</v>
      </c>
      <c r="O194" s="265"/>
      <c r="P194" s="265"/>
      <c r="Q194" s="265"/>
      <c r="R194" s="153"/>
      <c r="T194" s="154"/>
      <c r="U194" s="151"/>
      <c r="V194" s="151"/>
      <c r="W194" s="155">
        <f>SUM(W195:W197)</f>
        <v>0</v>
      </c>
      <c r="X194" s="151"/>
      <c r="Y194" s="155">
        <f>SUM(Y195:Y197)</f>
        <v>0</v>
      </c>
      <c r="Z194" s="151"/>
      <c r="AA194" s="156">
        <f>SUM(AA195:AA197)</f>
        <v>0</v>
      </c>
      <c r="AR194" s="157" t="s">
        <v>9</v>
      </c>
      <c r="AT194" s="158" t="s">
        <v>73</v>
      </c>
      <c r="AU194" s="158" t="s">
        <v>9</v>
      </c>
      <c r="AY194" s="157" t="s">
        <v>196</v>
      </c>
      <c r="BK194" s="159">
        <f>SUM(BK195:BK197)</f>
        <v>0</v>
      </c>
    </row>
    <row r="195" spans="2:65" s="1" customFormat="1" ht="31.5" customHeight="1">
      <c r="B195" s="132"/>
      <c r="C195" s="168" t="s">
        <v>74</v>
      </c>
      <c r="D195" s="168" t="s">
        <v>217</v>
      </c>
      <c r="E195" s="169" t="s">
        <v>436</v>
      </c>
      <c r="F195" s="252" t="s">
        <v>437</v>
      </c>
      <c r="G195" s="251"/>
      <c r="H195" s="251"/>
      <c r="I195" s="251"/>
      <c r="J195" s="170" t="s">
        <v>386</v>
      </c>
      <c r="K195" s="171">
        <v>1</v>
      </c>
      <c r="L195" s="253">
        <v>0</v>
      </c>
      <c r="M195" s="251"/>
      <c r="N195" s="254">
        <f>ROUND(L195*K195,0)</f>
        <v>0</v>
      </c>
      <c r="O195" s="251"/>
      <c r="P195" s="251"/>
      <c r="Q195" s="251"/>
      <c r="R195" s="134"/>
      <c r="T195" s="165" t="s">
        <v>3</v>
      </c>
      <c r="U195" s="40" t="s">
        <v>39</v>
      </c>
      <c r="V195" s="32"/>
      <c r="W195" s="166">
        <f>V195*K195</f>
        <v>0</v>
      </c>
      <c r="X195" s="166">
        <v>0</v>
      </c>
      <c r="Y195" s="166">
        <f>X195*K195</f>
        <v>0</v>
      </c>
      <c r="Z195" s="166">
        <v>0</v>
      </c>
      <c r="AA195" s="167">
        <f>Z195*K195</f>
        <v>0</v>
      </c>
      <c r="AR195" s="14" t="s">
        <v>212</v>
      </c>
      <c r="AT195" s="14" t="s">
        <v>217</v>
      </c>
      <c r="AU195" s="14" t="s">
        <v>84</v>
      </c>
      <c r="AY195" s="14" t="s">
        <v>196</v>
      </c>
      <c r="BE195" s="110">
        <f>IF(U195="základní",N195,0)</f>
        <v>0</v>
      </c>
      <c r="BF195" s="110">
        <f>IF(U195="snížená",N195,0)</f>
        <v>0</v>
      </c>
      <c r="BG195" s="110">
        <f>IF(U195="zákl. přenesená",N195,0)</f>
        <v>0</v>
      </c>
      <c r="BH195" s="110">
        <f>IF(U195="sníž. přenesená",N195,0)</f>
        <v>0</v>
      </c>
      <c r="BI195" s="110">
        <f>IF(U195="nulová",N195,0)</f>
        <v>0</v>
      </c>
      <c r="BJ195" s="14" t="s">
        <v>9</v>
      </c>
      <c r="BK195" s="110">
        <f>ROUND(L195*K195,0)</f>
        <v>0</v>
      </c>
      <c r="BL195" s="14" t="s">
        <v>212</v>
      </c>
      <c r="BM195" s="14" t="s">
        <v>440</v>
      </c>
    </row>
    <row r="196" spans="2:65" s="1" customFormat="1" ht="31.5" customHeight="1">
      <c r="B196" s="132"/>
      <c r="C196" s="168" t="s">
        <v>74</v>
      </c>
      <c r="D196" s="168" t="s">
        <v>217</v>
      </c>
      <c r="E196" s="169" t="s">
        <v>438</v>
      </c>
      <c r="F196" s="252" t="s">
        <v>439</v>
      </c>
      <c r="G196" s="251"/>
      <c r="H196" s="251"/>
      <c r="I196" s="251"/>
      <c r="J196" s="170" t="s">
        <v>386</v>
      </c>
      <c r="K196" s="171">
        <v>1</v>
      </c>
      <c r="L196" s="253">
        <v>0</v>
      </c>
      <c r="M196" s="251"/>
      <c r="N196" s="254">
        <f>ROUND(L196*K196,0)</f>
        <v>0</v>
      </c>
      <c r="O196" s="251"/>
      <c r="P196" s="251"/>
      <c r="Q196" s="251"/>
      <c r="R196" s="134"/>
      <c r="T196" s="165" t="s">
        <v>3</v>
      </c>
      <c r="U196" s="40" t="s">
        <v>39</v>
      </c>
      <c r="V196" s="32"/>
      <c r="W196" s="166">
        <f>V196*K196</f>
        <v>0</v>
      </c>
      <c r="X196" s="166">
        <v>0</v>
      </c>
      <c r="Y196" s="166">
        <f>X196*K196</f>
        <v>0</v>
      </c>
      <c r="Z196" s="166">
        <v>0</v>
      </c>
      <c r="AA196" s="167">
        <f>Z196*K196</f>
        <v>0</v>
      </c>
      <c r="AR196" s="14" t="s">
        <v>212</v>
      </c>
      <c r="AT196" s="14" t="s">
        <v>217</v>
      </c>
      <c r="AU196" s="14" t="s">
        <v>84</v>
      </c>
      <c r="AY196" s="14" t="s">
        <v>196</v>
      </c>
      <c r="BE196" s="110">
        <f>IF(U196="základní",N196,0)</f>
        <v>0</v>
      </c>
      <c r="BF196" s="110">
        <f>IF(U196="snížená",N196,0)</f>
        <v>0</v>
      </c>
      <c r="BG196" s="110">
        <f>IF(U196="zákl. přenesená",N196,0)</f>
        <v>0</v>
      </c>
      <c r="BH196" s="110">
        <f>IF(U196="sníž. přenesená",N196,0)</f>
        <v>0</v>
      </c>
      <c r="BI196" s="110">
        <f>IF(U196="nulová",N196,0)</f>
        <v>0</v>
      </c>
      <c r="BJ196" s="14" t="s">
        <v>9</v>
      </c>
      <c r="BK196" s="110">
        <f>ROUND(L196*K196,0)</f>
        <v>0</v>
      </c>
      <c r="BL196" s="14" t="s">
        <v>212</v>
      </c>
      <c r="BM196" s="14" t="s">
        <v>234</v>
      </c>
    </row>
    <row r="197" spans="2:65" s="1" customFormat="1" ht="22.5" customHeight="1">
      <c r="B197" s="132"/>
      <c r="C197" s="168" t="s">
        <v>74</v>
      </c>
      <c r="D197" s="168" t="s">
        <v>217</v>
      </c>
      <c r="E197" s="169" t="s">
        <v>441</v>
      </c>
      <c r="F197" s="252" t="s">
        <v>442</v>
      </c>
      <c r="G197" s="251"/>
      <c r="H197" s="251"/>
      <c r="I197" s="251"/>
      <c r="J197" s="170" t="s">
        <v>386</v>
      </c>
      <c r="K197" s="171">
        <v>20</v>
      </c>
      <c r="L197" s="253">
        <v>0</v>
      </c>
      <c r="M197" s="251"/>
      <c r="N197" s="254">
        <f>ROUND(L197*K197,0)</f>
        <v>0</v>
      </c>
      <c r="O197" s="251"/>
      <c r="P197" s="251"/>
      <c r="Q197" s="251"/>
      <c r="R197" s="134"/>
      <c r="T197" s="165" t="s">
        <v>3</v>
      </c>
      <c r="U197" s="40" t="s">
        <v>39</v>
      </c>
      <c r="V197" s="32"/>
      <c r="W197" s="166">
        <f>V197*K197</f>
        <v>0</v>
      </c>
      <c r="X197" s="166">
        <v>0</v>
      </c>
      <c r="Y197" s="166">
        <f>X197*K197</f>
        <v>0</v>
      </c>
      <c r="Z197" s="166">
        <v>0</v>
      </c>
      <c r="AA197" s="167">
        <f>Z197*K197</f>
        <v>0</v>
      </c>
      <c r="AR197" s="14" t="s">
        <v>212</v>
      </c>
      <c r="AT197" s="14" t="s">
        <v>217</v>
      </c>
      <c r="AU197" s="14" t="s">
        <v>84</v>
      </c>
      <c r="AY197" s="14" t="s">
        <v>196</v>
      </c>
      <c r="BE197" s="110">
        <f>IF(U197="základní",N197,0)</f>
        <v>0</v>
      </c>
      <c r="BF197" s="110">
        <f>IF(U197="snížená",N197,0)</f>
        <v>0</v>
      </c>
      <c r="BG197" s="110">
        <f>IF(U197="zákl. přenesená",N197,0)</f>
        <v>0</v>
      </c>
      <c r="BH197" s="110">
        <f>IF(U197="sníž. přenesená",N197,0)</f>
        <v>0</v>
      </c>
      <c r="BI197" s="110">
        <f>IF(U197="nulová",N197,0)</f>
        <v>0</v>
      </c>
      <c r="BJ197" s="14" t="s">
        <v>9</v>
      </c>
      <c r="BK197" s="110">
        <f>ROUND(L197*K197,0)</f>
        <v>0</v>
      </c>
      <c r="BL197" s="14" t="s">
        <v>212</v>
      </c>
      <c r="BM197" s="14" t="s">
        <v>280</v>
      </c>
    </row>
    <row r="198" spans="2:63" s="10" customFormat="1" ht="37.35" customHeight="1">
      <c r="B198" s="150"/>
      <c r="C198" s="151"/>
      <c r="D198" s="152" t="s">
        <v>1960</v>
      </c>
      <c r="E198" s="152"/>
      <c r="F198" s="152"/>
      <c r="G198" s="152"/>
      <c r="H198" s="152"/>
      <c r="I198" s="152"/>
      <c r="J198" s="152"/>
      <c r="K198" s="152"/>
      <c r="L198" s="152"/>
      <c r="M198" s="152"/>
      <c r="N198" s="273">
        <f>BK198</f>
        <v>0</v>
      </c>
      <c r="O198" s="274"/>
      <c r="P198" s="274"/>
      <c r="Q198" s="274"/>
      <c r="R198" s="153"/>
      <c r="T198" s="154"/>
      <c r="U198" s="151"/>
      <c r="V198" s="151"/>
      <c r="W198" s="155">
        <v>0</v>
      </c>
      <c r="X198" s="151"/>
      <c r="Y198" s="155">
        <v>0</v>
      </c>
      <c r="Z198" s="151"/>
      <c r="AA198" s="156">
        <v>0</v>
      </c>
      <c r="AR198" s="157" t="s">
        <v>9</v>
      </c>
      <c r="AT198" s="158" t="s">
        <v>73</v>
      </c>
      <c r="AU198" s="158" t="s">
        <v>74</v>
      </c>
      <c r="AY198" s="157" t="s">
        <v>196</v>
      </c>
      <c r="BK198" s="159">
        <v>0</v>
      </c>
    </row>
    <row r="199" spans="2:63" s="10" customFormat="1" ht="24.95" customHeight="1">
      <c r="B199" s="150"/>
      <c r="C199" s="151"/>
      <c r="D199" s="152" t="s">
        <v>1961</v>
      </c>
      <c r="E199" s="152"/>
      <c r="F199" s="152"/>
      <c r="G199" s="152"/>
      <c r="H199" s="152"/>
      <c r="I199" s="152"/>
      <c r="J199" s="152"/>
      <c r="K199" s="152"/>
      <c r="L199" s="152"/>
      <c r="M199" s="152"/>
      <c r="N199" s="240">
        <f>BK199</f>
        <v>0</v>
      </c>
      <c r="O199" s="238"/>
      <c r="P199" s="238"/>
      <c r="Q199" s="238"/>
      <c r="R199" s="153"/>
      <c r="T199" s="154"/>
      <c r="U199" s="151"/>
      <c r="V199" s="151"/>
      <c r="W199" s="155">
        <f>W200+W202</f>
        <v>0</v>
      </c>
      <c r="X199" s="151"/>
      <c r="Y199" s="155">
        <f>Y200+Y202</f>
        <v>0</v>
      </c>
      <c r="Z199" s="151"/>
      <c r="AA199" s="156">
        <f>AA200+AA202</f>
        <v>0</v>
      </c>
      <c r="AR199" s="157" t="s">
        <v>9</v>
      </c>
      <c r="AT199" s="158" t="s">
        <v>73</v>
      </c>
      <c r="AU199" s="158" t="s">
        <v>74</v>
      </c>
      <c r="AY199" s="157" t="s">
        <v>196</v>
      </c>
      <c r="BK199" s="159">
        <f>BK200+BK202</f>
        <v>0</v>
      </c>
    </row>
    <row r="200" spans="2:63" s="10" customFormat="1" ht="19.9" customHeight="1">
      <c r="B200" s="150"/>
      <c r="C200" s="151"/>
      <c r="D200" s="160" t="s">
        <v>932</v>
      </c>
      <c r="E200" s="160"/>
      <c r="F200" s="160"/>
      <c r="G200" s="160"/>
      <c r="H200" s="160"/>
      <c r="I200" s="160"/>
      <c r="J200" s="160"/>
      <c r="K200" s="160"/>
      <c r="L200" s="160"/>
      <c r="M200" s="160"/>
      <c r="N200" s="262">
        <f>BK200</f>
        <v>0</v>
      </c>
      <c r="O200" s="263"/>
      <c r="P200" s="263"/>
      <c r="Q200" s="263"/>
      <c r="R200" s="153"/>
      <c r="T200" s="154"/>
      <c r="U200" s="151"/>
      <c r="V200" s="151"/>
      <c r="W200" s="155">
        <f>W201</f>
        <v>0</v>
      </c>
      <c r="X200" s="151"/>
      <c r="Y200" s="155">
        <f>Y201</f>
        <v>0</v>
      </c>
      <c r="Z200" s="151"/>
      <c r="AA200" s="156">
        <f>AA201</f>
        <v>0</v>
      </c>
      <c r="AR200" s="157" t="s">
        <v>9</v>
      </c>
      <c r="AT200" s="158" t="s">
        <v>73</v>
      </c>
      <c r="AU200" s="158" t="s">
        <v>9</v>
      </c>
      <c r="AY200" s="157" t="s">
        <v>196</v>
      </c>
      <c r="BK200" s="159">
        <f>BK201</f>
        <v>0</v>
      </c>
    </row>
    <row r="201" spans="2:65" s="1" customFormat="1" ht="31.5" customHeight="1">
      <c r="B201" s="132"/>
      <c r="C201" s="168" t="s">
        <v>74</v>
      </c>
      <c r="D201" s="168" t="s">
        <v>217</v>
      </c>
      <c r="E201" s="169" t="s">
        <v>443</v>
      </c>
      <c r="F201" s="252" t="s">
        <v>444</v>
      </c>
      <c r="G201" s="251"/>
      <c r="H201" s="251"/>
      <c r="I201" s="251"/>
      <c r="J201" s="170" t="s">
        <v>386</v>
      </c>
      <c r="K201" s="171">
        <v>1</v>
      </c>
      <c r="L201" s="253">
        <v>0</v>
      </c>
      <c r="M201" s="251"/>
      <c r="N201" s="254">
        <f>ROUND(L201*K201,0)</f>
        <v>0</v>
      </c>
      <c r="O201" s="251"/>
      <c r="P201" s="251"/>
      <c r="Q201" s="251"/>
      <c r="R201" s="134"/>
      <c r="T201" s="165" t="s">
        <v>3</v>
      </c>
      <c r="U201" s="40" t="s">
        <v>39</v>
      </c>
      <c r="V201" s="32"/>
      <c r="W201" s="166">
        <f>V201*K201</f>
        <v>0</v>
      </c>
      <c r="X201" s="166">
        <v>0</v>
      </c>
      <c r="Y201" s="166">
        <f>X201*K201</f>
        <v>0</v>
      </c>
      <c r="Z201" s="166">
        <v>0</v>
      </c>
      <c r="AA201" s="167">
        <f>Z201*K201</f>
        <v>0</v>
      </c>
      <c r="AR201" s="14" t="s">
        <v>212</v>
      </c>
      <c r="AT201" s="14" t="s">
        <v>217</v>
      </c>
      <c r="AU201" s="14" t="s">
        <v>84</v>
      </c>
      <c r="AY201" s="14" t="s">
        <v>196</v>
      </c>
      <c r="BE201" s="110">
        <f>IF(U201="základní",N201,0)</f>
        <v>0</v>
      </c>
      <c r="BF201" s="110">
        <f>IF(U201="snížená",N201,0)</f>
        <v>0</v>
      </c>
      <c r="BG201" s="110">
        <f>IF(U201="zákl. přenesená",N201,0)</f>
        <v>0</v>
      </c>
      <c r="BH201" s="110">
        <f>IF(U201="sníž. přenesená",N201,0)</f>
        <v>0</v>
      </c>
      <c r="BI201" s="110">
        <f>IF(U201="nulová",N201,0)</f>
        <v>0</v>
      </c>
      <c r="BJ201" s="14" t="s">
        <v>9</v>
      </c>
      <c r="BK201" s="110">
        <f>ROUND(L201*K201,0)</f>
        <v>0</v>
      </c>
      <c r="BL201" s="14" t="s">
        <v>212</v>
      </c>
      <c r="BM201" s="14" t="s">
        <v>230</v>
      </c>
    </row>
    <row r="202" spans="2:63" s="10" customFormat="1" ht="29.85" customHeight="1">
      <c r="B202" s="150"/>
      <c r="C202" s="151"/>
      <c r="D202" s="160" t="s">
        <v>1962</v>
      </c>
      <c r="E202" s="160"/>
      <c r="F202" s="160"/>
      <c r="G202" s="160"/>
      <c r="H202" s="160"/>
      <c r="I202" s="160"/>
      <c r="J202" s="160"/>
      <c r="K202" s="160"/>
      <c r="L202" s="160"/>
      <c r="M202" s="160"/>
      <c r="N202" s="271">
        <f>BK202</f>
        <v>0</v>
      </c>
      <c r="O202" s="272"/>
      <c r="P202" s="272"/>
      <c r="Q202" s="272"/>
      <c r="R202" s="153"/>
      <c r="T202" s="154"/>
      <c r="U202" s="151"/>
      <c r="V202" s="151"/>
      <c r="W202" s="155">
        <v>0</v>
      </c>
      <c r="X202" s="151"/>
      <c r="Y202" s="155">
        <v>0</v>
      </c>
      <c r="Z202" s="151"/>
      <c r="AA202" s="156">
        <v>0</v>
      </c>
      <c r="AR202" s="157" t="s">
        <v>9</v>
      </c>
      <c r="AT202" s="158" t="s">
        <v>73</v>
      </c>
      <c r="AU202" s="158" t="s">
        <v>9</v>
      </c>
      <c r="AY202" s="157" t="s">
        <v>196</v>
      </c>
      <c r="BK202" s="159">
        <v>0</v>
      </c>
    </row>
    <row r="203" spans="2:63" s="10" customFormat="1" ht="24.95" customHeight="1">
      <c r="B203" s="150"/>
      <c r="C203" s="151"/>
      <c r="D203" s="152" t="s">
        <v>581</v>
      </c>
      <c r="E203" s="152"/>
      <c r="F203" s="152"/>
      <c r="G203" s="152"/>
      <c r="H203" s="152"/>
      <c r="I203" s="152"/>
      <c r="J203" s="152"/>
      <c r="K203" s="152"/>
      <c r="L203" s="152"/>
      <c r="M203" s="152"/>
      <c r="N203" s="240">
        <f>BK203</f>
        <v>0</v>
      </c>
      <c r="O203" s="238"/>
      <c r="P203" s="238"/>
      <c r="Q203" s="238"/>
      <c r="R203" s="153"/>
      <c r="T203" s="154"/>
      <c r="U203" s="151"/>
      <c r="V203" s="151"/>
      <c r="W203" s="155">
        <v>0</v>
      </c>
      <c r="X203" s="151"/>
      <c r="Y203" s="155">
        <v>0</v>
      </c>
      <c r="Z203" s="151"/>
      <c r="AA203" s="156">
        <v>0</v>
      </c>
      <c r="AR203" s="157" t="s">
        <v>9</v>
      </c>
      <c r="AT203" s="158" t="s">
        <v>73</v>
      </c>
      <c r="AU203" s="158" t="s">
        <v>74</v>
      </c>
      <c r="AY203" s="157" t="s">
        <v>196</v>
      </c>
      <c r="BK203" s="159">
        <v>0</v>
      </c>
    </row>
    <row r="204" spans="2:63" s="10" customFormat="1" ht="24.95" customHeight="1">
      <c r="B204" s="150"/>
      <c r="C204" s="151"/>
      <c r="D204" s="152" t="s">
        <v>582</v>
      </c>
      <c r="E204" s="152"/>
      <c r="F204" s="152"/>
      <c r="G204" s="152"/>
      <c r="H204" s="152"/>
      <c r="I204" s="152"/>
      <c r="J204" s="152"/>
      <c r="K204" s="152"/>
      <c r="L204" s="152"/>
      <c r="M204" s="152"/>
      <c r="N204" s="240">
        <f>BK204</f>
        <v>0</v>
      </c>
      <c r="O204" s="238"/>
      <c r="P204" s="238"/>
      <c r="Q204" s="238"/>
      <c r="R204" s="153"/>
      <c r="T204" s="154"/>
      <c r="U204" s="151"/>
      <c r="V204" s="151"/>
      <c r="W204" s="155">
        <f>W205+W207+W210+W214+W216+W218+W225+W227+W234+W236</f>
        <v>0</v>
      </c>
      <c r="X204" s="151"/>
      <c r="Y204" s="155">
        <f>Y205+Y207+Y210+Y214+Y216+Y218+Y225+Y227+Y234+Y236</f>
        <v>0</v>
      </c>
      <c r="Z204" s="151"/>
      <c r="AA204" s="156">
        <f>AA205+AA207+AA210+AA214+AA216+AA218+AA225+AA227+AA234+AA236</f>
        <v>0</v>
      </c>
      <c r="AR204" s="157" t="s">
        <v>9</v>
      </c>
      <c r="AT204" s="158" t="s">
        <v>73</v>
      </c>
      <c r="AU204" s="158" t="s">
        <v>74</v>
      </c>
      <c r="AY204" s="157" t="s">
        <v>196</v>
      </c>
      <c r="BK204" s="159">
        <f>BK205+BK207+BK210+BK214+BK216+BK218+BK225+BK227+BK234+BK236</f>
        <v>0</v>
      </c>
    </row>
    <row r="205" spans="2:63" s="10" customFormat="1" ht="19.9" customHeight="1">
      <c r="B205" s="150"/>
      <c r="C205" s="151"/>
      <c r="D205" s="160" t="s">
        <v>583</v>
      </c>
      <c r="E205" s="160"/>
      <c r="F205" s="160"/>
      <c r="G205" s="160"/>
      <c r="H205" s="160"/>
      <c r="I205" s="160"/>
      <c r="J205" s="160"/>
      <c r="K205" s="160"/>
      <c r="L205" s="160"/>
      <c r="M205" s="160"/>
      <c r="N205" s="262">
        <f>BK205</f>
        <v>0</v>
      </c>
      <c r="O205" s="263"/>
      <c r="P205" s="263"/>
      <c r="Q205" s="263"/>
      <c r="R205" s="153"/>
      <c r="T205" s="154"/>
      <c r="U205" s="151"/>
      <c r="V205" s="151"/>
      <c r="W205" s="155">
        <f>W206</f>
        <v>0</v>
      </c>
      <c r="X205" s="151"/>
      <c r="Y205" s="155">
        <f>Y206</f>
        <v>0</v>
      </c>
      <c r="Z205" s="151"/>
      <c r="AA205" s="156">
        <f>AA206</f>
        <v>0</v>
      </c>
      <c r="AR205" s="157" t="s">
        <v>9</v>
      </c>
      <c r="AT205" s="158" t="s">
        <v>73</v>
      </c>
      <c r="AU205" s="158" t="s">
        <v>9</v>
      </c>
      <c r="AY205" s="157" t="s">
        <v>196</v>
      </c>
      <c r="BK205" s="159">
        <f>BK206</f>
        <v>0</v>
      </c>
    </row>
    <row r="206" spans="2:65" s="1" customFormat="1" ht="22.5" customHeight="1">
      <c r="B206" s="132"/>
      <c r="C206" s="168" t="s">
        <v>74</v>
      </c>
      <c r="D206" s="168" t="s">
        <v>217</v>
      </c>
      <c r="E206" s="169" t="s">
        <v>445</v>
      </c>
      <c r="F206" s="252" t="s">
        <v>446</v>
      </c>
      <c r="G206" s="251"/>
      <c r="H206" s="251"/>
      <c r="I206" s="251"/>
      <c r="J206" s="170" t="s">
        <v>201</v>
      </c>
      <c r="K206" s="171">
        <v>1</v>
      </c>
      <c r="L206" s="253">
        <v>0</v>
      </c>
      <c r="M206" s="251"/>
      <c r="N206" s="254">
        <f>ROUND(L206*K206,0)</f>
        <v>0</v>
      </c>
      <c r="O206" s="251"/>
      <c r="P206" s="251"/>
      <c r="Q206" s="251"/>
      <c r="R206" s="134"/>
      <c r="T206" s="165" t="s">
        <v>3</v>
      </c>
      <c r="U206" s="40" t="s">
        <v>39</v>
      </c>
      <c r="V206" s="32"/>
      <c r="W206" s="166">
        <f>V206*K206</f>
        <v>0</v>
      </c>
      <c r="X206" s="166">
        <v>0</v>
      </c>
      <c r="Y206" s="166">
        <f>X206*K206</f>
        <v>0</v>
      </c>
      <c r="Z206" s="166">
        <v>0</v>
      </c>
      <c r="AA206" s="167">
        <f>Z206*K206</f>
        <v>0</v>
      </c>
      <c r="AR206" s="14" t="s">
        <v>212</v>
      </c>
      <c r="AT206" s="14" t="s">
        <v>217</v>
      </c>
      <c r="AU206" s="14" t="s">
        <v>84</v>
      </c>
      <c r="AY206" s="14" t="s">
        <v>196</v>
      </c>
      <c r="BE206" s="110">
        <f>IF(U206="základní",N206,0)</f>
        <v>0</v>
      </c>
      <c r="BF206" s="110">
        <f>IF(U206="snížená",N206,0)</f>
        <v>0</v>
      </c>
      <c r="BG206" s="110">
        <f>IF(U206="zákl. přenesená",N206,0)</f>
        <v>0</v>
      </c>
      <c r="BH206" s="110">
        <f>IF(U206="sníž. přenesená",N206,0)</f>
        <v>0</v>
      </c>
      <c r="BI206" s="110">
        <f>IF(U206="nulová",N206,0)</f>
        <v>0</v>
      </c>
      <c r="BJ206" s="14" t="s">
        <v>9</v>
      </c>
      <c r="BK206" s="110">
        <f>ROUND(L206*K206,0)</f>
        <v>0</v>
      </c>
      <c r="BL206" s="14" t="s">
        <v>212</v>
      </c>
      <c r="BM206" s="14" t="s">
        <v>449</v>
      </c>
    </row>
    <row r="207" spans="2:63" s="10" customFormat="1" ht="29.85" customHeight="1">
      <c r="B207" s="150"/>
      <c r="C207" s="151"/>
      <c r="D207" s="160" t="s">
        <v>584</v>
      </c>
      <c r="E207" s="160"/>
      <c r="F207" s="160"/>
      <c r="G207" s="160"/>
      <c r="H207" s="160"/>
      <c r="I207" s="160"/>
      <c r="J207" s="160"/>
      <c r="K207" s="160"/>
      <c r="L207" s="160"/>
      <c r="M207" s="160"/>
      <c r="N207" s="264">
        <f>BK207</f>
        <v>0</v>
      </c>
      <c r="O207" s="265"/>
      <c r="P207" s="265"/>
      <c r="Q207" s="265"/>
      <c r="R207" s="153"/>
      <c r="T207" s="154"/>
      <c r="U207" s="151"/>
      <c r="V207" s="151"/>
      <c r="W207" s="155">
        <f>SUM(W208:W209)</f>
        <v>0</v>
      </c>
      <c r="X207" s="151"/>
      <c r="Y207" s="155">
        <f>SUM(Y208:Y209)</f>
        <v>0</v>
      </c>
      <c r="Z207" s="151"/>
      <c r="AA207" s="156">
        <f>SUM(AA208:AA209)</f>
        <v>0</v>
      </c>
      <c r="AR207" s="157" t="s">
        <v>9</v>
      </c>
      <c r="AT207" s="158" t="s">
        <v>73</v>
      </c>
      <c r="AU207" s="158" t="s">
        <v>9</v>
      </c>
      <c r="AY207" s="157" t="s">
        <v>196</v>
      </c>
      <c r="BK207" s="159">
        <f>SUM(BK208:BK209)</f>
        <v>0</v>
      </c>
    </row>
    <row r="208" spans="2:65" s="1" customFormat="1" ht="22.5" customHeight="1">
      <c r="B208" s="132"/>
      <c r="C208" s="168" t="s">
        <v>74</v>
      </c>
      <c r="D208" s="168" t="s">
        <v>217</v>
      </c>
      <c r="E208" s="169" t="s">
        <v>447</v>
      </c>
      <c r="F208" s="252" t="s">
        <v>448</v>
      </c>
      <c r="G208" s="251"/>
      <c r="H208" s="251"/>
      <c r="I208" s="251"/>
      <c r="J208" s="170" t="s">
        <v>201</v>
      </c>
      <c r="K208" s="171">
        <v>10</v>
      </c>
      <c r="L208" s="253">
        <v>0</v>
      </c>
      <c r="M208" s="251"/>
      <c r="N208" s="254">
        <f>ROUND(L208*K208,0)</f>
        <v>0</v>
      </c>
      <c r="O208" s="251"/>
      <c r="P208" s="251"/>
      <c r="Q208" s="251"/>
      <c r="R208" s="134"/>
      <c r="T208" s="165" t="s">
        <v>3</v>
      </c>
      <c r="U208" s="40" t="s">
        <v>39</v>
      </c>
      <c r="V208" s="32"/>
      <c r="W208" s="166">
        <f>V208*K208</f>
        <v>0</v>
      </c>
      <c r="X208" s="166">
        <v>0</v>
      </c>
      <c r="Y208" s="166">
        <f>X208*K208</f>
        <v>0</v>
      </c>
      <c r="Z208" s="166">
        <v>0</v>
      </c>
      <c r="AA208" s="167">
        <f>Z208*K208</f>
        <v>0</v>
      </c>
      <c r="AR208" s="14" t="s">
        <v>212</v>
      </c>
      <c r="AT208" s="14" t="s">
        <v>217</v>
      </c>
      <c r="AU208" s="14" t="s">
        <v>84</v>
      </c>
      <c r="AY208" s="14" t="s">
        <v>196</v>
      </c>
      <c r="BE208" s="110">
        <f>IF(U208="základní",N208,0)</f>
        <v>0</v>
      </c>
      <c r="BF208" s="110">
        <f>IF(U208="snížená",N208,0)</f>
        <v>0</v>
      </c>
      <c r="BG208" s="110">
        <f>IF(U208="zákl. přenesená",N208,0)</f>
        <v>0</v>
      </c>
      <c r="BH208" s="110">
        <f>IF(U208="sníž. přenesená",N208,0)</f>
        <v>0</v>
      </c>
      <c r="BI208" s="110">
        <f>IF(U208="nulová",N208,0)</f>
        <v>0</v>
      </c>
      <c r="BJ208" s="14" t="s">
        <v>9</v>
      </c>
      <c r="BK208" s="110">
        <f>ROUND(L208*K208,0)</f>
        <v>0</v>
      </c>
      <c r="BL208" s="14" t="s">
        <v>212</v>
      </c>
      <c r="BM208" s="14" t="s">
        <v>452</v>
      </c>
    </row>
    <row r="209" spans="2:65" s="1" customFormat="1" ht="22.5" customHeight="1">
      <c r="B209" s="132"/>
      <c r="C209" s="168" t="s">
        <v>74</v>
      </c>
      <c r="D209" s="168" t="s">
        <v>217</v>
      </c>
      <c r="E209" s="169" t="s">
        <v>599</v>
      </c>
      <c r="F209" s="252" t="s">
        <v>600</v>
      </c>
      <c r="G209" s="251"/>
      <c r="H209" s="251"/>
      <c r="I209" s="251"/>
      <c r="J209" s="170" t="s">
        <v>201</v>
      </c>
      <c r="K209" s="171">
        <v>2</v>
      </c>
      <c r="L209" s="253">
        <v>0</v>
      </c>
      <c r="M209" s="251"/>
      <c r="N209" s="254">
        <f>ROUND(L209*K209,0)</f>
        <v>0</v>
      </c>
      <c r="O209" s="251"/>
      <c r="P209" s="251"/>
      <c r="Q209" s="251"/>
      <c r="R209" s="134"/>
      <c r="T209" s="165" t="s">
        <v>3</v>
      </c>
      <c r="U209" s="40" t="s">
        <v>39</v>
      </c>
      <c r="V209" s="32"/>
      <c r="W209" s="166">
        <f>V209*K209</f>
        <v>0</v>
      </c>
      <c r="X209" s="166">
        <v>0</v>
      </c>
      <c r="Y209" s="166">
        <f>X209*K209</f>
        <v>0</v>
      </c>
      <c r="Z209" s="166">
        <v>0</v>
      </c>
      <c r="AA209" s="167">
        <f>Z209*K209</f>
        <v>0</v>
      </c>
      <c r="AR209" s="14" t="s">
        <v>212</v>
      </c>
      <c r="AT209" s="14" t="s">
        <v>217</v>
      </c>
      <c r="AU209" s="14" t="s">
        <v>84</v>
      </c>
      <c r="AY209" s="14" t="s">
        <v>196</v>
      </c>
      <c r="BE209" s="110">
        <f>IF(U209="základní",N209,0)</f>
        <v>0</v>
      </c>
      <c r="BF209" s="110">
        <f>IF(U209="snížená",N209,0)</f>
        <v>0</v>
      </c>
      <c r="BG209" s="110">
        <f>IF(U209="zákl. přenesená",N209,0)</f>
        <v>0</v>
      </c>
      <c r="BH209" s="110">
        <f>IF(U209="sníž. přenesená",N209,0)</f>
        <v>0</v>
      </c>
      <c r="BI209" s="110">
        <f>IF(U209="nulová",N209,0)</f>
        <v>0</v>
      </c>
      <c r="BJ209" s="14" t="s">
        <v>9</v>
      </c>
      <c r="BK209" s="110">
        <f>ROUND(L209*K209,0)</f>
        <v>0</v>
      </c>
      <c r="BL209" s="14" t="s">
        <v>212</v>
      </c>
      <c r="BM209" s="14" t="s">
        <v>455</v>
      </c>
    </row>
    <row r="210" spans="2:63" s="10" customFormat="1" ht="29.85" customHeight="1">
      <c r="B210" s="150"/>
      <c r="C210" s="151"/>
      <c r="D210" s="160" t="s">
        <v>585</v>
      </c>
      <c r="E210" s="160"/>
      <c r="F210" s="160"/>
      <c r="G210" s="160"/>
      <c r="H210" s="160"/>
      <c r="I210" s="160"/>
      <c r="J210" s="160"/>
      <c r="K210" s="160"/>
      <c r="L210" s="160"/>
      <c r="M210" s="160"/>
      <c r="N210" s="264">
        <f>BK210</f>
        <v>0</v>
      </c>
      <c r="O210" s="265"/>
      <c r="P210" s="265"/>
      <c r="Q210" s="265"/>
      <c r="R210" s="153"/>
      <c r="T210" s="154"/>
      <c r="U210" s="151"/>
      <c r="V210" s="151"/>
      <c r="W210" s="155">
        <f>SUM(W211:W213)</f>
        <v>0</v>
      </c>
      <c r="X210" s="151"/>
      <c r="Y210" s="155">
        <f>SUM(Y211:Y213)</f>
        <v>0</v>
      </c>
      <c r="Z210" s="151"/>
      <c r="AA210" s="156">
        <f>SUM(AA211:AA213)</f>
        <v>0</v>
      </c>
      <c r="AR210" s="157" t="s">
        <v>9</v>
      </c>
      <c r="AT210" s="158" t="s">
        <v>73</v>
      </c>
      <c r="AU210" s="158" t="s">
        <v>9</v>
      </c>
      <c r="AY210" s="157" t="s">
        <v>196</v>
      </c>
      <c r="BK210" s="159">
        <f>SUM(BK211:BK213)</f>
        <v>0</v>
      </c>
    </row>
    <row r="211" spans="2:65" s="1" customFormat="1" ht="22.5" customHeight="1">
      <c r="B211" s="132"/>
      <c r="C211" s="168" t="s">
        <v>74</v>
      </c>
      <c r="D211" s="168" t="s">
        <v>217</v>
      </c>
      <c r="E211" s="169" t="s">
        <v>450</v>
      </c>
      <c r="F211" s="252" t="s">
        <v>451</v>
      </c>
      <c r="G211" s="251"/>
      <c r="H211" s="251"/>
      <c r="I211" s="251"/>
      <c r="J211" s="170" t="s">
        <v>201</v>
      </c>
      <c r="K211" s="171">
        <v>15</v>
      </c>
      <c r="L211" s="253">
        <v>0</v>
      </c>
      <c r="M211" s="251"/>
      <c r="N211" s="254">
        <f>ROUND(L211*K211,0)</f>
        <v>0</v>
      </c>
      <c r="O211" s="251"/>
      <c r="P211" s="251"/>
      <c r="Q211" s="251"/>
      <c r="R211" s="134"/>
      <c r="T211" s="165" t="s">
        <v>3</v>
      </c>
      <c r="U211" s="40" t="s">
        <v>39</v>
      </c>
      <c r="V211" s="32"/>
      <c r="W211" s="166">
        <f>V211*K211</f>
        <v>0</v>
      </c>
      <c r="X211" s="166">
        <v>0</v>
      </c>
      <c r="Y211" s="166">
        <f>X211*K211</f>
        <v>0</v>
      </c>
      <c r="Z211" s="166">
        <v>0</v>
      </c>
      <c r="AA211" s="167">
        <f>Z211*K211</f>
        <v>0</v>
      </c>
      <c r="AR211" s="14" t="s">
        <v>212</v>
      </c>
      <c r="AT211" s="14" t="s">
        <v>217</v>
      </c>
      <c r="AU211" s="14" t="s">
        <v>84</v>
      </c>
      <c r="AY211" s="14" t="s">
        <v>196</v>
      </c>
      <c r="BE211" s="110">
        <f>IF(U211="základní",N211,0)</f>
        <v>0</v>
      </c>
      <c r="BF211" s="110">
        <f>IF(U211="snížená",N211,0)</f>
        <v>0</v>
      </c>
      <c r="BG211" s="110">
        <f>IF(U211="zákl. přenesená",N211,0)</f>
        <v>0</v>
      </c>
      <c r="BH211" s="110">
        <f>IF(U211="sníž. přenesená",N211,0)</f>
        <v>0</v>
      </c>
      <c r="BI211" s="110">
        <f>IF(U211="nulová",N211,0)</f>
        <v>0</v>
      </c>
      <c r="BJ211" s="14" t="s">
        <v>9</v>
      </c>
      <c r="BK211" s="110">
        <f>ROUND(L211*K211,0)</f>
        <v>0</v>
      </c>
      <c r="BL211" s="14" t="s">
        <v>212</v>
      </c>
      <c r="BM211" s="14" t="s">
        <v>458</v>
      </c>
    </row>
    <row r="212" spans="2:65" s="1" customFormat="1" ht="22.5" customHeight="1">
      <c r="B212" s="132"/>
      <c r="C212" s="168" t="s">
        <v>74</v>
      </c>
      <c r="D212" s="168" t="s">
        <v>217</v>
      </c>
      <c r="E212" s="169" t="s">
        <v>453</v>
      </c>
      <c r="F212" s="252" t="s">
        <v>454</v>
      </c>
      <c r="G212" s="251"/>
      <c r="H212" s="251"/>
      <c r="I212" s="251"/>
      <c r="J212" s="170" t="s">
        <v>201</v>
      </c>
      <c r="K212" s="171">
        <v>15</v>
      </c>
      <c r="L212" s="253">
        <v>0</v>
      </c>
      <c r="M212" s="251"/>
      <c r="N212" s="254">
        <f>ROUND(L212*K212,0)</f>
        <v>0</v>
      </c>
      <c r="O212" s="251"/>
      <c r="P212" s="251"/>
      <c r="Q212" s="251"/>
      <c r="R212" s="134"/>
      <c r="T212" s="165" t="s">
        <v>3</v>
      </c>
      <c r="U212" s="40" t="s">
        <v>39</v>
      </c>
      <c r="V212" s="32"/>
      <c r="W212" s="166">
        <f>V212*K212</f>
        <v>0</v>
      </c>
      <c r="X212" s="166">
        <v>0</v>
      </c>
      <c r="Y212" s="166">
        <f>X212*K212</f>
        <v>0</v>
      </c>
      <c r="Z212" s="166">
        <v>0</v>
      </c>
      <c r="AA212" s="167">
        <f>Z212*K212</f>
        <v>0</v>
      </c>
      <c r="AR212" s="14" t="s">
        <v>212</v>
      </c>
      <c r="AT212" s="14" t="s">
        <v>217</v>
      </c>
      <c r="AU212" s="14" t="s">
        <v>84</v>
      </c>
      <c r="AY212" s="14" t="s">
        <v>196</v>
      </c>
      <c r="BE212" s="110">
        <f>IF(U212="základní",N212,0)</f>
        <v>0</v>
      </c>
      <c r="BF212" s="110">
        <f>IF(U212="snížená",N212,0)</f>
        <v>0</v>
      </c>
      <c r="BG212" s="110">
        <f>IF(U212="zákl. přenesená",N212,0)</f>
        <v>0</v>
      </c>
      <c r="BH212" s="110">
        <f>IF(U212="sníž. přenesená",N212,0)</f>
        <v>0</v>
      </c>
      <c r="BI212" s="110">
        <f>IF(U212="nulová",N212,0)</f>
        <v>0</v>
      </c>
      <c r="BJ212" s="14" t="s">
        <v>9</v>
      </c>
      <c r="BK212" s="110">
        <f>ROUND(L212*K212,0)</f>
        <v>0</v>
      </c>
      <c r="BL212" s="14" t="s">
        <v>212</v>
      </c>
      <c r="BM212" s="14" t="s">
        <v>461</v>
      </c>
    </row>
    <row r="213" spans="2:65" s="1" customFormat="1" ht="22.5" customHeight="1">
      <c r="B213" s="132"/>
      <c r="C213" s="168" t="s">
        <v>74</v>
      </c>
      <c r="D213" s="168" t="s">
        <v>217</v>
      </c>
      <c r="E213" s="169" t="s">
        <v>456</v>
      </c>
      <c r="F213" s="252" t="s">
        <v>457</v>
      </c>
      <c r="G213" s="251"/>
      <c r="H213" s="251"/>
      <c r="I213" s="251"/>
      <c r="J213" s="170" t="s">
        <v>201</v>
      </c>
      <c r="K213" s="171">
        <v>10</v>
      </c>
      <c r="L213" s="253">
        <v>0</v>
      </c>
      <c r="M213" s="251"/>
      <c r="N213" s="254">
        <f>ROUND(L213*K213,0)</f>
        <v>0</v>
      </c>
      <c r="O213" s="251"/>
      <c r="P213" s="251"/>
      <c r="Q213" s="251"/>
      <c r="R213" s="134"/>
      <c r="T213" s="165" t="s">
        <v>3</v>
      </c>
      <c r="U213" s="40" t="s">
        <v>39</v>
      </c>
      <c r="V213" s="32"/>
      <c r="W213" s="166">
        <f>V213*K213</f>
        <v>0</v>
      </c>
      <c r="X213" s="166">
        <v>0</v>
      </c>
      <c r="Y213" s="166">
        <f>X213*K213</f>
        <v>0</v>
      </c>
      <c r="Z213" s="166">
        <v>0</v>
      </c>
      <c r="AA213" s="167">
        <f>Z213*K213</f>
        <v>0</v>
      </c>
      <c r="AR213" s="14" t="s">
        <v>212</v>
      </c>
      <c r="AT213" s="14" t="s">
        <v>217</v>
      </c>
      <c r="AU213" s="14" t="s">
        <v>84</v>
      </c>
      <c r="AY213" s="14" t="s">
        <v>196</v>
      </c>
      <c r="BE213" s="110">
        <f>IF(U213="základní",N213,0)</f>
        <v>0</v>
      </c>
      <c r="BF213" s="110">
        <f>IF(U213="snížená",N213,0)</f>
        <v>0</v>
      </c>
      <c r="BG213" s="110">
        <f>IF(U213="zákl. přenesená",N213,0)</f>
        <v>0</v>
      </c>
      <c r="BH213" s="110">
        <f>IF(U213="sníž. přenesená",N213,0)</f>
        <v>0</v>
      </c>
      <c r="BI213" s="110">
        <f>IF(U213="nulová",N213,0)</f>
        <v>0</v>
      </c>
      <c r="BJ213" s="14" t="s">
        <v>9</v>
      </c>
      <c r="BK213" s="110">
        <f>ROUND(L213*K213,0)</f>
        <v>0</v>
      </c>
      <c r="BL213" s="14" t="s">
        <v>212</v>
      </c>
      <c r="BM213" s="14" t="s">
        <v>464</v>
      </c>
    </row>
    <row r="214" spans="2:63" s="10" customFormat="1" ht="29.85" customHeight="1">
      <c r="B214" s="150"/>
      <c r="C214" s="151"/>
      <c r="D214" s="160" t="s">
        <v>586</v>
      </c>
      <c r="E214" s="160"/>
      <c r="F214" s="160"/>
      <c r="G214" s="160"/>
      <c r="H214" s="160"/>
      <c r="I214" s="160"/>
      <c r="J214" s="160"/>
      <c r="K214" s="160"/>
      <c r="L214" s="160"/>
      <c r="M214" s="160"/>
      <c r="N214" s="264">
        <f>BK214</f>
        <v>0</v>
      </c>
      <c r="O214" s="265"/>
      <c r="P214" s="265"/>
      <c r="Q214" s="265"/>
      <c r="R214" s="153"/>
      <c r="T214" s="154"/>
      <c r="U214" s="151"/>
      <c r="V214" s="151"/>
      <c r="W214" s="155">
        <f>W215</f>
        <v>0</v>
      </c>
      <c r="X214" s="151"/>
      <c r="Y214" s="155">
        <f>Y215</f>
        <v>0</v>
      </c>
      <c r="Z214" s="151"/>
      <c r="AA214" s="156">
        <f>AA215</f>
        <v>0</v>
      </c>
      <c r="AR214" s="157" t="s">
        <v>9</v>
      </c>
      <c r="AT214" s="158" t="s">
        <v>73</v>
      </c>
      <c r="AU214" s="158" t="s">
        <v>9</v>
      </c>
      <c r="AY214" s="157" t="s">
        <v>196</v>
      </c>
      <c r="BK214" s="159">
        <f>BK215</f>
        <v>0</v>
      </c>
    </row>
    <row r="215" spans="2:65" s="1" customFormat="1" ht="22.5" customHeight="1">
      <c r="B215" s="132"/>
      <c r="C215" s="168" t="s">
        <v>74</v>
      </c>
      <c r="D215" s="168" t="s">
        <v>217</v>
      </c>
      <c r="E215" s="169" t="s">
        <v>459</v>
      </c>
      <c r="F215" s="252" t="s">
        <v>460</v>
      </c>
      <c r="G215" s="251"/>
      <c r="H215" s="251"/>
      <c r="I215" s="251"/>
      <c r="J215" s="170" t="s">
        <v>201</v>
      </c>
      <c r="K215" s="171">
        <v>15</v>
      </c>
      <c r="L215" s="253">
        <v>0</v>
      </c>
      <c r="M215" s="251"/>
      <c r="N215" s="254">
        <f>ROUND(L215*K215,0)</f>
        <v>0</v>
      </c>
      <c r="O215" s="251"/>
      <c r="P215" s="251"/>
      <c r="Q215" s="251"/>
      <c r="R215" s="134"/>
      <c r="T215" s="165" t="s">
        <v>3</v>
      </c>
      <c r="U215" s="40" t="s">
        <v>39</v>
      </c>
      <c r="V215" s="32"/>
      <c r="W215" s="166">
        <f>V215*K215</f>
        <v>0</v>
      </c>
      <c r="X215" s="166">
        <v>0</v>
      </c>
      <c r="Y215" s="166">
        <f>X215*K215</f>
        <v>0</v>
      </c>
      <c r="Z215" s="166">
        <v>0</v>
      </c>
      <c r="AA215" s="167">
        <f>Z215*K215</f>
        <v>0</v>
      </c>
      <c r="AR215" s="14" t="s">
        <v>212</v>
      </c>
      <c r="AT215" s="14" t="s">
        <v>217</v>
      </c>
      <c r="AU215" s="14" t="s">
        <v>84</v>
      </c>
      <c r="AY215" s="14" t="s">
        <v>196</v>
      </c>
      <c r="BE215" s="110">
        <f>IF(U215="základní",N215,0)</f>
        <v>0</v>
      </c>
      <c r="BF215" s="110">
        <f>IF(U215="snížená",N215,0)</f>
        <v>0</v>
      </c>
      <c r="BG215" s="110">
        <f>IF(U215="zákl. přenesená",N215,0)</f>
        <v>0</v>
      </c>
      <c r="BH215" s="110">
        <f>IF(U215="sníž. přenesená",N215,0)</f>
        <v>0</v>
      </c>
      <c r="BI215" s="110">
        <f>IF(U215="nulová",N215,0)</f>
        <v>0</v>
      </c>
      <c r="BJ215" s="14" t="s">
        <v>9</v>
      </c>
      <c r="BK215" s="110">
        <f>ROUND(L215*K215,0)</f>
        <v>0</v>
      </c>
      <c r="BL215" s="14" t="s">
        <v>212</v>
      </c>
      <c r="BM215" s="14" t="s">
        <v>467</v>
      </c>
    </row>
    <row r="216" spans="2:63" s="10" customFormat="1" ht="29.85" customHeight="1">
      <c r="B216" s="150"/>
      <c r="C216" s="151"/>
      <c r="D216" s="160" t="s">
        <v>357</v>
      </c>
      <c r="E216" s="160"/>
      <c r="F216" s="160"/>
      <c r="G216" s="160"/>
      <c r="H216" s="160"/>
      <c r="I216" s="160"/>
      <c r="J216" s="160"/>
      <c r="K216" s="160"/>
      <c r="L216" s="160"/>
      <c r="M216" s="160"/>
      <c r="N216" s="264">
        <f>BK216</f>
        <v>0</v>
      </c>
      <c r="O216" s="265"/>
      <c r="P216" s="265"/>
      <c r="Q216" s="265"/>
      <c r="R216" s="153"/>
      <c r="T216" s="154"/>
      <c r="U216" s="151"/>
      <c r="V216" s="151"/>
      <c r="W216" s="155">
        <f>W217</f>
        <v>0</v>
      </c>
      <c r="X216" s="151"/>
      <c r="Y216" s="155">
        <f>Y217</f>
        <v>0</v>
      </c>
      <c r="Z216" s="151"/>
      <c r="AA216" s="156">
        <f>AA217</f>
        <v>0</v>
      </c>
      <c r="AR216" s="157" t="s">
        <v>9</v>
      </c>
      <c r="AT216" s="158" t="s">
        <v>73</v>
      </c>
      <c r="AU216" s="158" t="s">
        <v>9</v>
      </c>
      <c r="AY216" s="157" t="s">
        <v>196</v>
      </c>
      <c r="BK216" s="159">
        <f>BK217</f>
        <v>0</v>
      </c>
    </row>
    <row r="217" spans="2:65" s="1" customFormat="1" ht="22.5" customHeight="1">
      <c r="B217" s="132"/>
      <c r="C217" s="168" t="s">
        <v>74</v>
      </c>
      <c r="D217" s="168" t="s">
        <v>217</v>
      </c>
      <c r="E217" s="169" t="s">
        <v>462</v>
      </c>
      <c r="F217" s="252" t="s">
        <v>463</v>
      </c>
      <c r="G217" s="251"/>
      <c r="H217" s="251"/>
      <c r="I217" s="251"/>
      <c r="J217" s="170" t="s">
        <v>386</v>
      </c>
      <c r="K217" s="171">
        <v>1</v>
      </c>
      <c r="L217" s="253">
        <v>0</v>
      </c>
      <c r="M217" s="251"/>
      <c r="N217" s="254">
        <f>ROUND(L217*K217,0)</f>
        <v>0</v>
      </c>
      <c r="O217" s="251"/>
      <c r="P217" s="251"/>
      <c r="Q217" s="251"/>
      <c r="R217" s="134"/>
      <c r="T217" s="165" t="s">
        <v>3</v>
      </c>
      <c r="U217" s="40" t="s">
        <v>39</v>
      </c>
      <c r="V217" s="32"/>
      <c r="W217" s="166">
        <f>V217*K217</f>
        <v>0</v>
      </c>
      <c r="X217" s="166">
        <v>0</v>
      </c>
      <c r="Y217" s="166">
        <f>X217*K217</f>
        <v>0</v>
      </c>
      <c r="Z217" s="166">
        <v>0</v>
      </c>
      <c r="AA217" s="167">
        <f>Z217*K217</f>
        <v>0</v>
      </c>
      <c r="AR217" s="14" t="s">
        <v>212</v>
      </c>
      <c r="AT217" s="14" t="s">
        <v>217</v>
      </c>
      <c r="AU217" s="14" t="s">
        <v>84</v>
      </c>
      <c r="AY217" s="14" t="s">
        <v>196</v>
      </c>
      <c r="BE217" s="110">
        <f>IF(U217="základní",N217,0)</f>
        <v>0</v>
      </c>
      <c r="BF217" s="110">
        <f>IF(U217="snížená",N217,0)</f>
        <v>0</v>
      </c>
      <c r="BG217" s="110">
        <f>IF(U217="zákl. přenesená",N217,0)</f>
        <v>0</v>
      </c>
      <c r="BH217" s="110">
        <f>IF(U217="sníž. přenesená",N217,0)</f>
        <v>0</v>
      </c>
      <c r="BI217" s="110">
        <f>IF(U217="nulová",N217,0)</f>
        <v>0</v>
      </c>
      <c r="BJ217" s="14" t="s">
        <v>9</v>
      </c>
      <c r="BK217" s="110">
        <f>ROUND(L217*K217,0)</f>
        <v>0</v>
      </c>
      <c r="BL217" s="14" t="s">
        <v>212</v>
      </c>
      <c r="BM217" s="14" t="s">
        <v>470</v>
      </c>
    </row>
    <row r="218" spans="2:63" s="10" customFormat="1" ht="29.85" customHeight="1">
      <c r="B218" s="150"/>
      <c r="C218" s="151"/>
      <c r="D218" s="160" t="s">
        <v>587</v>
      </c>
      <c r="E218" s="160"/>
      <c r="F218" s="160"/>
      <c r="G218" s="160"/>
      <c r="H218" s="160"/>
      <c r="I218" s="160"/>
      <c r="J218" s="160"/>
      <c r="K218" s="160"/>
      <c r="L218" s="160"/>
      <c r="M218" s="160"/>
      <c r="N218" s="264">
        <f>BK218</f>
        <v>0</v>
      </c>
      <c r="O218" s="265"/>
      <c r="P218" s="265"/>
      <c r="Q218" s="265"/>
      <c r="R218" s="153"/>
      <c r="T218" s="154"/>
      <c r="U218" s="151"/>
      <c r="V218" s="151"/>
      <c r="W218" s="155">
        <f>SUM(W219:W224)</f>
        <v>0</v>
      </c>
      <c r="X218" s="151"/>
      <c r="Y218" s="155">
        <f>SUM(Y219:Y224)</f>
        <v>0</v>
      </c>
      <c r="Z218" s="151"/>
      <c r="AA218" s="156">
        <f>SUM(AA219:AA224)</f>
        <v>0</v>
      </c>
      <c r="AR218" s="157" t="s">
        <v>9</v>
      </c>
      <c r="AT218" s="158" t="s">
        <v>73</v>
      </c>
      <c r="AU218" s="158" t="s">
        <v>9</v>
      </c>
      <c r="AY218" s="157" t="s">
        <v>196</v>
      </c>
      <c r="BK218" s="159">
        <f>SUM(BK219:BK224)</f>
        <v>0</v>
      </c>
    </row>
    <row r="219" spans="2:65" s="1" customFormat="1" ht="22.5" customHeight="1">
      <c r="B219" s="132"/>
      <c r="C219" s="168" t="s">
        <v>74</v>
      </c>
      <c r="D219" s="168" t="s">
        <v>217</v>
      </c>
      <c r="E219" s="169" t="s">
        <v>465</v>
      </c>
      <c r="F219" s="252" t="s">
        <v>466</v>
      </c>
      <c r="G219" s="251"/>
      <c r="H219" s="251"/>
      <c r="I219" s="251"/>
      <c r="J219" s="170" t="s">
        <v>386</v>
      </c>
      <c r="K219" s="171">
        <v>4</v>
      </c>
      <c r="L219" s="253">
        <v>0</v>
      </c>
      <c r="M219" s="251"/>
      <c r="N219" s="254">
        <f aca="true" t="shared" si="15" ref="N219:N224">ROUND(L219*K219,0)</f>
        <v>0</v>
      </c>
      <c r="O219" s="251"/>
      <c r="P219" s="251"/>
      <c r="Q219" s="251"/>
      <c r="R219" s="134"/>
      <c r="T219" s="165" t="s">
        <v>3</v>
      </c>
      <c r="U219" s="40" t="s">
        <v>39</v>
      </c>
      <c r="V219" s="32"/>
      <c r="W219" s="166">
        <f aca="true" t="shared" si="16" ref="W219:W224">V219*K219</f>
        <v>0</v>
      </c>
      <c r="X219" s="166">
        <v>0</v>
      </c>
      <c r="Y219" s="166">
        <f aca="true" t="shared" si="17" ref="Y219:Y224">X219*K219</f>
        <v>0</v>
      </c>
      <c r="Z219" s="166">
        <v>0</v>
      </c>
      <c r="AA219" s="167">
        <f aca="true" t="shared" si="18" ref="AA219:AA224">Z219*K219</f>
        <v>0</v>
      </c>
      <c r="AR219" s="14" t="s">
        <v>212</v>
      </c>
      <c r="AT219" s="14" t="s">
        <v>217</v>
      </c>
      <c r="AU219" s="14" t="s">
        <v>84</v>
      </c>
      <c r="AY219" s="14" t="s">
        <v>196</v>
      </c>
      <c r="BE219" s="110">
        <f aca="true" t="shared" si="19" ref="BE219:BE224">IF(U219="základní",N219,0)</f>
        <v>0</v>
      </c>
      <c r="BF219" s="110">
        <f aca="true" t="shared" si="20" ref="BF219:BF224">IF(U219="snížená",N219,0)</f>
        <v>0</v>
      </c>
      <c r="BG219" s="110">
        <f aca="true" t="shared" si="21" ref="BG219:BG224">IF(U219="zákl. přenesená",N219,0)</f>
        <v>0</v>
      </c>
      <c r="BH219" s="110">
        <f aca="true" t="shared" si="22" ref="BH219:BH224">IF(U219="sníž. přenesená",N219,0)</f>
        <v>0</v>
      </c>
      <c r="BI219" s="110">
        <f aca="true" t="shared" si="23" ref="BI219:BI224">IF(U219="nulová",N219,0)</f>
        <v>0</v>
      </c>
      <c r="BJ219" s="14" t="s">
        <v>9</v>
      </c>
      <c r="BK219" s="110">
        <f aca="true" t="shared" si="24" ref="BK219:BK224">ROUND(L219*K219,0)</f>
        <v>0</v>
      </c>
      <c r="BL219" s="14" t="s">
        <v>212</v>
      </c>
      <c r="BM219" s="14" t="s">
        <v>473</v>
      </c>
    </row>
    <row r="220" spans="2:65" s="1" customFormat="1" ht="22.5" customHeight="1">
      <c r="B220" s="132"/>
      <c r="C220" s="168" t="s">
        <v>74</v>
      </c>
      <c r="D220" s="168" t="s">
        <v>217</v>
      </c>
      <c r="E220" s="169" t="s">
        <v>468</v>
      </c>
      <c r="F220" s="252" t="s">
        <v>469</v>
      </c>
      <c r="G220" s="251"/>
      <c r="H220" s="251"/>
      <c r="I220" s="251"/>
      <c r="J220" s="170" t="s">
        <v>386</v>
      </c>
      <c r="K220" s="171">
        <v>1</v>
      </c>
      <c r="L220" s="253">
        <v>0</v>
      </c>
      <c r="M220" s="251"/>
      <c r="N220" s="254">
        <f t="shared" si="15"/>
        <v>0</v>
      </c>
      <c r="O220" s="251"/>
      <c r="P220" s="251"/>
      <c r="Q220" s="251"/>
      <c r="R220" s="134"/>
      <c r="T220" s="165" t="s">
        <v>3</v>
      </c>
      <c r="U220" s="40" t="s">
        <v>39</v>
      </c>
      <c r="V220" s="32"/>
      <c r="W220" s="166">
        <f t="shared" si="16"/>
        <v>0</v>
      </c>
      <c r="X220" s="166">
        <v>0</v>
      </c>
      <c r="Y220" s="166">
        <f t="shared" si="17"/>
        <v>0</v>
      </c>
      <c r="Z220" s="166">
        <v>0</v>
      </c>
      <c r="AA220" s="167">
        <f t="shared" si="18"/>
        <v>0</v>
      </c>
      <c r="AR220" s="14" t="s">
        <v>212</v>
      </c>
      <c r="AT220" s="14" t="s">
        <v>217</v>
      </c>
      <c r="AU220" s="14" t="s">
        <v>84</v>
      </c>
      <c r="AY220" s="14" t="s">
        <v>196</v>
      </c>
      <c r="BE220" s="110">
        <f t="shared" si="19"/>
        <v>0</v>
      </c>
      <c r="BF220" s="110">
        <f t="shared" si="20"/>
        <v>0</v>
      </c>
      <c r="BG220" s="110">
        <f t="shared" si="21"/>
        <v>0</v>
      </c>
      <c r="BH220" s="110">
        <f t="shared" si="22"/>
        <v>0</v>
      </c>
      <c r="BI220" s="110">
        <f t="shared" si="23"/>
        <v>0</v>
      </c>
      <c r="BJ220" s="14" t="s">
        <v>9</v>
      </c>
      <c r="BK220" s="110">
        <f t="shared" si="24"/>
        <v>0</v>
      </c>
      <c r="BL220" s="14" t="s">
        <v>212</v>
      </c>
      <c r="BM220" s="14" t="s">
        <v>476</v>
      </c>
    </row>
    <row r="221" spans="2:65" s="1" customFormat="1" ht="22.5" customHeight="1">
      <c r="B221" s="132"/>
      <c r="C221" s="168" t="s">
        <v>74</v>
      </c>
      <c r="D221" s="168" t="s">
        <v>217</v>
      </c>
      <c r="E221" s="169" t="s">
        <v>471</v>
      </c>
      <c r="F221" s="252" t="s">
        <v>472</v>
      </c>
      <c r="G221" s="251"/>
      <c r="H221" s="251"/>
      <c r="I221" s="251"/>
      <c r="J221" s="170" t="s">
        <v>386</v>
      </c>
      <c r="K221" s="171">
        <v>1</v>
      </c>
      <c r="L221" s="253">
        <v>0</v>
      </c>
      <c r="M221" s="251"/>
      <c r="N221" s="254">
        <f t="shared" si="15"/>
        <v>0</v>
      </c>
      <c r="O221" s="251"/>
      <c r="P221" s="251"/>
      <c r="Q221" s="251"/>
      <c r="R221" s="134"/>
      <c r="T221" s="165" t="s">
        <v>3</v>
      </c>
      <c r="U221" s="40" t="s">
        <v>39</v>
      </c>
      <c r="V221" s="32"/>
      <c r="W221" s="166">
        <f t="shared" si="16"/>
        <v>0</v>
      </c>
      <c r="X221" s="166">
        <v>0</v>
      </c>
      <c r="Y221" s="166">
        <f t="shared" si="17"/>
        <v>0</v>
      </c>
      <c r="Z221" s="166">
        <v>0</v>
      </c>
      <c r="AA221" s="167">
        <f t="shared" si="18"/>
        <v>0</v>
      </c>
      <c r="AR221" s="14" t="s">
        <v>212</v>
      </c>
      <c r="AT221" s="14" t="s">
        <v>217</v>
      </c>
      <c r="AU221" s="14" t="s">
        <v>84</v>
      </c>
      <c r="AY221" s="14" t="s">
        <v>196</v>
      </c>
      <c r="BE221" s="110">
        <f t="shared" si="19"/>
        <v>0</v>
      </c>
      <c r="BF221" s="110">
        <f t="shared" si="20"/>
        <v>0</v>
      </c>
      <c r="BG221" s="110">
        <f t="shared" si="21"/>
        <v>0</v>
      </c>
      <c r="BH221" s="110">
        <f t="shared" si="22"/>
        <v>0</v>
      </c>
      <c r="BI221" s="110">
        <f t="shared" si="23"/>
        <v>0</v>
      </c>
      <c r="BJ221" s="14" t="s">
        <v>9</v>
      </c>
      <c r="BK221" s="110">
        <f t="shared" si="24"/>
        <v>0</v>
      </c>
      <c r="BL221" s="14" t="s">
        <v>212</v>
      </c>
      <c r="BM221" s="14" t="s">
        <v>479</v>
      </c>
    </row>
    <row r="222" spans="2:65" s="1" customFormat="1" ht="22.5" customHeight="1">
      <c r="B222" s="132"/>
      <c r="C222" s="168" t="s">
        <v>74</v>
      </c>
      <c r="D222" s="168" t="s">
        <v>217</v>
      </c>
      <c r="E222" s="169" t="s">
        <v>984</v>
      </c>
      <c r="F222" s="252" t="s">
        <v>985</v>
      </c>
      <c r="G222" s="251"/>
      <c r="H222" s="251"/>
      <c r="I222" s="251"/>
      <c r="J222" s="170" t="s">
        <v>386</v>
      </c>
      <c r="K222" s="171">
        <v>1</v>
      </c>
      <c r="L222" s="253">
        <v>0</v>
      </c>
      <c r="M222" s="251"/>
      <c r="N222" s="254">
        <f t="shared" si="15"/>
        <v>0</v>
      </c>
      <c r="O222" s="251"/>
      <c r="P222" s="251"/>
      <c r="Q222" s="251"/>
      <c r="R222" s="134"/>
      <c r="T222" s="165" t="s">
        <v>3</v>
      </c>
      <c r="U222" s="40" t="s">
        <v>39</v>
      </c>
      <c r="V222" s="32"/>
      <c r="W222" s="166">
        <f t="shared" si="16"/>
        <v>0</v>
      </c>
      <c r="X222" s="166">
        <v>0</v>
      </c>
      <c r="Y222" s="166">
        <f t="shared" si="17"/>
        <v>0</v>
      </c>
      <c r="Z222" s="166">
        <v>0</v>
      </c>
      <c r="AA222" s="167">
        <f t="shared" si="18"/>
        <v>0</v>
      </c>
      <c r="AR222" s="14" t="s">
        <v>212</v>
      </c>
      <c r="AT222" s="14" t="s">
        <v>217</v>
      </c>
      <c r="AU222" s="14" t="s">
        <v>84</v>
      </c>
      <c r="AY222" s="14" t="s">
        <v>196</v>
      </c>
      <c r="BE222" s="110">
        <f t="shared" si="19"/>
        <v>0</v>
      </c>
      <c r="BF222" s="110">
        <f t="shared" si="20"/>
        <v>0</v>
      </c>
      <c r="BG222" s="110">
        <f t="shared" si="21"/>
        <v>0</v>
      </c>
      <c r="BH222" s="110">
        <f t="shared" si="22"/>
        <v>0</v>
      </c>
      <c r="BI222" s="110">
        <f t="shared" si="23"/>
        <v>0</v>
      </c>
      <c r="BJ222" s="14" t="s">
        <v>9</v>
      </c>
      <c r="BK222" s="110">
        <f t="shared" si="24"/>
        <v>0</v>
      </c>
      <c r="BL222" s="14" t="s">
        <v>212</v>
      </c>
      <c r="BM222" s="14" t="s">
        <v>482</v>
      </c>
    </row>
    <row r="223" spans="2:65" s="1" customFormat="1" ht="22.5" customHeight="1">
      <c r="B223" s="132"/>
      <c r="C223" s="168" t="s">
        <v>74</v>
      </c>
      <c r="D223" s="168" t="s">
        <v>217</v>
      </c>
      <c r="E223" s="169" t="s">
        <v>474</v>
      </c>
      <c r="F223" s="252" t="s">
        <v>475</v>
      </c>
      <c r="G223" s="251"/>
      <c r="H223" s="251"/>
      <c r="I223" s="251"/>
      <c r="J223" s="170" t="s">
        <v>386</v>
      </c>
      <c r="K223" s="171">
        <v>1</v>
      </c>
      <c r="L223" s="253">
        <v>0</v>
      </c>
      <c r="M223" s="251"/>
      <c r="N223" s="254">
        <f t="shared" si="15"/>
        <v>0</v>
      </c>
      <c r="O223" s="251"/>
      <c r="P223" s="251"/>
      <c r="Q223" s="251"/>
      <c r="R223" s="134"/>
      <c r="T223" s="165" t="s">
        <v>3</v>
      </c>
      <c r="U223" s="40" t="s">
        <v>39</v>
      </c>
      <c r="V223" s="32"/>
      <c r="W223" s="166">
        <f t="shared" si="16"/>
        <v>0</v>
      </c>
      <c r="X223" s="166">
        <v>0</v>
      </c>
      <c r="Y223" s="166">
        <f t="shared" si="17"/>
        <v>0</v>
      </c>
      <c r="Z223" s="166">
        <v>0</v>
      </c>
      <c r="AA223" s="167">
        <f t="shared" si="18"/>
        <v>0</v>
      </c>
      <c r="AR223" s="14" t="s">
        <v>212</v>
      </c>
      <c r="AT223" s="14" t="s">
        <v>217</v>
      </c>
      <c r="AU223" s="14" t="s">
        <v>84</v>
      </c>
      <c r="AY223" s="14" t="s">
        <v>196</v>
      </c>
      <c r="BE223" s="110">
        <f t="shared" si="19"/>
        <v>0</v>
      </c>
      <c r="BF223" s="110">
        <f t="shared" si="20"/>
        <v>0</v>
      </c>
      <c r="BG223" s="110">
        <f t="shared" si="21"/>
        <v>0</v>
      </c>
      <c r="BH223" s="110">
        <f t="shared" si="22"/>
        <v>0</v>
      </c>
      <c r="BI223" s="110">
        <f t="shared" si="23"/>
        <v>0</v>
      </c>
      <c r="BJ223" s="14" t="s">
        <v>9</v>
      </c>
      <c r="BK223" s="110">
        <f t="shared" si="24"/>
        <v>0</v>
      </c>
      <c r="BL223" s="14" t="s">
        <v>212</v>
      </c>
      <c r="BM223" s="14" t="s">
        <v>486</v>
      </c>
    </row>
    <row r="224" spans="2:65" s="1" customFormat="1" ht="22.5" customHeight="1">
      <c r="B224" s="132"/>
      <c r="C224" s="168" t="s">
        <v>74</v>
      </c>
      <c r="D224" s="168" t="s">
        <v>217</v>
      </c>
      <c r="E224" s="169" t="s">
        <v>477</v>
      </c>
      <c r="F224" s="252" t="s">
        <v>478</v>
      </c>
      <c r="G224" s="251"/>
      <c r="H224" s="251"/>
      <c r="I224" s="251"/>
      <c r="J224" s="170" t="s">
        <v>201</v>
      </c>
      <c r="K224" s="171">
        <v>15</v>
      </c>
      <c r="L224" s="253">
        <v>0</v>
      </c>
      <c r="M224" s="251"/>
      <c r="N224" s="254">
        <f t="shared" si="15"/>
        <v>0</v>
      </c>
      <c r="O224" s="251"/>
      <c r="P224" s="251"/>
      <c r="Q224" s="251"/>
      <c r="R224" s="134"/>
      <c r="T224" s="165" t="s">
        <v>3</v>
      </c>
      <c r="U224" s="40" t="s">
        <v>39</v>
      </c>
      <c r="V224" s="32"/>
      <c r="W224" s="166">
        <f t="shared" si="16"/>
        <v>0</v>
      </c>
      <c r="X224" s="166">
        <v>0</v>
      </c>
      <c r="Y224" s="166">
        <f t="shared" si="17"/>
        <v>0</v>
      </c>
      <c r="Z224" s="166">
        <v>0</v>
      </c>
      <c r="AA224" s="167">
        <f t="shared" si="18"/>
        <v>0</v>
      </c>
      <c r="AR224" s="14" t="s">
        <v>212</v>
      </c>
      <c r="AT224" s="14" t="s">
        <v>217</v>
      </c>
      <c r="AU224" s="14" t="s">
        <v>84</v>
      </c>
      <c r="AY224" s="14" t="s">
        <v>196</v>
      </c>
      <c r="BE224" s="110">
        <f t="shared" si="19"/>
        <v>0</v>
      </c>
      <c r="BF224" s="110">
        <f t="shared" si="20"/>
        <v>0</v>
      </c>
      <c r="BG224" s="110">
        <f t="shared" si="21"/>
        <v>0</v>
      </c>
      <c r="BH224" s="110">
        <f t="shared" si="22"/>
        <v>0</v>
      </c>
      <c r="BI224" s="110">
        <f t="shared" si="23"/>
        <v>0</v>
      </c>
      <c r="BJ224" s="14" t="s">
        <v>9</v>
      </c>
      <c r="BK224" s="110">
        <f t="shared" si="24"/>
        <v>0</v>
      </c>
      <c r="BL224" s="14" t="s">
        <v>212</v>
      </c>
      <c r="BM224" s="14" t="s">
        <v>489</v>
      </c>
    </row>
    <row r="225" spans="2:63" s="10" customFormat="1" ht="29.85" customHeight="1">
      <c r="B225" s="150"/>
      <c r="C225" s="151"/>
      <c r="D225" s="160" t="s">
        <v>588</v>
      </c>
      <c r="E225" s="160"/>
      <c r="F225" s="160"/>
      <c r="G225" s="160"/>
      <c r="H225" s="160"/>
      <c r="I225" s="160"/>
      <c r="J225" s="160"/>
      <c r="K225" s="160"/>
      <c r="L225" s="160"/>
      <c r="M225" s="160"/>
      <c r="N225" s="264">
        <f>BK225</f>
        <v>0</v>
      </c>
      <c r="O225" s="265"/>
      <c r="P225" s="265"/>
      <c r="Q225" s="265"/>
      <c r="R225" s="153"/>
      <c r="T225" s="154"/>
      <c r="U225" s="151"/>
      <c r="V225" s="151"/>
      <c r="W225" s="155">
        <f>W226</f>
        <v>0</v>
      </c>
      <c r="X225" s="151"/>
      <c r="Y225" s="155">
        <f>Y226</f>
        <v>0</v>
      </c>
      <c r="Z225" s="151"/>
      <c r="AA225" s="156">
        <f>AA226</f>
        <v>0</v>
      </c>
      <c r="AR225" s="157" t="s">
        <v>9</v>
      </c>
      <c r="AT225" s="158" t="s">
        <v>73</v>
      </c>
      <c r="AU225" s="158" t="s">
        <v>9</v>
      </c>
      <c r="AY225" s="157" t="s">
        <v>196</v>
      </c>
      <c r="BK225" s="159">
        <f>BK226</f>
        <v>0</v>
      </c>
    </row>
    <row r="226" spans="2:65" s="1" customFormat="1" ht="22.5" customHeight="1">
      <c r="B226" s="132"/>
      <c r="C226" s="168" t="s">
        <v>74</v>
      </c>
      <c r="D226" s="168" t="s">
        <v>217</v>
      </c>
      <c r="E226" s="169" t="s">
        <v>480</v>
      </c>
      <c r="F226" s="252" t="s">
        <v>481</v>
      </c>
      <c r="G226" s="251"/>
      <c r="H226" s="251"/>
      <c r="I226" s="251"/>
      <c r="J226" s="170" t="s">
        <v>386</v>
      </c>
      <c r="K226" s="171">
        <v>12</v>
      </c>
      <c r="L226" s="253">
        <v>0</v>
      </c>
      <c r="M226" s="251"/>
      <c r="N226" s="254">
        <f>ROUND(L226*K226,0)</f>
        <v>0</v>
      </c>
      <c r="O226" s="251"/>
      <c r="P226" s="251"/>
      <c r="Q226" s="251"/>
      <c r="R226" s="134"/>
      <c r="T226" s="165" t="s">
        <v>3</v>
      </c>
      <c r="U226" s="40" t="s">
        <v>39</v>
      </c>
      <c r="V226" s="32"/>
      <c r="W226" s="166">
        <f>V226*K226</f>
        <v>0</v>
      </c>
      <c r="X226" s="166">
        <v>0</v>
      </c>
      <c r="Y226" s="166">
        <f>X226*K226</f>
        <v>0</v>
      </c>
      <c r="Z226" s="166">
        <v>0</v>
      </c>
      <c r="AA226" s="167">
        <f>Z226*K226</f>
        <v>0</v>
      </c>
      <c r="AR226" s="14" t="s">
        <v>212</v>
      </c>
      <c r="AT226" s="14" t="s">
        <v>217</v>
      </c>
      <c r="AU226" s="14" t="s">
        <v>84</v>
      </c>
      <c r="AY226" s="14" t="s">
        <v>196</v>
      </c>
      <c r="BE226" s="110">
        <f>IF(U226="základní",N226,0)</f>
        <v>0</v>
      </c>
      <c r="BF226" s="110">
        <f>IF(U226="snížená",N226,0)</f>
        <v>0</v>
      </c>
      <c r="BG226" s="110">
        <f>IF(U226="zákl. přenesená",N226,0)</f>
        <v>0</v>
      </c>
      <c r="BH226" s="110">
        <f>IF(U226="sníž. přenesená",N226,0)</f>
        <v>0</v>
      </c>
      <c r="BI226" s="110">
        <f>IF(U226="nulová",N226,0)</f>
        <v>0</v>
      </c>
      <c r="BJ226" s="14" t="s">
        <v>9</v>
      </c>
      <c r="BK226" s="110">
        <f>ROUND(L226*K226,0)</f>
        <v>0</v>
      </c>
      <c r="BL226" s="14" t="s">
        <v>212</v>
      </c>
      <c r="BM226" s="14" t="s">
        <v>492</v>
      </c>
    </row>
    <row r="227" spans="2:63" s="10" customFormat="1" ht="29.85" customHeight="1">
      <c r="B227" s="150"/>
      <c r="C227" s="151"/>
      <c r="D227" s="160" t="s">
        <v>589</v>
      </c>
      <c r="E227" s="160"/>
      <c r="F227" s="160"/>
      <c r="G227" s="160"/>
      <c r="H227" s="160"/>
      <c r="I227" s="160"/>
      <c r="J227" s="160"/>
      <c r="K227" s="160"/>
      <c r="L227" s="160"/>
      <c r="M227" s="160"/>
      <c r="N227" s="264">
        <f>BK227</f>
        <v>0</v>
      </c>
      <c r="O227" s="265"/>
      <c r="P227" s="265"/>
      <c r="Q227" s="265"/>
      <c r="R227" s="153"/>
      <c r="T227" s="154"/>
      <c r="U227" s="151"/>
      <c r="V227" s="151"/>
      <c r="W227" s="155">
        <f>SUM(W228:W233)</f>
        <v>0</v>
      </c>
      <c r="X227" s="151"/>
      <c r="Y227" s="155">
        <f>SUM(Y228:Y233)</f>
        <v>0</v>
      </c>
      <c r="Z227" s="151"/>
      <c r="AA227" s="156">
        <f>SUM(AA228:AA233)</f>
        <v>0</v>
      </c>
      <c r="AR227" s="157" t="s">
        <v>9</v>
      </c>
      <c r="AT227" s="158" t="s">
        <v>73</v>
      </c>
      <c r="AU227" s="158" t="s">
        <v>9</v>
      </c>
      <c r="AY227" s="157" t="s">
        <v>196</v>
      </c>
      <c r="BK227" s="159">
        <f>SUM(BK228:BK233)</f>
        <v>0</v>
      </c>
    </row>
    <row r="228" spans="2:65" s="1" customFormat="1" ht="22.5" customHeight="1">
      <c r="B228" s="132"/>
      <c r="C228" s="168" t="s">
        <v>74</v>
      </c>
      <c r="D228" s="168" t="s">
        <v>217</v>
      </c>
      <c r="E228" s="169" t="s">
        <v>483</v>
      </c>
      <c r="F228" s="252" t="s">
        <v>484</v>
      </c>
      <c r="G228" s="251"/>
      <c r="H228" s="251"/>
      <c r="I228" s="251"/>
      <c r="J228" s="170" t="s">
        <v>485</v>
      </c>
      <c r="K228" s="171">
        <v>20</v>
      </c>
      <c r="L228" s="253">
        <v>0</v>
      </c>
      <c r="M228" s="251"/>
      <c r="N228" s="254">
        <f aca="true" t="shared" si="25" ref="N228:N233">ROUND(L228*K228,0)</f>
        <v>0</v>
      </c>
      <c r="O228" s="251"/>
      <c r="P228" s="251"/>
      <c r="Q228" s="251"/>
      <c r="R228" s="134"/>
      <c r="T228" s="165" t="s">
        <v>3</v>
      </c>
      <c r="U228" s="40" t="s">
        <v>39</v>
      </c>
      <c r="V228" s="32"/>
      <c r="W228" s="166">
        <f aca="true" t="shared" si="26" ref="W228:W233">V228*K228</f>
        <v>0</v>
      </c>
      <c r="X228" s="166">
        <v>0</v>
      </c>
      <c r="Y228" s="166">
        <f aca="true" t="shared" si="27" ref="Y228:Y233">X228*K228</f>
        <v>0</v>
      </c>
      <c r="Z228" s="166">
        <v>0</v>
      </c>
      <c r="AA228" s="167">
        <f aca="true" t="shared" si="28" ref="AA228:AA233">Z228*K228</f>
        <v>0</v>
      </c>
      <c r="AR228" s="14" t="s">
        <v>212</v>
      </c>
      <c r="AT228" s="14" t="s">
        <v>217</v>
      </c>
      <c r="AU228" s="14" t="s">
        <v>84</v>
      </c>
      <c r="AY228" s="14" t="s">
        <v>196</v>
      </c>
      <c r="BE228" s="110">
        <f aca="true" t="shared" si="29" ref="BE228:BE233">IF(U228="základní",N228,0)</f>
        <v>0</v>
      </c>
      <c r="BF228" s="110">
        <f aca="true" t="shared" si="30" ref="BF228:BF233">IF(U228="snížená",N228,0)</f>
        <v>0</v>
      </c>
      <c r="BG228" s="110">
        <f aca="true" t="shared" si="31" ref="BG228:BG233">IF(U228="zákl. přenesená",N228,0)</f>
        <v>0</v>
      </c>
      <c r="BH228" s="110">
        <f aca="true" t="shared" si="32" ref="BH228:BH233">IF(U228="sníž. přenesená",N228,0)</f>
        <v>0</v>
      </c>
      <c r="BI228" s="110">
        <f aca="true" t="shared" si="33" ref="BI228:BI233">IF(U228="nulová",N228,0)</f>
        <v>0</v>
      </c>
      <c r="BJ228" s="14" t="s">
        <v>9</v>
      </c>
      <c r="BK228" s="110">
        <f aca="true" t="shared" si="34" ref="BK228:BK233">ROUND(L228*K228,0)</f>
        <v>0</v>
      </c>
      <c r="BL228" s="14" t="s">
        <v>212</v>
      </c>
      <c r="BM228" s="14" t="s">
        <v>495</v>
      </c>
    </row>
    <row r="229" spans="2:65" s="1" customFormat="1" ht="22.5" customHeight="1">
      <c r="B229" s="132"/>
      <c r="C229" s="168" t="s">
        <v>74</v>
      </c>
      <c r="D229" s="168" t="s">
        <v>217</v>
      </c>
      <c r="E229" s="169" t="s">
        <v>487</v>
      </c>
      <c r="F229" s="252" t="s">
        <v>488</v>
      </c>
      <c r="G229" s="251"/>
      <c r="H229" s="251"/>
      <c r="I229" s="251"/>
      <c r="J229" s="170" t="s">
        <v>485</v>
      </c>
      <c r="K229" s="171">
        <v>2</v>
      </c>
      <c r="L229" s="253">
        <v>0</v>
      </c>
      <c r="M229" s="251"/>
      <c r="N229" s="254">
        <f t="shared" si="25"/>
        <v>0</v>
      </c>
      <c r="O229" s="251"/>
      <c r="P229" s="251"/>
      <c r="Q229" s="251"/>
      <c r="R229" s="134"/>
      <c r="T229" s="165" t="s">
        <v>3</v>
      </c>
      <c r="U229" s="40" t="s">
        <v>39</v>
      </c>
      <c r="V229" s="32"/>
      <c r="W229" s="166">
        <f t="shared" si="26"/>
        <v>0</v>
      </c>
      <c r="X229" s="166">
        <v>0</v>
      </c>
      <c r="Y229" s="166">
        <f t="shared" si="27"/>
        <v>0</v>
      </c>
      <c r="Z229" s="166">
        <v>0</v>
      </c>
      <c r="AA229" s="167">
        <f t="shared" si="28"/>
        <v>0</v>
      </c>
      <c r="AR229" s="14" t="s">
        <v>212</v>
      </c>
      <c r="AT229" s="14" t="s">
        <v>217</v>
      </c>
      <c r="AU229" s="14" t="s">
        <v>84</v>
      </c>
      <c r="AY229" s="14" t="s">
        <v>196</v>
      </c>
      <c r="BE229" s="110">
        <f t="shared" si="29"/>
        <v>0</v>
      </c>
      <c r="BF229" s="110">
        <f t="shared" si="30"/>
        <v>0</v>
      </c>
      <c r="BG229" s="110">
        <f t="shared" si="31"/>
        <v>0</v>
      </c>
      <c r="BH229" s="110">
        <f t="shared" si="32"/>
        <v>0</v>
      </c>
      <c r="BI229" s="110">
        <f t="shared" si="33"/>
        <v>0</v>
      </c>
      <c r="BJ229" s="14" t="s">
        <v>9</v>
      </c>
      <c r="BK229" s="110">
        <f t="shared" si="34"/>
        <v>0</v>
      </c>
      <c r="BL229" s="14" t="s">
        <v>212</v>
      </c>
      <c r="BM229" s="14" t="s">
        <v>498</v>
      </c>
    </row>
    <row r="230" spans="2:65" s="1" customFormat="1" ht="22.5" customHeight="1">
      <c r="B230" s="132"/>
      <c r="C230" s="168" t="s">
        <v>74</v>
      </c>
      <c r="D230" s="168" t="s">
        <v>217</v>
      </c>
      <c r="E230" s="169" t="s">
        <v>490</v>
      </c>
      <c r="F230" s="252" t="s">
        <v>491</v>
      </c>
      <c r="G230" s="251"/>
      <c r="H230" s="251"/>
      <c r="I230" s="251"/>
      <c r="J230" s="170" t="s">
        <v>485</v>
      </c>
      <c r="K230" s="171">
        <v>6</v>
      </c>
      <c r="L230" s="253">
        <v>0</v>
      </c>
      <c r="M230" s="251"/>
      <c r="N230" s="254">
        <f t="shared" si="25"/>
        <v>0</v>
      </c>
      <c r="O230" s="251"/>
      <c r="P230" s="251"/>
      <c r="Q230" s="251"/>
      <c r="R230" s="134"/>
      <c r="T230" s="165" t="s">
        <v>3</v>
      </c>
      <c r="U230" s="40" t="s">
        <v>39</v>
      </c>
      <c r="V230" s="32"/>
      <c r="W230" s="166">
        <f t="shared" si="26"/>
        <v>0</v>
      </c>
      <c r="X230" s="166">
        <v>0</v>
      </c>
      <c r="Y230" s="166">
        <f t="shared" si="27"/>
        <v>0</v>
      </c>
      <c r="Z230" s="166">
        <v>0</v>
      </c>
      <c r="AA230" s="167">
        <f t="shared" si="28"/>
        <v>0</v>
      </c>
      <c r="AR230" s="14" t="s">
        <v>212</v>
      </c>
      <c r="AT230" s="14" t="s">
        <v>217</v>
      </c>
      <c r="AU230" s="14" t="s">
        <v>84</v>
      </c>
      <c r="AY230" s="14" t="s">
        <v>196</v>
      </c>
      <c r="BE230" s="110">
        <f t="shared" si="29"/>
        <v>0</v>
      </c>
      <c r="BF230" s="110">
        <f t="shared" si="30"/>
        <v>0</v>
      </c>
      <c r="BG230" s="110">
        <f t="shared" si="31"/>
        <v>0</v>
      </c>
      <c r="BH230" s="110">
        <f t="shared" si="32"/>
        <v>0</v>
      </c>
      <c r="BI230" s="110">
        <f t="shared" si="33"/>
        <v>0</v>
      </c>
      <c r="BJ230" s="14" t="s">
        <v>9</v>
      </c>
      <c r="BK230" s="110">
        <f t="shared" si="34"/>
        <v>0</v>
      </c>
      <c r="BL230" s="14" t="s">
        <v>212</v>
      </c>
      <c r="BM230" s="14" t="s">
        <v>501</v>
      </c>
    </row>
    <row r="231" spans="2:65" s="1" customFormat="1" ht="22.5" customHeight="1">
      <c r="B231" s="132"/>
      <c r="C231" s="168" t="s">
        <v>74</v>
      </c>
      <c r="D231" s="168" t="s">
        <v>217</v>
      </c>
      <c r="E231" s="169" t="s">
        <v>493</v>
      </c>
      <c r="F231" s="252" t="s">
        <v>494</v>
      </c>
      <c r="G231" s="251"/>
      <c r="H231" s="251"/>
      <c r="I231" s="251"/>
      <c r="J231" s="170" t="s">
        <v>485</v>
      </c>
      <c r="K231" s="171">
        <v>4</v>
      </c>
      <c r="L231" s="253">
        <v>0</v>
      </c>
      <c r="M231" s="251"/>
      <c r="N231" s="254">
        <f t="shared" si="25"/>
        <v>0</v>
      </c>
      <c r="O231" s="251"/>
      <c r="P231" s="251"/>
      <c r="Q231" s="251"/>
      <c r="R231" s="134"/>
      <c r="T231" s="165" t="s">
        <v>3</v>
      </c>
      <c r="U231" s="40" t="s">
        <v>39</v>
      </c>
      <c r="V231" s="32"/>
      <c r="W231" s="166">
        <f t="shared" si="26"/>
        <v>0</v>
      </c>
      <c r="X231" s="166">
        <v>0</v>
      </c>
      <c r="Y231" s="166">
        <f t="shared" si="27"/>
        <v>0</v>
      </c>
      <c r="Z231" s="166">
        <v>0</v>
      </c>
      <c r="AA231" s="167">
        <f t="shared" si="28"/>
        <v>0</v>
      </c>
      <c r="AR231" s="14" t="s">
        <v>212</v>
      </c>
      <c r="AT231" s="14" t="s">
        <v>217</v>
      </c>
      <c r="AU231" s="14" t="s">
        <v>84</v>
      </c>
      <c r="AY231" s="14" t="s">
        <v>196</v>
      </c>
      <c r="BE231" s="110">
        <f t="shared" si="29"/>
        <v>0</v>
      </c>
      <c r="BF231" s="110">
        <f t="shared" si="30"/>
        <v>0</v>
      </c>
      <c r="BG231" s="110">
        <f t="shared" si="31"/>
        <v>0</v>
      </c>
      <c r="BH231" s="110">
        <f t="shared" si="32"/>
        <v>0</v>
      </c>
      <c r="BI231" s="110">
        <f t="shared" si="33"/>
        <v>0</v>
      </c>
      <c r="BJ231" s="14" t="s">
        <v>9</v>
      </c>
      <c r="BK231" s="110">
        <f t="shared" si="34"/>
        <v>0</v>
      </c>
      <c r="BL231" s="14" t="s">
        <v>212</v>
      </c>
      <c r="BM231" s="14" t="s">
        <v>504</v>
      </c>
    </row>
    <row r="232" spans="2:65" s="1" customFormat="1" ht="22.5" customHeight="1">
      <c r="B232" s="132"/>
      <c r="C232" s="168" t="s">
        <v>74</v>
      </c>
      <c r="D232" s="168" t="s">
        <v>217</v>
      </c>
      <c r="E232" s="169" t="s">
        <v>496</v>
      </c>
      <c r="F232" s="252" t="s">
        <v>497</v>
      </c>
      <c r="G232" s="251"/>
      <c r="H232" s="251"/>
      <c r="I232" s="251"/>
      <c r="J232" s="170" t="s">
        <v>485</v>
      </c>
      <c r="K232" s="171">
        <v>6</v>
      </c>
      <c r="L232" s="253">
        <v>0</v>
      </c>
      <c r="M232" s="251"/>
      <c r="N232" s="254">
        <f t="shared" si="25"/>
        <v>0</v>
      </c>
      <c r="O232" s="251"/>
      <c r="P232" s="251"/>
      <c r="Q232" s="251"/>
      <c r="R232" s="134"/>
      <c r="T232" s="165" t="s">
        <v>3</v>
      </c>
      <c r="U232" s="40" t="s">
        <v>39</v>
      </c>
      <c r="V232" s="32"/>
      <c r="W232" s="166">
        <f t="shared" si="26"/>
        <v>0</v>
      </c>
      <c r="X232" s="166">
        <v>0</v>
      </c>
      <c r="Y232" s="166">
        <f t="shared" si="27"/>
        <v>0</v>
      </c>
      <c r="Z232" s="166">
        <v>0</v>
      </c>
      <c r="AA232" s="167">
        <f t="shared" si="28"/>
        <v>0</v>
      </c>
      <c r="AR232" s="14" t="s">
        <v>212</v>
      </c>
      <c r="AT232" s="14" t="s">
        <v>217</v>
      </c>
      <c r="AU232" s="14" t="s">
        <v>84</v>
      </c>
      <c r="AY232" s="14" t="s">
        <v>196</v>
      </c>
      <c r="BE232" s="110">
        <f t="shared" si="29"/>
        <v>0</v>
      </c>
      <c r="BF232" s="110">
        <f t="shared" si="30"/>
        <v>0</v>
      </c>
      <c r="BG232" s="110">
        <f t="shared" si="31"/>
        <v>0</v>
      </c>
      <c r="BH232" s="110">
        <f t="shared" si="32"/>
        <v>0</v>
      </c>
      <c r="BI232" s="110">
        <f t="shared" si="33"/>
        <v>0</v>
      </c>
      <c r="BJ232" s="14" t="s">
        <v>9</v>
      </c>
      <c r="BK232" s="110">
        <f t="shared" si="34"/>
        <v>0</v>
      </c>
      <c r="BL232" s="14" t="s">
        <v>212</v>
      </c>
      <c r="BM232" s="14" t="s">
        <v>507</v>
      </c>
    </row>
    <row r="233" spans="2:65" s="1" customFormat="1" ht="22.5" customHeight="1">
      <c r="B233" s="132"/>
      <c r="C233" s="168" t="s">
        <v>74</v>
      </c>
      <c r="D233" s="168" t="s">
        <v>217</v>
      </c>
      <c r="E233" s="169" t="s">
        <v>499</v>
      </c>
      <c r="F233" s="252" t="s">
        <v>500</v>
      </c>
      <c r="G233" s="251"/>
      <c r="H233" s="251"/>
      <c r="I233" s="251"/>
      <c r="J233" s="170" t="s">
        <v>485</v>
      </c>
      <c r="K233" s="171">
        <v>2</v>
      </c>
      <c r="L233" s="253">
        <v>0</v>
      </c>
      <c r="M233" s="251"/>
      <c r="N233" s="254">
        <f t="shared" si="25"/>
        <v>0</v>
      </c>
      <c r="O233" s="251"/>
      <c r="P233" s="251"/>
      <c r="Q233" s="251"/>
      <c r="R233" s="134"/>
      <c r="T233" s="165" t="s">
        <v>3</v>
      </c>
      <c r="U233" s="40" t="s">
        <v>39</v>
      </c>
      <c r="V233" s="32"/>
      <c r="W233" s="166">
        <f t="shared" si="26"/>
        <v>0</v>
      </c>
      <c r="X233" s="166">
        <v>0</v>
      </c>
      <c r="Y233" s="166">
        <f t="shared" si="27"/>
        <v>0</v>
      </c>
      <c r="Z233" s="166">
        <v>0</v>
      </c>
      <c r="AA233" s="167">
        <f t="shared" si="28"/>
        <v>0</v>
      </c>
      <c r="AR233" s="14" t="s">
        <v>212</v>
      </c>
      <c r="AT233" s="14" t="s">
        <v>217</v>
      </c>
      <c r="AU233" s="14" t="s">
        <v>84</v>
      </c>
      <c r="AY233" s="14" t="s">
        <v>196</v>
      </c>
      <c r="BE233" s="110">
        <f t="shared" si="29"/>
        <v>0</v>
      </c>
      <c r="BF233" s="110">
        <f t="shared" si="30"/>
        <v>0</v>
      </c>
      <c r="BG233" s="110">
        <f t="shared" si="31"/>
        <v>0</v>
      </c>
      <c r="BH233" s="110">
        <f t="shared" si="32"/>
        <v>0</v>
      </c>
      <c r="BI233" s="110">
        <f t="shared" si="33"/>
        <v>0</v>
      </c>
      <c r="BJ233" s="14" t="s">
        <v>9</v>
      </c>
      <c r="BK233" s="110">
        <f t="shared" si="34"/>
        <v>0</v>
      </c>
      <c r="BL233" s="14" t="s">
        <v>212</v>
      </c>
      <c r="BM233" s="14" t="s">
        <v>510</v>
      </c>
    </row>
    <row r="234" spans="2:63" s="10" customFormat="1" ht="29.85" customHeight="1">
      <c r="B234" s="150"/>
      <c r="C234" s="151"/>
      <c r="D234" s="160" t="s">
        <v>590</v>
      </c>
      <c r="E234" s="160"/>
      <c r="F234" s="160"/>
      <c r="G234" s="160"/>
      <c r="H234" s="160"/>
      <c r="I234" s="160"/>
      <c r="J234" s="160"/>
      <c r="K234" s="160"/>
      <c r="L234" s="160"/>
      <c r="M234" s="160"/>
      <c r="N234" s="264">
        <f>BK234</f>
        <v>0</v>
      </c>
      <c r="O234" s="265"/>
      <c r="P234" s="265"/>
      <c r="Q234" s="265"/>
      <c r="R234" s="153"/>
      <c r="T234" s="154"/>
      <c r="U234" s="151"/>
      <c r="V234" s="151"/>
      <c r="W234" s="155">
        <f>W235</f>
        <v>0</v>
      </c>
      <c r="X234" s="151"/>
      <c r="Y234" s="155">
        <f>Y235</f>
        <v>0</v>
      </c>
      <c r="Z234" s="151"/>
      <c r="AA234" s="156">
        <f>AA235</f>
        <v>0</v>
      </c>
      <c r="AR234" s="157" t="s">
        <v>9</v>
      </c>
      <c r="AT234" s="158" t="s">
        <v>73</v>
      </c>
      <c r="AU234" s="158" t="s">
        <v>9</v>
      </c>
      <c r="AY234" s="157" t="s">
        <v>196</v>
      </c>
      <c r="BK234" s="159">
        <f>BK235</f>
        <v>0</v>
      </c>
    </row>
    <row r="235" spans="2:65" s="1" customFormat="1" ht="22.5" customHeight="1">
      <c r="B235" s="132"/>
      <c r="C235" s="168" t="s">
        <v>74</v>
      </c>
      <c r="D235" s="168" t="s">
        <v>217</v>
      </c>
      <c r="E235" s="169" t="s">
        <v>502</v>
      </c>
      <c r="F235" s="252" t="s">
        <v>503</v>
      </c>
      <c r="G235" s="251"/>
      <c r="H235" s="251"/>
      <c r="I235" s="251"/>
      <c r="J235" s="170" t="s">
        <v>485</v>
      </c>
      <c r="K235" s="171">
        <v>4</v>
      </c>
      <c r="L235" s="253">
        <v>0</v>
      </c>
      <c r="M235" s="251"/>
      <c r="N235" s="254">
        <f>ROUND(L235*K235,0)</f>
        <v>0</v>
      </c>
      <c r="O235" s="251"/>
      <c r="P235" s="251"/>
      <c r="Q235" s="251"/>
      <c r="R235" s="134"/>
      <c r="T235" s="165" t="s">
        <v>3</v>
      </c>
      <c r="U235" s="40" t="s">
        <v>39</v>
      </c>
      <c r="V235" s="32"/>
      <c r="W235" s="166">
        <f>V235*K235</f>
        <v>0</v>
      </c>
      <c r="X235" s="166">
        <v>0</v>
      </c>
      <c r="Y235" s="166">
        <f>X235*K235</f>
        <v>0</v>
      </c>
      <c r="Z235" s="166">
        <v>0</v>
      </c>
      <c r="AA235" s="167">
        <f>Z235*K235</f>
        <v>0</v>
      </c>
      <c r="AR235" s="14" t="s">
        <v>212</v>
      </c>
      <c r="AT235" s="14" t="s">
        <v>217</v>
      </c>
      <c r="AU235" s="14" t="s">
        <v>84</v>
      </c>
      <c r="AY235" s="14" t="s">
        <v>196</v>
      </c>
      <c r="BE235" s="110">
        <f>IF(U235="základní",N235,0)</f>
        <v>0</v>
      </c>
      <c r="BF235" s="110">
        <f>IF(U235="snížená",N235,0)</f>
        <v>0</v>
      </c>
      <c r="BG235" s="110">
        <f>IF(U235="zákl. přenesená",N235,0)</f>
        <v>0</v>
      </c>
      <c r="BH235" s="110">
        <f>IF(U235="sníž. přenesená",N235,0)</f>
        <v>0</v>
      </c>
      <c r="BI235" s="110">
        <f>IF(U235="nulová",N235,0)</f>
        <v>0</v>
      </c>
      <c r="BJ235" s="14" t="s">
        <v>9</v>
      </c>
      <c r="BK235" s="110">
        <f>ROUND(L235*K235,0)</f>
        <v>0</v>
      </c>
      <c r="BL235" s="14" t="s">
        <v>212</v>
      </c>
      <c r="BM235" s="14" t="s">
        <v>603</v>
      </c>
    </row>
    <row r="236" spans="2:63" s="10" customFormat="1" ht="29.85" customHeight="1">
      <c r="B236" s="150"/>
      <c r="C236" s="151"/>
      <c r="D236" s="160" t="s">
        <v>591</v>
      </c>
      <c r="E236" s="160"/>
      <c r="F236" s="160"/>
      <c r="G236" s="160"/>
      <c r="H236" s="160"/>
      <c r="I236" s="160"/>
      <c r="J236" s="160"/>
      <c r="K236" s="160"/>
      <c r="L236" s="160"/>
      <c r="M236" s="160"/>
      <c r="N236" s="264">
        <f>BK236</f>
        <v>0</v>
      </c>
      <c r="O236" s="265"/>
      <c r="P236" s="265"/>
      <c r="Q236" s="265"/>
      <c r="R236" s="153"/>
      <c r="T236" s="154"/>
      <c r="U236" s="151"/>
      <c r="V236" s="151"/>
      <c r="W236" s="155">
        <f>SUM(W237:W239)</f>
        <v>0</v>
      </c>
      <c r="X236" s="151"/>
      <c r="Y236" s="155">
        <f>SUM(Y237:Y239)</f>
        <v>0</v>
      </c>
      <c r="Z236" s="151"/>
      <c r="AA236" s="156">
        <f>SUM(AA237:AA239)</f>
        <v>0</v>
      </c>
      <c r="AR236" s="157" t="s">
        <v>9</v>
      </c>
      <c r="AT236" s="158" t="s">
        <v>73</v>
      </c>
      <c r="AU236" s="158" t="s">
        <v>9</v>
      </c>
      <c r="AY236" s="157" t="s">
        <v>196</v>
      </c>
      <c r="BK236" s="159">
        <f>SUM(BK237:BK239)</f>
        <v>0</v>
      </c>
    </row>
    <row r="237" spans="2:65" s="1" customFormat="1" ht="22.5" customHeight="1">
      <c r="B237" s="132"/>
      <c r="C237" s="168" t="s">
        <v>74</v>
      </c>
      <c r="D237" s="168" t="s">
        <v>217</v>
      </c>
      <c r="E237" s="169" t="s">
        <v>505</v>
      </c>
      <c r="F237" s="252" t="s">
        <v>506</v>
      </c>
      <c r="G237" s="251"/>
      <c r="H237" s="251"/>
      <c r="I237" s="251"/>
      <c r="J237" s="170" t="s">
        <v>485</v>
      </c>
      <c r="K237" s="171">
        <v>8</v>
      </c>
      <c r="L237" s="253">
        <v>0</v>
      </c>
      <c r="M237" s="251"/>
      <c r="N237" s="254">
        <f>ROUND(L237*K237,0)</f>
        <v>0</v>
      </c>
      <c r="O237" s="251"/>
      <c r="P237" s="251"/>
      <c r="Q237" s="251"/>
      <c r="R237" s="134"/>
      <c r="T237" s="165" t="s">
        <v>3</v>
      </c>
      <c r="U237" s="40" t="s">
        <v>39</v>
      </c>
      <c r="V237" s="32"/>
      <c r="W237" s="166">
        <f>V237*K237</f>
        <v>0</v>
      </c>
      <c r="X237" s="166">
        <v>0</v>
      </c>
      <c r="Y237" s="166">
        <f>X237*K237</f>
        <v>0</v>
      </c>
      <c r="Z237" s="166">
        <v>0</v>
      </c>
      <c r="AA237" s="167">
        <f>Z237*K237</f>
        <v>0</v>
      </c>
      <c r="AR237" s="14" t="s">
        <v>212</v>
      </c>
      <c r="AT237" s="14" t="s">
        <v>217</v>
      </c>
      <c r="AU237" s="14" t="s">
        <v>84</v>
      </c>
      <c r="AY237" s="14" t="s">
        <v>196</v>
      </c>
      <c r="BE237" s="110">
        <f>IF(U237="základní",N237,0)</f>
        <v>0</v>
      </c>
      <c r="BF237" s="110">
        <f>IF(U237="snížená",N237,0)</f>
        <v>0</v>
      </c>
      <c r="BG237" s="110">
        <f>IF(U237="zákl. přenesená",N237,0)</f>
        <v>0</v>
      </c>
      <c r="BH237" s="110">
        <f>IF(U237="sníž. přenesená",N237,0)</f>
        <v>0</v>
      </c>
      <c r="BI237" s="110">
        <f>IF(U237="nulová",N237,0)</f>
        <v>0</v>
      </c>
      <c r="BJ237" s="14" t="s">
        <v>9</v>
      </c>
      <c r="BK237" s="110">
        <f>ROUND(L237*K237,0)</f>
        <v>0</v>
      </c>
      <c r="BL237" s="14" t="s">
        <v>212</v>
      </c>
      <c r="BM237" s="14" t="s">
        <v>604</v>
      </c>
    </row>
    <row r="238" spans="2:65" s="1" customFormat="1" ht="22.5" customHeight="1">
      <c r="B238" s="132"/>
      <c r="C238" s="168" t="s">
        <v>74</v>
      </c>
      <c r="D238" s="168" t="s">
        <v>217</v>
      </c>
      <c r="E238" s="169" t="s">
        <v>508</v>
      </c>
      <c r="F238" s="252" t="s">
        <v>509</v>
      </c>
      <c r="G238" s="251"/>
      <c r="H238" s="251"/>
      <c r="I238" s="251"/>
      <c r="J238" s="170" t="s">
        <v>386</v>
      </c>
      <c r="K238" s="171">
        <v>1</v>
      </c>
      <c r="L238" s="253">
        <v>0</v>
      </c>
      <c r="M238" s="251"/>
      <c r="N238" s="254">
        <f>ROUND(L238*K238,0)</f>
        <v>0</v>
      </c>
      <c r="O238" s="251"/>
      <c r="P238" s="251"/>
      <c r="Q238" s="251"/>
      <c r="R238" s="134"/>
      <c r="T238" s="165" t="s">
        <v>3</v>
      </c>
      <c r="U238" s="40" t="s">
        <v>39</v>
      </c>
      <c r="V238" s="32"/>
      <c r="W238" s="166">
        <f>V238*K238</f>
        <v>0</v>
      </c>
      <c r="X238" s="166">
        <v>0</v>
      </c>
      <c r="Y238" s="166">
        <f>X238*K238</f>
        <v>0</v>
      </c>
      <c r="Z238" s="166">
        <v>0</v>
      </c>
      <c r="AA238" s="167">
        <f>Z238*K238</f>
        <v>0</v>
      </c>
      <c r="AR238" s="14" t="s">
        <v>212</v>
      </c>
      <c r="AT238" s="14" t="s">
        <v>217</v>
      </c>
      <c r="AU238" s="14" t="s">
        <v>84</v>
      </c>
      <c r="AY238" s="14" t="s">
        <v>196</v>
      </c>
      <c r="BE238" s="110">
        <f>IF(U238="základní",N238,0)</f>
        <v>0</v>
      </c>
      <c r="BF238" s="110">
        <f>IF(U238="snížená",N238,0)</f>
        <v>0</v>
      </c>
      <c r="BG238" s="110">
        <f>IF(U238="zákl. přenesená",N238,0)</f>
        <v>0</v>
      </c>
      <c r="BH238" s="110">
        <f>IF(U238="sníž. přenesená",N238,0)</f>
        <v>0</v>
      </c>
      <c r="BI238" s="110">
        <f>IF(U238="nulová",N238,0)</f>
        <v>0</v>
      </c>
      <c r="BJ238" s="14" t="s">
        <v>9</v>
      </c>
      <c r="BK238" s="110">
        <f>ROUND(L238*K238,0)</f>
        <v>0</v>
      </c>
      <c r="BL238" s="14" t="s">
        <v>212</v>
      </c>
      <c r="BM238" s="14" t="s">
        <v>986</v>
      </c>
    </row>
    <row r="239" spans="2:47" s="1" customFormat="1" ht="22.5" customHeight="1">
      <c r="B239" s="31"/>
      <c r="C239" s="32"/>
      <c r="D239" s="32"/>
      <c r="E239" s="32"/>
      <c r="F239" s="270" t="s">
        <v>511</v>
      </c>
      <c r="G239" s="204"/>
      <c r="H239" s="204"/>
      <c r="I239" s="204"/>
      <c r="J239" s="32"/>
      <c r="K239" s="32"/>
      <c r="L239" s="32"/>
      <c r="M239" s="32"/>
      <c r="N239" s="32"/>
      <c r="O239" s="32"/>
      <c r="P239" s="32"/>
      <c r="Q239" s="32"/>
      <c r="R239" s="33"/>
      <c r="T239" s="70"/>
      <c r="U239" s="32"/>
      <c r="V239" s="32"/>
      <c r="W239" s="32"/>
      <c r="X239" s="32"/>
      <c r="Y239" s="32"/>
      <c r="Z239" s="32"/>
      <c r="AA239" s="71"/>
      <c r="AT239" s="14" t="s">
        <v>348</v>
      </c>
      <c r="AU239" s="14" t="s">
        <v>84</v>
      </c>
    </row>
    <row r="240" spans="2:63" s="10" customFormat="1" ht="37.35" customHeight="1">
      <c r="B240" s="150"/>
      <c r="C240" s="151"/>
      <c r="D240" s="152" t="s">
        <v>592</v>
      </c>
      <c r="E240" s="152"/>
      <c r="F240" s="152"/>
      <c r="G240" s="152"/>
      <c r="H240" s="152"/>
      <c r="I240" s="152"/>
      <c r="J240" s="152"/>
      <c r="K240" s="152"/>
      <c r="L240" s="152"/>
      <c r="M240" s="152"/>
      <c r="N240" s="240">
        <f aca="true" t="shared" si="35" ref="N240:N246">BK240</f>
        <v>0</v>
      </c>
      <c r="O240" s="238"/>
      <c r="P240" s="238"/>
      <c r="Q240" s="238"/>
      <c r="R240" s="153"/>
      <c r="T240" s="154"/>
      <c r="U240" s="151"/>
      <c r="V240" s="151"/>
      <c r="W240" s="155">
        <v>0</v>
      </c>
      <c r="X240" s="151"/>
      <c r="Y240" s="155">
        <v>0</v>
      </c>
      <c r="Z240" s="151"/>
      <c r="AA240" s="156">
        <v>0</v>
      </c>
      <c r="AR240" s="157" t="s">
        <v>9</v>
      </c>
      <c r="AT240" s="158" t="s">
        <v>73</v>
      </c>
      <c r="AU240" s="158" t="s">
        <v>74</v>
      </c>
      <c r="AY240" s="157" t="s">
        <v>196</v>
      </c>
      <c r="BK240" s="159">
        <v>0</v>
      </c>
    </row>
    <row r="241" spans="2:63" s="1" customFormat="1" ht="49.9" customHeight="1">
      <c r="B241" s="31"/>
      <c r="C241" s="32"/>
      <c r="D241" s="152" t="s">
        <v>349</v>
      </c>
      <c r="E241" s="32"/>
      <c r="F241" s="32"/>
      <c r="G241" s="32"/>
      <c r="H241" s="32"/>
      <c r="I241" s="32"/>
      <c r="J241" s="32"/>
      <c r="K241" s="32"/>
      <c r="L241" s="32"/>
      <c r="M241" s="32"/>
      <c r="N241" s="268">
        <f t="shared" si="35"/>
        <v>0</v>
      </c>
      <c r="O241" s="269"/>
      <c r="P241" s="269"/>
      <c r="Q241" s="269"/>
      <c r="R241" s="33"/>
      <c r="T241" s="70"/>
      <c r="U241" s="32"/>
      <c r="V241" s="32"/>
      <c r="W241" s="32"/>
      <c r="X241" s="32"/>
      <c r="Y241" s="32"/>
      <c r="Z241" s="32"/>
      <c r="AA241" s="71"/>
      <c r="AT241" s="14" t="s">
        <v>73</v>
      </c>
      <c r="AU241" s="14" t="s">
        <v>74</v>
      </c>
      <c r="AY241" s="14" t="s">
        <v>350</v>
      </c>
      <c r="BK241" s="110">
        <f>SUM(BK242:BK246)</f>
        <v>0</v>
      </c>
    </row>
    <row r="242" spans="2:63" s="1" customFormat="1" ht="22.35" customHeight="1">
      <c r="B242" s="31"/>
      <c r="C242" s="173" t="s">
        <v>3</v>
      </c>
      <c r="D242" s="173" t="s">
        <v>217</v>
      </c>
      <c r="E242" s="174" t="s">
        <v>3</v>
      </c>
      <c r="F242" s="257" t="s">
        <v>3</v>
      </c>
      <c r="G242" s="258"/>
      <c r="H242" s="258"/>
      <c r="I242" s="258"/>
      <c r="J242" s="175" t="s">
        <v>3</v>
      </c>
      <c r="K242" s="172"/>
      <c r="L242" s="253"/>
      <c r="M242" s="255"/>
      <c r="N242" s="256">
        <f t="shared" si="35"/>
        <v>0</v>
      </c>
      <c r="O242" s="255"/>
      <c r="P242" s="255"/>
      <c r="Q242" s="255"/>
      <c r="R242" s="33"/>
      <c r="T242" s="165" t="s">
        <v>3</v>
      </c>
      <c r="U242" s="176" t="s">
        <v>39</v>
      </c>
      <c r="V242" s="32"/>
      <c r="W242" s="32"/>
      <c r="X242" s="32"/>
      <c r="Y242" s="32"/>
      <c r="Z242" s="32"/>
      <c r="AA242" s="71"/>
      <c r="AT242" s="14" t="s">
        <v>350</v>
      </c>
      <c r="AU242" s="14" t="s">
        <v>9</v>
      </c>
      <c r="AY242" s="14" t="s">
        <v>350</v>
      </c>
      <c r="BE242" s="110">
        <f>IF(U242="základní",N242,0)</f>
        <v>0</v>
      </c>
      <c r="BF242" s="110">
        <f>IF(U242="snížená",N242,0)</f>
        <v>0</v>
      </c>
      <c r="BG242" s="110">
        <f>IF(U242="zákl. přenesená",N242,0)</f>
        <v>0</v>
      </c>
      <c r="BH242" s="110">
        <f>IF(U242="sníž. přenesená",N242,0)</f>
        <v>0</v>
      </c>
      <c r="BI242" s="110">
        <f>IF(U242="nulová",N242,0)</f>
        <v>0</v>
      </c>
      <c r="BJ242" s="14" t="s">
        <v>9</v>
      </c>
      <c r="BK242" s="110">
        <f>L242*K242</f>
        <v>0</v>
      </c>
    </row>
    <row r="243" spans="2:63" s="1" customFormat="1" ht="22.35" customHeight="1">
      <c r="B243" s="31"/>
      <c r="C243" s="173" t="s">
        <v>3</v>
      </c>
      <c r="D243" s="173" t="s">
        <v>217</v>
      </c>
      <c r="E243" s="174" t="s">
        <v>3</v>
      </c>
      <c r="F243" s="257" t="s">
        <v>3</v>
      </c>
      <c r="G243" s="258"/>
      <c r="H243" s="258"/>
      <c r="I243" s="258"/>
      <c r="J243" s="175" t="s">
        <v>3</v>
      </c>
      <c r="K243" s="172"/>
      <c r="L243" s="253"/>
      <c r="M243" s="255"/>
      <c r="N243" s="256">
        <f t="shared" si="35"/>
        <v>0</v>
      </c>
      <c r="O243" s="255"/>
      <c r="P243" s="255"/>
      <c r="Q243" s="255"/>
      <c r="R243" s="33"/>
      <c r="T243" s="165" t="s">
        <v>3</v>
      </c>
      <c r="U243" s="176" t="s">
        <v>39</v>
      </c>
      <c r="V243" s="32"/>
      <c r="W243" s="32"/>
      <c r="X243" s="32"/>
      <c r="Y243" s="32"/>
      <c r="Z243" s="32"/>
      <c r="AA243" s="71"/>
      <c r="AT243" s="14" t="s">
        <v>350</v>
      </c>
      <c r="AU243" s="14" t="s">
        <v>9</v>
      </c>
      <c r="AY243" s="14" t="s">
        <v>350</v>
      </c>
      <c r="BE243" s="110">
        <f>IF(U243="základní",N243,0)</f>
        <v>0</v>
      </c>
      <c r="BF243" s="110">
        <f>IF(U243="snížená",N243,0)</f>
        <v>0</v>
      </c>
      <c r="BG243" s="110">
        <f>IF(U243="zákl. přenesená",N243,0)</f>
        <v>0</v>
      </c>
      <c r="BH243" s="110">
        <f>IF(U243="sníž. přenesená",N243,0)</f>
        <v>0</v>
      </c>
      <c r="BI243" s="110">
        <f>IF(U243="nulová",N243,0)</f>
        <v>0</v>
      </c>
      <c r="BJ243" s="14" t="s">
        <v>9</v>
      </c>
      <c r="BK243" s="110">
        <f>L243*K243</f>
        <v>0</v>
      </c>
    </row>
    <row r="244" spans="2:63" s="1" customFormat="1" ht="22.35" customHeight="1">
      <c r="B244" s="31"/>
      <c r="C244" s="173" t="s">
        <v>3</v>
      </c>
      <c r="D244" s="173" t="s">
        <v>217</v>
      </c>
      <c r="E244" s="174" t="s">
        <v>3</v>
      </c>
      <c r="F244" s="257" t="s">
        <v>3</v>
      </c>
      <c r="G244" s="258"/>
      <c r="H244" s="258"/>
      <c r="I244" s="258"/>
      <c r="J244" s="175" t="s">
        <v>3</v>
      </c>
      <c r="K244" s="172"/>
      <c r="L244" s="253"/>
      <c r="M244" s="255"/>
      <c r="N244" s="256">
        <f t="shared" si="35"/>
        <v>0</v>
      </c>
      <c r="O244" s="255"/>
      <c r="P244" s="255"/>
      <c r="Q244" s="255"/>
      <c r="R244" s="33"/>
      <c r="T244" s="165" t="s">
        <v>3</v>
      </c>
      <c r="U244" s="176" t="s">
        <v>39</v>
      </c>
      <c r="V244" s="32"/>
      <c r="W244" s="32"/>
      <c r="X244" s="32"/>
      <c r="Y244" s="32"/>
      <c r="Z244" s="32"/>
      <c r="AA244" s="71"/>
      <c r="AT244" s="14" t="s">
        <v>350</v>
      </c>
      <c r="AU244" s="14" t="s">
        <v>9</v>
      </c>
      <c r="AY244" s="14" t="s">
        <v>350</v>
      </c>
      <c r="BE244" s="110">
        <f>IF(U244="základní",N244,0)</f>
        <v>0</v>
      </c>
      <c r="BF244" s="110">
        <f>IF(U244="snížená",N244,0)</f>
        <v>0</v>
      </c>
      <c r="BG244" s="110">
        <f>IF(U244="zákl. přenesená",N244,0)</f>
        <v>0</v>
      </c>
      <c r="BH244" s="110">
        <f>IF(U244="sníž. přenesená",N244,0)</f>
        <v>0</v>
      </c>
      <c r="BI244" s="110">
        <f>IF(U244="nulová",N244,0)</f>
        <v>0</v>
      </c>
      <c r="BJ244" s="14" t="s">
        <v>9</v>
      </c>
      <c r="BK244" s="110">
        <f>L244*K244</f>
        <v>0</v>
      </c>
    </row>
    <row r="245" spans="2:63" s="1" customFormat="1" ht="22.35" customHeight="1">
      <c r="B245" s="31"/>
      <c r="C245" s="173" t="s">
        <v>3</v>
      </c>
      <c r="D245" s="173" t="s">
        <v>217</v>
      </c>
      <c r="E245" s="174" t="s">
        <v>3</v>
      </c>
      <c r="F245" s="257" t="s">
        <v>3</v>
      </c>
      <c r="G245" s="258"/>
      <c r="H245" s="258"/>
      <c r="I245" s="258"/>
      <c r="J245" s="175" t="s">
        <v>3</v>
      </c>
      <c r="K245" s="172"/>
      <c r="L245" s="253"/>
      <c r="M245" s="255"/>
      <c r="N245" s="256">
        <f t="shared" si="35"/>
        <v>0</v>
      </c>
      <c r="O245" s="255"/>
      <c r="P245" s="255"/>
      <c r="Q245" s="255"/>
      <c r="R245" s="33"/>
      <c r="T245" s="165" t="s">
        <v>3</v>
      </c>
      <c r="U245" s="176" t="s">
        <v>39</v>
      </c>
      <c r="V245" s="32"/>
      <c r="W245" s="32"/>
      <c r="X245" s="32"/>
      <c r="Y245" s="32"/>
      <c r="Z245" s="32"/>
      <c r="AA245" s="71"/>
      <c r="AT245" s="14" t="s">
        <v>350</v>
      </c>
      <c r="AU245" s="14" t="s">
        <v>9</v>
      </c>
      <c r="AY245" s="14" t="s">
        <v>350</v>
      </c>
      <c r="BE245" s="110">
        <f>IF(U245="základní",N245,0)</f>
        <v>0</v>
      </c>
      <c r="BF245" s="110">
        <f>IF(U245="snížená",N245,0)</f>
        <v>0</v>
      </c>
      <c r="BG245" s="110">
        <f>IF(U245="zákl. přenesená",N245,0)</f>
        <v>0</v>
      </c>
      <c r="BH245" s="110">
        <f>IF(U245="sníž. přenesená",N245,0)</f>
        <v>0</v>
      </c>
      <c r="BI245" s="110">
        <f>IF(U245="nulová",N245,0)</f>
        <v>0</v>
      </c>
      <c r="BJ245" s="14" t="s">
        <v>9</v>
      </c>
      <c r="BK245" s="110">
        <f>L245*K245</f>
        <v>0</v>
      </c>
    </row>
    <row r="246" spans="2:63" s="1" customFormat="1" ht="22.35" customHeight="1">
      <c r="B246" s="31"/>
      <c r="C246" s="173" t="s">
        <v>3</v>
      </c>
      <c r="D246" s="173" t="s">
        <v>217</v>
      </c>
      <c r="E246" s="174" t="s">
        <v>3</v>
      </c>
      <c r="F246" s="257" t="s">
        <v>3</v>
      </c>
      <c r="G246" s="258"/>
      <c r="H246" s="258"/>
      <c r="I246" s="258"/>
      <c r="J246" s="175" t="s">
        <v>3</v>
      </c>
      <c r="K246" s="172"/>
      <c r="L246" s="253"/>
      <c r="M246" s="255"/>
      <c r="N246" s="256">
        <f t="shared" si="35"/>
        <v>0</v>
      </c>
      <c r="O246" s="255"/>
      <c r="P246" s="255"/>
      <c r="Q246" s="255"/>
      <c r="R246" s="33"/>
      <c r="T246" s="165" t="s">
        <v>3</v>
      </c>
      <c r="U246" s="176" t="s">
        <v>39</v>
      </c>
      <c r="V246" s="52"/>
      <c r="W246" s="52"/>
      <c r="X246" s="52"/>
      <c r="Y246" s="52"/>
      <c r="Z246" s="52"/>
      <c r="AA246" s="54"/>
      <c r="AT246" s="14" t="s">
        <v>350</v>
      </c>
      <c r="AU246" s="14" t="s">
        <v>9</v>
      </c>
      <c r="AY246" s="14" t="s">
        <v>350</v>
      </c>
      <c r="BE246" s="110">
        <f>IF(U246="základní",N246,0)</f>
        <v>0</v>
      </c>
      <c r="BF246" s="110">
        <f>IF(U246="snížená",N246,0)</f>
        <v>0</v>
      </c>
      <c r="BG246" s="110">
        <f>IF(U246="zákl. přenesená",N246,0)</f>
        <v>0</v>
      </c>
      <c r="BH246" s="110">
        <f>IF(U246="sníž. přenesená",N246,0)</f>
        <v>0</v>
      </c>
      <c r="BI246" s="110">
        <f>IF(U246="nulová",N246,0)</f>
        <v>0</v>
      </c>
      <c r="BJ246" s="14" t="s">
        <v>9</v>
      </c>
      <c r="BK246" s="110">
        <f>L246*K246</f>
        <v>0</v>
      </c>
    </row>
    <row r="247" spans="2:18" s="1" customFormat="1" ht="6.95" customHeight="1">
      <c r="B247" s="55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7"/>
    </row>
  </sheetData>
  <mergeCells count="307">
    <mergeCell ref="N227:Q227"/>
    <mergeCell ref="N234:Q234"/>
    <mergeCell ref="N236:Q236"/>
    <mergeCell ref="N240:Q240"/>
    <mergeCell ref="N241:Q241"/>
    <mergeCell ref="H1:K1"/>
    <mergeCell ref="S2:AC2"/>
    <mergeCell ref="N202:Q202"/>
    <mergeCell ref="N203:Q203"/>
    <mergeCell ref="N204:Q204"/>
    <mergeCell ref="N205:Q205"/>
    <mergeCell ref="N207:Q207"/>
    <mergeCell ref="N210:Q210"/>
    <mergeCell ref="N214:Q214"/>
    <mergeCell ref="N216:Q216"/>
    <mergeCell ref="N218:Q218"/>
    <mergeCell ref="F239:I239"/>
    <mergeCell ref="F235:I235"/>
    <mergeCell ref="L235:M235"/>
    <mergeCell ref="N235:Q235"/>
    <mergeCell ref="F237:I237"/>
    <mergeCell ref="L237:M237"/>
    <mergeCell ref="N237:Q237"/>
    <mergeCell ref="F238:I238"/>
    <mergeCell ref="F245:I245"/>
    <mergeCell ref="L245:M245"/>
    <mergeCell ref="N245:Q245"/>
    <mergeCell ref="F246:I246"/>
    <mergeCell ref="L246:M246"/>
    <mergeCell ref="N246:Q246"/>
    <mergeCell ref="N153:Q153"/>
    <mergeCell ref="N154:Q154"/>
    <mergeCell ref="N155:Q155"/>
    <mergeCell ref="N157:Q157"/>
    <mergeCell ref="N159:Q159"/>
    <mergeCell ref="N161:Q161"/>
    <mergeCell ref="N163:Q163"/>
    <mergeCell ref="N166:Q166"/>
    <mergeCell ref="N168:Q168"/>
    <mergeCell ref="N170:Q170"/>
    <mergeCell ref="N171:Q171"/>
    <mergeCell ref="N173:Q173"/>
    <mergeCell ref="N175:Q175"/>
    <mergeCell ref="N177:Q177"/>
    <mergeCell ref="N179:Q179"/>
    <mergeCell ref="N181:Q181"/>
    <mergeCell ref="N183:Q183"/>
    <mergeCell ref="N190:Q190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L238:M238"/>
    <mergeCell ref="N238:Q238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3:I223"/>
    <mergeCell ref="L223:M223"/>
    <mergeCell ref="N223:Q223"/>
    <mergeCell ref="F224:I224"/>
    <mergeCell ref="L224:M224"/>
    <mergeCell ref="N224:Q224"/>
    <mergeCell ref="F226:I226"/>
    <mergeCell ref="L226:M226"/>
    <mergeCell ref="N226:Q226"/>
    <mergeCell ref="N225:Q225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5:I215"/>
    <mergeCell ref="L215:M215"/>
    <mergeCell ref="N215:Q215"/>
    <mergeCell ref="F217:I217"/>
    <mergeCell ref="L217:M217"/>
    <mergeCell ref="N217:Q217"/>
    <mergeCell ref="F219:I219"/>
    <mergeCell ref="L219:M219"/>
    <mergeCell ref="N219:Q21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6:I206"/>
    <mergeCell ref="L206:M206"/>
    <mergeCell ref="N206:Q206"/>
    <mergeCell ref="F208:I208"/>
    <mergeCell ref="L208:M208"/>
    <mergeCell ref="N208:Q208"/>
    <mergeCell ref="F209:I209"/>
    <mergeCell ref="L209:M209"/>
    <mergeCell ref="N209:Q209"/>
    <mergeCell ref="F196:I196"/>
    <mergeCell ref="L196:M196"/>
    <mergeCell ref="N196:Q196"/>
    <mergeCell ref="F197:I197"/>
    <mergeCell ref="L197:M197"/>
    <mergeCell ref="N197:Q197"/>
    <mergeCell ref="F201:I201"/>
    <mergeCell ref="L201:M201"/>
    <mergeCell ref="N201:Q201"/>
    <mergeCell ref="N198:Q198"/>
    <mergeCell ref="N199:Q199"/>
    <mergeCell ref="N200:Q200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N194:Q194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0:I180"/>
    <mergeCell ref="L180:M180"/>
    <mergeCell ref="N180:Q180"/>
    <mergeCell ref="F182:I182"/>
    <mergeCell ref="L182:M182"/>
    <mergeCell ref="N182:Q182"/>
    <mergeCell ref="F184:I184"/>
    <mergeCell ref="L184:M184"/>
    <mergeCell ref="N184:Q184"/>
    <mergeCell ref="F174:I174"/>
    <mergeCell ref="L174:M174"/>
    <mergeCell ref="N174:Q174"/>
    <mergeCell ref="F176:I176"/>
    <mergeCell ref="L176:M176"/>
    <mergeCell ref="N176:Q176"/>
    <mergeCell ref="F178:I178"/>
    <mergeCell ref="L178:M178"/>
    <mergeCell ref="N178:Q178"/>
    <mergeCell ref="F167:I167"/>
    <mergeCell ref="L167:M167"/>
    <mergeCell ref="N167:Q167"/>
    <mergeCell ref="F169:I169"/>
    <mergeCell ref="L169:M169"/>
    <mergeCell ref="N169:Q169"/>
    <mergeCell ref="F172:I172"/>
    <mergeCell ref="L172:M172"/>
    <mergeCell ref="N172:Q172"/>
    <mergeCell ref="F162:I162"/>
    <mergeCell ref="L162:M162"/>
    <mergeCell ref="N162:Q162"/>
    <mergeCell ref="F164:I164"/>
    <mergeCell ref="L164:M164"/>
    <mergeCell ref="N164:Q164"/>
    <mergeCell ref="F165:I165"/>
    <mergeCell ref="L165:M165"/>
    <mergeCell ref="N165:Q165"/>
    <mergeCell ref="F156:I156"/>
    <mergeCell ref="L156:M156"/>
    <mergeCell ref="N156:Q156"/>
    <mergeCell ref="F158:I158"/>
    <mergeCell ref="L158:M158"/>
    <mergeCell ref="N158:Q158"/>
    <mergeCell ref="F160:I160"/>
    <mergeCell ref="L160:M160"/>
    <mergeCell ref="N160:Q160"/>
    <mergeCell ref="F143:P143"/>
    <mergeCell ref="F144:P144"/>
    <mergeCell ref="F145:P145"/>
    <mergeCell ref="M147:P147"/>
    <mergeCell ref="M149:Q149"/>
    <mergeCell ref="M150:Q150"/>
    <mergeCell ref="F152:I152"/>
    <mergeCell ref="L152:M152"/>
    <mergeCell ref="N152:Q152"/>
    <mergeCell ref="D130:H130"/>
    <mergeCell ref="N130:Q130"/>
    <mergeCell ref="D131:H131"/>
    <mergeCell ref="N131:Q131"/>
    <mergeCell ref="D132:H132"/>
    <mergeCell ref="N132:Q132"/>
    <mergeCell ref="N133:Q133"/>
    <mergeCell ref="L135:Q135"/>
    <mergeCell ref="C141:Q141"/>
    <mergeCell ref="N122:Q122"/>
    <mergeCell ref="N123:Q123"/>
    <mergeCell ref="N124:Q124"/>
    <mergeCell ref="N125:Q125"/>
    <mergeCell ref="N127:Q127"/>
    <mergeCell ref="D128:H128"/>
    <mergeCell ref="N128:Q128"/>
    <mergeCell ref="D129:H129"/>
    <mergeCell ref="N129:Q129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242:D247">
      <formula1>"K,M"</formula1>
    </dataValidation>
    <dataValidation type="list" allowBlank="1" showInputMessage="1" showErrorMessage="1" error="Povoleny jsou hodnoty základní, snížená, zákl. přenesená, sníž. přenesená, nulová." sqref="U242:U24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5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119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1963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156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N101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ROUND((((SUM(BE101:BE108)+SUM(BE127:BE197))+SUM(BE199:BE203))),2)</f>
        <v>0</v>
      </c>
      <c r="I33" s="204"/>
      <c r="J33" s="204"/>
      <c r="K33" s="32"/>
      <c r="L33" s="32"/>
      <c r="M33" s="233">
        <f>ROUND(((ROUND((SUM(BE101:BE108)+SUM(BE127:BE197)),2)*F33)+SUM(BE199:BE203)*F33),2)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ROUND((((SUM(BF101:BF108)+SUM(BF127:BF197))+SUM(BF199:BF203))),2)</f>
        <v>0</v>
      </c>
      <c r="I34" s="204"/>
      <c r="J34" s="204"/>
      <c r="K34" s="32"/>
      <c r="L34" s="32"/>
      <c r="M34" s="233">
        <f>ROUND(((ROUND((SUM(BF101:BF108)+SUM(BF127:BF197)),2)*F34)+SUM(BF199:BF203)*F34),2)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ROUND((((SUM(BG101:BG108)+SUM(BG127:BG197))+SUM(BG199:BG203))),2)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ROUND((((SUM(BH101:BH108)+SUM(BH127:BH197))+SUM(BH199:BH203))),2)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ROUND((((SUM(BI101:BI108)+SUM(BI127:BI197))+SUM(BI199:BI203))),2)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1963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ÚT - STROJNÍ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N127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163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N128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164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N129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166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N139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167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N143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168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N157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1964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N179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169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N183</f>
        <v>0</v>
      </c>
      <c r="O96" s="220"/>
      <c r="P96" s="220"/>
      <c r="Q96" s="220"/>
      <c r="R96" s="129"/>
    </row>
    <row r="97" spans="2:18" s="8" customFormat="1" ht="19.9" customHeight="1">
      <c r="B97" s="128"/>
      <c r="C97" s="95"/>
      <c r="D97" s="106" t="s">
        <v>170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N187</f>
        <v>0</v>
      </c>
      <c r="O97" s="220"/>
      <c r="P97" s="220"/>
      <c r="Q97" s="220"/>
      <c r="R97" s="129"/>
    </row>
    <row r="98" spans="2:18" s="7" customFormat="1" ht="24.95" customHeight="1">
      <c r="B98" s="124"/>
      <c r="C98" s="125"/>
      <c r="D98" s="126" t="s">
        <v>171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38">
        <f>N189</f>
        <v>0</v>
      </c>
      <c r="O98" s="239"/>
      <c r="P98" s="239"/>
      <c r="Q98" s="239"/>
      <c r="R98" s="127"/>
    </row>
    <row r="99" spans="2:18" s="7" customFormat="1" ht="21.75" customHeight="1">
      <c r="B99" s="124"/>
      <c r="C99" s="125"/>
      <c r="D99" s="126" t="s">
        <v>172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40">
        <f>N198</f>
        <v>0</v>
      </c>
      <c r="O99" s="239"/>
      <c r="P99" s="239"/>
      <c r="Q99" s="239"/>
      <c r="R99" s="127"/>
    </row>
    <row r="100" spans="2:18" s="1" customFormat="1" ht="21.7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>
      <c r="B101" s="31"/>
      <c r="C101" s="123" t="s">
        <v>173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41">
        <f>ROUND(N102+N103+N104+N105+N106+N107,2)</f>
        <v>0</v>
      </c>
      <c r="O101" s="204"/>
      <c r="P101" s="204"/>
      <c r="Q101" s="204"/>
      <c r="R101" s="33"/>
      <c r="T101" s="130"/>
      <c r="U101" s="131" t="s">
        <v>38</v>
      </c>
    </row>
    <row r="102" spans="2:65" s="1" customFormat="1" ht="18" customHeight="1">
      <c r="B102" s="132"/>
      <c r="C102" s="133"/>
      <c r="D102" s="227" t="s">
        <v>174</v>
      </c>
      <c r="E102" s="242"/>
      <c r="F102" s="242"/>
      <c r="G102" s="242"/>
      <c r="H102" s="242"/>
      <c r="I102" s="133"/>
      <c r="J102" s="133"/>
      <c r="K102" s="133"/>
      <c r="L102" s="133"/>
      <c r="M102" s="133"/>
      <c r="N102" s="228">
        <f>ROUND(N89*T102,2)</f>
        <v>0</v>
      </c>
      <c r="O102" s="242"/>
      <c r="P102" s="242"/>
      <c r="Q102" s="242"/>
      <c r="R102" s="134"/>
      <c r="S102" s="133"/>
      <c r="T102" s="135"/>
      <c r="U102" s="136" t="s">
        <v>39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175</v>
      </c>
      <c r="AZ102" s="137"/>
      <c r="BA102" s="137"/>
      <c r="BB102" s="137"/>
      <c r="BC102" s="137"/>
      <c r="BD102" s="137"/>
      <c r="BE102" s="139">
        <f aca="true" t="shared" si="0" ref="BE102:BE107">IF(U102="základní",N102,0)</f>
        <v>0</v>
      </c>
      <c r="BF102" s="139">
        <f aca="true" t="shared" si="1" ref="BF102:BF107">IF(U102="snížená",N102,0)</f>
        <v>0</v>
      </c>
      <c r="BG102" s="139">
        <f aca="true" t="shared" si="2" ref="BG102:BG107">IF(U102="zákl. přenesená",N102,0)</f>
        <v>0</v>
      </c>
      <c r="BH102" s="139">
        <f aca="true" t="shared" si="3" ref="BH102:BH107">IF(U102="sníž. přenesená",N102,0)</f>
        <v>0</v>
      </c>
      <c r="BI102" s="139">
        <f aca="true" t="shared" si="4" ref="BI102:BI107">IF(U102="nulová",N102,0)</f>
        <v>0</v>
      </c>
      <c r="BJ102" s="138" t="s">
        <v>9</v>
      </c>
      <c r="BK102" s="137"/>
      <c r="BL102" s="137"/>
      <c r="BM102" s="137"/>
    </row>
    <row r="103" spans="2:65" s="1" customFormat="1" ht="18" customHeight="1">
      <c r="B103" s="132"/>
      <c r="C103" s="133"/>
      <c r="D103" s="227" t="s">
        <v>176</v>
      </c>
      <c r="E103" s="242"/>
      <c r="F103" s="242"/>
      <c r="G103" s="242"/>
      <c r="H103" s="242"/>
      <c r="I103" s="133"/>
      <c r="J103" s="133"/>
      <c r="K103" s="133"/>
      <c r="L103" s="133"/>
      <c r="M103" s="133"/>
      <c r="N103" s="228">
        <f>ROUND(N89*T103,2)</f>
        <v>0</v>
      </c>
      <c r="O103" s="242"/>
      <c r="P103" s="242"/>
      <c r="Q103" s="242"/>
      <c r="R103" s="134"/>
      <c r="S103" s="133"/>
      <c r="T103" s="135"/>
      <c r="U103" s="136" t="s">
        <v>39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175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9</v>
      </c>
      <c r="BK103" s="137"/>
      <c r="BL103" s="137"/>
      <c r="BM103" s="137"/>
    </row>
    <row r="104" spans="2:65" s="1" customFormat="1" ht="18" customHeight="1">
      <c r="B104" s="132"/>
      <c r="C104" s="133"/>
      <c r="D104" s="227" t="s">
        <v>177</v>
      </c>
      <c r="E104" s="242"/>
      <c r="F104" s="242"/>
      <c r="G104" s="242"/>
      <c r="H104" s="242"/>
      <c r="I104" s="133"/>
      <c r="J104" s="133"/>
      <c r="K104" s="133"/>
      <c r="L104" s="133"/>
      <c r="M104" s="133"/>
      <c r="N104" s="228">
        <f>ROUND(N89*T104,2)</f>
        <v>0</v>
      </c>
      <c r="O104" s="242"/>
      <c r="P104" s="242"/>
      <c r="Q104" s="242"/>
      <c r="R104" s="134"/>
      <c r="S104" s="133"/>
      <c r="T104" s="135"/>
      <c r="U104" s="136" t="s">
        <v>39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175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9</v>
      </c>
      <c r="BK104" s="137"/>
      <c r="BL104" s="137"/>
      <c r="BM104" s="137"/>
    </row>
    <row r="105" spans="2:65" s="1" customFormat="1" ht="18" customHeight="1">
      <c r="B105" s="132"/>
      <c r="C105" s="133"/>
      <c r="D105" s="227" t="s">
        <v>178</v>
      </c>
      <c r="E105" s="242"/>
      <c r="F105" s="242"/>
      <c r="G105" s="242"/>
      <c r="H105" s="242"/>
      <c r="I105" s="133"/>
      <c r="J105" s="133"/>
      <c r="K105" s="133"/>
      <c r="L105" s="133"/>
      <c r="M105" s="133"/>
      <c r="N105" s="228">
        <f>ROUND(N89*T105,2)</f>
        <v>0</v>
      </c>
      <c r="O105" s="242"/>
      <c r="P105" s="242"/>
      <c r="Q105" s="242"/>
      <c r="R105" s="134"/>
      <c r="S105" s="133"/>
      <c r="T105" s="135"/>
      <c r="U105" s="136" t="s">
        <v>39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175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9</v>
      </c>
      <c r="BK105" s="137"/>
      <c r="BL105" s="137"/>
      <c r="BM105" s="137"/>
    </row>
    <row r="106" spans="2:65" s="1" customFormat="1" ht="18" customHeight="1">
      <c r="B106" s="132"/>
      <c r="C106" s="133"/>
      <c r="D106" s="227" t="s">
        <v>179</v>
      </c>
      <c r="E106" s="242"/>
      <c r="F106" s="242"/>
      <c r="G106" s="242"/>
      <c r="H106" s="242"/>
      <c r="I106" s="133"/>
      <c r="J106" s="133"/>
      <c r="K106" s="133"/>
      <c r="L106" s="133"/>
      <c r="M106" s="133"/>
      <c r="N106" s="228">
        <f>ROUND(N89*T106,2)</f>
        <v>0</v>
      </c>
      <c r="O106" s="242"/>
      <c r="P106" s="242"/>
      <c r="Q106" s="242"/>
      <c r="R106" s="134"/>
      <c r="S106" s="133"/>
      <c r="T106" s="135"/>
      <c r="U106" s="136" t="s">
        <v>39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175</v>
      </c>
      <c r="AZ106" s="137"/>
      <c r="BA106" s="137"/>
      <c r="BB106" s="137"/>
      <c r="BC106" s="137"/>
      <c r="BD106" s="137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9</v>
      </c>
      <c r="BK106" s="137"/>
      <c r="BL106" s="137"/>
      <c r="BM106" s="137"/>
    </row>
    <row r="107" spans="2:65" s="1" customFormat="1" ht="18" customHeight="1">
      <c r="B107" s="132"/>
      <c r="C107" s="133"/>
      <c r="D107" s="140" t="s">
        <v>180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228">
        <f>ROUND(N89*T107,2)</f>
        <v>0</v>
      </c>
      <c r="O107" s="242"/>
      <c r="P107" s="242"/>
      <c r="Q107" s="242"/>
      <c r="R107" s="134"/>
      <c r="S107" s="133"/>
      <c r="T107" s="141"/>
      <c r="U107" s="142" t="s">
        <v>39</v>
      </c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8" t="s">
        <v>181</v>
      </c>
      <c r="AZ107" s="137"/>
      <c r="BA107" s="137"/>
      <c r="BB107" s="137"/>
      <c r="BC107" s="137"/>
      <c r="BD107" s="137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9</v>
      </c>
      <c r="BK107" s="137"/>
      <c r="BL107" s="137"/>
      <c r="BM107" s="137"/>
    </row>
    <row r="108" spans="2:18" s="1" customFormat="1" ht="13.5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29.25" customHeight="1">
      <c r="B109" s="31"/>
      <c r="C109" s="115" t="s">
        <v>150</v>
      </c>
      <c r="D109" s="116"/>
      <c r="E109" s="116"/>
      <c r="F109" s="116"/>
      <c r="G109" s="116"/>
      <c r="H109" s="116"/>
      <c r="I109" s="116"/>
      <c r="J109" s="116"/>
      <c r="K109" s="116"/>
      <c r="L109" s="225">
        <f>ROUND(SUM(N89+N101),2)</f>
        <v>0</v>
      </c>
      <c r="M109" s="237"/>
      <c r="N109" s="237"/>
      <c r="O109" s="237"/>
      <c r="P109" s="237"/>
      <c r="Q109" s="237"/>
      <c r="R109" s="33"/>
    </row>
    <row r="110" spans="2:18" s="1" customFormat="1" ht="6.95" customHeight="1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4" spans="2:18" s="1" customFormat="1" ht="6.95" customHeight="1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5" spans="2:18" s="1" customFormat="1" ht="36.95" customHeight="1">
      <c r="B115" s="31"/>
      <c r="C115" s="185" t="s">
        <v>182</v>
      </c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33"/>
    </row>
    <row r="116" spans="2:18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30" customHeight="1">
      <c r="B117" s="31"/>
      <c r="C117" s="26" t="s">
        <v>18</v>
      </c>
      <c r="D117" s="32"/>
      <c r="E117" s="32"/>
      <c r="F117" s="229" t="str">
        <f>F6</f>
        <v>ODOLOV</v>
      </c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32"/>
      <c r="R117" s="33"/>
    </row>
    <row r="118" spans="2:18" ht="30" customHeight="1">
      <c r="B118" s="18"/>
      <c r="C118" s="26" t="s">
        <v>153</v>
      </c>
      <c r="D118" s="19"/>
      <c r="E118" s="19"/>
      <c r="F118" s="229" t="s">
        <v>1963</v>
      </c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9"/>
      <c r="R118" s="20"/>
    </row>
    <row r="119" spans="2:18" s="1" customFormat="1" ht="36.95" customHeight="1">
      <c r="B119" s="31"/>
      <c r="C119" s="65" t="s">
        <v>155</v>
      </c>
      <c r="D119" s="32"/>
      <c r="E119" s="32"/>
      <c r="F119" s="205" t="str">
        <f>F8</f>
        <v>ÚT - STROJNÍ</v>
      </c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32"/>
      <c r="R119" s="33"/>
    </row>
    <row r="120" spans="2:18" s="1" customFormat="1" ht="6.9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18" s="1" customFormat="1" ht="18" customHeight="1">
      <c r="B121" s="31"/>
      <c r="C121" s="26" t="s">
        <v>22</v>
      </c>
      <c r="D121" s="32"/>
      <c r="E121" s="32"/>
      <c r="F121" s="24" t="str">
        <f>F10</f>
        <v xml:space="preserve"> </v>
      </c>
      <c r="G121" s="32"/>
      <c r="H121" s="32"/>
      <c r="I121" s="32"/>
      <c r="J121" s="32"/>
      <c r="K121" s="26" t="s">
        <v>24</v>
      </c>
      <c r="L121" s="32"/>
      <c r="M121" s="235" t="str">
        <f>IF(O10="","",O10)</f>
        <v>8.7.2016</v>
      </c>
      <c r="N121" s="204"/>
      <c r="O121" s="204"/>
      <c r="P121" s="204"/>
      <c r="Q121" s="32"/>
      <c r="R121" s="33"/>
    </row>
    <row r="122" spans="2:18" s="1" customFormat="1" ht="6.95" customHeight="1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18" s="1" customFormat="1" ht="15">
      <c r="B123" s="31"/>
      <c r="C123" s="26" t="s">
        <v>26</v>
      </c>
      <c r="D123" s="32"/>
      <c r="E123" s="32"/>
      <c r="F123" s="24" t="str">
        <f>E13</f>
        <v xml:space="preserve"> </v>
      </c>
      <c r="G123" s="32"/>
      <c r="H123" s="32"/>
      <c r="I123" s="32"/>
      <c r="J123" s="32"/>
      <c r="K123" s="26" t="s">
        <v>31</v>
      </c>
      <c r="L123" s="32"/>
      <c r="M123" s="190" t="str">
        <f>E19</f>
        <v xml:space="preserve"> </v>
      </c>
      <c r="N123" s="204"/>
      <c r="O123" s="204"/>
      <c r="P123" s="204"/>
      <c r="Q123" s="204"/>
      <c r="R123" s="33"/>
    </row>
    <row r="124" spans="2:18" s="1" customFormat="1" ht="14.45" customHeight="1">
      <c r="B124" s="31"/>
      <c r="C124" s="26" t="s">
        <v>29</v>
      </c>
      <c r="D124" s="32"/>
      <c r="E124" s="32"/>
      <c r="F124" s="24" t="str">
        <f>IF(E16="","",E16)</f>
        <v>Vyplň údaj</v>
      </c>
      <c r="G124" s="32"/>
      <c r="H124" s="32"/>
      <c r="I124" s="32"/>
      <c r="J124" s="32"/>
      <c r="K124" s="26" t="s">
        <v>33</v>
      </c>
      <c r="L124" s="32"/>
      <c r="M124" s="190" t="str">
        <f>E22</f>
        <v xml:space="preserve"> </v>
      </c>
      <c r="N124" s="204"/>
      <c r="O124" s="204"/>
      <c r="P124" s="204"/>
      <c r="Q124" s="204"/>
      <c r="R124" s="33"/>
    </row>
    <row r="125" spans="2:18" s="1" customFormat="1" ht="10.3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</row>
    <row r="126" spans="2:27" s="9" customFormat="1" ht="29.25" customHeight="1">
      <c r="B126" s="143"/>
      <c r="C126" s="144" t="s">
        <v>183</v>
      </c>
      <c r="D126" s="145" t="s">
        <v>184</v>
      </c>
      <c r="E126" s="145" t="s">
        <v>56</v>
      </c>
      <c r="F126" s="243" t="s">
        <v>185</v>
      </c>
      <c r="G126" s="244"/>
      <c r="H126" s="244"/>
      <c r="I126" s="244"/>
      <c r="J126" s="145" t="s">
        <v>186</v>
      </c>
      <c r="K126" s="145" t="s">
        <v>187</v>
      </c>
      <c r="L126" s="245" t="s">
        <v>188</v>
      </c>
      <c r="M126" s="244"/>
      <c r="N126" s="243" t="s">
        <v>160</v>
      </c>
      <c r="O126" s="244"/>
      <c r="P126" s="244"/>
      <c r="Q126" s="246"/>
      <c r="R126" s="146"/>
      <c r="T126" s="73" t="s">
        <v>189</v>
      </c>
      <c r="U126" s="74" t="s">
        <v>38</v>
      </c>
      <c r="V126" s="74" t="s">
        <v>190</v>
      </c>
      <c r="W126" s="74" t="s">
        <v>191</v>
      </c>
      <c r="X126" s="74" t="s">
        <v>192</v>
      </c>
      <c r="Y126" s="74" t="s">
        <v>193</v>
      </c>
      <c r="Z126" s="74" t="s">
        <v>194</v>
      </c>
      <c r="AA126" s="75" t="s">
        <v>195</v>
      </c>
    </row>
    <row r="127" spans="2:63" s="1" customFormat="1" ht="29.25" customHeight="1">
      <c r="B127" s="31"/>
      <c r="C127" s="77" t="s">
        <v>157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260">
        <f>BK127</f>
        <v>0</v>
      </c>
      <c r="O127" s="261"/>
      <c r="P127" s="261"/>
      <c r="Q127" s="261"/>
      <c r="R127" s="33"/>
      <c r="T127" s="76"/>
      <c r="U127" s="47"/>
      <c r="V127" s="47"/>
      <c r="W127" s="147">
        <f>W128+W189+W198</f>
        <v>0</v>
      </c>
      <c r="X127" s="47"/>
      <c r="Y127" s="147">
        <f>Y128+Y189+Y198</f>
        <v>1.9648800000000002</v>
      </c>
      <c r="Z127" s="47"/>
      <c r="AA127" s="148">
        <f>AA128+AA189+AA198</f>
        <v>0</v>
      </c>
      <c r="AT127" s="14" t="s">
        <v>73</v>
      </c>
      <c r="AU127" s="14" t="s">
        <v>162</v>
      </c>
      <c r="BK127" s="149">
        <f>BK128+BK189+BK198</f>
        <v>0</v>
      </c>
    </row>
    <row r="128" spans="2:63" s="10" customFormat="1" ht="37.35" customHeight="1">
      <c r="B128" s="150"/>
      <c r="C128" s="151"/>
      <c r="D128" s="152" t="s">
        <v>163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240">
        <f>BK128</f>
        <v>0</v>
      </c>
      <c r="O128" s="238"/>
      <c r="P128" s="238"/>
      <c r="Q128" s="238"/>
      <c r="R128" s="153"/>
      <c r="T128" s="154"/>
      <c r="U128" s="151"/>
      <c r="V128" s="151"/>
      <c r="W128" s="155">
        <f>W129+W139+W143+W157+W179+W183+W187</f>
        <v>0</v>
      </c>
      <c r="X128" s="151"/>
      <c r="Y128" s="155">
        <f>Y129+Y139+Y143+Y157+Y179+Y183+Y187</f>
        <v>1.9648800000000002</v>
      </c>
      <c r="Z128" s="151"/>
      <c r="AA128" s="156">
        <f>AA129+AA139+AA143+AA157+AA179+AA183+AA187</f>
        <v>0</v>
      </c>
      <c r="AR128" s="157" t="s">
        <v>84</v>
      </c>
      <c r="AT128" s="158" t="s">
        <v>73</v>
      </c>
      <c r="AU128" s="158" t="s">
        <v>74</v>
      </c>
      <c r="AY128" s="157" t="s">
        <v>196</v>
      </c>
      <c r="BK128" s="159">
        <f>BK129+BK139+BK143+BK157+BK179+BK183+BK187</f>
        <v>0</v>
      </c>
    </row>
    <row r="129" spans="2:63" s="10" customFormat="1" ht="19.9" customHeight="1">
      <c r="B129" s="150"/>
      <c r="C129" s="151"/>
      <c r="D129" s="160" t="s">
        <v>164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62">
        <f>BK129</f>
        <v>0</v>
      </c>
      <c r="O129" s="263"/>
      <c r="P129" s="263"/>
      <c r="Q129" s="263"/>
      <c r="R129" s="153"/>
      <c r="T129" s="154"/>
      <c r="U129" s="151"/>
      <c r="V129" s="151"/>
      <c r="W129" s="155">
        <f>SUM(W130:W138)</f>
        <v>0</v>
      </c>
      <c r="X129" s="151"/>
      <c r="Y129" s="155">
        <f>SUM(Y130:Y138)</f>
        <v>0</v>
      </c>
      <c r="Z129" s="151"/>
      <c r="AA129" s="156">
        <f>SUM(AA130:AA138)</f>
        <v>0</v>
      </c>
      <c r="AR129" s="157" t="s">
        <v>84</v>
      </c>
      <c r="AT129" s="158" t="s">
        <v>73</v>
      </c>
      <c r="AU129" s="158" t="s">
        <v>9</v>
      </c>
      <c r="AY129" s="157" t="s">
        <v>196</v>
      </c>
      <c r="BK129" s="159">
        <f>SUM(BK130:BK138)</f>
        <v>0</v>
      </c>
    </row>
    <row r="130" spans="2:65" s="1" customFormat="1" ht="57" customHeight="1">
      <c r="B130" s="132"/>
      <c r="C130" s="161" t="s">
        <v>264</v>
      </c>
      <c r="D130" s="161" t="s">
        <v>198</v>
      </c>
      <c r="E130" s="162" t="s">
        <v>1965</v>
      </c>
      <c r="F130" s="247" t="s">
        <v>1966</v>
      </c>
      <c r="G130" s="248"/>
      <c r="H130" s="248"/>
      <c r="I130" s="248"/>
      <c r="J130" s="163" t="s">
        <v>201</v>
      </c>
      <c r="K130" s="164">
        <v>15</v>
      </c>
      <c r="L130" s="249">
        <v>0</v>
      </c>
      <c r="M130" s="248"/>
      <c r="N130" s="250">
        <f aca="true" t="shared" si="5" ref="N130:N138">ROUND(L130*K130,0)</f>
        <v>0</v>
      </c>
      <c r="O130" s="251"/>
      <c r="P130" s="251"/>
      <c r="Q130" s="251"/>
      <c r="R130" s="134"/>
      <c r="T130" s="165" t="s">
        <v>3</v>
      </c>
      <c r="U130" s="40" t="s">
        <v>39</v>
      </c>
      <c r="V130" s="32"/>
      <c r="W130" s="166">
        <f aca="true" t="shared" si="6" ref="W130:W138">V130*K130</f>
        <v>0</v>
      </c>
      <c r="X130" s="166">
        <v>0</v>
      </c>
      <c r="Y130" s="166">
        <f aca="true" t="shared" si="7" ref="Y130:Y138">X130*K130</f>
        <v>0</v>
      </c>
      <c r="Z130" s="166">
        <v>0</v>
      </c>
      <c r="AA130" s="167">
        <f aca="true" t="shared" si="8" ref="AA130:AA138">Z130*K130</f>
        <v>0</v>
      </c>
      <c r="AR130" s="14" t="s">
        <v>202</v>
      </c>
      <c r="AT130" s="14" t="s">
        <v>198</v>
      </c>
      <c r="AU130" s="14" t="s">
        <v>84</v>
      </c>
      <c r="AY130" s="14" t="s">
        <v>196</v>
      </c>
      <c r="BE130" s="110">
        <f aca="true" t="shared" si="9" ref="BE130:BE138">IF(U130="základní",N130,0)</f>
        <v>0</v>
      </c>
      <c r="BF130" s="110">
        <f aca="true" t="shared" si="10" ref="BF130:BF138">IF(U130="snížená",N130,0)</f>
        <v>0</v>
      </c>
      <c r="BG130" s="110">
        <f aca="true" t="shared" si="11" ref="BG130:BG138">IF(U130="zákl. přenesená",N130,0)</f>
        <v>0</v>
      </c>
      <c r="BH130" s="110">
        <f aca="true" t="shared" si="12" ref="BH130:BH138">IF(U130="sníž. přenesená",N130,0)</f>
        <v>0</v>
      </c>
      <c r="BI130" s="110">
        <f aca="true" t="shared" si="13" ref="BI130:BI138">IF(U130="nulová",N130,0)</f>
        <v>0</v>
      </c>
      <c r="BJ130" s="14" t="s">
        <v>9</v>
      </c>
      <c r="BK130" s="110">
        <f aca="true" t="shared" si="14" ref="BK130:BK138">ROUND(L130*K130,0)</f>
        <v>0</v>
      </c>
      <c r="BL130" s="14" t="s">
        <v>203</v>
      </c>
      <c r="BM130" s="14" t="s">
        <v>1967</v>
      </c>
    </row>
    <row r="131" spans="2:65" s="1" customFormat="1" ht="57" customHeight="1">
      <c r="B131" s="132"/>
      <c r="C131" s="161" t="s">
        <v>395</v>
      </c>
      <c r="D131" s="161" t="s">
        <v>198</v>
      </c>
      <c r="E131" s="162" t="s">
        <v>1968</v>
      </c>
      <c r="F131" s="247" t="s">
        <v>513</v>
      </c>
      <c r="G131" s="248"/>
      <c r="H131" s="248"/>
      <c r="I131" s="248"/>
      <c r="J131" s="163" t="s">
        <v>201</v>
      </c>
      <c r="K131" s="164">
        <v>72</v>
      </c>
      <c r="L131" s="249">
        <v>0</v>
      </c>
      <c r="M131" s="248"/>
      <c r="N131" s="250">
        <f t="shared" si="5"/>
        <v>0</v>
      </c>
      <c r="O131" s="251"/>
      <c r="P131" s="251"/>
      <c r="Q131" s="251"/>
      <c r="R131" s="134"/>
      <c r="T131" s="165" t="s">
        <v>3</v>
      </c>
      <c r="U131" s="40" t="s">
        <v>39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202</v>
      </c>
      <c r="AT131" s="14" t="s">
        <v>198</v>
      </c>
      <c r="AU131" s="14" t="s">
        <v>84</v>
      </c>
      <c r="AY131" s="14" t="s">
        <v>196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9</v>
      </c>
      <c r="BK131" s="110">
        <f t="shared" si="14"/>
        <v>0</v>
      </c>
      <c r="BL131" s="14" t="s">
        <v>203</v>
      </c>
      <c r="BM131" s="14" t="s">
        <v>1969</v>
      </c>
    </row>
    <row r="132" spans="2:65" s="1" customFormat="1" ht="57" customHeight="1">
      <c r="B132" s="132"/>
      <c r="C132" s="161" t="s">
        <v>247</v>
      </c>
      <c r="D132" s="161" t="s">
        <v>198</v>
      </c>
      <c r="E132" s="162" t="s">
        <v>515</v>
      </c>
      <c r="F132" s="247" t="s">
        <v>516</v>
      </c>
      <c r="G132" s="248"/>
      <c r="H132" s="248"/>
      <c r="I132" s="248"/>
      <c r="J132" s="163" t="s">
        <v>201</v>
      </c>
      <c r="K132" s="164">
        <v>6</v>
      </c>
      <c r="L132" s="249">
        <v>0</v>
      </c>
      <c r="M132" s="248"/>
      <c r="N132" s="250">
        <f t="shared" si="5"/>
        <v>0</v>
      </c>
      <c r="O132" s="251"/>
      <c r="P132" s="251"/>
      <c r="Q132" s="251"/>
      <c r="R132" s="134"/>
      <c r="T132" s="165" t="s">
        <v>3</v>
      </c>
      <c r="U132" s="40" t="s">
        <v>39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202</v>
      </c>
      <c r="AT132" s="14" t="s">
        <v>198</v>
      </c>
      <c r="AU132" s="14" t="s">
        <v>84</v>
      </c>
      <c r="AY132" s="14" t="s">
        <v>196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9</v>
      </c>
      <c r="BK132" s="110">
        <f t="shared" si="14"/>
        <v>0</v>
      </c>
      <c r="BL132" s="14" t="s">
        <v>203</v>
      </c>
      <c r="BM132" s="14" t="s">
        <v>1970</v>
      </c>
    </row>
    <row r="133" spans="2:65" s="1" customFormat="1" ht="57" customHeight="1">
      <c r="B133" s="132"/>
      <c r="C133" s="161" t="s">
        <v>256</v>
      </c>
      <c r="D133" s="161" t="s">
        <v>198</v>
      </c>
      <c r="E133" s="162" t="s">
        <v>199</v>
      </c>
      <c r="F133" s="247" t="s">
        <v>1971</v>
      </c>
      <c r="G133" s="248"/>
      <c r="H133" s="248"/>
      <c r="I133" s="248"/>
      <c r="J133" s="163" t="s">
        <v>201</v>
      </c>
      <c r="K133" s="164">
        <v>55</v>
      </c>
      <c r="L133" s="249">
        <v>0</v>
      </c>
      <c r="M133" s="248"/>
      <c r="N133" s="250">
        <f t="shared" si="5"/>
        <v>0</v>
      </c>
      <c r="O133" s="251"/>
      <c r="P133" s="251"/>
      <c r="Q133" s="251"/>
      <c r="R133" s="134"/>
      <c r="T133" s="165" t="s">
        <v>3</v>
      </c>
      <c r="U133" s="40" t="s">
        <v>39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202</v>
      </c>
      <c r="AT133" s="14" t="s">
        <v>198</v>
      </c>
      <c r="AU133" s="14" t="s">
        <v>84</v>
      </c>
      <c r="AY133" s="14" t="s">
        <v>196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9</v>
      </c>
      <c r="BK133" s="110">
        <f t="shared" si="14"/>
        <v>0</v>
      </c>
      <c r="BL133" s="14" t="s">
        <v>203</v>
      </c>
      <c r="BM133" s="14" t="s">
        <v>1972</v>
      </c>
    </row>
    <row r="134" spans="2:65" s="1" customFormat="1" ht="57" customHeight="1">
      <c r="B134" s="132"/>
      <c r="C134" s="161" t="s">
        <v>9</v>
      </c>
      <c r="D134" s="161" t="s">
        <v>198</v>
      </c>
      <c r="E134" s="162" t="s">
        <v>205</v>
      </c>
      <c r="F134" s="247" t="s">
        <v>206</v>
      </c>
      <c r="G134" s="248"/>
      <c r="H134" s="248"/>
      <c r="I134" s="248"/>
      <c r="J134" s="163" t="s">
        <v>201</v>
      </c>
      <c r="K134" s="164">
        <v>23</v>
      </c>
      <c r="L134" s="249">
        <v>0</v>
      </c>
      <c r="M134" s="248"/>
      <c r="N134" s="250">
        <f t="shared" si="5"/>
        <v>0</v>
      </c>
      <c r="O134" s="251"/>
      <c r="P134" s="251"/>
      <c r="Q134" s="251"/>
      <c r="R134" s="134"/>
      <c r="T134" s="165" t="s">
        <v>3</v>
      </c>
      <c r="U134" s="40" t="s">
        <v>39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202</v>
      </c>
      <c r="AT134" s="14" t="s">
        <v>198</v>
      </c>
      <c r="AU134" s="14" t="s">
        <v>84</v>
      </c>
      <c r="AY134" s="14" t="s">
        <v>196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9</v>
      </c>
      <c r="BK134" s="110">
        <f t="shared" si="14"/>
        <v>0</v>
      </c>
      <c r="BL134" s="14" t="s">
        <v>203</v>
      </c>
      <c r="BM134" s="14" t="s">
        <v>1973</v>
      </c>
    </row>
    <row r="135" spans="2:65" s="1" customFormat="1" ht="57" customHeight="1">
      <c r="B135" s="132"/>
      <c r="C135" s="161" t="s">
        <v>84</v>
      </c>
      <c r="D135" s="161" t="s">
        <v>198</v>
      </c>
      <c r="E135" s="162" t="s">
        <v>615</v>
      </c>
      <c r="F135" s="247" t="s">
        <v>616</v>
      </c>
      <c r="G135" s="248"/>
      <c r="H135" s="248"/>
      <c r="I135" s="248"/>
      <c r="J135" s="163" t="s">
        <v>201</v>
      </c>
      <c r="K135" s="164">
        <v>153</v>
      </c>
      <c r="L135" s="249">
        <v>0</v>
      </c>
      <c r="M135" s="248"/>
      <c r="N135" s="250">
        <f t="shared" si="5"/>
        <v>0</v>
      </c>
      <c r="O135" s="251"/>
      <c r="P135" s="251"/>
      <c r="Q135" s="251"/>
      <c r="R135" s="134"/>
      <c r="T135" s="165" t="s">
        <v>3</v>
      </c>
      <c r="U135" s="40" t="s">
        <v>39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202</v>
      </c>
      <c r="AT135" s="14" t="s">
        <v>198</v>
      </c>
      <c r="AU135" s="14" t="s">
        <v>84</v>
      </c>
      <c r="AY135" s="14" t="s">
        <v>196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9</v>
      </c>
      <c r="BK135" s="110">
        <f t="shared" si="14"/>
        <v>0</v>
      </c>
      <c r="BL135" s="14" t="s">
        <v>203</v>
      </c>
      <c r="BM135" s="14" t="s">
        <v>1974</v>
      </c>
    </row>
    <row r="136" spans="2:65" s="1" customFormat="1" ht="57" customHeight="1">
      <c r="B136" s="132"/>
      <c r="C136" s="161" t="s">
        <v>98</v>
      </c>
      <c r="D136" s="161" t="s">
        <v>198</v>
      </c>
      <c r="E136" s="162" t="s">
        <v>1896</v>
      </c>
      <c r="F136" s="247" t="s">
        <v>1897</v>
      </c>
      <c r="G136" s="248"/>
      <c r="H136" s="248"/>
      <c r="I136" s="248"/>
      <c r="J136" s="163" t="s">
        <v>201</v>
      </c>
      <c r="K136" s="164">
        <v>27</v>
      </c>
      <c r="L136" s="249">
        <v>0</v>
      </c>
      <c r="M136" s="248"/>
      <c r="N136" s="250">
        <f t="shared" si="5"/>
        <v>0</v>
      </c>
      <c r="O136" s="251"/>
      <c r="P136" s="251"/>
      <c r="Q136" s="251"/>
      <c r="R136" s="134"/>
      <c r="T136" s="165" t="s">
        <v>3</v>
      </c>
      <c r="U136" s="40" t="s">
        <v>39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202</v>
      </c>
      <c r="AT136" s="14" t="s">
        <v>198</v>
      </c>
      <c r="AU136" s="14" t="s">
        <v>84</v>
      </c>
      <c r="AY136" s="14" t="s">
        <v>196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9</v>
      </c>
      <c r="BK136" s="110">
        <f t="shared" si="14"/>
        <v>0</v>
      </c>
      <c r="BL136" s="14" t="s">
        <v>203</v>
      </c>
      <c r="BM136" s="14" t="s">
        <v>1975</v>
      </c>
    </row>
    <row r="137" spans="2:65" s="1" customFormat="1" ht="31.5" customHeight="1">
      <c r="B137" s="132"/>
      <c r="C137" s="168" t="s">
        <v>216</v>
      </c>
      <c r="D137" s="168" t="s">
        <v>217</v>
      </c>
      <c r="E137" s="169" t="s">
        <v>218</v>
      </c>
      <c r="F137" s="252" t="s">
        <v>219</v>
      </c>
      <c r="G137" s="251"/>
      <c r="H137" s="251"/>
      <c r="I137" s="251"/>
      <c r="J137" s="170" t="s">
        <v>201</v>
      </c>
      <c r="K137" s="171">
        <v>351</v>
      </c>
      <c r="L137" s="253">
        <v>0</v>
      </c>
      <c r="M137" s="251"/>
      <c r="N137" s="254">
        <f t="shared" si="5"/>
        <v>0</v>
      </c>
      <c r="O137" s="251"/>
      <c r="P137" s="251"/>
      <c r="Q137" s="251"/>
      <c r="R137" s="134"/>
      <c r="T137" s="165" t="s">
        <v>3</v>
      </c>
      <c r="U137" s="40" t="s">
        <v>39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203</v>
      </c>
      <c r="AT137" s="14" t="s">
        <v>217</v>
      </c>
      <c r="AU137" s="14" t="s">
        <v>84</v>
      </c>
      <c r="AY137" s="14" t="s">
        <v>196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9</v>
      </c>
      <c r="BK137" s="110">
        <f t="shared" si="14"/>
        <v>0</v>
      </c>
      <c r="BL137" s="14" t="s">
        <v>203</v>
      </c>
      <c r="BM137" s="14" t="s">
        <v>1976</v>
      </c>
    </row>
    <row r="138" spans="2:65" s="1" customFormat="1" ht="31.5" customHeight="1">
      <c r="B138" s="132"/>
      <c r="C138" s="168" t="s">
        <v>221</v>
      </c>
      <c r="D138" s="168" t="s">
        <v>217</v>
      </c>
      <c r="E138" s="169" t="s">
        <v>222</v>
      </c>
      <c r="F138" s="252" t="s">
        <v>223</v>
      </c>
      <c r="G138" s="251"/>
      <c r="H138" s="251"/>
      <c r="I138" s="251"/>
      <c r="J138" s="170" t="s">
        <v>224</v>
      </c>
      <c r="K138" s="172">
        <v>0</v>
      </c>
      <c r="L138" s="253">
        <v>0</v>
      </c>
      <c r="M138" s="251"/>
      <c r="N138" s="254">
        <f t="shared" si="5"/>
        <v>0</v>
      </c>
      <c r="O138" s="251"/>
      <c r="P138" s="251"/>
      <c r="Q138" s="251"/>
      <c r="R138" s="134"/>
      <c r="T138" s="165" t="s">
        <v>3</v>
      </c>
      <c r="U138" s="40" t="s">
        <v>39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203</v>
      </c>
      <c r="AT138" s="14" t="s">
        <v>217</v>
      </c>
      <c r="AU138" s="14" t="s">
        <v>84</v>
      </c>
      <c r="AY138" s="14" t="s">
        <v>196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9</v>
      </c>
      <c r="BK138" s="110">
        <f t="shared" si="14"/>
        <v>0</v>
      </c>
      <c r="BL138" s="14" t="s">
        <v>203</v>
      </c>
      <c r="BM138" s="14" t="s">
        <v>1977</v>
      </c>
    </row>
    <row r="139" spans="2:63" s="10" customFormat="1" ht="29.85" customHeight="1">
      <c r="B139" s="150"/>
      <c r="C139" s="151"/>
      <c r="D139" s="160" t="s">
        <v>166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264">
        <f>BK139</f>
        <v>0</v>
      </c>
      <c r="O139" s="265"/>
      <c r="P139" s="265"/>
      <c r="Q139" s="265"/>
      <c r="R139" s="153"/>
      <c r="T139" s="154"/>
      <c r="U139" s="151"/>
      <c r="V139" s="151"/>
      <c r="W139" s="155">
        <f>SUM(W140:W142)</f>
        <v>0</v>
      </c>
      <c r="X139" s="151"/>
      <c r="Y139" s="155">
        <f>SUM(Y140:Y142)</f>
        <v>0.04838</v>
      </c>
      <c r="Z139" s="151"/>
      <c r="AA139" s="156">
        <f>SUM(AA140:AA142)</f>
        <v>0</v>
      </c>
      <c r="AR139" s="157" t="s">
        <v>84</v>
      </c>
      <c r="AT139" s="158" t="s">
        <v>73</v>
      </c>
      <c r="AU139" s="158" t="s">
        <v>9</v>
      </c>
      <c r="AY139" s="157" t="s">
        <v>196</v>
      </c>
      <c r="BK139" s="159">
        <f>SUM(BK140:BK142)</f>
        <v>0</v>
      </c>
    </row>
    <row r="140" spans="2:65" s="1" customFormat="1" ht="22.5" customHeight="1">
      <c r="B140" s="132"/>
      <c r="C140" s="168" t="s">
        <v>398</v>
      </c>
      <c r="D140" s="168" t="s">
        <v>217</v>
      </c>
      <c r="E140" s="169" t="s">
        <v>243</v>
      </c>
      <c r="F140" s="252" t="s">
        <v>244</v>
      </c>
      <c r="G140" s="251"/>
      <c r="H140" s="251"/>
      <c r="I140" s="251"/>
      <c r="J140" s="170" t="s">
        <v>245</v>
      </c>
      <c r="K140" s="171">
        <v>30</v>
      </c>
      <c r="L140" s="253">
        <v>0</v>
      </c>
      <c r="M140" s="251"/>
      <c r="N140" s="254">
        <f>ROUND(L140*K140,0)</f>
        <v>0</v>
      </c>
      <c r="O140" s="251"/>
      <c r="P140" s="251"/>
      <c r="Q140" s="251"/>
      <c r="R140" s="134"/>
      <c r="T140" s="165" t="s">
        <v>3</v>
      </c>
      <c r="U140" s="40" t="s">
        <v>39</v>
      </c>
      <c r="V140" s="32"/>
      <c r="W140" s="166">
        <f>V140*K140</f>
        <v>0</v>
      </c>
      <c r="X140" s="166">
        <v>0.00113</v>
      </c>
      <c r="Y140" s="166">
        <f>X140*K140</f>
        <v>0.0339</v>
      </c>
      <c r="Z140" s="166">
        <v>0</v>
      </c>
      <c r="AA140" s="167">
        <f>Z140*K140</f>
        <v>0</v>
      </c>
      <c r="AR140" s="14" t="s">
        <v>203</v>
      </c>
      <c r="AT140" s="14" t="s">
        <v>217</v>
      </c>
      <c r="AU140" s="14" t="s">
        <v>84</v>
      </c>
      <c r="AY140" s="14" t="s">
        <v>196</v>
      </c>
      <c r="BE140" s="110">
        <f>IF(U140="základní",N140,0)</f>
        <v>0</v>
      </c>
      <c r="BF140" s="110">
        <f>IF(U140="snížená",N140,0)</f>
        <v>0</v>
      </c>
      <c r="BG140" s="110">
        <f>IF(U140="zákl. přenesená",N140,0)</f>
        <v>0</v>
      </c>
      <c r="BH140" s="110">
        <f>IF(U140="sníž. přenesená",N140,0)</f>
        <v>0</v>
      </c>
      <c r="BI140" s="110">
        <f>IF(U140="nulová",N140,0)</f>
        <v>0</v>
      </c>
      <c r="BJ140" s="14" t="s">
        <v>9</v>
      </c>
      <c r="BK140" s="110">
        <f>ROUND(L140*K140,0)</f>
        <v>0</v>
      </c>
      <c r="BL140" s="14" t="s">
        <v>203</v>
      </c>
      <c r="BM140" s="14" t="s">
        <v>1978</v>
      </c>
    </row>
    <row r="141" spans="2:65" s="1" customFormat="1" ht="44.25" customHeight="1">
      <c r="B141" s="132"/>
      <c r="C141" s="168" t="s">
        <v>532</v>
      </c>
      <c r="D141" s="168" t="s">
        <v>217</v>
      </c>
      <c r="E141" s="169" t="s">
        <v>248</v>
      </c>
      <c r="F141" s="252" t="s">
        <v>1979</v>
      </c>
      <c r="G141" s="251"/>
      <c r="H141" s="251"/>
      <c r="I141" s="251"/>
      <c r="J141" s="170" t="s">
        <v>250</v>
      </c>
      <c r="K141" s="171">
        <v>1</v>
      </c>
      <c r="L141" s="253">
        <v>0</v>
      </c>
      <c r="M141" s="251"/>
      <c r="N141" s="254">
        <f>ROUND(L141*K141,0)</f>
        <v>0</v>
      </c>
      <c r="O141" s="251"/>
      <c r="P141" s="251"/>
      <c r="Q141" s="251"/>
      <c r="R141" s="134"/>
      <c r="T141" s="165" t="s">
        <v>3</v>
      </c>
      <c r="U141" s="40" t="s">
        <v>39</v>
      </c>
      <c r="V141" s="32"/>
      <c r="W141" s="166">
        <f>V141*K141</f>
        <v>0</v>
      </c>
      <c r="X141" s="166">
        <v>0.01448</v>
      </c>
      <c r="Y141" s="166">
        <f>X141*K141</f>
        <v>0.01448</v>
      </c>
      <c r="Z141" s="166">
        <v>0</v>
      </c>
      <c r="AA141" s="167">
        <f>Z141*K141</f>
        <v>0</v>
      </c>
      <c r="AR141" s="14" t="s">
        <v>203</v>
      </c>
      <c r="AT141" s="14" t="s">
        <v>217</v>
      </c>
      <c r="AU141" s="14" t="s">
        <v>84</v>
      </c>
      <c r="AY141" s="14" t="s">
        <v>196</v>
      </c>
      <c r="BE141" s="110">
        <f>IF(U141="základní",N141,0)</f>
        <v>0</v>
      </c>
      <c r="BF141" s="110">
        <f>IF(U141="snížená",N141,0)</f>
        <v>0</v>
      </c>
      <c r="BG141" s="110">
        <f>IF(U141="zákl. přenesená",N141,0)</f>
        <v>0</v>
      </c>
      <c r="BH141" s="110">
        <f>IF(U141="sníž. přenesená",N141,0)</f>
        <v>0</v>
      </c>
      <c r="BI141" s="110">
        <f>IF(U141="nulová",N141,0)</f>
        <v>0</v>
      </c>
      <c r="BJ141" s="14" t="s">
        <v>9</v>
      </c>
      <c r="BK141" s="110">
        <f>ROUND(L141*K141,0)</f>
        <v>0</v>
      </c>
      <c r="BL141" s="14" t="s">
        <v>203</v>
      </c>
      <c r="BM141" s="14" t="s">
        <v>1980</v>
      </c>
    </row>
    <row r="142" spans="2:65" s="1" customFormat="1" ht="31.5" customHeight="1">
      <c r="B142" s="132"/>
      <c r="C142" s="168" t="s">
        <v>401</v>
      </c>
      <c r="D142" s="168" t="s">
        <v>217</v>
      </c>
      <c r="E142" s="169" t="s">
        <v>257</v>
      </c>
      <c r="F142" s="252" t="s">
        <v>258</v>
      </c>
      <c r="G142" s="251"/>
      <c r="H142" s="251"/>
      <c r="I142" s="251"/>
      <c r="J142" s="170" t="s">
        <v>224</v>
      </c>
      <c r="K142" s="172">
        <v>0</v>
      </c>
      <c r="L142" s="253">
        <v>0</v>
      </c>
      <c r="M142" s="251"/>
      <c r="N142" s="254">
        <f>ROUND(L142*K142,0)</f>
        <v>0</v>
      </c>
      <c r="O142" s="251"/>
      <c r="P142" s="251"/>
      <c r="Q142" s="251"/>
      <c r="R142" s="134"/>
      <c r="T142" s="165" t="s">
        <v>3</v>
      </c>
      <c r="U142" s="40" t="s">
        <v>39</v>
      </c>
      <c r="V142" s="32"/>
      <c r="W142" s="166">
        <f>V142*K142</f>
        <v>0</v>
      </c>
      <c r="X142" s="166">
        <v>0</v>
      </c>
      <c r="Y142" s="166">
        <f>X142*K142</f>
        <v>0</v>
      </c>
      <c r="Z142" s="166">
        <v>0</v>
      </c>
      <c r="AA142" s="167">
        <f>Z142*K142</f>
        <v>0</v>
      </c>
      <c r="AR142" s="14" t="s">
        <v>203</v>
      </c>
      <c r="AT142" s="14" t="s">
        <v>217</v>
      </c>
      <c r="AU142" s="14" t="s">
        <v>84</v>
      </c>
      <c r="AY142" s="14" t="s">
        <v>196</v>
      </c>
      <c r="BE142" s="110">
        <f>IF(U142="základní",N142,0)</f>
        <v>0</v>
      </c>
      <c r="BF142" s="110">
        <f>IF(U142="snížená",N142,0)</f>
        <v>0</v>
      </c>
      <c r="BG142" s="110">
        <f>IF(U142="zákl. přenesená",N142,0)</f>
        <v>0</v>
      </c>
      <c r="BH142" s="110">
        <f>IF(U142="sníž. přenesená",N142,0)</f>
        <v>0</v>
      </c>
      <c r="BI142" s="110">
        <f>IF(U142="nulová",N142,0)</f>
        <v>0</v>
      </c>
      <c r="BJ142" s="14" t="s">
        <v>9</v>
      </c>
      <c r="BK142" s="110">
        <f>ROUND(L142*K142,0)</f>
        <v>0</v>
      </c>
      <c r="BL142" s="14" t="s">
        <v>203</v>
      </c>
      <c r="BM142" s="14" t="s">
        <v>1981</v>
      </c>
    </row>
    <row r="143" spans="2:63" s="10" customFormat="1" ht="29.85" customHeight="1">
      <c r="B143" s="150"/>
      <c r="C143" s="151"/>
      <c r="D143" s="160" t="s">
        <v>167</v>
      </c>
      <c r="E143" s="160"/>
      <c r="F143" s="160"/>
      <c r="G143" s="160"/>
      <c r="H143" s="160"/>
      <c r="I143" s="160"/>
      <c r="J143" s="160"/>
      <c r="K143" s="160"/>
      <c r="L143" s="160"/>
      <c r="M143" s="160"/>
      <c r="N143" s="264">
        <f>BK143</f>
        <v>0</v>
      </c>
      <c r="O143" s="265"/>
      <c r="P143" s="265"/>
      <c r="Q143" s="265"/>
      <c r="R143" s="153"/>
      <c r="T143" s="154"/>
      <c r="U143" s="151"/>
      <c r="V143" s="151"/>
      <c r="W143" s="155">
        <f>SUM(W144:W156)</f>
        <v>0</v>
      </c>
      <c r="X143" s="151"/>
      <c r="Y143" s="155">
        <f>SUM(Y144:Y156)</f>
        <v>1.3944500000000002</v>
      </c>
      <c r="Z143" s="151"/>
      <c r="AA143" s="156">
        <f>SUM(AA144:AA156)</f>
        <v>0</v>
      </c>
      <c r="AR143" s="157" t="s">
        <v>84</v>
      </c>
      <c r="AT143" s="158" t="s">
        <v>73</v>
      </c>
      <c r="AU143" s="158" t="s">
        <v>9</v>
      </c>
      <c r="AY143" s="157" t="s">
        <v>196</v>
      </c>
      <c r="BK143" s="159">
        <f>SUM(BK144:BK156)</f>
        <v>0</v>
      </c>
    </row>
    <row r="144" spans="2:65" s="1" customFormat="1" ht="31.5" customHeight="1">
      <c r="B144" s="132"/>
      <c r="C144" s="168" t="s">
        <v>419</v>
      </c>
      <c r="D144" s="168" t="s">
        <v>217</v>
      </c>
      <c r="E144" s="169" t="s">
        <v>1982</v>
      </c>
      <c r="F144" s="252" t="s">
        <v>1983</v>
      </c>
      <c r="G144" s="251"/>
      <c r="H144" s="251"/>
      <c r="I144" s="251"/>
      <c r="J144" s="170" t="s">
        <v>201</v>
      </c>
      <c r="K144" s="171">
        <v>15</v>
      </c>
      <c r="L144" s="253">
        <v>0</v>
      </c>
      <c r="M144" s="251"/>
      <c r="N144" s="254">
        <f aca="true" t="shared" si="15" ref="N144:N156">ROUND(L144*K144,0)</f>
        <v>0</v>
      </c>
      <c r="O144" s="251"/>
      <c r="P144" s="251"/>
      <c r="Q144" s="251"/>
      <c r="R144" s="134"/>
      <c r="T144" s="165" t="s">
        <v>3</v>
      </c>
      <c r="U144" s="40" t="s">
        <v>39</v>
      </c>
      <c r="V144" s="32"/>
      <c r="W144" s="166">
        <f aca="true" t="shared" si="16" ref="W144:W156">V144*K144</f>
        <v>0</v>
      </c>
      <c r="X144" s="166">
        <v>0.00117</v>
      </c>
      <c r="Y144" s="166">
        <f aca="true" t="shared" si="17" ref="Y144:Y156">X144*K144</f>
        <v>0.01755</v>
      </c>
      <c r="Z144" s="166">
        <v>0</v>
      </c>
      <c r="AA144" s="167">
        <f aca="true" t="shared" si="18" ref="AA144:AA156">Z144*K144</f>
        <v>0</v>
      </c>
      <c r="AR144" s="14" t="s">
        <v>203</v>
      </c>
      <c r="AT144" s="14" t="s">
        <v>217</v>
      </c>
      <c r="AU144" s="14" t="s">
        <v>84</v>
      </c>
      <c r="AY144" s="14" t="s">
        <v>196</v>
      </c>
      <c r="BE144" s="110">
        <f aca="true" t="shared" si="19" ref="BE144:BE156">IF(U144="základní",N144,0)</f>
        <v>0</v>
      </c>
      <c r="BF144" s="110">
        <f aca="true" t="shared" si="20" ref="BF144:BF156">IF(U144="snížená",N144,0)</f>
        <v>0</v>
      </c>
      <c r="BG144" s="110">
        <f aca="true" t="shared" si="21" ref="BG144:BG156">IF(U144="zákl. přenesená",N144,0)</f>
        <v>0</v>
      </c>
      <c r="BH144" s="110">
        <f aca="true" t="shared" si="22" ref="BH144:BH156">IF(U144="sníž. přenesená",N144,0)</f>
        <v>0</v>
      </c>
      <c r="BI144" s="110">
        <f aca="true" t="shared" si="23" ref="BI144:BI156">IF(U144="nulová",N144,0)</f>
        <v>0</v>
      </c>
      <c r="BJ144" s="14" t="s">
        <v>9</v>
      </c>
      <c r="BK144" s="110">
        <f aca="true" t="shared" si="24" ref="BK144:BK156">ROUND(L144*K144,0)</f>
        <v>0</v>
      </c>
      <c r="BL144" s="14" t="s">
        <v>203</v>
      </c>
      <c r="BM144" s="14" t="s">
        <v>1984</v>
      </c>
    </row>
    <row r="145" spans="2:65" s="1" customFormat="1" ht="31.5" customHeight="1">
      <c r="B145" s="132"/>
      <c r="C145" s="168" t="s">
        <v>10</v>
      </c>
      <c r="D145" s="168" t="s">
        <v>217</v>
      </c>
      <c r="E145" s="169" t="s">
        <v>525</v>
      </c>
      <c r="F145" s="252" t="s">
        <v>526</v>
      </c>
      <c r="G145" s="251"/>
      <c r="H145" s="251"/>
      <c r="I145" s="251"/>
      <c r="J145" s="170" t="s">
        <v>201</v>
      </c>
      <c r="K145" s="171">
        <v>120</v>
      </c>
      <c r="L145" s="253">
        <v>0</v>
      </c>
      <c r="M145" s="251"/>
      <c r="N145" s="254">
        <f t="shared" si="15"/>
        <v>0</v>
      </c>
      <c r="O145" s="251"/>
      <c r="P145" s="251"/>
      <c r="Q145" s="251"/>
      <c r="R145" s="134"/>
      <c r="T145" s="165" t="s">
        <v>3</v>
      </c>
      <c r="U145" s="40" t="s">
        <v>39</v>
      </c>
      <c r="V145" s="32"/>
      <c r="W145" s="166">
        <f t="shared" si="16"/>
        <v>0</v>
      </c>
      <c r="X145" s="166">
        <v>0.00158</v>
      </c>
      <c r="Y145" s="166">
        <f t="shared" si="17"/>
        <v>0.1896</v>
      </c>
      <c r="Z145" s="166">
        <v>0</v>
      </c>
      <c r="AA145" s="167">
        <f t="shared" si="18"/>
        <v>0</v>
      </c>
      <c r="AR145" s="14" t="s">
        <v>203</v>
      </c>
      <c r="AT145" s="14" t="s">
        <v>217</v>
      </c>
      <c r="AU145" s="14" t="s">
        <v>84</v>
      </c>
      <c r="AY145" s="14" t="s">
        <v>196</v>
      </c>
      <c r="BE145" s="110">
        <f t="shared" si="19"/>
        <v>0</v>
      </c>
      <c r="BF145" s="110">
        <f t="shared" si="20"/>
        <v>0</v>
      </c>
      <c r="BG145" s="110">
        <f t="shared" si="21"/>
        <v>0</v>
      </c>
      <c r="BH145" s="110">
        <f t="shared" si="22"/>
        <v>0</v>
      </c>
      <c r="BI145" s="110">
        <f t="shared" si="23"/>
        <v>0</v>
      </c>
      <c r="BJ145" s="14" t="s">
        <v>9</v>
      </c>
      <c r="BK145" s="110">
        <f t="shared" si="24"/>
        <v>0</v>
      </c>
      <c r="BL145" s="14" t="s">
        <v>203</v>
      </c>
      <c r="BM145" s="14" t="s">
        <v>1985</v>
      </c>
    </row>
    <row r="146" spans="2:65" s="1" customFormat="1" ht="31.5" customHeight="1">
      <c r="B146" s="132"/>
      <c r="C146" s="168" t="s">
        <v>416</v>
      </c>
      <c r="D146" s="168" t="s">
        <v>217</v>
      </c>
      <c r="E146" s="169" t="s">
        <v>528</v>
      </c>
      <c r="F146" s="252" t="s">
        <v>529</v>
      </c>
      <c r="G146" s="251"/>
      <c r="H146" s="251"/>
      <c r="I146" s="251"/>
      <c r="J146" s="170" t="s">
        <v>201</v>
      </c>
      <c r="K146" s="171">
        <v>42</v>
      </c>
      <c r="L146" s="253">
        <v>0</v>
      </c>
      <c r="M146" s="251"/>
      <c r="N146" s="254">
        <f t="shared" si="15"/>
        <v>0</v>
      </c>
      <c r="O146" s="251"/>
      <c r="P146" s="251"/>
      <c r="Q146" s="251"/>
      <c r="R146" s="134"/>
      <c r="T146" s="165" t="s">
        <v>3</v>
      </c>
      <c r="U146" s="40" t="s">
        <v>39</v>
      </c>
      <c r="V146" s="32"/>
      <c r="W146" s="166">
        <f t="shared" si="16"/>
        <v>0</v>
      </c>
      <c r="X146" s="166">
        <v>0.00199</v>
      </c>
      <c r="Y146" s="166">
        <f t="shared" si="17"/>
        <v>0.08358</v>
      </c>
      <c r="Z146" s="166">
        <v>0</v>
      </c>
      <c r="AA146" s="167">
        <f t="shared" si="18"/>
        <v>0</v>
      </c>
      <c r="AR146" s="14" t="s">
        <v>203</v>
      </c>
      <c r="AT146" s="14" t="s">
        <v>217</v>
      </c>
      <c r="AU146" s="14" t="s">
        <v>84</v>
      </c>
      <c r="AY146" s="14" t="s">
        <v>196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9</v>
      </c>
      <c r="BK146" s="110">
        <f t="shared" si="24"/>
        <v>0</v>
      </c>
      <c r="BL146" s="14" t="s">
        <v>203</v>
      </c>
      <c r="BM146" s="14" t="s">
        <v>1986</v>
      </c>
    </row>
    <row r="147" spans="2:65" s="1" customFormat="1" ht="31.5" customHeight="1">
      <c r="B147" s="132"/>
      <c r="C147" s="168" t="s">
        <v>296</v>
      </c>
      <c r="D147" s="168" t="s">
        <v>217</v>
      </c>
      <c r="E147" s="169" t="s">
        <v>261</v>
      </c>
      <c r="F147" s="252" t="s">
        <v>262</v>
      </c>
      <c r="G147" s="251"/>
      <c r="H147" s="251"/>
      <c r="I147" s="251"/>
      <c r="J147" s="170" t="s">
        <v>201</v>
      </c>
      <c r="K147" s="171">
        <v>55</v>
      </c>
      <c r="L147" s="253">
        <v>0</v>
      </c>
      <c r="M147" s="251"/>
      <c r="N147" s="254">
        <f t="shared" si="15"/>
        <v>0</v>
      </c>
      <c r="O147" s="251"/>
      <c r="P147" s="251"/>
      <c r="Q147" s="251"/>
      <c r="R147" s="134"/>
      <c r="T147" s="165" t="s">
        <v>3</v>
      </c>
      <c r="U147" s="40" t="s">
        <v>39</v>
      </c>
      <c r="V147" s="32"/>
      <c r="W147" s="166">
        <f t="shared" si="16"/>
        <v>0</v>
      </c>
      <c r="X147" s="166">
        <v>0.00296</v>
      </c>
      <c r="Y147" s="166">
        <f t="shared" si="17"/>
        <v>0.1628</v>
      </c>
      <c r="Z147" s="166">
        <v>0</v>
      </c>
      <c r="AA147" s="167">
        <f t="shared" si="18"/>
        <v>0</v>
      </c>
      <c r="AR147" s="14" t="s">
        <v>203</v>
      </c>
      <c r="AT147" s="14" t="s">
        <v>217</v>
      </c>
      <c r="AU147" s="14" t="s">
        <v>84</v>
      </c>
      <c r="AY147" s="14" t="s">
        <v>196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9</v>
      </c>
      <c r="BK147" s="110">
        <f t="shared" si="24"/>
        <v>0</v>
      </c>
      <c r="BL147" s="14" t="s">
        <v>203</v>
      </c>
      <c r="BM147" s="14" t="s">
        <v>1987</v>
      </c>
    </row>
    <row r="148" spans="2:65" s="1" customFormat="1" ht="31.5" customHeight="1">
      <c r="B148" s="132"/>
      <c r="C148" s="168" t="s">
        <v>203</v>
      </c>
      <c r="D148" s="168" t="s">
        <v>217</v>
      </c>
      <c r="E148" s="169" t="s">
        <v>265</v>
      </c>
      <c r="F148" s="252" t="s">
        <v>266</v>
      </c>
      <c r="G148" s="251"/>
      <c r="H148" s="251"/>
      <c r="I148" s="251"/>
      <c r="J148" s="170" t="s">
        <v>201</v>
      </c>
      <c r="K148" s="171">
        <v>23</v>
      </c>
      <c r="L148" s="253">
        <v>0</v>
      </c>
      <c r="M148" s="251"/>
      <c r="N148" s="254">
        <f t="shared" si="15"/>
        <v>0</v>
      </c>
      <c r="O148" s="251"/>
      <c r="P148" s="251"/>
      <c r="Q148" s="251"/>
      <c r="R148" s="134"/>
      <c r="T148" s="165" t="s">
        <v>3</v>
      </c>
      <c r="U148" s="40" t="s">
        <v>39</v>
      </c>
      <c r="V148" s="32"/>
      <c r="W148" s="166">
        <f t="shared" si="16"/>
        <v>0</v>
      </c>
      <c r="X148" s="166">
        <v>0.00376</v>
      </c>
      <c r="Y148" s="166">
        <f t="shared" si="17"/>
        <v>0.08648</v>
      </c>
      <c r="Z148" s="166">
        <v>0</v>
      </c>
      <c r="AA148" s="167">
        <f t="shared" si="18"/>
        <v>0</v>
      </c>
      <c r="AR148" s="14" t="s">
        <v>203</v>
      </c>
      <c r="AT148" s="14" t="s">
        <v>217</v>
      </c>
      <c r="AU148" s="14" t="s">
        <v>84</v>
      </c>
      <c r="AY148" s="14" t="s">
        <v>196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9</v>
      </c>
      <c r="BK148" s="110">
        <f t="shared" si="24"/>
        <v>0</v>
      </c>
      <c r="BL148" s="14" t="s">
        <v>203</v>
      </c>
      <c r="BM148" s="14" t="s">
        <v>1988</v>
      </c>
    </row>
    <row r="149" spans="2:65" s="1" customFormat="1" ht="31.5" customHeight="1">
      <c r="B149" s="132"/>
      <c r="C149" s="168" t="s">
        <v>272</v>
      </c>
      <c r="D149" s="168" t="s">
        <v>217</v>
      </c>
      <c r="E149" s="169" t="s">
        <v>725</v>
      </c>
      <c r="F149" s="252" t="s">
        <v>726</v>
      </c>
      <c r="G149" s="251"/>
      <c r="H149" s="251"/>
      <c r="I149" s="251"/>
      <c r="J149" s="170" t="s">
        <v>201</v>
      </c>
      <c r="K149" s="171">
        <v>153</v>
      </c>
      <c r="L149" s="253">
        <v>0</v>
      </c>
      <c r="M149" s="251"/>
      <c r="N149" s="254">
        <f t="shared" si="15"/>
        <v>0</v>
      </c>
      <c r="O149" s="251"/>
      <c r="P149" s="251"/>
      <c r="Q149" s="251"/>
      <c r="R149" s="134"/>
      <c r="T149" s="165" t="s">
        <v>3</v>
      </c>
      <c r="U149" s="40" t="s">
        <v>39</v>
      </c>
      <c r="V149" s="32"/>
      <c r="W149" s="166">
        <f t="shared" si="16"/>
        <v>0</v>
      </c>
      <c r="X149" s="166">
        <v>0.0044</v>
      </c>
      <c r="Y149" s="166">
        <f t="shared" si="17"/>
        <v>0.6732</v>
      </c>
      <c r="Z149" s="166">
        <v>0</v>
      </c>
      <c r="AA149" s="167">
        <f t="shared" si="18"/>
        <v>0</v>
      </c>
      <c r="AR149" s="14" t="s">
        <v>203</v>
      </c>
      <c r="AT149" s="14" t="s">
        <v>217</v>
      </c>
      <c r="AU149" s="14" t="s">
        <v>84</v>
      </c>
      <c r="AY149" s="14" t="s">
        <v>196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9</v>
      </c>
      <c r="BK149" s="110">
        <f t="shared" si="24"/>
        <v>0</v>
      </c>
      <c r="BL149" s="14" t="s">
        <v>203</v>
      </c>
      <c r="BM149" s="14" t="s">
        <v>1989</v>
      </c>
    </row>
    <row r="150" spans="2:65" s="1" customFormat="1" ht="31.5" customHeight="1">
      <c r="B150" s="132"/>
      <c r="C150" s="168" t="s">
        <v>276</v>
      </c>
      <c r="D150" s="168" t="s">
        <v>217</v>
      </c>
      <c r="E150" s="169" t="s">
        <v>728</v>
      </c>
      <c r="F150" s="252" t="s">
        <v>729</v>
      </c>
      <c r="G150" s="251"/>
      <c r="H150" s="251"/>
      <c r="I150" s="251"/>
      <c r="J150" s="170" t="s">
        <v>201</v>
      </c>
      <c r="K150" s="171">
        <v>27</v>
      </c>
      <c r="L150" s="253">
        <v>0</v>
      </c>
      <c r="M150" s="251"/>
      <c r="N150" s="254">
        <f t="shared" si="15"/>
        <v>0</v>
      </c>
      <c r="O150" s="251"/>
      <c r="P150" s="251"/>
      <c r="Q150" s="251"/>
      <c r="R150" s="134"/>
      <c r="T150" s="165" t="s">
        <v>3</v>
      </c>
      <c r="U150" s="40" t="s">
        <v>39</v>
      </c>
      <c r="V150" s="32"/>
      <c r="W150" s="166">
        <f t="shared" si="16"/>
        <v>0</v>
      </c>
      <c r="X150" s="166">
        <v>0.00629</v>
      </c>
      <c r="Y150" s="166">
        <f t="shared" si="17"/>
        <v>0.16982999999999998</v>
      </c>
      <c r="Z150" s="166">
        <v>0</v>
      </c>
      <c r="AA150" s="167">
        <f t="shared" si="18"/>
        <v>0</v>
      </c>
      <c r="AR150" s="14" t="s">
        <v>203</v>
      </c>
      <c r="AT150" s="14" t="s">
        <v>217</v>
      </c>
      <c r="AU150" s="14" t="s">
        <v>84</v>
      </c>
      <c r="AY150" s="14" t="s">
        <v>196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9</v>
      </c>
      <c r="BK150" s="110">
        <f t="shared" si="24"/>
        <v>0</v>
      </c>
      <c r="BL150" s="14" t="s">
        <v>203</v>
      </c>
      <c r="BM150" s="14" t="s">
        <v>1990</v>
      </c>
    </row>
    <row r="151" spans="2:65" s="1" customFormat="1" ht="44.25" customHeight="1">
      <c r="B151" s="132"/>
      <c r="C151" s="168" t="s">
        <v>793</v>
      </c>
      <c r="D151" s="168" t="s">
        <v>217</v>
      </c>
      <c r="E151" s="169" t="s">
        <v>1991</v>
      </c>
      <c r="F151" s="252" t="s">
        <v>1992</v>
      </c>
      <c r="G151" s="251"/>
      <c r="H151" s="251"/>
      <c r="I151" s="251"/>
      <c r="J151" s="170" t="s">
        <v>250</v>
      </c>
      <c r="K151" s="171">
        <v>2</v>
      </c>
      <c r="L151" s="253">
        <v>0</v>
      </c>
      <c r="M151" s="251"/>
      <c r="N151" s="254">
        <f t="shared" si="15"/>
        <v>0</v>
      </c>
      <c r="O151" s="251"/>
      <c r="P151" s="251"/>
      <c r="Q151" s="251"/>
      <c r="R151" s="134"/>
      <c r="T151" s="165" t="s">
        <v>3</v>
      </c>
      <c r="U151" s="40" t="s">
        <v>39</v>
      </c>
      <c r="V151" s="32"/>
      <c r="W151" s="166">
        <f t="shared" si="16"/>
        <v>0</v>
      </c>
      <c r="X151" s="166">
        <v>0.00114</v>
      </c>
      <c r="Y151" s="166">
        <f t="shared" si="17"/>
        <v>0.00228</v>
      </c>
      <c r="Z151" s="166">
        <v>0</v>
      </c>
      <c r="AA151" s="167">
        <f t="shared" si="18"/>
        <v>0</v>
      </c>
      <c r="AR151" s="14" t="s">
        <v>203</v>
      </c>
      <c r="AT151" s="14" t="s">
        <v>217</v>
      </c>
      <c r="AU151" s="14" t="s">
        <v>84</v>
      </c>
      <c r="AY151" s="14" t="s">
        <v>196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9</v>
      </c>
      <c r="BK151" s="110">
        <f t="shared" si="24"/>
        <v>0</v>
      </c>
      <c r="BL151" s="14" t="s">
        <v>203</v>
      </c>
      <c r="BM151" s="14" t="s">
        <v>1993</v>
      </c>
    </row>
    <row r="152" spans="2:65" s="1" customFormat="1" ht="44.25" customHeight="1">
      <c r="B152" s="132"/>
      <c r="C152" s="168" t="s">
        <v>574</v>
      </c>
      <c r="D152" s="168" t="s">
        <v>217</v>
      </c>
      <c r="E152" s="169" t="s">
        <v>1994</v>
      </c>
      <c r="F152" s="252" t="s">
        <v>1995</v>
      </c>
      <c r="G152" s="251"/>
      <c r="H152" s="251"/>
      <c r="I152" s="251"/>
      <c r="J152" s="170" t="s">
        <v>250</v>
      </c>
      <c r="K152" s="171">
        <v>1</v>
      </c>
      <c r="L152" s="253">
        <v>0</v>
      </c>
      <c r="M152" s="251"/>
      <c r="N152" s="254">
        <f t="shared" si="15"/>
        <v>0</v>
      </c>
      <c r="O152" s="251"/>
      <c r="P152" s="251"/>
      <c r="Q152" s="251"/>
      <c r="R152" s="134"/>
      <c r="T152" s="165" t="s">
        <v>3</v>
      </c>
      <c r="U152" s="40" t="s">
        <v>39</v>
      </c>
      <c r="V152" s="32"/>
      <c r="W152" s="166">
        <f t="shared" si="16"/>
        <v>0</v>
      </c>
      <c r="X152" s="166">
        <v>0.00149</v>
      </c>
      <c r="Y152" s="166">
        <f t="shared" si="17"/>
        <v>0.00149</v>
      </c>
      <c r="Z152" s="166">
        <v>0</v>
      </c>
      <c r="AA152" s="167">
        <f t="shared" si="18"/>
        <v>0</v>
      </c>
      <c r="AR152" s="14" t="s">
        <v>203</v>
      </c>
      <c r="AT152" s="14" t="s">
        <v>217</v>
      </c>
      <c r="AU152" s="14" t="s">
        <v>84</v>
      </c>
      <c r="AY152" s="14" t="s">
        <v>196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9</v>
      </c>
      <c r="BK152" s="110">
        <f t="shared" si="24"/>
        <v>0</v>
      </c>
      <c r="BL152" s="14" t="s">
        <v>203</v>
      </c>
      <c r="BM152" s="14" t="s">
        <v>1996</v>
      </c>
    </row>
    <row r="153" spans="2:65" s="1" customFormat="1" ht="31.5" customHeight="1">
      <c r="B153" s="132"/>
      <c r="C153" s="168" t="s">
        <v>410</v>
      </c>
      <c r="D153" s="168" t="s">
        <v>217</v>
      </c>
      <c r="E153" s="169" t="s">
        <v>273</v>
      </c>
      <c r="F153" s="252" t="s">
        <v>274</v>
      </c>
      <c r="G153" s="251"/>
      <c r="H153" s="251"/>
      <c r="I153" s="251"/>
      <c r="J153" s="170" t="s">
        <v>201</v>
      </c>
      <c r="K153" s="171">
        <v>343</v>
      </c>
      <c r="L153" s="253">
        <v>0</v>
      </c>
      <c r="M153" s="251"/>
      <c r="N153" s="254">
        <f t="shared" si="15"/>
        <v>0</v>
      </c>
      <c r="O153" s="251"/>
      <c r="P153" s="251"/>
      <c r="Q153" s="251"/>
      <c r="R153" s="134"/>
      <c r="T153" s="165" t="s">
        <v>3</v>
      </c>
      <c r="U153" s="40" t="s">
        <v>39</v>
      </c>
      <c r="V153" s="32"/>
      <c r="W153" s="166">
        <f t="shared" si="16"/>
        <v>0</v>
      </c>
      <c r="X153" s="166">
        <v>0</v>
      </c>
      <c r="Y153" s="166">
        <f t="shared" si="17"/>
        <v>0</v>
      </c>
      <c r="Z153" s="166">
        <v>0</v>
      </c>
      <c r="AA153" s="167">
        <f t="shared" si="18"/>
        <v>0</v>
      </c>
      <c r="AR153" s="14" t="s">
        <v>203</v>
      </c>
      <c r="AT153" s="14" t="s">
        <v>217</v>
      </c>
      <c r="AU153" s="14" t="s">
        <v>84</v>
      </c>
      <c r="AY153" s="14" t="s">
        <v>196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9</v>
      </c>
      <c r="BK153" s="110">
        <f t="shared" si="24"/>
        <v>0</v>
      </c>
      <c r="BL153" s="14" t="s">
        <v>203</v>
      </c>
      <c r="BM153" s="14" t="s">
        <v>1997</v>
      </c>
    </row>
    <row r="154" spans="2:65" s="1" customFormat="1" ht="31.5" customHeight="1">
      <c r="B154" s="132"/>
      <c r="C154" s="168" t="s">
        <v>476</v>
      </c>
      <c r="D154" s="168" t="s">
        <v>217</v>
      </c>
      <c r="E154" s="169" t="s">
        <v>1998</v>
      </c>
      <c r="F154" s="252" t="s">
        <v>1999</v>
      </c>
      <c r="G154" s="251"/>
      <c r="H154" s="251"/>
      <c r="I154" s="251"/>
      <c r="J154" s="170" t="s">
        <v>250</v>
      </c>
      <c r="K154" s="171">
        <v>4</v>
      </c>
      <c r="L154" s="253">
        <v>0</v>
      </c>
      <c r="M154" s="251"/>
      <c r="N154" s="254">
        <f t="shared" si="15"/>
        <v>0</v>
      </c>
      <c r="O154" s="251"/>
      <c r="P154" s="251"/>
      <c r="Q154" s="251"/>
      <c r="R154" s="134"/>
      <c r="T154" s="165" t="s">
        <v>3</v>
      </c>
      <c r="U154" s="40" t="s">
        <v>39</v>
      </c>
      <c r="V154" s="32"/>
      <c r="W154" s="166">
        <f t="shared" si="16"/>
        <v>0</v>
      </c>
      <c r="X154" s="166">
        <v>0.00191</v>
      </c>
      <c r="Y154" s="166">
        <f t="shared" si="17"/>
        <v>0.00764</v>
      </c>
      <c r="Z154" s="166">
        <v>0</v>
      </c>
      <c r="AA154" s="167">
        <f t="shared" si="18"/>
        <v>0</v>
      </c>
      <c r="AR154" s="14" t="s">
        <v>203</v>
      </c>
      <c r="AT154" s="14" t="s">
        <v>217</v>
      </c>
      <c r="AU154" s="14" t="s">
        <v>84</v>
      </c>
      <c r="AY154" s="14" t="s">
        <v>196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9</v>
      </c>
      <c r="BK154" s="110">
        <f t="shared" si="24"/>
        <v>0</v>
      </c>
      <c r="BL154" s="14" t="s">
        <v>203</v>
      </c>
      <c r="BM154" s="14" t="s">
        <v>2000</v>
      </c>
    </row>
    <row r="155" spans="2:65" s="1" customFormat="1" ht="22.5" customHeight="1">
      <c r="B155" s="132"/>
      <c r="C155" s="168" t="s">
        <v>461</v>
      </c>
      <c r="D155" s="168" t="s">
        <v>217</v>
      </c>
      <c r="E155" s="169" t="s">
        <v>281</v>
      </c>
      <c r="F155" s="252" t="s">
        <v>282</v>
      </c>
      <c r="G155" s="251"/>
      <c r="H155" s="251"/>
      <c r="I155" s="251"/>
      <c r="J155" s="170" t="s">
        <v>224</v>
      </c>
      <c r="K155" s="172">
        <v>0</v>
      </c>
      <c r="L155" s="253">
        <v>0</v>
      </c>
      <c r="M155" s="251"/>
      <c r="N155" s="254">
        <f t="shared" si="15"/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 t="shared" si="16"/>
        <v>0</v>
      </c>
      <c r="X155" s="166">
        <v>0</v>
      </c>
      <c r="Y155" s="166">
        <f t="shared" si="17"/>
        <v>0</v>
      </c>
      <c r="Z155" s="166">
        <v>0</v>
      </c>
      <c r="AA155" s="167">
        <f t="shared" si="18"/>
        <v>0</v>
      </c>
      <c r="AR155" s="14" t="s">
        <v>203</v>
      </c>
      <c r="AT155" s="14" t="s">
        <v>217</v>
      </c>
      <c r="AU155" s="14" t="s">
        <v>84</v>
      </c>
      <c r="AY155" s="14" t="s">
        <v>196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9</v>
      </c>
      <c r="BK155" s="110">
        <f t="shared" si="24"/>
        <v>0</v>
      </c>
      <c r="BL155" s="14" t="s">
        <v>203</v>
      </c>
      <c r="BM155" s="14" t="s">
        <v>2001</v>
      </c>
    </row>
    <row r="156" spans="2:65" s="1" customFormat="1" ht="31.5" customHeight="1">
      <c r="B156" s="132"/>
      <c r="C156" s="168" t="s">
        <v>292</v>
      </c>
      <c r="D156" s="168" t="s">
        <v>217</v>
      </c>
      <c r="E156" s="169" t="s">
        <v>285</v>
      </c>
      <c r="F156" s="252" t="s">
        <v>286</v>
      </c>
      <c r="G156" s="251"/>
      <c r="H156" s="251"/>
      <c r="I156" s="251"/>
      <c r="J156" s="170" t="s">
        <v>224</v>
      </c>
      <c r="K156" s="172">
        <v>0</v>
      </c>
      <c r="L156" s="253">
        <v>0</v>
      </c>
      <c r="M156" s="251"/>
      <c r="N156" s="254">
        <f t="shared" si="15"/>
        <v>0</v>
      </c>
      <c r="O156" s="251"/>
      <c r="P156" s="251"/>
      <c r="Q156" s="251"/>
      <c r="R156" s="134"/>
      <c r="T156" s="165" t="s">
        <v>3</v>
      </c>
      <c r="U156" s="40" t="s">
        <v>39</v>
      </c>
      <c r="V156" s="32"/>
      <c r="W156" s="166">
        <f t="shared" si="16"/>
        <v>0</v>
      </c>
      <c r="X156" s="166">
        <v>0</v>
      </c>
      <c r="Y156" s="166">
        <f t="shared" si="17"/>
        <v>0</v>
      </c>
      <c r="Z156" s="166">
        <v>0</v>
      </c>
      <c r="AA156" s="167">
        <f t="shared" si="18"/>
        <v>0</v>
      </c>
      <c r="AR156" s="14" t="s">
        <v>203</v>
      </c>
      <c r="AT156" s="14" t="s">
        <v>217</v>
      </c>
      <c r="AU156" s="14" t="s">
        <v>84</v>
      </c>
      <c r="AY156" s="14" t="s">
        <v>196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4" t="s">
        <v>9</v>
      </c>
      <c r="BK156" s="110">
        <f t="shared" si="24"/>
        <v>0</v>
      </c>
      <c r="BL156" s="14" t="s">
        <v>203</v>
      </c>
      <c r="BM156" s="14" t="s">
        <v>2002</v>
      </c>
    </row>
    <row r="157" spans="2:63" s="10" customFormat="1" ht="29.85" customHeight="1">
      <c r="B157" s="150"/>
      <c r="C157" s="151"/>
      <c r="D157" s="160" t="s">
        <v>168</v>
      </c>
      <c r="E157" s="160"/>
      <c r="F157" s="160"/>
      <c r="G157" s="160"/>
      <c r="H157" s="160"/>
      <c r="I157" s="160"/>
      <c r="J157" s="160"/>
      <c r="K157" s="160"/>
      <c r="L157" s="160"/>
      <c r="M157" s="160"/>
      <c r="N157" s="264">
        <f>BK157</f>
        <v>0</v>
      </c>
      <c r="O157" s="265"/>
      <c r="P157" s="265"/>
      <c r="Q157" s="265"/>
      <c r="R157" s="153"/>
      <c r="T157" s="154"/>
      <c r="U157" s="151"/>
      <c r="V157" s="151"/>
      <c r="W157" s="155">
        <f>SUM(W158:W178)</f>
        <v>0</v>
      </c>
      <c r="X157" s="151"/>
      <c r="Y157" s="155">
        <f>SUM(Y158:Y178)</f>
        <v>0.06553999999999999</v>
      </c>
      <c r="Z157" s="151"/>
      <c r="AA157" s="156">
        <f>SUM(AA158:AA178)</f>
        <v>0</v>
      </c>
      <c r="AR157" s="157" t="s">
        <v>84</v>
      </c>
      <c r="AT157" s="158" t="s">
        <v>73</v>
      </c>
      <c r="AU157" s="158" t="s">
        <v>9</v>
      </c>
      <c r="AY157" s="157" t="s">
        <v>196</v>
      </c>
      <c r="BK157" s="159">
        <f>SUM(BK158:BK178)</f>
        <v>0</v>
      </c>
    </row>
    <row r="158" spans="2:65" s="1" customFormat="1" ht="31.5" customHeight="1">
      <c r="B158" s="132"/>
      <c r="C158" s="168" t="s">
        <v>300</v>
      </c>
      <c r="D158" s="168" t="s">
        <v>217</v>
      </c>
      <c r="E158" s="169" t="s">
        <v>1922</v>
      </c>
      <c r="F158" s="252" t="s">
        <v>1923</v>
      </c>
      <c r="G158" s="251"/>
      <c r="H158" s="251"/>
      <c r="I158" s="251"/>
      <c r="J158" s="170" t="s">
        <v>245</v>
      </c>
      <c r="K158" s="171">
        <v>1</v>
      </c>
      <c r="L158" s="253">
        <v>0</v>
      </c>
      <c r="M158" s="251"/>
      <c r="N158" s="254">
        <f aca="true" t="shared" si="25" ref="N158:N178">ROUND(L158*K158,0)</f>
        <v>0</v>
      </c>
      <c r="O158" s="251"/>
      <c r="P158" s="251"/>
      <c r="Q158" s="251"/>
      <c r="R158" s="134"/>
      <c r="T158" s="165" t="s">
        <v>3</v>
      </c>
      <c r="U158" s="40" t="s">
        <v>39</v>
      </c>
      <c r="V158" s="32"/>
      <c r="W158" s="166">
        <f aca="true" t="shared" si="26" ref="W158:W178">V158*K158</f>
        <v>0</v>
      </c>
      <c r="X158" s="166">
        <v>0.01309</v>
      </c>
      <c r="Y158" s="166">
        <f aca="true" t="shared" si="27" ref="Y158:Y178">X158*K158</f>
        <v>0.01309</v>
      </c>
      <c r="Z158" s="166">
        <v>0</v>
      </c>
      <c r="AA158" s="167">
        <f aca="true" t="shared" si="28" ref="AA158:AA178">Z158*K158</f>
        <v>0</v>
      </c>
      <c r="AR158" s="14" t="s">
        <v>203</v>
      </c>
      <c r="AT158" s="14" t="s">
        <v>217</v>
      </c>
      <c r="AU158" s="14" t="s">
        <v>84</v>
      </c>
      <c r="AY158" s="14" t="s">
        <v>196</v>
      </c>
      <c r="BE158" s="110">
        <f aca="true" t="shared" si="29" ref="BE158:BE178">IF(U158="základní",N158,0)</f>
        <v>0</v>
      </c>
      <c r="BF158" s="110">
        <f aca="true" t="shared" si="30" ref="BF158:BF178">IF(U158="snížená",N158,0)</f>
        <v>0</v>
      </c>
      <c r="BG158" s="110">
        <f aca="true" t="shared" si="31" ref="BG158:BG178">IF(U158="zákl. přenesená",N158,0)</f>
        <v>0</v>
      </c>
      <c r="BH158" s="110">
        <f aca="true" t="shared" si="32" ref="BH158:BH178">IF(U158="sníž. přenesená",N158,0)</f>
        <v>0</v>
      </c>
      <c r="BI158" s="110">
        <f aca="true" t="shared" si="33" ref="BI158:BI178">IF(U158="nulová",N158,0)</f>
        <v>0</v>
      </c>
      <c r="BJ158" s="14" t="s">
        <v>9</v>
      </c>
      <c r="BK158" s="110">
        <f aca="true" t="shared" si="34" ref="BK158:BK178">ROUND(L158*K158,0)</f>
        <v>0</v>
      </c>
      <c r="BL158" s="14" t="s">
        <v>203</v>
      </c>
      <c r="BM158" s="14" t="s">
        <v>2003</v>
      </c>
    </row>
    <row r="159" spans="2:65" s="1" customFormat="1" ht="31.5" customHeight="1">
      <c r="B159" s="132"/>
      <c r="C159" s="168" t="s">
        <v>238</v>
      </c>
      <c r="D159" s="168" t="s">
        <v>217</v>
      </c>
      <c r="E159" s="169" t="s">
        <v>773</v>
      </c>
      <c r="F159" s="252" t="s">
        <v>774</v>
      </c>
      <c r="G159" s="251"/>
      <c r="H159" s="251"/>
      <c r="I159" s="251"/>
      <c r="J159" s="170" t="s">
        <v>245</v>
      </c>
      <c r="K159" s="171">
        <v>1</v>
      </c>
      <c r="L159" s="253">
        <v>0</v>
      </c>
      <c r="M159" s="251"/>
      <c r="N159" s="254">
        <f t="shared" si="25"/>
        <v>0</v>
      </c>
      <c r="O159" s="251"/>
      <c r="P159" s="251"/>
      <c r="Q159" s="251"/>
      <c r="R159" s="134"/>
      <c r="T159" s="165" t="s">
        <v>3</v>
      </c>
      <c r="U159" s="40" t="s">
        <v>39</v>
      </c>
      <c r="V159" s="32"/>
      <c r="W159" s="166">
        <f t="shared" si="26"/>
        <v>0</v>
      </c>
      <c r="X159" s="166">
        <v>0.0168</v>
      </c>
      <c r="Y159" s="166">
        <f t="shared" si="27"/>
        <v>0.0168</v>
      </c>
      <c r="Z159" s="166">
        <v>0</v>
      </c>
      <c r="AA159" s="167">
        <f t="shared" si="28"/>
        <v>0</v>
      </c>
      <c r="AR159" s="14" t="s">
        <v>203</v>
      </c>
      <c r="AT159" s="14" t="s">
        <v>217</v>
      </c>
      <c r="AU159" s="14" t="s">
        <v>84</v>
      </c>
      <c r="AY159" s="14" t="s">
        <v>196</v>
      </c>
      <c r="BE159" s="110">
        <f t="shared" si="29"/>
        <v>0</v>
      </c>
      <c r="BF159" s="110">
        <f t="shared" si="30"/>
        <v>0</v>
      </c>
      <c r="BG159" s="110">
        <f t="shared" si="31"/>
        <v>0</v>
      </c>
      <c r="BH159" s="110">
        <f t="shared" si="32"/>
        <v>0</v>
      </c>
      <c r="BI159" s="110">
        <f t="shared" si="33"/>
        <v>0</v>
      </c>
      <c r="BJ159" s="14" t="s">
        <v>9</v>
      </c>
      <c r="BK159" s="110">
        <f t="shared" si="34"/>
        <v>0</v>
      </c>
      <c r="BL159" s="14" t="s">
        <v>203</v>
      </c>
      <c r="BM159" s="14" t="s">
        <v>2004</v>
      </c>
    </row>
    <row r="160" spans="2:65" s="1" customFormat="1" ht="31.5" customHeight="1">
      <c r="B160" s="132"/>
      <c r="C160" s="168" t="s">
        <v>280</v>
      </c>
      <c r="D160" s="168" t="s">
        <v>217</v>
      </c>
      <c r="E160" s="169" t="s">
        <v>289</v>
      </c>
      <c r="F160" s="252" t="s">
        <v>290</v>
      </c>
      <c r="G160" s="251"/>
      <c r="H160" s="251"/>
      <c r="I160" s="251"/>
      <c r="J160" s="170" t="s">
        <v>250</v>
      </c>
      <c r="K160" s="171">
        <v>2</v>
      </c>
      <c r="L160" s="253">
        <v>0</v>
      </c>
      <c r="M160" s="251"/>
      <c r="N160" s="254">
        <f t="shared" si="25"/>
        <v>0</v>
      </c>
      <c r="O160" s="251"/>
      <c r="P160" s="251"/>
      <c r="Q160" s="251"/>
      <c r="R160" s="134"/>
      <c r="T160" s="165" t="s">
        <v>3</v>
      </c>
      <c r="U160" s="40" t="s">
        <v>39</v>
      </c>
      <c r="V160" s="32"/>
      <c r="W160" s="166">
        <f t="shared" si="26"/>
        <v>0</v>
      </c>
      <c r="X160" s="166">
        <v>0.00023</v>
      </c>
      <c r="Y160" s="166">
        <f t="shared" si="27"/>
        <v>0.00046</v>
      </c>
      <c r="Z160" s="166">
        <v>0</v>
      </c>
      <c r="AA160" s="167">
        <f t="shared" si="28"/>
        <v>0</v>
      </c>
      <c r="AR160" s="14" t="s">
        <v>203</v>
      </c>
      <c r="AT160" s="14" t="s">
        <v>217</v>
      </c>
      <c r="AU160" s="14" t="s">
        <v>84</v>
      </c>
      <c r="AY160" s="14" t="s">
        <v>196</v>
      </c>
      <c r="BE160" s="110">
        <f t="shared" si="29"/>
        <v>0</v>
      </c>
      <c r="BF160" s="110">
        <f t="shared" si="30"/>
        <v>0</v>
      </c>
      <c r="BG160" s="110">
        <f t="shared" si="31"/>
        <v>0</v>
      </c>
      <c r="BH160" s="110">
        <f t="shared" si="32"/>
        <v>0</v>
      </c>
      <c r="BI160" s="110">
        <f t="shared" si="33"/>
        <v>0</v>
      </c>
      <c r="BJ160" s="14" t="s">
        <v>9</v>
      </c>
      <c r="BK160" s="110">
        <f t="shared" si="34"/>
        <v>0</v>
      </c>
      <c r="BL160" s="14" t="s">
        <v>203</v>
      </c>
      <c r="BM160" s="14" t="s">
        <v>2005</v>
      </c>
    </row>
    <row r="161" spans="2:65" s="1" customFormat="1" ht="31.5" customHeight="1">
      <c r="B161" s="132"/>
      <c r="C161" s="168" t="s">
        <v>473</v>
      </c>
      <c r="D161" s="168" t="s">
        <v>217</v>
      </c>
      <c r="E161" s="169" t="s">
        <v>2006</v>
      </c>
      <c r="F161" s="252" t="s">
        <v>2007</v>
      </c>
      <c r="G161" s="251"/>
      <c r="H161" s="251"/>
      <c r="I161" s="251"/>
      <c r="J161" s="170" t="s">
        <v>250</v>
      </c>
      <c r="K161" s="171">
        <v>1</v>
      </c>
      <c r="L161" s="253">
        <v>0</v>
      </c>
      <c r="M161" s="251"/>
      <c r="N161" s="254">
        <f t="shared" si="25"/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 t="shared" si="26"/>
        <v>0</v>
      </c>
      <c r="X161" s="166">
        <v>0.0006</v>
      </c>
      <c r="Y161" s="166">
        <f t="shared" si="27"/>
        <v>0.0006</v>
      </c>
      <c r="Z161" s="166">
        <v>0</v>
      </c>
      <c r="AA161" s="167">
        <f t="shared" si="28"/>
        <v>0</v>
      </c>
      <c r="AR161" s="14" t="s">
        <v>203</v>
      </c>
      <c r="AT161" s="14" t="s">
        <v>217</v>
      </c>
      <c r="AU161" s="14" t="s">
        <v>84</v>
      </c>
      <c r="AY161" s="14" t="s">
        <v>196</v>
      </c>
      <c r="BE161" s="110">
        <f t="shared" si="29"/>
        <v>0</v>
      </c>
      <c r="BF161" s="110">
        <f t="shared" si="30"/>
        <v>0</v>
      </c>
      <c r="BG161" s="110">
        <f t="shared" si="31"/>
        <v>0</v>
      </c>
      <c r="BH161" s="110">
        <f t="shared" si="32"/>
        <v>0</v>
      </c>
      <c r="BI161" s="110">
        <f t="shared" si="33"/>
        <v>0</v>
      </c>
      <c r="BJ161" s="14" t="s">
        <v>9</v>
      </c>
      <c r="BK161" s="110">
        <f t="shared" si="34"/>
        <v>0</v>
      </c>
      <c r="BL161" s="14" t="s">
        <v>203</v>
      </c>
      <c r="BM161" s="14" t="s">
        <v>2008</v>
      </c>
    </row>
    <row r="162" spans="2:65" s="1" customFormat="1" ht="31.5" customHeight="1">
      <c r="B162" s="132"/>
      <c r="C162" s="168" t="s">
        <v>312</v>
      </c>
      <c r="D162" s="168" t="s">
        <v>217</v>
      </c>
      <c r="E162" s="169" t="s">
        <v>804</v>
      </c>
      <c r="F162" s="252" t="s">
        <v>805</v>
      </c>
      <c r="G162" s="251"/>
      <c r="H162" s="251"/>
      <c r="I162" s="251"/>
      <c r="J162" s="170" t="s">
        <v>250</v>
      </c>
      <c r="K162" s="171">
        <v>1</v>
      </c>
      <c r="L162" s="253">
        <v>0</v>
      </c>
      <c r="M162" s="251"/>
      <c r="N162" s="254">
        <f t="shared" si="25"/>
        <v>0</v>
      </c>
      <c r="O162" s="251"/>
      <c r="P162" s="251"/>
      <c r="Q162" s="251"/>
      <c r="R162" s="134"/>
      <c r="T162" s="165" t="s">
        <v>3</v>
      </c>
      <c r="U162" s="40" t="s">
        <v>39</v>
      </c>
      <c r="V162" s="32"/>
      <c r="W162" s="166">
        <f t="shared" si="26"/>
        <v>0</v>
      </c>
      <c r="X162" s="166">
        <v>0.00136</v>
      </c>
      <c r="Y162" s="166">
        <f t="shared" si="27"/>
        <v>0.00136</v>
      </c>
      <c r="Z162" s="166">
        <v>0</v>
      </c>
      <c r="AA162" s="167">
        <f t="shared" si="28"/>
        <v>0</v>
      </c>
      <c r="AR162" s="14" t="s">
        <v>203</v>
      </c>
      <c r="AT162" s="14" t="s">
        <v>217</v>
      </c>
      <c r="AU162" s="14" t="s">
        <v>84</v>
      </c>
      <c r="AY162" s="14" t="s">
        <v>196</v>
      </c>
      <c r="BE162" s="110">
        <f t="shared" si="29"/>
        <v>0</v>
      </c>
      <c r="BF162" s="110">
        <f t="shared" si="30"/>
        <v>0</v>
      </c>
      <c r="BG162" s="110">
        <f t="shared" si="31"/>
        <v>0</v>
      </c>
      <c r="BH162" s="110">
        <f t="shared" si="32"/>
        <v>0</v>
      </c>
      <c r="BI162" s="110">
        <f t="shared" si="33"/>
        <v>0</v>
      </c>
      <c r="BJ162" s="14" t="s">
        <v>9</v>
      </c>
      <c r="BK162" s="110">
        <f t="shared" si="34"/>
        <v>0</v>
      </c>
      <c r="BL162" s="14" t="s">
        <v>203</v>
      </c>
      <c r="BM162" s="14" t="s">
        <v>2009</v>
      </c>
    </row>
    <row r="163" spans="2:65" s="1" customFormat="1" ht="31.5" customHeight="1">
      <c r="B163" s="132"/>
      <c r="C163" s="168" t="s">
        <v>316</v>
      </c>
      <c r="D163" s="168" t="s">
        <v>217</v>
      </c>
      <c r="E163" s="169" t="s">
        <v>293</v>
      </c>
      <c r="F163" s="252" t="s">
        <v>294</v>
      </c>
      <c r="G163" s="251"/>
      <c r="H163" s="251"/>
      <c r="I163" s="251"/>
      <c r="J163" s="170" t="s">
        <v>250</v>
      </c>
      <c r="K163" s="171">
        <v>4</v>
      </c>
      <c r="L163" s="253">
        <v>0</v>
      </c>
      <c r="M163" s="251"/>
      <c r="N163" s="254">
        <f t="shared" si="25"/>
        <v>0</v>
      </c>
      <c r="O163" s="251"/>
      <c r="P163" s="251"/>
      <c r="Q163" s="251"/>
      <c r="R163" s="134"/>
      <c r="T163" s="165" t="s">
        <v>3</v>
      </c>
      <c r="U163" s="40" t="s">
        <v>39</v>
      </c>
      <c r="V163" s="32"/>
      <c r="W163" s="166">
        <f t="shared" si="26"/>
        <v>0</v>
      </c>
      <c r="X163" s="166">
        <v>0.00022</v>
      </c>
      <c r="Y163" s="166">
        <f t="shared" si="27"/>
        <v>0.00088</v>
      </c>
      <c r="Z163" s="166">
        <v>0</v>
      </c>
      <c r="AA163" s="167">
        <f t="shared" si="28"/>
        <v>0</v>
      </c>
      <c r="AR163" s="14" t="s">
        <v>203</v>
      </c>
      <c r="AT163" s="14" t="s">
        <v>217</v>
      </c>
      <c r="AU163" s="14" t="s">
        <v>84</v>
      </c>
      <c r="AY163" s="14" t="s">
        <v>196</v>
      </c>
      <c r="BE163" s="110">
        <f t="shared" si="29"/>
        <v>0</v>
      </c>
      <c r="BF163" s="110">
        <f t="shared" si="30"/>
        <v>0</v>
      </c>
      <c r="BG163" s="110">
        <f t="shared" si="31"/>
        <v>0</v>
      </c>
      <c r="BH163" s="110">
        <f t="shared" si="32"/>
        <v>0</v>
      </c>
      <c r="BI163" s="110">
        <f t="shared" si="33"/>
        <v>0</v>
      </c>
      <c r="BJ163" s="14" t="s">
        <v>9</v>
      </c>
      <c r="BK163" s="110">
        <f t="shared" si="34"/>
        <v>0</v>
      </c>
      <c r="BL163" s="14" t="s">
        <v>203</v>
      </c>
      <c r="BM163" s="14" t="s">
        <v>2010</v>
      </c>
    </row>
    <row r="164" spans="2:65" s="1" customFormat="1" ht="31.5" customHeight="1">
      <c r="B164" s="132"/>
      <c r="C164" s="168" t="s">
        <v>449</v>
      </c>
      <c r="D164" s="168" t="s">
        <v>217</v>
      </c>
      <c r="E164" s="169" t="s">
        <v>549</v>
      </c>
      <c r="F164" s="252" t="s">
        <v>550</v>
      </c>
      <c r="G164" s="251"/>
      <c r="H164" s="251"/>
      <c r="I164" s="251"/>
      <c r="J164" s="170" t="s">
        <v>250</v>
      </c>
      <c r="K164" s="171">
        <v>4</v>
      </c>
      <c r="L164" s="253">
        <v>0</v>
      </c>
      <c r="M164" s="251"/>
      <c r="N164" s="254">
        <f t="shared" si="25"/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 t="shared" si="26"/>
        <v>0</v>
      </c>
      <c r="X164" s="166">
        <v>0.00034</v>
      </c>
      <c r="Y164" s="166">
        <f t="shared" si="27"/>
        <v>0.00136</v>
      </c>
      <c r="Z164" s="166">
        <v>0</v>
      </c>
      <c r="AA164" s="167">
        <f t="shared" si="28"/>
        <v>0</v>
      </c>
      <c r="AR164" s="14" t="s">
        <v>203</v>
      </c>
      <c r="AT164" s="14" t="s">
        <v>217</v>
      </c>
      <c r="AU164" s="14" t="s">
        <v>84</v>
      </c>
      <c r="AY164" s="14" t="s">
        <v>196</v>
      </c>
      <c r="BE164" s="110">
        <f t="shared" si="29"/>
        <v>0</v>
      </c>
      <c r="BF164" s="110">
        <f t="shared" si="30"/>
        <v>0</v>
      </c>
      <c r="BG164" s="110">
        <f t="shared" si="31"/>
        <v>0</v>
      </c>
      <c r="BH164" s="110">
        <f t="shared" si="32"/>
        <v>0</v>
      </c>
      <c r="BI164" s="110">
        <f t="shared" si="33"/>
        <v>0</v>
      </c>
      <c r="BJ164" s="14" t="s">
        <v>9</v>
      </c>
      <c r="BK164" s="110">
        <f t="shared" si="34"/>
        <v>0</v>
      </c>
      <c r="BL164" s="14" t="s">
        <v>203</v>
      </c>
      <c r="BM164" s="14" t="s">
        <v>2011</v>
      </c>
    </row>
    <row r="165" spans="2:65" s="1" customFormat="1" ht="31.5" customHeight="1">
      <c r="B165" s="132"/>
      <c r="C165" s="168" t="s">
        <v>1158</v>
      </c>
      <c r="D165" s="168" t="s">
        <v>217</v>
      </c>
      <c r="E165" s="169" t="s">
        <v>821</v>
      </c>
      <c r="F165" s="252" t="s">
        <v>822</v>
      </c>
      <c r="G165" s="251"/>
      <c r="H165" s="251"/>
      <c r="I165" s="251"/>
      <c r="J165" s="170" t="s">
        <v>250</v>
      </c>
      <c r="K165" s="171">
        <v>4</v>
      </c>
      <c r="L165" s="253">
        <v>0</v>
      </c>
      <c r="M165" s="251"/>
      <c r="N165" s="254">
        <f t="shared" si="25"/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 t="shared" si="26"/>
        <v>0</v>
      </c>
      <c r="X165" s="166">
        <v>0.0005</v>
      </c>
      <c r="Y165" s="166">
        <f t="shared" si="27"/>
        <v>0.002</v>
      </c>
      <c r="Z165" s="166">
        <v>0</v>
      </c>
      <c r="AA165" s="167">
        <f t="shared" si="28"/>
        <v>0</v>
      </c>
      <c r="AR165" s="14" t="s">
        <v>203</v>
      </c>
      <c r="AT165" s="14" t="s">
        <v>217</v>
      </c>
      <c r="AU165" s="14" t="s">
        <v>84</v>
      </c>
      <c r="AY165" s="14" t="s">
        <v>196</v>
      </c>
      <c r="BE165" s="110">
        <f t="shared" si="29"/>
        <v>0</v>
      </c>
      <c r="BF165" s="110">
        <f t="shared" si="30"/>
        <v>0</v>
      </c>
      <c r="BG165" s="110">
        <f t="shared" si="31"/>
        <v>0</v>
      </c>
      <c r="BH165" s="110">
        <f t="shared" si="32"/>
        <v>0</v>
      </c>
      <c r="BI165" s="110">
        <f t="shared" si="33"/>
        <v>0</v>
      </c>
      <c r="BJ165" s="14" t="s">
        <v>9</v>
      </c>
      <c r="BK165" s="110">
        <f t="shared" si="34"/>
        <v>0</v>
      </c>
      <c r="BL165" s="14" t="s">
        <v>203</v>
      </c>
      <c r="BM165" s="14" t="s">
        <v>2012</v>
      </c>
    </row>
    <row r="166" spans="2:65" s="1" customFormat="1" ht="31.5" customHeight="1">
      <c r="B166" s="132"/>
      <c r="C166" s="168" t="s">
        <v>320</v>
      </c>
      <c r="D166" s="168" t="s">
        <v>217</v>
      </c>
      <c r="E166" s="169" t="s">
        <v>828</v>
      </c>
      <c r="F166" s="252" t="s">
        <v>829</v>
      </c>
      <c r="G166" s="251"/>
      <c r="H166" s="251"/>
      <c r="I166" s="251"/>
      <c r="J166" s="170" t="s">
        <v>250</v>
      </c>
      <c r="K166" s="171">
        <v>4</v>
      </c>
      <c r="L166" s="253">
        <v>0</v>
      </c>
      <c r="M166" s="251"/>
      <c r="N166" s="254">
        <f t="shared" si="25"/>
        <v>0</v>
      </c>
      <c r="O166" s="251"/>
      <c r="P166" s="251"/>
      <c r="Q166" s="251"/>
      <c r="R166" s="134"/>
      <c r="T166" s="165" t="s">
        <v>3</v>
      </c>
      <c r="U166" s="40" t="s">
        <v>39</v>
      </c>
      <c r="V166" s="32"/>
      <c r="W166" s="166">
        <f t="shared" si="26"/>
        <v>0</v>
      </c>
      <c r="X166" s="166">
        <v>0.00107</v>
      </c>
      <c r="Y166" s="166">
        <f t="shared" si="27"/>
        <v>0.00428</v>
      </c>
      <c r="Z166" s="166">
        <v>0</v>
      </c>
      <c r="AA166" s="167">
        <f t="shared" si="28"/>
        <v>0</v>
      </c>
      <c r="AR166" s="14" t="s">
        <v>203</v>
      </c>
      <c r="AT166" s="14" t="s">
        <v>217</v>
      </c>
      <c r="AU166" s="14" t="s">
        <v>84</v>
      </c>
      <c r="AY166" s="14" t="s">
        <v>196</v>
      </c>
      <c r="BE166" s="110">
        <f t="shared" si="29"/>
        <v>0</v>
      </c>
      <c r="BF166" s="110">
        <f t="shared" si="30"/>
        <v>0</v>
      </c>
      <c r="BG166" s="110">
        <f t="shared" si="31"/>
        <v>0</v>
      </c>
      <c r="BH166" s="110">
        <f t="shared" si="32"/>
        <v>0</v>
      </c>
      <c r="BI166" s="110">
        <f t="shared" si="33"/>
        <v>0</v>
      </c>
      <c r="BJ166" s="14" t="s">
        <v>9</v>
      </c>
      <c r="BK166" s="110">
        <f t="shared" si="34"/>
        <v>0</v>
      </c>
      <c r="BL166" s="14" t="s">
        <v>203</v>
      </c>
      <c r="BM166" s="14" t="s">
        <v>2013</v>
      </c>
    </row>
    <row r="167" spans="2:65" s="1" customFormat="1" ht="31.5" customHeight="1">
      <c r="B167" s="132"/>
      <c r="C167" s="168" t="s">
        <v>230</v>
      </c>
      <c r="D167" s="168" t="s">
        <v>217</v>
      </c>
      <c r="E167" s="169" t="s">
        <v>831</v>
      </c>
      <c r="F167" s="252" t="s">
        <v>832</v>
      </c>
      <c r="G167" s="251"/>
      <c r="H167" s="251"/>
      <c r="I167" s="251"/>
      <c r="J167" s="170" t="s">
        <v>250</v>
      </c>
      <c r="K167" s="171">
        <v>4</v>
      </c>
      <c r="L167" s="253">
        <v>0</v>
      </c>
      <c r="M167" s="251"/>
      <c r="N167" s="254">
        <f t="shared" si="25"/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 t="shared" si="26"/>
        <v>0</v>
      </c>
      <c r="X167" s="166">
        <v>0.00168</v>
      </c>
      <c r="Y167" s="166">
        <f t="shared" si="27"/>
        <v>0.00672</v>
      </c>
      <c r="Z167" s="166">
        <v>0</v>
      </c>
      <c r="AA167" s="167">
        <f t="shared" si="28"/>
        <v>0</v>
      </c>
      <c r="AR167" s="14" t="s">
        <v>203</v>
      </c>
      <c r="AT167" s="14" t="s">
        <v>217</v>
      </c>
      <c r="AU167" s="14" t="s">
        <v>84</v>
      </c>
      <c r="AY167" s="14" t="s">
        <v>196</v>
      </c>
      <c r="BE167" s="110">
        <f t="shared" si="29"/>
        <v>0</v>
      </c>
      <c r="BF167" s="110">
        <f t="shared" si="30"/>
        <v>0</v>
      </c>
      <c r="BG167" s="110">
        <f t="shared" si="31"/>
        <v>0</v>
      </c>
      <c r="BH167" s="110">
        <f t="shared" si="32"/>
        <v>0</v>
      </c>
      <c r="BI167" s="110">
        <f t="shared" si="33"/>
        <v>0</v>
      </c>
      <c r="BJ167" s="14" t="s">
        <v>9</v>
      </c>
      <c r="BK167" s="110">
        <f t="shared" si="34"/>
        <v>0</v>
      </c>
      <c r="BL167" s="14" t="s">
        <v>203</v>
      </c>
      <c r="BM167" s="14" t="s">
        <v>2014</v>
      </c>
    </row>
    <row r="168" spans="2:65" s="1" customFormat="1" ht="31.5" customHeight="1">
      <c r="B168" s="132"/>
      <c r="C168" s="168" t="s">
        <v>452</v>
      </c>
      <c r="D168" s="168" t="s">
        <v>217</v>
      </c>
      <c r="E168" s="169" t="s">
        <v>818</v>
      </c>
      <c r="F168" s="252" t="s">
        <v>819</v>
      </c>
      <c r="G168" s="251"/>
      <c r="H168" s="251"/>
      <c r="I168" s="251"/>
      <c r="J168" s="170" t="s">
        <v>250</v>
      </c>
      <c r="K168" s="171">
        <v>1</v>
      </c>
      <c r="L168" s="253">
        <v>0</v>
      </c>
      <c r="M168" s="251"/>
      <c r="N168" s="254">
        <f t="shared" si="25"/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 t="shared" si="26"/>
        <v>0</v>
      </c>
      <c r="X168" s="166">
        <v>0.00034</v>
      </c>
      <c r="Y168" s="166">
        <f t="shared" si="27"/>
        <v>0.00034</v>
      </c>
      <c r="Z168" s="166">
        <v>0</v>
      </c>
      <c r="AA168" s="167">
        <f t="shared" si="28"/>
        <v>0</v>
      </c>
      <c r="AR168" s="14" t="s">
        <v>203</v>
      </c>
      <c r="AT168" s="14" t="s">
        <v>217</v>
      </c>
      <c r="AU168" s="14" t="s">
        <v>84</v>
      </c>
      <c r="AY168" s="14" t="s">
        <v>196</v>
      </c>
      <c r="BE168" s="110">
        <f t="shared" si="29"/>
        <v>0</v>
      </c>
      <c r="BF168" s="110">
        <f t="shared" si="30"/>
        <v>0</v>
      </c>
      <c r="BG168" s="110">
        <f t="shared" si="31"/>
        <v>0</v>
      </c>
      <c r="BH168" s="110">
        <f t="shared" si="32"/>
        <v>0</v>
      </c>
      <c r="BI168" s="110">
        <f t="shared" si="33"/>
        <v>0</v>
      </c>
      <c r="BJ168" s="14" t="s">
        <v>9</v>
      </c>
      <c r="BK168" s="110">
        <f t="shared" si="34"/>
        <v>0</v>
      </c>
      <c r="BL168" s="14" t="s">
        <v>203</v>
      </c>
      <c r="BM168" s="14" t="s">
        <v>2015</v>
      </c>
    </row>
    <row r="169" spans="2:65" s="1" customFormat="1" ht="31.5" customHeight="1">
      <c r="B169" s="132"/>
      <c r="C169" s="168" t="s">
        <v>226</v>
      </c>
      <c r="D169" s="168" t="s">
        <v>217</v>
      </c>
      <c r="E169" s="169" t="s">
        <v>1933</v>
      </c>
      <c r="F169" s="252" t="s">
        <v>1934</v>
      </c>
      <c r="G169" s="251"/>
      <c r="H169" s="251"/>
      <c r="I169" s="251"/>
      <c r="J169" s="170" t="s">
        <v>250</v>
      </c>
      <c r="K169" s="171">
        <v>1</v>
      </c>
      <c r="L169" s="253">
        <v>0</v>
      </c>
      <c r="M169" s="251"/>
      <c r="N169" s="254">
        <f t="shared" si="25"/>
        <v>0</v>
      </c>
      <c r="O169" s="251"/>
      <c r="P169" s="251"/>
      <c r="Q169" s="251"/>
      <c r="R169" s="134"/>
      <c r="T169" s="165" t="s">
        <v>3</v>
      </c>
      <c r="U169" s="40" t="s">
        <v>39</v>
      </c>
      <c r="V169" s="32"/>
      <c r="W169" s="166">
        <f t="shared" si="26"/>
        <v>0</v>
      </c>
      <c r="X169" s="166">
        <v>0.00174</v>
      </c>
      <c r="Y169" s="166">
        <f t="shared" si="27"/>
        <v>0.00174</v>
      </c>
      <c r="Z169" s="166">
        <v>0</v>
      </c>
      <c r="AA169" s="167">
        <f t="shared" si="28"/>
        <v>0</v>
      </c>
      <c r="AR169" s="14" t="s">
        <v>203</v>
      </c>
      <c r="AT169" s="14" t="s">
        <v>217</v>
      </c>
      <c r="AU169" s="14" t="s">
        <v>84</v>
      </c>
      <c r="AY169" s="14" t="s">
        <v>196</v>
      </c>
      <c r="BE169" s="110">
        <f t="shared" si="29"/>
        <v>0</v>
      </c>
      <c r="BF169" s="110">
        <f t="shared" si="30"/>
        <v>0</v>
      </c>
      <c r="BG169" s="110">
        <f t="shared" si="31"/>
        <v>0</v>
      </c>
      <c r="BH169" s="110">
        <f t="shared" si="32"/>
        <v>0</v>
      </c>
      <c r="BI169" s="110">
        <f t="shared" si="33"/>
        <v>0</v>
      </c>
      <c r="BJ169" s="14" t="s">
        <v>9</v>
      </c>
      <c r="BK169" s="110">
        <f t="shared" si="34"/>
        <v>0</v>
      </c>
      <c r="BL169" s="14" t="s">
        <v>203</v>
      </c>
      <c r="BM169" s="14" t="s">
        <v>2016</v>
      </c>
    </row>
    <row r="170" spans="2:65" s="1" customFormat="1" ht="44.25" customHeight="1">
      <c r="B170" s="132"/>
      <c r="C170" s="168" t="s">
        <v>329</v>
      </c>
      <c r="D170" s="168" t="s">
        <v>217</v>
      </c>
      <c r="E170" s="169" t="s">
        <v>555</v>
      </c>
      <c r="F170" s="252" t="s">
        <v>556</v>
      </c>
      <c r="G170" s="251"/>
      <c r="H170" s="251"/>
      <c r="I170" s="251"/>
      <c r="J170" s="170" t="s">
        <v>250</v>
      </c>
      <c r="K170" s="171">
        <v>6</v>
      </c>
      <c r="L170" s="253">
        <v>0</v>
      </c>
      <c r="M170" s="251"/>
      <c r="N170" s="254">
        <f t="shared" si="25"/>
        <v>0</v>
      </c>
      <c r="O170" s="251"/>
      <c r="P170" s="251"/>
      <c r="Q170" s="251"/>
      <c r="R170" s="134"/>
      <c r="T170" s="165" t="s">
        <v>3</v>
      </c>
      <c r="U170" s="40" t="s">
        <v>39</v>
      </c>
      <c r="V170" s="32"/>
      <c r="W170" s="166">
        <f t="shared" si="26"/>
        <v>0</v>
      </c>
      <c r="X170" s="166">
        <v>0.00053</v>
      </c>
      <c r="Y170" s="166">
        <f t="shared" si="27"/>
        <v>0.0031799999999999997</v>
      </c>
      <c r="Z170" s="166">
        <v>0</v>
      </c>
      <c r="AA170" s="167">
        <f t="shared" si="28"/>
        <v>0</v>
      </c>
      <c r="AR170" s="14" t="s">
        <v>203</v>
      </c>
      <c r="AT170" s="14" t="s">
        <v>217</v>
      </c>
      <c r="AU170" s="14" t="s">
        <v>84</v>
      </c>
      <c r="AY170" s="14" t="s">
        <v>196</v>
      </c>
      <c r="BE170" s="110">
        <f t="shared" si="29"/>
        <v>0</v>
      </c>
      <c r="BF170" s="110">
        <f t="shared" si="30"/>
        <v>0</v>
      </c>
      <c r="BG170" s="110">
        <f t="shared" si="31"/>
        <v>0</v>
      </c>
      <c r="BH170" s="110">
        <f t="shared" si="32"/>
        <v>0</v>
      </c>
      <c r="BI170" s="110">
        <f t="shared" si="33"/>
        <v>0</v>
      </c>
      <c r="BJ170" s="14" t="s">
        <v>9</v>
      </c>
      <c r="BK170" s="110">
        <f t="shared" si="34"/>
        <v>0</v>
      </c>
      <c r="BL170" s="14" t="s">
        <v>203</v>
      </c>
      <c r="BM170" s="14" t="s">
        <v>2017</v>
      </c>
    </row>
    <row r="171" spans="2:65" s="1" customFormat="1" ht="69.75" customHeight="1">
      <c r="B171" s="132"/>
      <c r="C171" s="168" t="s">
        <v>333</v>
      </c>
      <c r="D171" s="168" t="s">
        <v>217</v>
      </c>
      <c r="E171" s="169" t="s">
        <v>559</v>
      </c>
      <c r="F171" s="252" t="s">
        <v>560</v>
      </c>
      <c r="G171" s="251"/>
      <c r="H171" s="251"/>
      <c r="I171" s="251"/>
      <c r="J171" s="170" t="s">
        <v>250</v>
      </c>
      <c r="K171" s="171">
        <v>3</v>
      </c>
      <c r="L171" s="253">
        <v>0</v>
      </c>
      <c r="M171" s="251"/>
      <c r="N171" s="254">
        <f t="shared" si="25"/>
        <v>0</v>
      </c>
      <c r="O171" s="251"/>
      <c r="P171" s="251"/>
      <c r="Q171" s="251"/>
      <c r="R171" s="134"/>
      <c r="T171" s="165" t="s">
        <v>3</v>
      </c>
      <c r="U171" s="40" t="s">
        <v>39</v>
      </c>
      <c r="V171" s="32"/>
      <c r="W171" s="166">
        <f t="shared" si="26"/>
        <v>0</v>
      </c>
      <c r="X171" s="166">
        <v>0.00147</v>
      </c>
      <c r="Y171" s="166">
        <f t="shared" si="27"/>
        <v>0.00441</v>
      </c>
      <c r="Z171" s="166">
        <v>0</v>
      </c>
      <c r="AA171" s="167">
        <f t="shared" si="28"/>
        <v>0</v>
      </c>
      <c r="AR171" s="14" t="s">
        <v>203</v>
      </c>
      <c r="AT171" s="14" t="s">
        <v>217</v>
      </c>
      <c r="AU171" s="14" t="s">
        <v>84</v>
      </c>
      <c r="AY171" s="14" t="s">
        <v>196</v>
      </c>
      <c r="BE171" s="110">
        <f t="shared" si="29"/>
        <v>0</v>
      </c>
      <c r="BF171" s="110">
        <f t="shared" si="30"/>
        <v>0</v>
      </c>
      <c r="BG171" s="110">
        <f t="shared" si="31"/>
        <v>0</v>
      </c>
      <c r="BH171" s="110">
        <f t="shared" si="32"/>
        <v>0</v>
      </c>
      <c r="BI171" s="110">
        <f t="shared" si="33"/>
        <v>0</v>
      </c>
      <c r="BJ171" s="14" t="s">
        <v>9</v>
      </c>
      <c r="BK171" s="110">
        <f t="shared" si="34"/>
        <v>0</v>
      </c>
      <c r="BL171" s="14" t="s">
        <v>203</v>
      </c>
      <c r="BM171" s="14" t="s">
        <v>2018</v>
      </c>
    </row>
    <row r="172" spans="2:65" s="1" customFormat="1" ht="22.5" customHeight="1">
      <c r="B172" s="132"/>
      <c r="C172" s="168" t="s">
        <v>859</v>
      </c>
      <c r="D172" s="168" t="s">
        <v>217</v>
      </c>
      <c r="E172" s="169" t="s">
        <v>2019</v>
      </c>
      <c r="F172" s="252" t="s">
        <v>2020</v>
      </c>
      <c r="G172" s="251"/>
      <c r="H172" s="251"/>
      <c r="I172" s="251"/>
      <c r="J172" s="170" t="s">
        <v>386</v>
      </c>
      <c r="K172" s="171">
        <v>9</v>
      </c>
      <c r="L172" s="253">
        <v>0</v>
      </c>
      <c r="M172" s="251"/>
      <c r="N172" s="254">
        <f t="shared" si="25"/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 t="shared" si="26"/>
        <v>0</v>
      </c>
      <c r="X172" s="166">
        <v>0</v>
      </c>
      <c r="Y172" s="166">
        <f t="shared" si="27"/>
        <v>0</v>
      </c>
      <c r="Z172" s="166">
        <v>0</v>
      </c>
      <c r="AA172" s="167">
        <f t="shared" si="28"/>
        <v>0</v>
      </c>
      <c r="AR172" s="14" t="s">
        <v>203</v>
      </c>
      <c r="AT172" s="14" t="s">
        <v>217</v>
      </c>
      <c r="AU172" s="14" t="s">
        <v>84</v>
      </c>
      <c r="AY172" s="14" t="s">
        <v>196</v>
      </c>
      <c r="BE172" s="110">
        <f t="shared" si="29"/>
        <v>0</v>
      </c>
      <c r="BF172" s="110">
        <f t="shared" si="30"/>
        <v>0</v>
      </c>
      <c r="BG172" s="110">
        <f t="shared" si="31"/>
        <v>0</v>
      </c>
      <c r="BH172" s="110">
        <f t="shared" si="32"/>
        <v>0</v>
      </c>
      <c r="BI172" s="110">
        <f t="shared" si="33"/>
        <v>0</v>
      </c>
      <c r="BJ172" s="14" t="s">
        <v>9</v>
      </c>
      <c r="BK172" s="110">
        <f t="shared" si="34"/>
        <v>0</v>
      </c>
      <c r="BL172" s="14" t="s">
        <v>203</v>
      </c>
      <c r="BM172" s="14" t="s">
        <v>2021</v>
      </c>
    </row>
    <row r="173" spans="2:65" s="1" customFormat="1" ht="22.5" customHeight="1">
      <c r="B173" s="132"/>
      <c r="C173" s="168" t="s">
        <v>464</v>
      </c>
      <c r="D173" s="168" t="s">
        <v>217</v>
      </c>
      <c r="E173" s="169" t="s">
        <v>2022</v>
      </c>
      <c r="F173" s="252" t="s">
        <v>2023</v>
      </c>
      <c r="G173" s="251"/>
      <c r="H173" s="251"/>
      <c r="I173" s="251"/>
      <c r="J173" s="170" t="s">
        <v>386</v>
      </c>
      <c r="K173" s="171">
        <v>9</v>
      </c>
      <c r="L173" s="253">
        <v>0</v>
      </c>
      <c r="M173" s="251"/>
      <c r="N173" s="254">
        <f t="shared" si="25"/>
        <v>0</v>
      </c>
      <c r="O173" s="251"/>
      <c r="P173" s="251"/>
      <c r="Q173" s="251"/>
      <c r="R173" s="134"/>
      <c r="T173" s="165" t="s">
        <v>3</v>
      </c>
      <c r="U173" s="40" t="s">
        <v>39</v>
      </c>
      <c r="V173" s="32"/>
      <c r="W173" s="166">
        <f t="shared" si="26"/>
        <v>0</v>
      </c>
      <c r="X173" s="166">
        <v>0</v>
      </c>
      <c r="Y173" s="166">
        <f t="shared" si="27"/>
        <v>0</v>
      </c>
      <c r="Z173" s="166">
        <v>0</v>
      </c>
      <c r="AA173" s="167">
        <f t="shared" si="28"/>
        <v>0</v>
      </c>
      <c r="AR173" s="14" t="s">
        <v>203</v>
      </c>
      <c r="AT173" s="14" t="s">
        <v>217</v>
      </c>
      <c r="AU173" s="14" t="s">
        <v>84</v>
      </c>
      <c r="AY173" s="14" t="s">
        <v>196</v>
      </c>
      <c r="BE173" s="110">
        <f t="shared" si="29"/>
        <v>0</v>
      </c>
      <c r="BF173" s="110">
        <f t="shared" si="30"/>
        <v>0</v>
      </c>
      <c r="BG173" s="110">
        <f t="shared" si="31"/>
        <v>0</v>
      </c>
      <c r="BH173" s="110">
        <f t="shared" si="32"/>
        <v>0</v>
      </c>
      <c r="BI173" s="110">
        <f t="shared" si="33"/>
        <v>0</v>
      </c>
      <c r="BJ173" s="14" t="s">
        <v>9</v>
      </c>
      <c r="BK173" s="110">
        <f t="shared" si="34"/>
        <v>0</v>
      </c>
      <c r="BL173" s="14" t="s">
        <v>203</v>
      </c>
      <c r="BM173" s="14" t="s">
        <v>2024</v>
      </c>
    </row>
    <row r="174" spans="2:65" s="1" customFormat="1" ht="22.5" customHeight="1">
      <c r="B174" s="132"/>
      <c r="C174" s="168" t="s">
        <v>1388</v>
      </c>
      <c r="D174" s="168" t="s">
        <v>217</v>
      </c>
      <c r="E174" s="169" t="s">
        <v>2025</v>
      </c>
      <c r="F174" s="252" t="s">
        <v>2026</v>
      </c>
      <c r="G174" s="251"/>
      <c r="H174" s="251"/>
      <c r="I174" s="251"/>
      <c r="J174" s="170" t="s">
        <v>386</v>
      </c>
      <c r="K174" s="171">
        <v>9</v>
      </c>
      <c r="L174" s="253">
        <v>0</v>
      </c>
      <c r="M174" s="251"/>
      <c r="N174" s="254">
        <f t="shared" si="25"/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 t="shared" si="26"/>
        <v>0</v>
      </c>
      <c r="X174" s="166">
        <v>0</v>
      </c>
      <c r="Y174" s="166">
        <f t="shared" si="27"/>
        <v>0</v>
      </c>
      <c r="Z174" s="166">
        <v>0</v>
      </c>
      <c r="AA174" s="167">
        <f t="shared" si="28"/>
        <v>0</v>
      </c>
      <c r="AR174" s="14" t="s">
        <v>203</v>
      </c>
      <c r="AT174" s="14" t="s">
        <v>217</v>
      </c>
      <c r="AU174" s="14" t="s">
        <v>84</v>
      </c>
      <c r="AY174" s="14" t="s">
        <v>196</v>
      </c>
      <c r="BE174" s="110">
        <f t="shared" si="29"/>
        <v>0</v>
      </c>
      <c r="BF174" s="110">
        <f t="shared" si="30"/>
        <v>0</v>
      </c>
      <c r="BG174" s="110">
        <f t="shared" si="31"/>
        <v>0</v>
      </c>
      <c r="BH174" s="110">
        <f t="shared" si="32"/>
        <v>0</v>
      </c>
      <c r="BI174" s="110">
        <f t="shared" si="33"/>
        <v>0</v>
      </c>
      <c r="BJ174" s="14" t="s">
        <v>9</v>
      </c>
      <c r="BK174" s="110">
        <f t="shared" si="34"/>
        <v>0</v>
      </c>
      <c r="BL174" s="14" t="s">
        <v>203</v>
      </c>
      <c r="BM174" s="14" t="s">
        <v>2027</v>
      </c>
    </row>
    <row r="175" spans="2:65" s="1" customFormat="1" ht="22.5" customHeight="1">
      <c r="B175" s="132"/>
      <c r="C175" s="168" t="s">
        <v>467</v>
      </c>
      <c r="D175" s="168" t="s">
        <v>217</v>
      </c>
      <c r="E175" s="169" t="s">
        <v>2028</v>
      </c>
      <c r="F175" s="252" t="s">
        <v>2029</v>
      </c>
      <c r="G175" s="251"/>
      <c r="H175" s="251"/>
      <c r="I175" s="251"/>
      <c r="J175" s="170" t="s">
        <v>386</v>
      </c>
      <c r="K175" s="171">
        <v>9</v>
      </c>
      <c r="L175" s="253">
        <v>0</v>
      </c>
      <c r="M175" s="251"/>
      <c r="N175" s="254">
        <f t="shared" si="25"/>
        <v>0</v>
      </c>
      <c r="O175" s="251"/>
      <c r="P175" s="251"/>
      <c r="Q175" s="251"/>
      <c r="R175" s="134"/>
      <c r="T175" s="165" t="s">
        <v>3</v>
      </c>
      <c r="U175" s="40" t="s">
        <v>39</v>
      </c>
      <c r="V175" s="32"/>
      <c r="W175" s="166">
        <f t="shared" si="26"/>
        <v>0</v>
      </c>
      <c r="X175" s="166">
        <v>0</v>
      </c>
      <c r="Y175" s="166">
        <f t="shared" si="27"/>
        <v>0</v>
      </c>
      <c r="Z175" s="166">
        <v>0</v>
      </c>
      <c r="AA175" s="167">
        <f t="shared" si="28"/>
        <v>0</v>
      </c>
      <c r="AR175" s="14" t="s">
        <v>203</v>
      </c>
      <c r="AT175" s="14" t="s">
        <v>217</v>
      </c>
      <c r="AU175" s="14" t="s">
        <v>84</v>
      </c>
      <c r="AY175" s="14" t="s">
        <v>196</v>
      </c>
      <c r="BE175" s="110">
        <f t="shared" si="29"/>
        <v>0</v>
      </c>
      <c r="BF175" s="110">
        <f t="shared" si="30"/>
        <v>0</v>
      </c>
      <c r="BG175" s="110">
        <f t="shared" si="31"/>
        <v>0</v>
      </c>
      <c r="BH175" s="110">
        <f t="shared" si="32"/>
        <v>0</v>
      </c>
      <c r="BI175" s="110">
        <f t="shared" si="33"/>
        <v>0</v>
      </c>
      <c r="BJ175" s="14" t="s">
        <v>9</v>
      </c>
      <c r="BK175" s="110">
        <f t="shared" si="34"/>
        <v>0</v>
      </c>
      <c r="BL175" s="14" t="s">
        <v>203</v>
      </c>
      <c r="BM175" s="14" t="s">
        <v>2030</v>
      </c>
    </row>
    <row r="176" spans="2:65" s="1" customFormat="1" ht="31.5" customHeight="1">
      <c r="B176" s="132"/>
      <c r="C176" s="168" t="s">
        <v>786</v>
      </c>
      <c r="D176" s="168" t="s">
        <v>217</v>
      </c>
      <c r="E176" s="169" t="s">
        <v>2031</v>
      </c>
      <c r="F176" s="252" t="s">
        <v>2032</v>
      </c>
      <c r="G176" s="251"/>
      <c r="H176" s="251"/>
      <c r="I176" s="251"/>
      <c r="J176" s="170" t="s">
        <v>250</v>
      </c>
      <c r="K176" s="171">
        <v>9</v>
      </c>
      <c r="L176" s="253">
        <v>0</v>
      </c>
      <c r="M176" s="251"/>
      <c r="N176" s="254">
        <f t="shared" si="25"/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 t="shared" si="26"/>
        <v>0</v>
      </c>
      <c r="X176" s="166">
        <v>0</v>
      </c>
      <c r="Y176" s="166">
        <f t="shared" si="27"/>
        <v>0</v>
      </c>
      <c r="Z176" s="166">
        <v>0</v>
      </c>
      <c r="AA176" s="167">
        <f t="shared" si="28"/>
        <v>0</v>
      </c>
      <c r="AR176" s="14" t="s">
        <v>203</v>
      </c>
      <c r="AT176" s="14" t="s">
        <v>217</v>
      </c>
      <c r="AU176" s="14" t="s">
        <v>84</v>
      </c>
      <c r="AY176" s="14" t="s">
        <v>196</v>
      </c>
      <c r="BE176" s="110">
        <f t="shared" si="29"/>
        <v>0</v>
      </c>
      <c r="BF176" s="110">
        <f t="shared" si="30"/>
        <v>0</v>
      </c>
      <c r="BG176" s="110">
        <f t="shared" si="31"/>
        <v>0</v>
      </c>
      <c r="BH176" s="110">
        <f t="shared" si="32"/>
        <v>0</v>
      </c>
      <c r="BI176" s="110">
        <f t="shared" si="33"/>
        <v>0</v>
      </c>
      <c r="BJ176" s="14" t="s">
        <v>9</v>
      </c>
      <c r="BK176" s="110">
        <f t="shared" si="34"/>
        <v>0</v>
      </c>
      <c r="BL176" s="14" t="s">
        <v>203</v>
      </c>
      <c r="BM176" s="14" t="s">
        <v>2033</v>
      </c>
    </row>
    <row r="177" spans="2:65" s="1" customFormat="1" ht="31.5" customHeight="1">
      <c r="B177" s="132"/>
      <c r="C177" s="168" t="s">
        <v>337</v>
      </c>
      <c r="D177" s="168" t="s">
        <v>217</v>
      </c>
      <c r="E177" s="169" t="s">
        <v>301</v>
      </c>
      <c r="F177" s="252" t="s">
        <v>302</v>
      </c>
      <c r="G177" s="251"/>
      <c r="H177" s="251"/>
      <c r="I177" s="251"/>
      <c r="J177" s="170" t="s">
        <v>224</v>
      </c>
      <c r="K177" s="172">
        <v>0</v>
      </c>
      <c r="L177" s="253">
        <v>0</v>
      </c>
      <c r="M177" s="251"/>
      <c r="N177" s="254">
        <f t="shared" si="25"/>
        <v>0</v>
      </c>
      <c r="O177" s="251"/>
      <c r="P177" s="251"/>
      <c r="Q177" s="251"/>
      <c r="R177" s="134"/>
      <c r="T177" s="165" t="s">
        <v>3</v>
      </c>
      <c r="U177" s="40" t="s">
        <v>39</v>
      </c>
      <c r="V177" s="32"/>
      <c r="W177" s="166">
        <f t="shared" si="26"/>
        <v>0</v>
      </c>
      <c r="X177" s="166">
        <v>0</v>
      </c>
      <c r="Y177" s="166">
        <f t="shared" si="27"/>
        <v>0</v>
      </c>
      <c r="Z177" s="166">
        <v>0</v>
      </c>
      <c r="AA177" s="167">
        <f t="shared" si="28"/>
        <v>0</v>
      </c>
      <c r="AR177" s="14" t="s">
        <v>203</v>
      </c>
      <c r="AT177" s="14" t="s">
        <v>217</v>
      </c>
      <c r="AU177" s="14" t="s">
        <v>84</v>
      </c>
      <c r="AY177" s="14" t="s">
        <v>196</v>
      </c>
      <c r="BE177" s="110">
        <f t="shared" si="29"/>
        <v>0</v>
      </c>
      <c r="BF177" s="110">
        <f t="shared" si="30"/>
        <v>0</v>
      </c>
      <c r="BG177" s="110">
        <f t="shared" si="31"/>
        <v>0</v>
      </c>
      <c r="BH177" s="110">
        <f t="shared" si="32"/>
        <v>0</v>
      </c>
      <c r="BI177" s="110">
        <f t="shared" si="33"/>
        <v>0</v>
      </c>
      <c r="BJ177" s="14" t="s">
        <v>9</v>
      </c>
      <c r="BK177" s="110">
        <f t="shared" si="34"/>
        <v>0</v>
      </c>
      <c r="BL177" s="14" t="s">
        <v>203</v>
      </c>
      <c r="BM177" s="14" t="s">
        <v>2034</v>
      </c>
    </row>
    <row r="178" spans="2:65" s="1" customFormat="1" ht="22.5" customHeight="1">
      <c r="B178" s="132"/>
      <c r="C178" s="168" t="s">
        <v>1401</v>
      </c>
      <c r="D178" s="168" t="s">
        <v>217</v>
      </c>
      <c r="E178" s="169" t="s">
        <v>868</v>
      </c>
      <c r="F178" s="252" t="s">
        <v>2035</v>
      </c>
      <c r="G178" s="251"/>
      <c r="H178" s="251"/>
      <c r="I178" s="251"/>
      <c r="J178" s="170" t="s">
        <v>250</v>
      </c>
      <c r="K178" s="171">
        <v>1</v>
      </c>
      <c r="L178" s="253">
        <v>0</v>
      </c>
      <c r="M178" s="251"/>
      <c r="N178" s="254">
        <f t="shared" si="25"/>
        <v>0</v>
      </c>
      <c r="O178" s="251"/>
      <c r="P178" s="251"/>
      <c r="Q178" s="251"/>
      <c r="R178" s="134"/>
      <c r="T178" s="165" t="s">
        <v>3</v>
      </c>
      <c r="U178" s="40" t="s">
        <v>39</v>
      </c>
      <c r="V178" s="32"/>
      <c r="W178" s="166">
        <f t="shared" si="26"/>
        <v>0</v>
      </c>
      <c r="X178" s="166">
        <v>0.00832</v>
      </c>
      <c r="Y178" s="166">
        <f t="shared" si="27"/>
        <v>0.00832</v>
      </c>
      <c r="Z178" s="166">
        <v>0</v>
      </c>
      <c r="AA178" s="167">
        <f t="shared" si="28"/>
        <v>0</v>
      </c>
      <c r="AR178" s="14" t="s">
        <v>203</v>
      </c>
      <c r="AT178" s="14" t="s">
        <v>217</v>
      </c>
      <c r="AU178" s="14" t="s">
        <v>84</v>
      </c>
      <c r="AY178" s="14" t="s">
        <v>196</v>
      </c>
      <c r="BE178" s="110">
        <f t="shared" si="29"/>
        <v>0</v>
      </c>
      <c r="BF178" s="110">
        <f t="shared" si="30"/>
        <v>0</v>
      </c>
      <c r="BG178" s="110">
        <f t="shared" si="31"/>
        <v>0</v>
      </c>
      <c r="BH178" s="110">
        <f t="shared" si="32"/>
        <v>0</v>
      </c>
      <c r="BI178" s="110">
        <f t="shared" si="33"/>
        <v>0</v>
      </c>
      <c r="BJ178" s="14" t="s">
        <v>9</v>
      </c>
      <c r="BK178" s="110">
        <f t="shared" si="34"/>
        <v>0</v>
      </c>
      <c r="BL178" s="14" t="s">
        <v>203</v>
      </c>
      <c r="BM178" s="14" t="s">
        <v>2036</v>
      </c>
    </row>
    <row r="179" spans="2:63" s="10" customFormat="1" ht="29.85" customHeight="1">
      <c r="B179" s="150"/>
      <c r="C179" s="151"/>
      <c r="D179" s="160" t="s">
        <v>1964</v>
      </c>
      <c r="E179" s="160"/>
      <c r="F179" s="160"/>
      <c r="G179" s="160"/>
      <c r="H179" s="160"/>
      <c r="I179" s="160"/>
      <c r="J179" s="160"/>
      <c r="K179" s="160"/>
      <c r="L179" s="160"/>
      <c r="M179" s="160"/>
      <c r="N179" s="264">
        <f>BK179</f>
        <v>0</v>
      </c>
      <c r="O179" s="265"/>
      <c r="P179" s="265"/>
      <c r="Q179" s="265"/>
      <c r="R179" s="153"/>
      <c r="T179" s="154"/>
      <c r="U179" s="151"/>
      <c r="V179" s="151"/>
      <c r="W179" s="155">
        <f>SUM(W180:W182)</f>
        <v>0</v>
      </c>
      <c r="X179" s="151"/>
      <c r="Y179" s="155">
        <f>SUM(Y180:Y182)</f>
        <v>0.43056</v>
      </c>
      <c r="Z179" s="151"/>
      <c r="AA179" s="156">
        <f>SUM(AA180:AA182)</f>
        <v>0</v>
      </c>
      <c r="AR179" s="157" t="s">
        <v>84</v>
      </c>
      <c r="AT179" s="158" t="s">
        <v>73</v>
      </c>
      <c r="AU179" s="158" t="s">
        <v>9</v>
      </c>
      <c r="AY179" s="157" t="s">
        <v>196</v>
      </c>
      <c r="BK179" s="159">
        <f>SUM(BK180:BK182)</f>
        <v>0</v>
      </c>
    </row>
    <row r="180" spans="2:65" s="1" customFormat="1" ht="31.5" customHeight="1">
      <c r="B180" s="132"/>
      <c r="C180" s="168" t="s">
        <v>458</v>
      </c>
      <c r="D180" s="168" t="s">
        <v>217</v>
      </c>
      <c r="E180" s="169" t="s">
        <v>2037</v>
      </c>
      <c r="F180" s="252" t="s">
        <v>2038</v>
      </c>
      <c r="G180" s="251"/>
      <c r="H180" s="251"/>
      <c r="I180" s="251"/>
      <c r="J180" s="170" t="s">
        <v>250</v>
      </c>
      <c r="K180" s="171">
        <v>9</v>
      </c>
      <c r="L180" s="253">
        <v>0</v>
      </c>
      <c r="M180" s="251"/>
      <c r="N180" s="254">
        <f>ROUND(L180*K180,0)</f>
        <v>0</v>
      </c>
      <c r="O180" s="251"/>
      <c r="P180" s="251"/>
      <c r="Q180" s="251"/>
      <c r="R180" s="134"/>
      <c r="T180" s="165" t="s">
        <v>3</v>
      </c>
      <c r="U180" s="40" t="s">
        <v>39</v>
      </c>
      <c r="V180" s="32"/>
      <c r="W180" s="166">
        <f>V180*K180</f>
        <v>0</v>
      </c>
      <c r="X180" s="166">
        <v>0.04784</v>
      </c>
      <c r="Y180" s="166">
        <f>X180*K180</f>
        <v>0.43056</v>
      </c>
      <c r="Z180" s="166">
        <v>0</v>
      </c>
      <c r="AA180" s="167">
        <f>Z180*K180</f>
        <v>0</v>
      </c>
      <c r="AR180" s="14" t="s">
        <v>203</v>
      </c>
      <c r="AT180" s="14" t="s">
        <v>217</v>
      </c>
      <c r="AU180" s="14" t="s">
        <v>84</v>
      </c>
      <c r="AY180" s="14" t="s">
        <v>196</v>
      </c>
      <c r="BE180" s="110">
        <f>IF(U180="základní",N180,0)</f>
        <v>0</v>
      </c>
      <c r="BF180" s="110">
        <f>IF(U180="snížená",N180,0)</f>
        <v>0</v>
      </c>
      <c r="BG180" s="110">
        <f>IF(U180="zákl. přenesená",N180,0)</f>
        <v>0</v>
      </c>
      <c r="BH180" s="110">
        <f>IF(U180="sníž. přenesená",N180,0)</f>
        <v>0</v>
      </c>
      <c r="BI180" s="110">
        <f>IF(U180="nulová",N180,0)</f>
        <v>0</v>
      </c>
      <c r="BJ180" s="14" t="s">
        <v>9</v>
      </c>
      <c r="BK180" s="110">
        <f>ROUND(L180*K180,0)</f>
        <v>0</v>
      </c>
      <c r="BL180" s="14" t="s">
        <v>203</v>
      </c>
      <c r="BM180" s="14" t="s">
        <v>2039</v>
      </c>
    </row>
    <row r="181" spans="2:65" s="1" customFormat="1" ht="22.5" customHeight="1">
      <c r="B181" s="132"/>
      <c r="C181" s="168" t="s">
        <v>455</v>
      </c>
      <c r="D181" s="168" t="s">
        <v>217</v>
      </c>
      <c r="E181" s="169" t="s">
        <v>2040</v>
      </c>
      <c r="F181" s="252" t="s">
        <v>282</v>
      </c>
      <c r="G181" s="251"/>
      <c r="H181" s="251"/>
      <c r="I181" s="251"/>
      <c r="J181" s="170" t="s">
        <v>224</v>
      </c>
      <c r="K181" s="172">
        <v>0</v>
      </c>
      <c r="L181" s="253">
        <v>0</v>
      </c>
      <c r="M181" s="251"/>
      <c r="N181" s="254">
        <f>ROUND(L181*K181,0)</f>
        <v>0</v>
      </c>
      <c r="O181" s="251"/>
      <c r="P181" s="251"/>
      <c r="Q181" s="251"/>
      <c r="R181" s="134"/>
      <c r="T181" s="165" t="s">
        <v>3</v>
      </c>
      <c r="U181" s="40" t="s">
        <v>39</v>
      </c>
      <c r="V181" s="32"/>
      <c r="W181" s="166">
        <f>V181*K181</f>
        <v>0</v>
      </c>
      <c r="X181" s="166">
        <v>0</v>
      </c>
      <c r="Y181" s="166">
        <f>X181*K181</f>
        <v>0</v>
      </c>
      <c r="Z181" s="166">
        <v>0</v>
      </c>
      <c r="AA181" s="167">
        <f>Z181*K181</f>
        <v>0</v>
      </c>
      <c r="AR181" s="14" t="s">
        <v>203</v>
      </c>
      <c r="AT181" s="14" t="s">
        <v>217</v>
      </c>
      <c r="AU181" s="14" t="s">
        <v>84</v>
      </c>
      <c r="AY181" s="14" t="s">
        <v>196</v>
      </c>
      <c r="BE181" s="110">
        <f>IF(U181="základní",N181,0)</f>
        <v>0</v>
      </c>
      <c r="BF181" s="110">
        <f>IF(U181="snížená",N181,0)</f>
        <v>0</v>
      </c>
      <c r="BG181" s="110">
        <f>IF(U181="zákl. přenesená",N181,0)</f>
        <v>0</v>
      </c>
      <c r="BH181" s="110">
        <f>IF(U181="sníž. přenesená",N181,0)</f>
        <v>0</v>
      </c>
      <c r="BI181" s="110">
        <f>IF(U181="nulová",N181,0)</f>
        <v>0</v>
      </c>
      <c r="BJ181" s="14" t="s">
        <v>9</v>
      </c>
      <c r="BK181" s="110">
        <f>ROUND(L181*K181,0)</f>
        <v>0</v>
      </c>
      <c r="BL181" s="14" t="s">
        <v>203</v>
      </c>
      <c r="BM181" s="14" t="s">
        <v>2041</v>
      </c>
    </row>
    <row r="182" spans="2:65" s="1" customFormat="1" ht="31.5" customHeight="1">
      <c r="B182" s="132"/>
      <c r="C182" s="168" t="s">
        <v>827</v>
      </c>
      <c r="D182" s="168" t="s">
        <v>217</v>
      </c>
      <c r="E182" s="169" t="s">
        <v>2042</v>
      </c>
      <c r="F182" s="252" t="s">
        <v>2043</v>
      </c>
      <c r="G182" s="251"/>
      <c r="H182" s="251"/>
      <c r="I182" s="251"/>
      <c r="J182" s="170" t="s">
        <v>224</v>
      </c>
      <c r="K182" s="172">
        <v>0</v>
      </c>
      <c r="L182" s="253">
        <v>0</v>
      </c>
      <c r="M182" s="251"/>
      <c r="N182" s="254">
        <f>ROUND(L182*K182,0)</f>
        <v>0</v>
      </c>
      <c r="O182" s="251"/>
      <c r="P182" s="251"/>
      <c r="Q182" s="251"/>
      <c r="R182" s="134"/>
      <c r="T182" s="165" t="s">
        <v>3</v>
      </c>
      <c r="U182" s="40" t="s">
        <v>39</v>
      </c>
      <c r="V182" s="32"/>
      <c r="W182" s="166">
        <f>V182*K182</f>
        <v>0</v>
      </c>
      <c r="X182" s="166">
        <v>0</v>
      </c>
      <c r="Y182" s="166">
        <f>X182*K182</f>
        <v>0</v>
      </c>
      <c r="Z182" s="166">
        <v>0</v>
      </c>
      <c r="AA182" s="167">
        <f>Z182*K182</f>
        <v>0</v>
      </c>
      <c r="AR182" s="14" t="s">
        <v>203</v>
      </c>
      <c r="AT182" s="14" t="s">
        <v>217</v>
      </c>
      <c r="AU182" s="14" t="s">
        <v>84</v>
      </c>
      <c r="AY182" s="14" t="s">
        <v>196</v>
      </c>
      <c r="BE182" s="110">
        <f>IF(U182="základní",N182,0)</f>
        <v>0</v>
      </c>
      <c r="BF182" s="110">
        <f>IF(U182="snížená",N182,0)</f>
        <v>0</v>
      </c>
      <c r="BG182" s="110">
        <f>IF(U182="zákl. přenesená",N182,0)</f>
        <v>0</v>
      </c>
      <c r="BH182" s="110">
        <f>IF(U182="sníž. přenesená",N182,0)</f>
        <v>0</v>
      </c>
      <c r="BI182" s="110">
        <f>IF(U182="nulová",N182,0)</f>
        <v>0</v>
      </c>
      <c r="BJ182" s="14" t="s">
        <v>9</v>
      </c>
      <c r="BK182" s="110">
        <f>ROUND(L182*K182,0)</f>
        <v>0</v>
      </c>
      <c r="BL182" s="14" t="s">
        <v>203</v>
      </c>
      <c r="BM182" s="14" t="s">
        <v>2044</v>
      </c>
    </row>
    <row r="183" spans="2:63" s="10" customFormat="1" ht="29.85" customHeight="1">
      <c r="B183" s="150"/>
      <c r="C183" s="151"/>
      <c r="D183" s="160" t="s">
        <v>169</v>
      </c>
      <c r="E183" s="160"/>
      <c r="F183" s="160"/>
      <c r="G183" s="160"/>
      <c r="H183" s="160"/>
      <c r="I183" s="160"/>
      <c r="J183" s="160"/>
      <c r="K183" s="160"/>
      <c r="L183" s="160"/>
      <c r="M183" s="160"/>
      <c r="N183" s="264">
        <f>BK183</f>
        <v>0</v>
      </c>
      <c r="O183" s="265"/>
      <c r="P183" s="265"/>
      <c r="Q183" s="265"/>
      <c r="R183" s="153"/>
      <c r="T183" s="154"/>
      <c r="U183" s="151"/>
      <c r="V183" s="151"/>
      <c r="W183" s="155">
        <f>SUM(W184:W186)</f>
        <v>0</v>
      </c>
      <c r="X183" s="151"/>
      <c r="Y183" s="155">
        <f>SUM(Y184:Y186)</f>
        <v>0</v>
      </c>
      <c r="Z183" s="151"/>
      <c r="AA183" s="156">
        <f>SUM(AA184:AA186)</f>
        <v>0</v>
      </c>
      <c r="AR183" s="157" t="s">
        <v>84</v>
      </c>
      <c r="AT183" s="158" t="s">
        <v>73</v>
      </c>
      <c r="AU183" s="158" t="s">
        <v>9</v>
      </c>
      <c r="AY183" s="157" t="s">
        <v>196</v>
      </c>
      <c r="BK183" s="159">
        <f>SUM(BK184:BK186)</f>
        <v>0</v>
      </c>
    </row>
    <row r="184" spans="2:65" s="1" customFormat="1" ht="44.25" customHeight="1">
      <c r="B184" s="132"/>
      <c r="C184" s="168" t="s">
        <v>341</v>
      </c>
      <c r="D184" s="168" t="s">
        <v>217</v>
      </c>
      <c r="E184" s="169" t="s">
        <v>305</v>
      </c>
      <c r="F184" s="252" t="s">
        <v>306</v>
      </c>
      <c r="G184" s="251"/>
      <c r="H184" s="251"/>
      <c r="I184" s="251"/>
      <c r="J184" s="170" t="s">
        <v>307</v>
      </c>
      <c r="K184" s="171">
        <v>25</v>
      </c>
      <c r="L184" s="253">
        <v>0</v>
      </c>
      <c r="M184" s="251"/>
      <c r="N184" s="254">
        <f>ROUND(L184*K184,0)</f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>V184*K184</f>
        <v>0</v>
      </c>
      <c r="X184" s="166">
        <v>0</v>
      </c>
      <c r="Y184" s="166">
        <f>X184*K184</f>
        <v>0</v>
      </c>
      <c r="Z184" s="166">
        <v>0</v>
      </c>
      <c r="AA184" s="167">
        <f>Z184*K184</f>
        <v>0</v>
      </c>
      <c r="AR184" s="14" t="s">
        <v>9</v>
      </c>
      <c r="AT184" s="14" t="s">
        <v>217</v>
      </c>
      <c r="AU184" s="14" t="s">
        <v>84</v>
      </c>
      <c r="AY184" s="14" t="s">
        <v>196</v>
      </c>
      <c r="BE184" s="110">
        <f>IF(U184="základní",N184,0)</f>
        <v>0</v>
      </c>
      <c r="BF184" s="110">
        <f>IF(U184="snížená",N184,0)</f>
        <v>0</v>
      </c>
      <c r="BG184" s="110">
        <f>IF(U184="zákl. přenesená",N184,0)</f>
        <v>0</v>
      </c>
      <c r="BH184" s="110">
        <f>IF(U184="sníž. přenesená",N184,0)</f>
        <v>0</v>
      </c>
      <c r="BI184" s="110">
        <f>IF(U184="nulová",N184,0)</f>
        <v>0</v>
      </c>
      <c r="BJ184" s="14" t="s">
        <v>9</v>
      </c>
      <c r="BK184" s="110">
        <f>ROUND(L184*K184,0)</f>
        <v>0</v>
      </c>
      <c r="BL184" s="14" t="s">
        <v>9</v>
      </c>
      <c r="BM184" s="14" t="s">
        <v>2045</v>
      </c>
    </row>
    <row r="185" spans="2:65" s="1" customFormat="1" ht="31.5" customHeight="1">
      <c r="B185" s="132"/>
      <c r="C185" s="168" t="s">
        <v>807</v>
      </c>
      <c r="D185" s="168" t="s">
        <v>217</v>
      </c>
      <c r="E185" s="169" t="s">
        <v>2046</v>
      </c>
      <c r="F185" s="252" t="s">
        <v>2047</v>
      </c>
      <c r="G185" s="251"/>
      <c r="H185" s="251"/>
      <c r="I185" s="251"/>
      <c r="J185" s="170" t="s">
        <v>245</v>
      </c>
      <c r="K185" s="171">
        <v>1</v>
      </c>
      <c r="L185" s="253">
        <v>0</v>
      </c>
      <c r="M185" s="251"/>
      <c r="N185" s="254">
        <f>ROUND(L185*K185,0)</f>
        <v>0</v>
      </c>
      <c r="O185" s="251"/>
      <c r="P185" s="251"/>
      <c r="Q185" s="251"/>
      <c r="R185" s="134"/>
      <c r="T185" s="165" t="s">
        <v>3</v>
      </c>
      <c r="U185" s="40" t="s">
        <v>39</v>
      </c>
      <c r="V185" s="32"/>
      <c r="W185" s="166">
        <f>V185*K185</f>
        <v>0</v>
      </c>
      <c r="X185" s="166">
        <v>0</v>
      </c>
      <c r="Y185" s="166">
        <f>X185*K185</f>
        <v>0</v>
      </c>
      <c r="Z185" s="166">
        <v>0</v>
      </c>
      <c r="AA185" s="167">
        <f>Z185*K185</f>
        <v>0</v>
      </c>
      <c r="AR185" s="14" t="s">
        <v>9</v>
      </c>
      <c r="AT185" s="14" t="s">
        <v>217</v>
      </c>
      <c r="AU185" s="14" t="s">
        <v>84</v>
      </c>
      <c r="AY185" s="14" t="s">
        <v>196</v>
      </c>
      <c r="BE185" s="110">
        <f>IF(U185="základní",N185,0)</f>
        <v>0</v>
      </c>
      <c r="BF185" s="110">
        <f>IF(U185="snížená",N185,0)</f>
        <v>0</v>
      </c>
      <c r="BG185" s="110">
        <f>IF(U185="zákl. přenesená",N185,0)</f>
        <v>0</v>
      </c>
      <c r="BH185" s="110">
        <f>IF(U185="sníž. přenesená",N185,0)</f>
        <v>0</v>
      </c>
      <c r="BI185" s="110">
        <f>IF(U185="nulová",N185,0)</f>
        <v>0</v>
      </c>
      <c r="BJ185" s="14" t="s">
        <v>9</v>
      </c>
      <c r="BK185" s="110">
        <f>ROUND(L185*K185,0)</f>
        <v>0</v>
      </c>
      <c r="BL185" s="14" t="s">
        <v>9</v>
      </c>
      <c r="BM185" s="14" t="s">
        <v>2048</v>
      </c>
    </row>
    <row r="186" spans="2:65" s="1" customFormat="1" ht="31.5" customHeight="1">
      <c r="B186" s="132"/>
      <c r="C186" s="168" t="s">
        <v>345</v>
      </c>
      <c r="D186" s="168" t="s">
        <v>217</v>
      </c>
      <c r="E186" s="169" t="s">
        <v>309</v>
      </c>
      <c r="F186" s="252" t="s">
        <v>310</v>
      </c>
      <c r="G186" s="251"/>
      <c r="H186" s="251"/>
      <c r="I186" s="251"/>
      <c r="J186" s="170" t="s">
        <v>224</v>
      </c>
      <c r="K186" s="172">
        <v>0</v>
      </c>
      <c r="L186" s="253">
        <v>0</v>
      </c>
      <c r="M186" s="251"/>
      <c r="N186" s="254">
        <f>ROUND(L186*K186,0)</f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>V186*K186</f>
        <v>0</v>
      </c>
      <c r="X186" s="166">
        <v>0</v>
      </c>
      <c r="Y186" s="166">
        <f>X186*K186</f>
        <v>0</v>
      </c>
      <c r="Z186" s="166">
        <v>0</v>
      </c>
      <c r="AA186" s="167">
        <f>Z186*K186</f>
        <v>0</v>
      </c>
      <c r="AR186" s="14" t="s">
        <v>203</v>
      </c>
      <c r="AT186" s="14" t="s">
        <v>217</v>
      </c>
      <c r="AU186" s="14" t="s">
        <v>84</v>
      </c>
      <c r="AY186" s="14" t="s">
        <v>196</v>
      </c>
      <c r="BE186" s="110">
        <f>IF(U186="základní",N186,0)</f>
        <v>0</v>
      </c>
      <c r="BF186" s="110">
        <f>IF(U186="snížená",N186,0)</f>
        <v>0</v>
      </c>
      <c r="BG186" s="110">
        <f>IF(U186="zákl. přenesená",N186,0)</f>
        <v>0</v>
      </c>
      <c r="BH186" s="110">
        <f>IF(U186="sníž. přenesená",N186,0)</f>
        <v>0</v>
      </c>
      <c r="BI186" s="110">
        <f>IF(U186="nulová",N186,0)</f>
        <v>0</v>
      </c>
      <c r="BJ186" s="14" t="s">
        <v>9</v>
      </c>
      <c r="BK186" s="110">
        <f>ROUND(L186*K186,0)</f>
        <v>0</v>
      </c>
      <c r="BL186" s="14" t="s">
        <v>203</v>
      </c>
      <c r="BM186" s="14" t="s">
        <v>2049</v>
      </c>
    </row>
    <row r="187" spans="2:63" s="10" customFormat="1" ht="29.85" customHeight="1">
      <c r="B187" s="150"/>
      <c r="C187" s="151"/>
      <c r="D187" s="160" t="s">
        <v>170</v>
      </c>
      <c r="E187" s="160"/>
      <c r="F187" s="160"/>
      <c r="G187" s="160"/>
      <c r="H187" s="160"/>
      <c r="I187" s="160"/>
      <c r="J187" s="160"/>
      <c r="K187" s="160"/>
      <c r="L187" s="160"/>
      <c r="M187" s="160"/>
      <c r="N187" s="264">
        <f>BK187</f>
        <v>0</v>
      </c>
      <c r="O187" s="265"/>
      <c r="P187" s="265"/>
      <c r="Q187" s="265"/>
      <c r="R187" s="153"/>
      <c r="T187" s="154"/>
      <c r="U187" s="151"/>
      <c r="V187" s="151"/>
      <c r="W187" s="155">
        <f>W188</f>
        <v>0</v>
      </c>
      <c r="X187" s="151"/>
      <c r="Y187" s="155">
        <f>Y188</f>
        <v>0.02595</v>
      </c>
      <c r="Z187" s="151"/>
      <c r="AA187" s="156">
        <f>AA188</f>
        <v>0</v>
      </c>
      <c r="AR187" s="157" t="s">
        <v>84</v>
      </c>
      <c r="AT187" s="158" t="s">
        <v>73</v>
      </c>
      <c r="AU187" s="158" t="s">
        <v>9</v>
      </c>
      <c r="AY187" s="157" t="s">
        <v>196</v>
      </c>
      <c r="BK187" s="159">
        <f>BK188</f>
        <v>0</v>
      </c>
    </row>
    <row r="188" spans="2:65" s="1" customFormat="1" ht="31.5" customHeight="1">
      <c r="B188" s="132"/>
      <c r="C188" s="168" t="s">
        <v>252</v>
      </c>
      <c r="D188" s="168" t="s">
        <v>217</v>
      </c>
      <c r="E188" s="169" t="s">
        <v>313</v>
      </c>
      <c r="F188" s="252" t="s">
        <v>314</v>
      </c>
      <c r="G188" s="251"/>
      <c r="H188" s="251"/>
      <c r="I188" s="251"/>
      <c r="J188" s="170" t="s">
        <v>201</v>
      </c>
      <c r="K188" s="171">
        <v>519</v>
      </c>
      <c r="L188" s="253">
        <v>0</v>
      </c>
      <c r="M188" s="251"/>
      <c r="N188" s="254">
        <f>ROUND(L188*K188,0)</f>
        <v>0</v>
      </c>
      <c r="O188" s="251"/>
      <c r="P188" s="251"/>
      <c r="Q188" s="251"/>
      <c r="R188" s="134"/>
      <c r="T188" s="165" t="s">
        <v>3</v>
      </c>
      <c r="U188" s="40" t="s">
        <v>39</v>
      </c>
      <c r="V188" s="32"/>
      <c r="W188" s="166">
        <f>V188*K188</f>
        <v>0</v>
      </c>
      <c r="X188" s="166">
        <v>5E-05</v>
      </c>
      <c r="Y188" s="166">
        <f>X188*K188</f>
        <v>0.02595</v>
      </c>
      <c r="Z188" s="166">
        <v>0</v>
      </c>
      <c r="AA188" s="167">
        <f>Z188*K188</f>
        <v>0</v>
      </c>
      <c r="AR188" s="14" t="s">
        <v>203</v>
      </c>
      <c r="AT188" s="14" t="s">
        <v>217</v>
      </c>
      <c r="AU188" s="14" t="s">
        <v>84</v>
      </c>
      <c r="AY188" s="14" t="s">
        <v>196</v>
      </c>
      <c r="BE188" s="110">
        <f>IF(U188="základní",N188,0)</f>
        <v>0</v>
      </c>
      <c r="BF188" s="110">
        <f>IF(U188="snížená",N188,0)</f>
        <v>0</v>
      </c>
      <c r="BG188" s="110">
        <f>IF(U188="zákl. přenesená",N188,0)</f>
        <v>0</v>
      </c>
      <c r="BH188" s="110">
        <f>IF(U188="sníž. přenesená",N188,0)</f>
        <v>0</v>
      </c>
      <c r="BI188" s="110">
        <f>IF(U188="nulová",N188,0)</f>
        <v>0</v>
      </c>
      <c r="BJ188" s="14" t="s">
        <v>9</v>
      </c>
      <c r="BK188" s="110">
        <f>ROUND(L188*K188,0)</f>
        <v>0</v>
      </c>
      <c r="BL188" s="14" t="s">
        <v>203</v>
      </c>
      <c r="BM188" s="14" t="s">
        <v>2050</v>
      </c>
    </row>
    <row r="189" spans="2:63" s="10" customFormat="1" ht="37.35" customHeight="1">
      <c r="B189" s="150"/>
      <c r="C189" s="151"/>
      <c r="D189" s="152" t="s">
        <v>171</v>
      </c>
      <c r="E189" s="152"/>
      <c r="F189" s="152"/>
      <c r="G189" s="152"/>
      <c r="H189" s="152"/>
      <c r="I189" s="152"/>
      <c r="J189" s="152"/>
      <c r="K189" s="152"/>
      <c r="L189" s="152"/>
      <c r="M189" s="152"/>
      <c r="N189" s="266">
        <f>BK189</f>
        <v>0</v>
      </c>
      <c r="O189" s="267"/>
      <c r="P189" s="267"/>
      <c r="Q189" s="267"/>
      <c r="R189" s="153"/>
      <c r="T189" s="154"/>
      <c r="U189" s="151"/>
      <c r="V189" s="151"/>
      <c r="W189" s="155">
        <f>SUM(W190:W197)</f>
        <v>0</v>
      </c>
      <c r="X189" s="151"/>
      <c r="Y189" s="155">
        <f>SUM(Y190:Y197)</f>
        <v>0</v>
      </c>
      <c r="Z189" s="151"/>
      <c r="AA189" s="156">
        <f>SUM(AA190:AA197)</f>
        <v>0</v>
      </c>
      <c r="AR189" s="157" t="s">
        <v>212</v>
      </c>
      <c r="AT189" s="158" t="s">
        <v>73</v>
      </c>
      <c r="AU189" s="158" t="s">
        <v>74</v>
      </c>
      <c r="AY189" s="157" t="s">
        <v>196</v>
      </c>
      <c r="BK189" s="159">
        <f>SUM(BK190:BK197)</f>
        <v>0</v>
      </c>
    </row>
    <row r="190" spans="2:65" s="1" customFormat="1" ht="22.5" customHeight="1">
      <c r="B190" s="132"/>
      <c r="C190" s="168" t="s">
        <v>197</v>
      </c>
      <c r="D190" s="168" t="s">
        <v>217</v>
      </c>
      <c r="E190" s="169" t="s">
        <v>321</v>
      </c>
      <c r="F190" s="252" t="s">
        <v>322</v>
      </c>
      <c r="G190" s="251"/>
      <c r="H190" s="251"/>
      <c r="I190" s="251"/>
      <c r="J190" s="170" t="s">
        <v>323</v>
      </c>
      <c r="K190" s="171">
        <v>72</v>
      </c>
      <c r="L190" s="253">
        <v>0</v>
      </c>
      <c r="M190" s="251"/>
      <c r="N190" s="254">
        <f aca="true" t="shared" si="35" ref="N190:N196">ROUND(L190*K190,0)</f>
        <v>0</v>
      </c>
      <c r="O190" s="251"/>
      <c r="P190" s="251"/>
      <c r="Q190" s="251"/>
      <c r="R190" s="134"/>
      <c r="T190" s="165" t="s">
        <v>3</v>
      </c>
      <c r="U190" s="40" t="s">
        <v>39</v>
      </c>
      <c r="V190" s="32"/>
      <c r="W190" s="166">
        <f aca="true" t="shared" si="36" ref="W190:W196">V190*K190</f>
        <v>0</v>
      </c>
      <c r="X190" s="166">
        <v>0</v>
      </c>
      <c r="Y190" s="166">
        <f aca="true" t="shared" si="37" ref="Y190:Y196">X190*K190</f>
        <v>0</v>
      </c>
      <c r="Z190" s="166">
        <v>0</v>
      </c>
      <c r="AA190" s="167">
        <f aca="true" t="shared" si="38" ref="AA190:AA196">Z190*K190</f>
        <v>0</v>
      </c>
      <c r="AR190" s="14" t="s">
        <v>9</v>
      </c>
      <c r="AT190" s="14" t="s">
        <v>217</v>
      </c>
      <c r="AU190" s="14" t="s">
        <v>9</v>
      </c>
      <c r="AY190" s="14" t="s">
        <v>196</v>
      </c>
      <c r="BE190" s="110">
        <f aca="true" t="shared" si="39" ref="BE190:BE196">IF(U190="základní",N190,0)</f>
        <v>0</v>
      </c>
      <c r="BF190" s="110">
        <f aca="true" t="shared" si="40" ref="BF190:BF196">IF(U190="snížená",N190,0)</f>
        <v>0</v>
      </c>
      <c r="BG190" s="110">
        <f aca="true" t="shared" si="41" ref="BG190:BG196">IF(U190="zákl. přenesená",N190,0)</f>
        <v>0</v>
      </c>
      <c r="BH190" s="110">
        <f aca="true" t="shared" si="42" ref="BH190:BH196">IF(U190="sníž. přenesená",N190,0)</f>
        <v>0</v>
      </c>
      <c r="BI190" s="110">
        <f aca="true" t="shared" si="43" ref="BI190:BI196">IF(U190="nulová",N190,0)</f>
        <v>0</v>
      </c>
      <c r="BJ190" s="14" t="s">
        <v>9</v>
      </c>
      <c r="BK190" s="110">
        <f aca="true" t="shared" si="44" ref="BK190:BK196">ROUND(L190*K190,0)</f>
        <v>0</v>
      </c>
      <c r="BL190" s="14" t="s">
        <v>9</v>
      </c>
      <c r="BM190" s="14" t="s">
        <v>2051</v>
      </c>
    </row>
    <row r="191" spans="2:65" s="1" customFormat="1" ht="22.5" customHeight="1">
      <c r="B191" s="132"/>
      <c r="C191" s="168" t="s">
        <v>260</v>
      </c>
      <c r="D191" s="168" t="s">
        <v>217</v>
      </c>
      <c r="E191" s="169" t="s">
        <v>326</v>
      </c>
      <c r="F191" s="252" t="s">
        <v>327</v>
      </c>
      <c r="G191" s="251"/>
      <c r="H191" s="251"/>
      <c r="I191" s="251"/>
      <c r="J191" s="170" t="s">
        <v>323</v>
      </c>
      <c r="K191" s="171">
        <v>6</v>
      </c>
      <c r="L191" s="253">
        <v>0</v>
      </c>
      <c r="M191" s="251"/>
      <c r="N191" s="254">
        <f t="shared" si="35"/>
        <v>0</v>
      </c>
      <c r="O191" s="251"/>
      <c r="P191" s="251"/>
      <c r="Q191" s="251"/>
      <c r="R191" s="134"/>
      <c r="T191" s="165" t="s">
        <v>3</v>
      </c>
      <c r="U191" s="40" t="s">
        <v>39</v>
      </c>
      <c r="V191" s="32"/>
      <c r="W191" s="166">
        <f t="shared" si="36"/>
        <v>0</v>
      </c>
      <c r="X191" s="166">
        <v>0</v>
      </c>
      <c r="Y191" s="166">
        <f t="shared" si="37"/>
        <v>0</v>
      </c>
      <c r="Z191" s="166">
        <v>0</v>
      </c>
      <c r="AA191" s="167">
        <f t="shared" si="38"/>
        <v>0</v>
      </c>
      <c r="AR191" s="14" t="s">
        <v>9</v>
      </c>
      <c r="AT191" s="14" t="s">
        <v>217</v>
      </c>
      <c r="AU191" s="14" t="s">
        <v>9</v>
      </c>
      <c r="AY191" s="14" t="s">
        <v>196</v>
      </c>
      <c r="BE191" s="110">
        <f t="shared" si="39"/>
        <v>0</v>
      </c>
      <c r="BF191" s="110">
        <f t="shared" si="40"/>
        <v>0</v>
      </c>
      <c r="BG191" s="110">
        <f t="shared" si="41"/>
        <v>0</v>
      </c>
      <c r="BH191" s="110">
        <f t="shared" si="42"/>
        <v>0</v>
      </c>
      <c r="BI191" s="110">
        <f t="shared" si="43"/>
        <v>0</v>
      </c>
      <c r="BJ191" s="14" t="s">
        <v>9</v>
      </c>
      <c r="BK191" s="110">
        <f t="shared" si="44"/>
        <v>0</v>
      </c>
      <c r="BL191" s="14" t="s">
        <v>9</v>
      </c>
      <c r="BM191" s="14" t="s">
        <v>2052</v>
      </c>
    </row>
    <row r="192" spans="2:65" s="1" customFormat="1" ht="31.5" customHeight="1">
      <c r="B192" s="132"/>
      <c r="C192" s="168" t="s">
        <v>288</v>
      </c>
      <c r="D192" s="168" t="s">
        <v>217</v>
      </c>
      <c r="E192" s="169" t="s">
        <v>330</v>
      </c>
      <c r="F192" s="252" t="s">
        <v>331</v>
      </c>
      <c r="G192" s="251"/>
      <c r="H192" s="251"/>
      <c r="I192" s="251"/>
      <c r="J192" s="170" t="s">
        <v>323</v>
      </c>
      <c r="K192" s="171">
        <v>12</v>
      </c>
      <c r="L192" s="253">
        <v>0</v>
      </c>
      <c r="M192" s="251"/>
      <c r="N192" s="254">
        <f t="shared" si="35"/>
        <v>0</v>
      </c>
      <c r="O192" s="251"/>
      <c r="P192" s="251"/>
      <c r="Q192" s="251"/>
      <c r="R192" s="134"/>
      <c r="T192" s="165" t="s">
        <v>3</v>
      </c>
      <c r="U192" s="40" t="s">
        <v>39</v>
      </c>
      <c r="V192" s="32"/>
      <c r="W192" s="166">
        <f t="shared" si="36"/>
        <v>0</v>
      </c>
      <c r="X192" s="166">
        <v>0</v>
      </c>
      <c r="Y192" s="166">
        <f t="shared" si="37"/>
        <v>0</v>
      </c>
      <c r="Z192" s="166">
        <v>0</v>
      </c>
      <c r="AA192" s="167">
        <f t="shared" si="38"/>
        <v>0</v>
      </c>
      <c r="AR192" s="14" t="s">
        <v>9</v>
      </c>
      <c r="AT192" s="14" t="s">
        <v>217</v>
      </c>
      <c r="AU192" s="14" t="s">
        <v>9</v>
      </c>
      <c r="AY192" s="14" t="s">
        <v>196</v>
      </c>
      <c r="BE192" s="110">
        <f t="shared" si="39"/>
        <v>0</v>
      </c>
      <c r="BF192" s="110">
        <f t="shared" si="40"/>
        <v>0</v>
      </c>
      <c r="BG192" s="110">
        <f t="shared" si="41"/>
        <v>0</v>
      </c>
      <c r="BH192" s="110">
        <f t="shared" si="42"/>
        <v>0</v>
      </c>
      <c r="BI192" s="110">
        <f t="shared" si="43"/>
        <v>0</v>
      </c>
      <c r="BJ192" s="14" t="s">
        <v>9</v>
      </c>
      <c r="BK192" s="110">
        <f t="shared" si="44"/>
        <v>0</v>
      </c>
      <c r="BL192" s="14" t="s">
        <v>9</v>
      </c>
      <c r="BM192" s="14" t="s">
        <v>2053</v>
      </c>
    </row>
    <row r="193" spans="2:65" s="1" customFormat="1" ht="44.25" customHeight="1">
      <c r="B193" s="132"/>
      <c r="C193" s="168" t="s">
        <v>208</v>
      </c>
      <c r="D193" s="168" t="s">
        <v>217</v>
      </c>
      <c r="E193" s="169" t="s">
        <v>334</v>
      </c>
      <c r="F193" s="252" t="s">
        <v>335</v>
      </c>
      <c r="G193" s="251"/>
      <c r="H193" s="251"/>
      <c r="I193" s="251"/>
      <c r="J193" s="170" t="s">
        <v>323</v>
      </c>
      <c r="K193" s="171">
        <v>12</v>
      </c>
      <c r="L193" s="253">
        <v>0</v>
      </c>
      <c r="M193" s="251"/>
      <c r="N193" s="254">
        <f t="shared" si="35"/>
        <v>0</v>
      </c>
      <c r="O193" s="251"/>
      <c r="P193" s="251"/>
      <c r="Q193" s="251"/>
      <c r="R193" s="134"/>
      <c r="T193" s="165" t="s">
        <v>3</v>
      </c>
      <c r="U193" s="40" t="s">
        <v>39</v>
      </c>
      <c r="V193" s="32"/>
      <c r="W193" s="166">
        <f t="shared" si="36"/>
        <v>0</v>
      </c>
      <c r="X193" s="166">
        <v>0</v>
      </c>
      <c r="Y193" s="166">
        <f t="shared" si="37"/>
        <v>0</v>
      </c>
      <c r="Z193" s="166">
        <v>0</v>
      </c>
      <c r="AA193" s="167">
        <f t="shared" si="38"/>
        <v>0</v>
      </c>
      <c r="AR193" s="14" t="s">
        <v>9</v>
      </c>
      <c r="AT193" s="14" t="s">
        <v>217</v>
      </c>
      <c r="AU193" s="14" t="s">
        <v>9</v>
      </c>
      <c r="AY193" s="14" t="s">
        <v>196</v>
      </c>
      <c r="BE193" s="110">
        <f t="shared" si="39"/>
        <v>0</v>
      </c>
      <c r="BF193" s="110">
        <f t="shared" si="40"/>
        <v>0</v>
      </c>
      <c r="BG193" s="110">
        <f t="shared" si="41"/>
        <v>0</v>
      </c>
      <c r="BH193" s="110">
        <f t="shared" si="42"/>
        <v>0</v>
      </c>
      <c r="BI193" s="110">
        <f t="shared" si="43"/>
        <v>0</v>
      </c>
      <c r="BJ193" s="14" t="s">
        <v>9</v>
      </c>
      <c r="BK193" s="110">
        <f t="shared" si="44"/>
        <v>0</v>
      </c>
      <c r="BL193" s="14" t="s">
        <v>9</v>
      </c>
      <c r="BM193" s="14" t="s">
        <v>2054</v>
      </c>
    </row>
    <row r="194" spans="2:65" s="1" customFormat="1" ht="44.25" customHeight="1">
      <c r="B194" s="132"/>
      <c r="C194" s="168" t="s">
        <v>440</v>
      </c>
      <c r="D194" s="168" t="s">
        <v>217</v>
      </c>
      <c r="E194" s="169" t="s">
        <v>338</v>
      </c>
      <c r="F194" s="252" t="s">
        <v>339</v>
      </c>
      <c r="G194" s="251"/>
      <c r="H194" s="251"/>
      <c r="I194" s="251"/>
      <c r="J194" s="170" t="s">
        <v>245</v>
      </c>
      <c r="K194" s="171">
        <v>20</v>
      </c>
      <c r="L194" s="253">
        <v>0</v>
      </c>
      <c r="M194" s="251"/>
      <c r="N194" s="254">
        <f t="shared" si="35"/>
        <v>0</v>
      </c>
      <c r="O194" s="251"/>
      <c r="P194" s="251"/>
      <c r="Q194" s="251"/>
      <c r="R194" s="134"/>
      <c r="T194" s="165" t="s">
        <v>3</v>
      </c>
      <c r="U194" s="40" t="s">
        <v>39</v>
      </c>
      <c r="V194" s="32"/>
      <c r="W194" s="166">
        <f t="shared" si="36"/>
        <v>0</v>
      </c>
      <c r="X194" s="166">
        <v>0</v>
      </c>
      <c r="Y194" s="166">
        <f t="shared" si="37"/>
        <v>0</v>
      </c>
      <c r="Z194" s="166">
        <v>0</v>
      </c>
      <c r="AA194" s="167">
        <f t="shared" si="38"/>
        <v>0</v>
      </c>
      <c r="AR194" s="14" t="s">
        <v>9</v>
      </c>
      <c r="AT194" s="14" t="s">
        <v>217</v>
      </c>
      <c r="AU194" s="14" t="s">
        <v>9</v>
      </c>
      <c r="AY194" s="14" t="s">
        <v>196</v>
      </c>
      <c r="BE194" s="110">
        <f t="shared" si="39"/>
        <v>0</v>
      </c>
      <c r="BF194" s="110">
        <f t="shared" si="40"/>
        <v>0</v>
      </c>
      <c r="BG194" s="110">
        <f t="shared" si="41"/>
        <v>0</v>
      </c>
      <c r="BH194" s="110">
        <f t="shared" si="42"/>
        <v>0</v>
      </c>
      <c r="BI194" s="110">
        <f t="shared" si="43"/>
        <v>0</v>
      </c>
      <c r="BJ194" s="14" t="s">
        <v>9</v>
      </c>
      <c r="BK194" s="110">
        <f t="shared" si="44"/>
        <v>0</v>
      </c>
      <c r="BL194" s="14" t="s">
        <v>9</v>
      </c>
      <c r="BM194" s="14" t="s">
        <v>2055</v>
      </c>
    </row>
    <row r="195" spans="2:65" s="1" customFormat="1" ht="22.5" customHeight="1">
      <c r="B195" s="132"/>
      <c r="C195" s="168" t="s">
        <v>646</v>
      </c>
      <c r="D195" s="168" t="s">
        <v>217</v>
      </c>
      <c r="E195" s="169" t="s">
        <v>342</v>
      </c>
      <c r="F195" s="252" t="s">
        <v>343</v>
      </c>
      <c r="G195" s="251"/>
      <c r="H195" s="251"/>
      <c r="I195" s="251"/>
      <c r="J195" s="170" t="s">
        <v>323</v>
      </c>
      <c r="K195" s="171">
        <v>8</v>
      </c>
      <c r="L195" s="253">
        <v>0</v>
      </c>
      <c r="M195" s="251"/>
      <c r="N195" s="254">
        <f t="shared" si="35"/>
        <v>0</v>
      </c>
      <c r="O195" s="251"/>
      <c r="P195" s="251"/>
      <c r="Q195" s="251"/>
      <c r="R195" s="134"/>
      <c r="T195" s="165" t="s">
        <v>3</v>
      </c>
      <c r="U195" s="40" t="s">
        <v>39</v>
      </c>
      <c r="V195" s="32"/>
      <c r="W195" s="166">
        <f t="shared" si="36"/>
        <v>0</v>
      </c>
      <c r="X195" s="166">
        <v>0</v>
      </c>
      <c r="Y195" s="166">
        <f t="shared" si="37"/>
        <v>0</v>
      </c>
      <c r="Z195" s="166">
        <v>0</v>
      </c>
      <c r="AA195" s="167">
        <f t="shared" si="38"/>
        <v>0</v>
      </c>
      <c r="AR195" s="14" t="s">
        <v>9</v>
      </c>
      <c r="AT195" s="14" t="s">
        <v>217</v>
      </c>
      <c r="AU195" s="14" t="s">
        <v>9</v>
      </c>
      <c r="AY195" s="14" t="s">
        <v>196</v>
      </c>
      <c r="BE195" s="110">
        <f t="shared" si="39"/>
        <v>0</v>
      </c>
      <c r="BF195" s="110">
        <f t="shared" si="40"/>
        <v>0</v>
      </c>
      <c r="BG195" s="110">
        <f t="shared" si="41"/>
        <v>0</v>
      </c>
      <c r="BH195" s="110">
        <f t="shared" si="42"/>
        <v>0</v>
      </c>
      <c r="BI195" s="110">
        <f t="shared" si="43"/>
        <v>0</v>
      </c>
      <c r="BJ195" s="14" t="s">
        <v>9</v>
      </c>
      <c r="BK195" s="110">
        <f t="shared" si="44"/>
        <v>0</v>
      </c>
      <c r="BL195" s="14" t="s">
        <v>9</v>
      </c>
      <c r="BM195" s="14" t="s">
        <v>2056</v>
      </c>
    </row>
    <row r="196" spans="2:65" s="1" customFormat="1" ht="22.5" customHeight="1">
      <c r="B196" s="132"/>
      <c r="C196" s="168" t="s">
        <v>234</v>
      </c>
      <c r="D196" s="168" t="s">
        <v>217</v>
      </c>
      <c r="E196" s="169" t="s">
        <v>189</v>
      </c>
      <c r="F196" s="252" t="s">
        <v>189</v>
      </c>
      <c r="G196" s="251"/>
      <c r="H196" s="251"/>
      <c r="I196" s="251"/>
      <c r="J196" s="170" t="s">
        <v>250</v>
      </c>
      <c r="K196" s="171">
        <v>1</v>
      </c>
      <c r="L196" s="253">
        <v>0</v>
      </c>
      <c r="M196" s="251"/>
      <c r="N196" s="254">
        <f t="shared" si="35"/>
        <v>0</v>
      </c>
      <c r="O196" s="251"/>
      <c r="P196" s="251"/>
      <c r="Q196" s="251"/>
      <c r="R196" s="134"/>
      <c r="T196" s="165" t="s">
        <v>3</v>
      </c>
      <c r="U196" s="40" t="s">
        <v>39</v>
      </c>
      <c r="V196" s="32"/>
      <c r="W196" s="166">
        <f t="shared" si="36"/>
        <v>0</v>
      </c>
      <c r="X196" s="166">
        <v>0</v>
      </c>
      <c r="Y196" s="166">
        <f t="shared" si="37"/>
        <v>0</v>
      </c>
      <c r="Z196" s="166">
        <v>0</v>
      </c>
      <c r="AA196" s="167">
        <f t="shared" si="38"/>
        <v>0</v>
      </c>
      <c r="AR196" s="14" t="s">
        <v>9</v>
      </c>
      <c r="AT196" s="14" t="s">
        <v>217</v>
      </c>
      <c r="AU196" s="14" t="s">
        <v>9</v>
      </c>
      <c r="AY196" s="14" t="s">
        <v>196</v>
      </c>
      <c r="BE196" s="110">
        <f t="shared" si="39"/>
        <v>0</v>
      </c>
      <c r="BF196" s="110">
        <f t="shared" si="40"/>
        <v>0</v>
      </c>
      <c r="BG196" s="110">
        <f t="shared" si="41"/>
        <v>0</v>
      </c>
      <c r="BH196" s="110">
        <f t="shared" si="42"/>
        <v>0</v>
      </c>
      <c r="BI196" s="110">
        <f t="shared" si="43"/>
        <v>0</v>
      </c>
      <c r="BJ196" s="14" t="s">
        <v>9</v>
      </c>
      <c r="BK196" s="110">
        <f t="shared" si="44"/>
        <v>0</v>
      </c>
      <c r="BL196" s="14" t="s">
        <v>9</v>
      </c>
      <c r="BM196" s="14" t="s">
        <v>2057</v>
      </c>
    </row>
    <row r="197" spans="2:47" s="1" customFormat="1" ht="150" customHeight="1">
      <c r="B197" s="31"/>
      <c r="C197" s="32"/>
      <c r="D197" s="32"/>
      <c r="E197" s="32"/>
      <c r="F197" s="270" t="s">
        <v>347</v>
      </c>
      <c r="G197" s="204"/>
      <c r="H197" s="204"/>
      <c r="I197" s="204"/>
      <c r="J197" s="32"/>
      <c r="K197" s="32"/>
      <c r="L197" s="32"/>
      <c r="M197" s="32"/>
      <c r="N197" s="32"/>
      <c r="O197" s="32"/>
      <c r="P197" s="32"/>
      <c r="Q197" s="32"/>
      <c r="R197" s="33"/>
      <c r="T197" s="70"/>
      <c r="U197" s="32"/>
      <c r="V197" s="32"/>
      <c r="W197" s="32"/>
      <c r="X197" s="32"/>
      <c r="Y197" s="32"/>
      <c r="Z197" s="32"/>
      <c r="AA197" s="71"/>
      <c r="AT197" s="14" t="s">
        <v>348</v>
      </c>
      <c r="AU197" s="14" t="s">
        <v>9</v>
      </c>
    </row>
    <row r="198" spans="2:63" s="1" customFormat="1" ht="49.9" customHeight="1">
      <c r="B198" s="31"/>
      <c r="C198" s="32"/>
      <c r="D198" s="152" t="s">
        <v>349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268">
        <f aca="true" t="shared" si="45" ref="N198:N203">BK198</f>
        <v>0</v>
      </c>
      <c r="O198" s="269"/>
      <c r="P198" s="269"/>
      <c r="Q198" s="269"/>
      <c r="R198" s="33"/>
      <c r="T198" s="70"/>
      <c r="U198" s="32"/>
      <c r="V198" s="32"/>
      <c r="W198" s="32"/>
      <c r="X198" s="32"/>
      <c r="Y198" s="32"/>
      <c r="Z198" s="32"/>
      <c r="AA198" s="71"/>
      <c r="AT198" s="14" t="s">
        <v>73</v>
      </c>
      <c r="AU198" s="14" t="s">
        <v>74</v>
      </c>
      <c r="AY198" s="14" t="s">
        <v>350</v>
      </c>
      <c r="BK198" s="110">
        <f>SUM(BK199:BK203)</f>
        <v>0</v>
      </c>
    </row>
    <row r="199" spans="2:63" s="1" customFormat="1" ht="22.35" customHeight="1">
      <c r="B199" s="31"/>
      <c r="C199" s="173" t="s">
        <v>3</v>
      </c>
      <c r="D199" s="173" t="s">
        <v>217</v>
      </c>
      <c r="E199" s="174" t="s">
        <v>3</v>
      </c>
      <c r="F199" s="257" t="s">
        <v>3</v>
      </c>
      <c r="G199" s="258"/>
      <c r="H199" s="258"/>
      <c r="I199" s="258"/>
      <c r="J199" s="175" t="s">
        <v>3</v>
      </c>
      <c r="K199" s="172"/>
      <c r="L199" s="253"/>
      <c r="M199" s="255"/>
      <c r="N199" s="256">
        <f t="shared" si="45"/>
        <v>0</v>
      </c>
      <c r="O199" s="255"/>
      <c r="P199" s="255"/>
      <c r="Q199" s="255"/>
      <c r="R199" s="33"/>
      <c r="T199" s="165" t="s">
        <v>3</v>
      </c>
      <c r="U199" s="176" t="s">
        <v>39</v>
      </c>
      <c r="V199" s="32"/>
      <c r="W199" s="32"/>
      <c r="X199" s="32"/>
      <c r="Y199" s="32"/>
      <c r="Z199" s="32"/>
      <c r="AA199" s="71"/>
      <c r="AT199" s="14" t="s">
        <v>350</v>
      </c>
      <c r="AU199" s="14" t="s">
        <v>9</v>
      </c>
      <c r="AY199" s="14" t="s">
        <v>350</v>
      </c>
      <c r="BE199" s="110">
        <f>IF(U199="základní",N199,0)</f>
        <v>0</v>
      </c>
      <c r="BF199" s="110">
        <f>IF(U199="snížená",N199,0)</f>
        <v>0</v>
      </c>
      <c r="BG199" s="110">
        <f>IF(U199="zákl. přenesená",N199,0)</f>
        <v>0</v>
      </c>
      <c r="BH199" s="110">
        <f>IF(U199="sníž. přenesená",N199,0)</f>
        <v>0</v>
      </c>
      <c r="BI199" s="110">
        <f>IF(U199="nulová",N199,0)</f>
        <v>0</v>
      </c>
      <c r="BJ199" s="14" t="s">
        <v>9</v>
      </c>
      <c r="BK199" s="110">
        <f>L199*K199</f>
        <v>0</v>
      </c>
    </row>
    <row r="200" spans="2:63" s="1" customFormat="1" ht="22.35" customHeight="1">
      <c r="B200" s="31"/>
      <c r="C200" s="173" t="s">
        <v>3</v>
      </c>
      <c r="D200" s="173" t="s">
        <v>217</v>
      </c>
      <c r="E200" s="174" t="s">
        <v>3</v>
      </c>
      <c r="F200" s="257" t="s">
        <v>3</v>
      </c>
      <c r="G200" s="258"/>
      <c r="H200" s="258"/>
      <c r="I200" s="258"/>
      <c r="J200" s="175" t="s">
        <v>3</v>
      </c>
      <c r="K200" s="172"/>
      <c r="L200" s="253"/>
      <c r="M200" s="255"/>
      <c r="N200" s="256">
        <f t="shared" si="45"/>
        <v>0</v>
      </c>
      <c r="O200" s="255"/>
      <c r="P200" s="255"/>
      <c r="Q200" s="255"/>
      <c r="R200" s="33"/>
      <c r="T200" s="165" t="s">
        <v>3</v>
      </c>
      <c r="U200" s="176" t="s">
        <v>39</v>
      </c>
      <c r="V200" s="32"/>
      <c r="W200" s="32"/>
      <c r="X200" s="32"/>
      <c r="Y200" s="32"/>
      <c r="Z200" s="32"/>
      <c r="AA200" s="71"/>
      <c r="AT200" s="14" t="s">
        <v>350</v>
      </c>
      <c r="AU200" s="14" t="s">
        <v>9</v>
      </c>
      <c r="AY200" s="14" t="s">
        <v>350</v>
      </c>
      <c r="BE200" s="110">
        <f>IF(U200="základní",N200,0)</f>
        <v>0</v>
      </c>
      <c r="BF200" s="110">
        <f>IF(U200="snížená",N200,0)</f>
        <v>0</v>
      </c>
      <c r="BG200" s="110">
        <f>IF(U200="zákl. přenesená",N200,0)</f>
        <v>0</v>
      </c>
      <c r="BH200" s="110">
        <f>IF(U200="sníž. přenesená",N200,0)</f>
        <v>0</v>
      </c>
      <c r="BI200" s="110">
        <f>IF(U200="nulová",N200,0)</f>
        <v>0</v>
      </c>
      <c r="BJ200" s="14" t="s">
        <v>9</v>
      </c>
      <c r="BK200" s="110">
        <f>L200*K200</f>
        <v>0</v>
      </c>
    </row>
    <row r="201" spans="2:63" s="1" customFormat="1" ht="22.35" customHeight="1">
      <c r="B201" s="31"/>
      <c r="C201" s="173" t="s">
        <v>3</v>
      </c>
      <c r="D201" s="173" t="s">
        <v>217</v>
      </c>
      <c r="E201" s="174" t="s">
        <v>3</v>
      </c>
      <c r="F201" s="257" t="s">
        <v>3</v>
      </c>
      <c r="G201" s="258"/>
      <c r="H201" s="258"/>
      <c r="I201" s="258"/>
      <c r="J201" s="175" t="s">
        <v>3</v>
      </c>
      <c r="K201" s="172"/>
      <c r="L201" s="253"/>
      <c r="M201" s="255"/>
      <c r="N201" s="256">
        <f t="shared" si="45"/>
        <v>0</v>
      </c>
      <c r="O201" s="255"/>
      <c r="P201" s="255"/>
      <c r="Q201" s="255"/>
      <c r="R201" s="33"/>
      <c r="T201" s="165" t="s">
        <v>3</v>
      </c>
      <c r="U201" s="176" t="s">
        <v>39</v>
      </c>
      <c r="V201" s="32"/>
      <c r="W201" s="32"/>
      <c r="X201" s="32"/>
      <c r="Y201" s="32"/>
      <c r="Z201" s="32"/>
      <c r="AA201" s="71"/>
      <c r="AT201" s="14" t="s">
        <v>350</v>
      </c>
      <c r="AU201" s="14" t="s">
        <v>9</v>
      </c>
      <c r="AY201" s="14" t="s">
        <v>350</v>
      </c>
      <c r="BE201" s="110">
        <f>IF(U201="základní",N201,0)</f>
        <v>0</v>
      </c>
      <c r="BF201" s="110">
        <f>IF(U201="snížená",N201,0)</f>
        <v>0</v>
      </c>
      <c r="BG201" s="110">
        <f>IF(U201="zákl. přenesená",N201,0)</f>
        <v>0</v>
      </c>
      <c r="BH201" s="110">
        <f>IF(U201="sníž. přenesená",N201,0)</f>
        <v>0</v>
      </c>
      <c r="BI201" s="110">
        <f>IF(U201="nulová",N201,0)</f>
        <v>0</v>
      </c>
      <c r="BJ201" s="14" t="s">
        <v>9</v>
      </c>
      <c r="BK201" s="110">
        <f>L201*K201</f>
        <v>0</v>
      </c>
    </row>
    <row r="202" spans="2:63" s="1" customFormat="1" ht="22.35" customHeight="1">
      <c r="B202" s="31"/>
      <c r="C202" s="173" t="s">
        <v>3</v>
      </c>
      <c r="D202" s="173" t="s">
        <v>217</v>
      </c>
      <c r="E202" s="174" t="s">
        <v>3</v>
      </c>
      <c r="F202" s="257" t="s">
        <v>3</v>
      </c>
      <c r="G202" s="258"/>
      <c r="H202" s="258"/>
      <c r="I202" s="258"/>
      <c r="J202" s="175" t="s">
        <v>3</v>
      </c>
      <c r="K202" s="172"/>
      <c r="L202" s="253"/>
      <c r="M202" s="255"/>
      <c r="N202" s="256">
        <f t="shared" si="45"/>
        <v>0</v>
      </c>
      <c r="O202" s="255"/>
      <c r="P202" s="255"/>
      <c r="Q202" s="255"/>
      <c r="R202" s="33"/>
      <c r="T202" s="165" t="s">
        <v>3</v>
      </c>
      <c r="U202" s="176" t="s">
        <v>39</v>
      </c>
      <c r="V202" s="32"/>
      <c r="W202" s="32"/>
      <c r="X202" s="32"/>
      <c r="Y202" s="32"/>
      <c r="Z202" s="32"/>
      <c r="AA202" s="71"/>
      <c r="AT202" s="14" t="s">
        <v>350</v>
      </c>
      <c r="AU202" s="14" t="s">
        <v>9</v>
      </c>
      <c r="AY202" s="14" t="s">
        <v>350</v>
      </c>
      <c r="BE202" s="110">
        <f>IF(U202="základní",N202,0)</f>
        <v>0</v>
      </c>
      <c r="BF202" s="110">
        <f>IF(U202="snížená",N202,0)</f>
        <v>0</v>
      </c>
      <c r="BG202" s="110">
        <f>IF(U202="zákl. přenesená",N202,0)</f>
        <v>0</v>
      </c>
      <c r="BH202" s="110">
        <f>IF(U202="sníž. přenesená",N202,0)</f>
        <v>0</v>
      </c>
      <c r="BI202" s="110">
        <f>IF(U202="nulová",N202,0)</f>
        <v>0</v>
      </c>
      <c r="BJ202" s="14" t="s">
        <v>9</v>
      </c>
      <c r="BK202" s="110">
        <f>L202*K202</f>
        <v>0</v>
      </c>
    </row>
    <row r="203" spans="2:63" s="1" customFormat="1" ht="22.35" customHeight="1">
      <c r="B203" s="31"/>
      <c r="C203" s="173" t="s">
        <v>3</v>
      </c>
      <c r="D203" s="173" t="s">
        <v>217</v>
      </c>
      <c r="E203" s="174" t="s">
        <v>3</v>
      </c>
      <c r="F203" s="257" t="s">
        <v>3</v>
      </c>
      <c r="G203" s="258"/>
      <c r="H203" s="258"/>
      <c r="I203" s="258"/>
      <c r="J203" s="175" t="s">
        <v>3</v>
      </c>
      <c r="K203" s="172"/>
      <c r="L203" s="253"/>
      <c r="M203" s="255"/>
      <c r="N203" s="256">
        <f t="shared" si="45"/>
        <v>0</v>
      </c>
      <c r="O203" s="255"/>
      <c r="P203" s="255"/>
      <c r="Q203" s="255"/>
      <c r="R203" s="33"/>
      <c r="T203" s="165" t="s">
        <v>3</v>
      </c>
      <c r="U203" s="176" t="s">
        <v>39</v>
      </c>
      <c r="V203" s="52"/>
      <c r="W203" s="52"/>
      <c r="X203" s="52"/>
      <c r="Y203" s="52"/>
      <c r="Z203" s="52"/>
      <c r="AA203" s="54"/>
      <c r="AT203" s="14" t="s">
        <v>350</v>
      </c>
      <c r="AU203" s="14" t="s">
        <v>9</v>
      </c>
      <c r="AY203" s="14" t="s">
        <v>350</v>
      </c>
      <c r="BE203" s="110">
        <f>IF(U203="základní",N203,0)</f>
        <v>0</v>
      </c>
      <c r="BF203" s="110">
        <f>IF(U203="snížená",N203,0)</f>
        <v>0</v>
      </c>
      <c r="BG203" s="110">
        <f>IF(U203="zákl. přenesená",N203,0)</f>
        <v>0</v>
      </c>
      <c r="BH203" s="110">
        <f>IF(U203="sníž. přenesená",N203,0)</f>
        <v>0</v>
      </c>
      <c r="BI203" s="110">
        <f>IF(U203="nulová",N203,0)</f>
        <v>0</v>
      </c>
      <c r="BJ203" s="14" t="s">
        <v>9</v>
      </c>
      <c r="BK203" s="110">
        <f>L203*K203</f>
        <v>0</v>
      </c>
    </row>
    <row r="204" spans="2:18" s="1" customFormat="1" ht="6.95" customHeight="1">
      <c r="B204" s="55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7"/>
    </row>
  </sheetData>
  <mergeCells count="282">
    <mergeCell ref="H1:K1"/>
    <mergeCell ref="S2:AC2"/>
    <mergeCell ref="F202:I202"/>
    <mergeCell ref="L202:M202"/>
    <mergeCell ref="N202:Q202"/>
    <mergeCell ref="F203:I203"/>
    <mergeCell ref="L203:M203"/>
    <mergeCell ref="N203:Q203"/>
    <mergeCell ref="N127:Q127"/>
    <mergeCell ref="N128:Q128"/>
    <mergeCell ref="N129:Q129"/>
    <mergeCell ref="N139:Q139"/>
    <mergeCell ref="N143:Q143"/>
    <mergeCell ref="N157:Q157"/>
    <mergeCell ref="N179:Q179"/>
    <mergeCell ref="N183:Q183"/>
    <mergeCell ref="N187:Q187"/>
    <mergeCell ref="N189:Q189"/>
    <mergeCell ref="N198:Q198"/>
    <mergeCell ref="F197:I197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6:I186"/>
    <mergeCell ref="L186:M186"/>
    <mergeCell ref="N186:Q186"/>
    <mergeCell ref="F188:I188"/>
    <mergeCell ref="L188:M188"/>
    <mergeCell ref="N188:Q188"/>
    <mergeCell ref="F190:I190"/>
    <mergeCell ref="L190:M190"/>
    <mergeCell ref="N190:Q190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199:D204">
      <formula1>"K,M"</formula1>
    </dataValidation>
    <dataValidation type="list" allowBlank="1" showInputMessage="1" showErrorMessage="1" error="Povoleny jsou hodnoty základní, snížená, zákl. přenesená, sníž. přenesená, nulová." sqref="U199:U20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120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1963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351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N130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ROUND((((SUM(BE130:BE137)+SUM(BE156:BE249))+SUM(BE251:BE255))),2)</f>
        <v>0</v>
      </c>
      <c r="I33" s="204"/>
      <c r="J33" s="204"/>
      <c r="K33" s="32"/>
      <c r="L33" s="32"/>
      <c r="M33" s="233">
        <f>ROUND(((ROUND((SUM(BE130:BE137)+SUM(BE156:BE249)),2)*F33)+SUM(BE251:BE255)*F33),2)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ROUND((((SUM(BF130:BF137)+SUM(BF156:BF249))+SUM(BF251:BF255))),2)</f>
        <v>0</v>
      </c>
      <c r="I34" s="204"/>
      <c r="J34" s="204"/>
      <c r="K34" s="32"/>
      <c r="L34" s="32"/>
      <c r="M34" s="233">
        <f>ROUND(((ROUND((SUM(BF130:BF137)+SUM(BF156:BF249)),2)*F34)+SUM(BF251:BF255)*F34),2)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ROUND((((SUM(BG130:BG137)+SUM(BG156:BG249))+SUM(BG251:BG255))),2)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ROUND((((SUM(BH130:BH137)+SUM(BH156:BH249))+SUM(BH251:BH255))),2)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ROUND((((SUM(BI130:BI137)+SUM(BI156:BI249))+SUM(BI251:BI255))),2)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1963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MR a EL - M + R a ELEKTROINSTALACE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N156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2058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N157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353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N158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354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N160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355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N162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356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N164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357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N166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358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N169</f>
        <v>0</v>
      </c>
      <c r="O96" s="220"/>
      <c r="P96" s="220"/>
      <c r="Q96" s="220"/>
      <c r="R96" s="129"/>
    </row>
    <row r="97" spans="2:18" s="8" customFormat="1" ht="19.9" customHeight="1">
      <c r="B97" s="128"/>
      <c r="C97" s="95"/>
      <c r="D97" s="106" t="s">
        <v>2059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N171</f>
        <v>0</v>
      </c>
      <c r="O97" s="220"/>
      <c r="P97" s="220"/>
      <c r="Q97" s="220"/>
      <c r="R97" s="129"/>
    </row>
    <row r="98" spans="2:18" s="8" customFormat="1" ht="19.9" customHeight="1">
      <c r="B98" s="128"/>
      <c r="C98" s="95"/>
      <c r="D98" s="106" t="s">
        <v>2060</v>
      </c>
      <c r="E98" s="95"/>
      <c r="F98" s="95"/>
      <c r="G98" s="95"/>
      <c r="H98" s="95"/>
      <c r="I98" s="95"/>
      <c r="J98" s="95"/>
      <c r="K98" s="95"/>
      <c r="L98" s="95"/>
      <c r="M98" s="95"/>
      <c r="N98" s="219">
        <f>N173</f>
        <v>0</v>
      </c>
      <c r="O98" s="220"/>
      <c r="P98" s="220"/>
      <c r="Q98" s="220"/>
      <c r="R98" s="129"/>
    </row>
    <row r="99" spans="2:18" s="8" customFormat="1" ht="19.9" customHeight="1">
      <c r="B99" s="128"/>
      <c r="C99" s="95"/>
      <c r="D99" s="106" t="s">
        <v>2061</v>
      </c>
      <c r="E99" s="95"/>
      <c r="F99" s="95"/>
      <c r="G99" s="95"/>
      <c r="H99" s="95"/>
      <c r="I99" s="95"/>
      <c r="J99" s="95"/>
      <c r="K99" s="95"/>
      <c r="L99" s="95"/>
      <c r="M99" s="95"/>
      <c r="N99" s="219">
        <f>N175</f>
        <v>0</v>
      </c>
      <c r="O99" s="220"/>
      <c r="P99" s="220"/>
      <c r="Q99" s="220"/>
      <c r="R99" s="129"/>
    </row>
    <row r="100" spans="2:18" s="8" customFormat="1" ht="19.9" customHeight="1">
      <c r="B100" s="128"/>
      <c r="C100" s="95"/>
      <c r="D100" s="106" t="s">
        <v>2062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19">
        <f>N177</f>
        <v>0</v>
      </c>
      <c r="O100" s="220"/>
      <c r="P100" s="220"/>
      <c r="Q100" s="220"/>
      <c r="R100" s="129"/>
    </row>
    <row r="101" spans="2:18" s="8" customFormat="1" ht="19.9" customHeight="1">
      <c r="B101" s="128"/>
      <c r="C101" s="95"/>
      <c r="D101" s="106" t="s">
        <v>2061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19">
        <f>N179</f>
        <v>0</v>
      </c>
      <c r="O101" s="220"/>
      <c r="P101" s="220"/>
      <c r="Q101" s="220"/>
      <c r="R101" s="129"/>
    </row>
    <row r="102" spans="2:18" s="8" customFormat="1" ht="19.9" customHeight="1">
      <c r="B102" s="128"/>
      <c r="C102" s="95"/>
      <c r="D102" s="106" t="s">
        <v>2063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19">
        <f>N181</f>
        <v>0</v>
      </c>
      <c r="O102" s="220"/>
      <c r="P102" s="220"/>
      <c r="Q102" s="220"/>
      <c r="R102" s="129"/>
    </row>
    <row r="103" spans="2:18" s="8" customFormat="1" ht="19.9" customHeight="1">
      <c r="B103" s="128"/>
      <c r="C103" s="95"/>
      <c r="D103" s="106" t="s">
        <v>2064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19">
        <f>N183</f>
        <v>0</v>
      </c>
      <c r="O103" s="220"/>
      <c r="P103" s="220"/>
      <c r="Q103" s="220"/>
      <c r="R103" s="129"/>
    </row>
    <row r="104" spans="2:18" s="8" customFormat="1" ht="19.9" customHeight="1">
      <c r="B104" s="128"/>
      <c r="C104" s="95"/>
      <c r="D104" s="106" t="s">
        <v>2065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219">
        <f>N185</f>
        <v>0</v>
      </c>
      <c r="O104" s="220"/>
      <c r="P104" s="220"/>
      <c r="Q104" s="220"/>
      <c r="R104" s="129"/>
    </row>
    <row r="105" spans="2:18" s="8" customFormat="1" ht="19.9" customHeight="1">
      <c r="B105" s="128"/>
      <c r="C105" s="95"/>
      <c r="D105" s="106" t="s">
        <v>2066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19">
        <f>N187</f>
        <v>0</v>
      </c>
      <c r="O105" s="220"/>
      <c r="P105" s="220"/>
      <c r="Q105" s="220"/>
      <c r="R105" s="129"/>
    </row>
    <row r="106" spans="2:18" s="8" customFormat="1" ht="19.9" customHeight="1">
      <c r="B106" s="128"/>
      <c r="C106" s="95"/>
      <c r="D106" s="106" t="s">
        <v>2067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219">
        <f>N194</f>
        <v>0</v>
      </c>
      <c r="O106" s="220"/>
      <c r="P106" s="220"/>
      <c r="Q106" s="220"/>
      <c r="R106" s="129"/>
    </row>
    <row r="107" spans="2:18" s="8" customFormat="1" ht="19.9" customHeight="1">
      <c r="B107" s="128"/>
      <c r="C107" s="95"/>
      <c r="D107" s="106" t="s">
        <v>2068</v>
      </c>
      <c r="E107" s="95"/>
      <c r="F107" s="95"/>
      <c r="G107" s="95"/>
      <c r="H107" s="95"/>
      <c r="I107" s="95"/>
      <c r="J107" s="95"/>
      <c r="K107" s="95"/>
      <c r="L107" s="95"/>
      <c r="M107" s="95"/>
      <c r="N107" s="219">
        <f>N198</f>
        <v>0</v>
      </c>
      <c r="O107" s="220"/>
      <c r="P107" s="220"/>
      <c r="Q107" s="220"/>
      <c r="R107" s="129"/>
    </row>
    <row r="108" spans="2:18" s="7" customFormat="1" ht="24.95" customHeight="1">
      <c r="B108" s="124"/>
      <c r="C108" s="125"/>
      <c r="D108" s="126" t="s">
        <v>2069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38">
        <f>N202</f>
        <v>0</v>
      </c>
      <c r="O108" s="239"/>
      <c r="P108" s="239"/>
      <c r="Q108" s="239"/>
      <c r="R108" s="127"/>
    </row>
    <row r="109" spans="2:18" s="7" customFormat="1" ht="24.95" customHeight="1">
      <c r="B109" s="124"/>
      <c r="C109" s="125"/>
      <c r="D109" s="126" t="s">
        <v>2070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238">
        <f>N203</f>
        <v>0</v>
      </c>
      <c r="O109" s="239"/>
      <c r="P109" s="239"/>
      <c r="Q109" s="239"/>
      <c r="R109" s="127"/>
    </row>
    <row r="110" spans="2:18" s="8" customFormat="1" ht="19.9" customHeight="1">
      <c r="B110" s="128"/>
      <c r="C110" s="95"/>
      <c r="D110" s="106" t="s">
        <v>2071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219">
        <f>N204</f>
        <v>0</v>
      </c>
      <c r="O110" s="220"/>
      <c r="P110" s="220"/>
      <c r="Q110" s="220"/>
      <c r="R110" s="129"/>
    </row>
    <row r="111" spans="2:18" s="8" customFormat="1" ht="19.9" customHeight="1">
      <c r="B111" s="128"/>
      <c r="C111" s="95"/>
      <c r="D111" s="106" t="s">
        <v>2072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219">
        <f>N206</f>
        <v>0</v>
      </c>
      <c r="O111" s="220"/>
      <c r="P111" s="220"/>
      <c r="Q111" s="220"/>
      <c r="R111" s="129"/>
    </row>
    <row r="112" spans="2:18" s="8" customFormat="1" ht="19.9" customHeight="1">
      <c r="B112" s="128"/>
      <c r="C112" s="95"/>
      <c r="D112" s="106" t="s">
        <v>2073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219">
        <f>N208</f>
        <v>0</v>
      </c>
      <c r="O112" s="220"/>
      <c r="P112" s="220"/>
      <c r="Q112" s="220"/>
      <c r="R112" s="129"/>
    </row>
    <row r="113" spans="2:18" s="7" customFormat="1" ht="24.95" customHeight="1">
      <c r="B113" s="124"/>
      <c r="C113" s="125"/>
      <c r="D113" s="126" t="s">
        <v>2074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38">
        <f>N209</f>
        <v>0</v>
      </c>
      <c r="O113" s="239"/>
      <c r="P113" s="239"/>
      <c r="Q113" s="239"/>
      <c r="R113" s="127"/>
    </row>
    <row r="114" spans="2:18" s="7" customFormat="1" ht="24.95" customHeight="1">
      <c r="B114" s="124"/>
      <c r="C114" s="125"/>
      <c r="D114" s="126" t="s">
        <v>2075</v>
      </c>
      <c r="E114" s="125"/>
      <c r="F114" s="125"/>
      <c r="G114" s="125"/>
      <c r="H114" s="125"/>
      <c r="I114" s="125"/>
      <c r="J114" s="125"/>
      <c r="K114" s="125"/>
      <c r="L114" s="125"/>
      <c r="M114" s="125"/>
      <c r="N114" s="238">
        <f>N210</f>
        <v>0</v>
      </c>
      <c r="O114" s="239"/>
      <c r="P114" s="239"/>
      <c r="Q114" s="239"/>
      <c r="R114" s="127"/>
    </row>
    <row r="115" spans="2:18" s="8" customFormat="1" ht="19.9" customHeight="1">
      <c r="B115" s="128"/>
      <c r="C115" s="95"/>
      <c r="D115" s="106" t="s">
        <v>2076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219">
        <f>N211</f>
        <v>0</v>
      </c>
      <c r="O115" s="220"/>
      <c r="P115" s="220"/>
      <c r="Q115" s="220"/>
      <c r="R115" s="129"/>
    </row>
    <row r="116" spans="2:18" s="8" customFormat="1" ht="19.9" customHeight="1">
      <c r="B116" s="128"/>
      <c r="C116" s="95"/>
      <c r="D116" s="106" t="s">
        <v>2077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219">
        <f>N213</f>
        <v>0</v>
      </c>
      <c r="O116" s="220"/>
      <c r="P116" s="220"/>
      <c r="Q116" s="220"/>
      <c r="R116" s="129"/>
    </row>
    <row r="117" spans="2:18" s="8" customFormat="1" ht="19.9" customHeight="1">
      <c r="B117" s="128"/>
      <c r="C117" s="95"/>
      <c r="D117" s="106" t="s">
        <v>2078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219">
        <f>N215</f>
        <v>0</v>
      </c>
      <c r="O117" s="220"/>
      <c r="P117" s="220"/>
      <c r="Q117" s="220"/>
      <c r="R117" s="129"/>
    </row>
    <row r="118" spans="2:18" s="8" customFormat="1" ht="19.9" customHeight="1">
      <c r="B118" s="128"/>
      <c r="C118" s="95"/>
      <c r="D118" s="106" t="s">
        <v>2079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219">
        <f>N219</f>
        <v>0</v>
      </c>
      <c r="O118" s="220"/>
      <c r="P118" s="220"/>
      <c r="Q118" s="220"/>
      <c r="R118" s="129"/>
    </row>
    <row r="119" spans="2:18" s="8" customFormat="1" ht="19.9" customHeight="1">
      <c r="B119" s="128"/>
      <c r="C119" s="95"/>
      <c r="D119" s="106" t="s">
        <v>2080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219">
        <f>N222</f>
        <v>0</v>
      </c>
      <c r="O119" s="220"/>
      <c r="P119" s="220"/>
      <c r="Q119" s="220"/>
      <c r="R119" s="129"/>
    </row>
    <row r="120" spans="2:18" s="8" customFormat="1" ht="19.9" customHeight="1">
      <c r="B120" s="128"/>
      <c r="C120" s="95"/>
      <c r="D120" s="106" t="s">
        <v>2081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219">
        <f>N226</f>
        <v>0</v>
      </c>
      <c r="O120" s="220"/>
      <c r="P120" s="220"/>
      <c r="Q120" s="220"/>
      <c r="R120" s="129"/>
    </row>
    <row r="121" spans="2:18" s="8" customFormat="1" ht="19.9" customHeight="1">
      <c r="B121" s="128"/>
      <c r="C121" s="95"/>
      <c r="D121" s="106" t="s">
        <v>2082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219">
        <f>N228</f>
        <v>0</v>
      </c>
      <c r="O121" s="220"/>
      <c r="P121" s="220"/>
      <c r="Q121" s="220"/>
      <c r="R121" s="129"/>
    </row>
    <row r="122" spans="2:18" s="8" customFormat="1" ht="19.9" customHeight="1">
      <c r="B122" s="128"/>
      <c r="C122" s="95"/>
      <c r="D122" s="106" t="s">
        <v>2083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219">
        <f>N230</f>
        <v>0</v>
      </c>
      <c r="O122" s="220"/>
      <c r="P122" s="220"/>
      <c r="Q122" s="220"/>
      <c r="R122" s="129"/>
    </row>
    <row r="123" spans="2:18" s="8" customFormat="1" ht="19.9" customHeight="1">
      <c r="B123" s="128"/>
      <c r="C123" s="95"/>
      <c r="D123" s="106" t="s">
        <v>2084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219">
        <f>N234</f>
        <v>0</v>
      </c>
      <c r="O123" s="220"/>
      <c r="P123" s="220"/>
      <c r="Q123" s="220"/>
      <c r="R123" s="129"/>
    </row>
    <row r="124" spans="2:18" s="8" customFormat="1" ht="19.9" customHeight="1">
      <c r="B124" s="128"/>
      <c r="C124" s="95"/>
      <c r="D124" s="106" t="s">
        <v>2085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219">
        <f>N236</f>
        <v>0</v>
      </c>
      <c r="O124" s="220"/>
      <c r="P124" s="220"/>
      <c r="Q124" s="220"/>
      <c r="R124" s="129"/>
    </row>
    <row r="125" spans="2:18" s="8" customFormat="1" ht="19.9" customHeight="1">
      <c r="B125" s="128"/>
      <c r="C125" s="95"/>
      <c r="D125" s="106" t="s">
        <v>2086</v>
      </c>
      <c r="E125" s="95"/>
      <c r="F125" s="95"/>
      <c r="G125" s="95"/>
      <c r="H125" s="95"/>
      <c r="I125" s="95"/>
      <c r="J125" s="95"/>
      <c r="K125" s="95"/>
      <c r="L125" s="95"/>
      <c r="M125" s="95"/>
      <c r="N125" s="219">
        <f>N243</f>
        <v>0</v>
      </c>
      <c r="O125" s="220"/>
      <c r="P125" s="220"/>
      <c r="Q125" s="220"/>
      <c r="R125" s="129"/>
    </row>
    <row r="126" spans="2:18" s="8" customFormat="1" ht="19.9" customHeight="1">
      <c r="B126" s="128"/>
      <c r="C126" s="95"/>
      <c r="D126" s="106" t="s">
        <v>2087</v>
      </c>
      <c r="E126" s="95"/>
      <c r="F126" s="95"/>
      <c r="G126" s="95"/>
      <c r="H126" s="95"/>
      <c r="I126" s="95"/>
      <c r="J126" s="95"/>
      <c r="K126" s="95"/>
      <c r="L126" s="95"/>
      <c r="M126" s="95"/>
      <c r="N126" s="219">
        <f>N245</f>
        <v>0</v>
      </c>
      <c r="O126" s="220"/>
      <c r="P126" s="220"/>
      <c r="Q126" s="220"/>
      <c r="R126" s="129"/>
    </row>
    <row r="127" spans="2:18" s="7" customFormat="1" ht="24.95" customHeight="1">
      <c r="B127" s="124"/>
      <c r="C127" s="125"/>
      <c r="D127" s="126" t="s">
        <v>2088</v>
      </c>
      <c r="E127" s="125"/>
      <c r="F127" s="125"/>
      <c r="G127" s="125"/>
      <c r="H127" s="125"/>
      <c r="I127" s="125"/>
      <c r="J127" s="125"/>
      <c r="K127" s="125"/>
      <c r="L127" s="125"/>
      <c r="M127" s="125"/>
      <c r="N127" s="238">
        <f>N249</f>
        <v>0</v>
      </c>
      <c r="O127" s="239"/>
      <c r="P127" s="239"/>
      <c r="Q127" s="239"/>
      <c r="R127" s="127"/>
    </row>
    <row r="128" spans="2:18" s="7" customFormat="1" ht="21.75" customHeight="1">
      <c r="B128" s="124"/>
      <c r="C128" s="125"/>
      <c r="D128" s="126" t="s">
        <v>172</v>
      </c>
      <c r="E128" s="125"/>
      <c r="F128" s="125"/>
      <c r="G128" s="125"/>
      <c r="H128" s="125"/>
      <c r="I128" s="125"/>
      <c r="J128" s="125"/>
      <c r="K128" s="125"/>
      <c r="L128" s="125"/>
      <c r="M128" s="125"/>
      <c r="N128" s="240">
        <f>N250</f>
        <v>0</v>
      </c>
      <c r="O128" s="239"/>
      <c r="P128" s="239"/>
      <c r="Q128" s="239"/>
      <c r="R128" s="127"/>
    </row>
    <row r="129" spans="2:18" s="1" customFormat="1" ht="21.75" customHeight="1"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3"/>
    </row>
    <row r="130" spans="2:21" s="1" customFormat="1" ht="29.25" customHeight="1">
      <c r="B130" s="31"/>
      <c r="C130" s="123" t="s">
        <v>173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241">
        <f>ROUND(N131+N132+N133+N134+N135+N136,2)</f>
        <v>0</v>
      </c>
      <c r="O130" s="204"/>
      <c r="P130" s="204"/>
      <c r="Q130" s="204"/>
      <c r="R130" s="33"/>
      <c r="T130" s="130"/>
      <c r="U130" s="131" t="s">
        <v>38</v>
      </c>
    </row>
    <row r="131" spans="2:65" s="1" customFormat="1" ht="18" customHeight="1">
      <c r="B131" s="132"/>
      <c r="C131" s="133"/>
      <c r="D131" s="227" t="s">
        <v>174</v>
      </c>
      <c r="E131" s="242"/>
      <c r="F131" s="242"/>
      <c r="G131" s="242"/>
      <c r="H131" s="242"/>
      <c r="I131" s="133"/>
      <c r="J131" s="133"/>
      <c r="K131" s="133"/>
      <c r="L131" s="133"/>
      <c r="M131" s="133"/>
      <c r="N131" s="228">
        <f>ROUND(N89*T131,2)</f>
        <v>0</v>
      </c>
      <c r="O131" s="242"/>
      <c r="P131" s="242"/>
      <c r="Q131" s="242"/>
      <c r="R131" s="134"/>
      <c r="S131" s="133"/>
      <c r="T131" s="135"/>
      <c r="U131" s="136" t="s">
        <v>39</v>
      </c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8" t="s">
        <v>175</v>
      </c>
      <c r="AZ131" s="137"/>
      <c r="BA131" s="137"/>
      <c r="BB131" s="137"/>
      <c r="BC131" s="137"/>
      <c r="BD131" s="137"/>
      <c r="BE131" s="139">
        <f aca="true" t="shared" si="0" ref="BE131:BE136">IF(U131="základní",N131,0)</f>
        <v>0</v>
      </c>
      <c r="BF131" s="139">
        <f aca="true" t="shared" si="1" ref="BF131:BF136">IF(U131="snížená",N131,0)</f>
        <v>0</v>
      </c>
      <c r="BG131" s="139">
        <f aca="true" t="shared" si="2" ref="BG131:BG136">IF(U131="zákl. přenesená",N131,0)</f>
        <v>0</v>
      </c>
      <c r="BH131" s="139">
        <f aca="true" t="shared" si="3" ref="BH131:BH136">IF(U131="sníž. přenesená",N131,0)</f>
        <v>0</v>
      </c>
      <c r="BI131" s="139">
        <f aca="true" t="shared" si="4" ref="BI131:BI136">IF(U131="nulová",N131,0)</f>
        <v>0</v>
      </c>
      <c r="BJ131" s="138" t="s">
        <v>9</v>
      </c>
      <c r="BK131" s="137"/>
      <c r="BL131" s="137"/>
      <c r="BM131" s="137"/>
    </row>
    <row r="132" spans="2:65" s="1" customFormat="1" ht="18" customHeight="1">
      <c r="B132" s="132"/>
      <c r="C132" s="133"/>
      <c r="D132" s="227" t="s">
        <v>176</v>
      </c>
      <c r="E132" s="242"/>
      <c r="F132" s="242"/>
      <c r="G132" s="242"/>
      <c r="H132" s="242"/>
      <c r="I132" s="133"/>
      <c r="J132" s="133"/>
      <c r="K132" s="133"/>
      <c r="L132" s="133"/>
      <c r="M132" s="133"/>
      <c r="N132" s="228">
        <f>ROUND(N89*T132,2)</f>
        <v>0</v>
      </c>
      <c r="O132" s="242"/>
      <c r="P132" s="242"/>
      <c r="Q132" s="242"/>
      <c r="R132" s="134"/>
      <c r="S132" s="133"/>
      <c r="T132" s="135"/>
      <c r="U132" s="136" t="s">
        <v>39</v>
      </c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8" t="s">
        <v>175</v>
      </c>
      <c r="AZ132" s="137"/>
      <c r="BA132" s="137"/>
      <c r="BB132" s="137"/>
      <c r="BC132" s="137"/>
      <c r="BD132" s="137"/>
      <c r="BE132" s="139">
        <f t="shared" si="0"/>
        <v>0</v>
      </c>
      <c r="BF132" s="139">
        <f t="shared" si="1"/>
        <v>0</v>
      </c>
      <c r="BG132" s="139">
        <f t="shared" si="2"/>
        <v>0</v>
      </c>
      <c r="BH132" s="139">
        <f t="shared" si="3"/>
        <v>0</v>
      </c>
      <c r="BI132" s="139">
        <f t="shared" si="4"/>
        <v>0</v>
      </c>
      <c r="BJ132" s="138" t="s">
        <v>9</v>
      </c>
      <c r="BK132" s="137"/>
      <c r="BL132" s="137"/>
      <c r="BM132" s="137"/>
    </row>
    <row r="133" spans="2:65" s="1" customFormat="1" ht="18" customHeight="1">
      <c r="B133" s="132"/>
      <c r="C133" s="133"/>
      <c r="D133" s="227" t="s">
        <v>177</v>
      </c>
      <c r="E133" s="242"/>
      <c r="F133" s="242"/>
      <c r="G133" s="242"/>
      <c r="H133" s="242"/>
      <c r="I133" s="133"/>
      <c r="J133" s="133"/>
      <c r="K133" s="133"/>
      <c r="L133" s="133"/>
      <c r="M133" s="133"/>
      <c r="N133" s="228">
        <f>ROUND(N89*T133,2)</f>
        <v>0</v>
      </c>
      <c r="O133" s="242"/>
      <c r="P133" s="242"/>
      <c r="Q133" s="242"/>
      <c r="R133" s="134"/>
      <c r="S133" s="133"/>
      <c r="T133" s="135"/>
      <c r="U133" s="136" t="s">
        <v>39</v>
      </c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8" t="s">
        <v>175</v>
      </c>
      <c r="AZ133" s="137"/>
      <c r="BA133" s="137"/>
      <c r="BB133" s="137"/>
      <c r="BC133" s="137"/>
      <c r="BD133" s="137"/>
      <c r="BE133" s="139">
        <f t="shared" si="0"/>
        <v>0</v>
      </c>
      <c r="BF133" s="139">
        <f t="shared" si="1"/>
        <v>0</v>
      </c>
      <c r="BG133" s="139">
        <f t="shared" si="2"/>
        <v>0</v>
      </c>
      <c r="BH133" s="139">
        <f t="shared" si="3"/>
        <v>0</v>
      </c>
      <c r="BI133" s="139">
        <f t="shared" si="4"/>
        <v>0</v>
      </c>
      <c r="BJ133" s="138" t="s">
        <v>9</v>
      </c>
      <c r="BK133" s="137"/>
      <c r="BL133" s="137"/>
      <c r="BM133" s="137"/>
    </row>
    <row r="134" spans="2:65" s="1" customFormat="1" ht="18" customHeight="1">
      <c r="B134" s="132"/>
      <c r="C134" s="133"/>
      <c r="D134" s="227" t="s">
        <v>178</v>
      </c>
      <c r="E134" s="242"/>
      <c r="F134" s="242"/>
      <c r="G134" s="242"/>
      <c r="H134" s="242"/>
      <c r="I134" s="133"/>
      <c r="J134" s="133"/>
      <c r="K134" s="133"/>
      <c r="L134" s="133"/>
      <c r="M134" s="133"/>
      <c r="N134" s="228">
        <f>ROUND(N89*T134,2)</f>
        <v>0</v>
      </c>
      <c r="O134" s="242"/>
      <c r="P134" s="242"/>
      <c r="Q134" s="242"/>
      <c r="R134" s="134"/>
      <c r="S134" s="133"/>
      <c r="T134" s="135"/>
      <c r="U134" s="136" t="s">
        <v>39</v>
      </c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8" t="s">
        <v>175</v>
      </c>
      <c r="AZ134" s="137"/>
      <c r="BA134" s="137"/>
      <c r="BB134" s="137"/>
      <c r="BC134" s="137"/>
      <c r="BD134" s="137"/>
      <c r="BE134" s="139">
        <f t="shared" si="0"/>
        <v>0</v>
      </c>
      <c r="BF134" s="139">
        <f t="shared" si="1"/>
        <v>0</v>
      </c>
      <c r="BG134" s="139">
        <f t="shared" si="2"/>
        <v>0</v>
      </c>
      <c r="BH134" s="139">
        <f t="shared" si="3"/>
        <v>0</v>
      </c>
      <c r="BI134" s="139">
        <f t="shared" si="4"/>
        <v>0</v>
      </c>
      <c r="BJ134" s="138" t="s">
        <v>9</v>
      </c>
      <c r="BK134" s="137"/>
      <c r="BL134" s="137"/>
      <c r="BM134" s="137"/>
    </row>
    <row r="135" spans="2:65" s="1" customFormat="1" ht="18" customHeight="1">
      <c r="B135" s="132"/>
      <c r="C135" s="133"/>
      <c r="D135" s="227" t="s">
        <v>179</v>
      </c>
      <c r="E135" s="242"/>
      <c r="F135" s="242"/>
      <c r="G135" s="242"/>
      <c r="H135" s="242"/>
      <c r="I135" s="133"/>
      <c r="J135" s="133"/>
      <c r="K135" s="133"/>
      <c r="L135" s="133"/>
      <c r="M135" s="133"/>
      <c r="N135" s="228">
        <f>ROUND(N89*T135,2)</f>
        <v>0</v>
      </c>
      <c r="O135" s="242"/>
      <c r="P135" s="242"/>
      <c r="Q135" s="242"/>
      <c r="R135" s="134"/>
      <c r="S135" s="133"/>
      <c r="T135" s="135"/>
      <c r="U135" s="136" t="s">
        <v>39</v>
      </c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8" t="s">
        <v>175</v>
      </c>
      <c r="AZ135" s="137"/>
      <c r="BA135" s="137"/>
      <c r="BB135" s="137"/>
      <c r="BC135" s="137"/>
      <c r="BD135" s="137"/>
      <c r="BE135" s="139">
        <f t="shared" si="0"/>
        <v>0</v>
      </c>
      <c r="BF135" s="139">
        <f t="shared" si="1"/>
        <v>0</v>
      </c>
      <c r="BG135" s="139">
        <f t="shared" si="2"/>
        <v>0</v>
      </c>
      <c r="BH135" s="139">
        <f t="shared" si="3"/>
        <v>0</v>
      </c>
      <c r="BI135" s="139">
        <f t="shared" si="4"/>
        <v>0</v>
      </c>
      <c r="BJ135" s="138" t="s">
        <v>9</v>
      </c>
      <c r="BK135" s="137"/>
      <c r="BL135" s="137"/>
      <c r="BM135" s="137"/>
    </row>
    <row r="136" spans="2:65" s="1" customFormat="1" ht="18" customHeight="1">
      <c r="B136" s="132"/>
      <c r="C136" s="133"/>
      <c r="D136" s="140" t="s">
        <v>180</v>
      </c>
      <c r="E136" s="133"/>
      <c r="F136" s="133"/>
      <c r="G136" s="133"/>
      <c r="H136" s="133"/>
      <c r="I136" s="133"/>
      <c r="J136" s="133"/>
      <c r="K136" s="133"/>
      <c r="L136" s="133"/>
      <c r="M136" s="133"/>
      <c r="N136" s="228">
        <f>ROUND(N89*T136,2)</f>
        <v>0</v>
      </c>
      <c r="O136" s="242"/>
      <c r="P136" s="242"/>
      <c r="Q136" s="242"/>
      <c r="R136" s="134"/>
      <c r="S136" s="133"/>
      <c r="T136" s="141"/>
      <c r="U136" s="142" t="s">
        <v>39</v>
      </c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8" t="s">
        <v>181</v>
      </c>
      <c r="AZ136" s="137"/>
      <c r="BA136" s="137"/>
      <c r="BB136" s="137"/>
      <c r="BC136" s="137"/>
      <c r="BD136" s="137"/>
      <c r="BE136" s="139">
        <f t="shared" si="0"/>
        <v>0</v>
      </c>
      <c r="BF136" s="139">
        <f t="shared" si="1"/>
        <v>0</v>
      </c>
      <c r="BG136" s="139">
        <f t="shared" si="2"/>
        <v>0</v>
      </c>
      <c r="BH136" s="139">
        <f t="shared" si="3"/>
        <v>0</v>
      </c>
      <c r="BI136" s="139">
        <f t="shared" si="4"/>
        <v>0</v>
      </c>
      <c r="BJ136" s="138" t="s">
        <v>9</v>
      </c>
      <c r="BK136" s="137"/>
      <c r="BL136" s="137"/>
      <c r="BM136" s="137"/>
    </row>
    <row r="137" spans="2:18" s="1" customFormat="1" ht="13.5"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3"/>
    </row>
    <row r="138" spans="2:18" s="1" customFormat="1" ht="29.25" customHeight="1">
      <c r="B138" s="31"/>
      <c r="C138" s="115" t="s">
        <v>150</v>
      </c>
      <c r="D138" s="116"/>
      <c r="E138" s="116"/>
      <c r="F138" s="116"/>
      <c r="G138" s="116"/>
      <c r="H138" s="116"/>
      <c r="I138" s="116"/>
      <c r="J138" s="116"/>
      <c r="K138" s="116"/>
      <c r="L138" s="225">
        <f>ROUND(SUM(N89+N130),2)</f>
        <v>0</v>
      </c>
      <c r="M138" s="237"/>
      <c r="N138" s="237"/>
      <c r="O138" s="237"/>
      <c r="P138" s="237"/>
      <c r="Q138" s="237"/>
      <c r="R138" s="33"/>
    </row>
    <row r="139" spans="2:18" s="1" customFormat="1" ht="6.95" customHeight="1"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7"/>
    </row>
    <row r="143" spans="2:18" s="1" customFormat="1" ht="6.95" customHeight="1">
      <c r="B143" s="58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60"/>
    </row>
    <row r="144" spans="2:18" s="1" customFormat="1" ht="36.95" customHeight="1">
      <c r="B144" s="31"/>
      <c r="C144" s="185" t="s">
        <v>182</v>
      </c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33"/>
    </row>
    <row r="145" spans="2:18" s="1" customFormat="1" ht="6.95" customHeight="1"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3"/>
    </row>
    <row r="146" spans="2:18" s="1" customFormat="1" ht="30" customHeight="1">
      <c r="B146" s="31"/>
      <c r="C146" s="26" t="s">
        <v>18</v>
      </c>
      <c r="D146" s="32"/>
      <c r="E146" s="32"/>
      <c r="F146" s="229" t="str">
        <f>F6</f>
        <v>ODOLOV</v>
      </c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32"/>
      <c r="R146" s="33"/>
    </row>
    <row r="147" spans="2:18" ht="30" customHeight="1">
      <c r="B147" s="18"/>
      <c r="C147" s="26" t="s">
        <v>153</v>
      </c>
      <c r="D147" s="19"/>
      <c r="E147" s="19"/>
      <c r="F147" s="229" t="s">
        <v>1963</v>
      </c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9"/>
      <c r="R147" s="20"/>
    </row>
    <row r="148" spans="2:18" s="1" customFormat="1" ht="36.95" customHeight="1">
      <c r="B148" s="31"/>
      <c r="C148" s="65" t="s">
        <v>155</v>
      </c>
      <c r="D148" s="32"/>
      <c r="E148" s="32"/>
      <c r="F148" s="205" t="str">
        <f>F8</f>
        <v>MR a EL - M + R a ELEKTROINSTALACE</v>
      </c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32"/>
      <c r="R148" s="33"/>
    </row>
    <row r="149" spans="2:18" s="1" customFormat="1" ht="6.95" customHeight="1"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3"/>
    </row>
    <row r="150" spans="2:18" s="1" customFormat="1" ht="18" customHeight="1">
      <c r="B150" s="31"/>
      <c r="C150" s="26" t="s">
        <v>22</v>
      </c>
      <c r="D150" s="32"/>
      <c r="E150" s="32"/>
      <c r="F150" s="24" t="str">
        <f>F10</f>
        <v xml:space="preserve"> </v>
      </c>
      <c r="G150" s="32"/>
      <c r="H150" s="32"/>
      <c r="I150" s="32"/>
      <c r="J150" s="32"/>
      <c r="K150" s="26" t="s">
        <v>24</v>
      </c>
      <c r="L150" s="32"/>
      <c r="M150" s="235" t="str">
        <f>IF(O10="","",O10)</f>
        <v>8.7.2016</v>
      </c>
      <c r="N150" s="204"/>
      <c r="O150" s="204"/>
      <c r="P150" s="204"/>
      <c r="Q150" s="32"/>
      <c r="R150" s="33"/>
    </row>
    <row r="151" spans="2:18" s="1" customFormat="1" ht="6.95" customHeight="1"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3"/>
    </row>
    <row r="152" spans="2:18" s="1" customFormat="1" ht="15">
      <c r="B152" s="31"/>
      <c r="C152" s="26" t="s">
        <v>26</v>
      </c>
      <c r="D152" s="32"/>
      <c r="E152" s="32"/>
      <c r="F152" s="24" t="str">
        <f>E13</f>
        <v xml:space="preserve"> </v>
      </c>
      <c r="G152" s="32"/>
      <c r="H152" s="32"/>
      <c r="I152" s="32"/>
      <c r="J152" s="32"/>
      <c r="K152" s="26" t="s">
        <v>31</v>
      </c>
      <c r="L152" s="32"/>
      <c r="M152" s="190" t="str">
        <f>E19</f>
        <v xml:space="preserve"> </v>
      </c>
      <c r="N152" s="204"/>
      <c r="O152" s="204"/>
      <c r="P152" s="204"/>
      <c r="Q152" s="204"/>
      <c r="R152" s="33"/>
    </row>
    <row r="153" spans="2:18" s="1" customFormat="1" ht="14.45" customHeight="1">
      <c r="B153" s="31"/>
      <c r="C153" s="26" t="s">
        <v>29</v>
      </c>
      <c r="D153" s="32"/>
      <c r="E153" s="32"/>
      <c r="F153" s="24" t="str">
        <f>IF(E16="","",E16)</f>
        <v>Vyplň údaj</v>
      </c>
      <c r="G153" s="32"/>
      <c r="H153" s="32"/>
      <c r="I153" s="32"/>
      <c r="J153" s="32"/>
      <c r="K153" s="26" t="s">
        <v>33</v>
      </c>
      <c r="L153" s="32"/>
      <c r="M153" s="190" t="str">
        <f>E22</f>
        <v xml:space="preserve"> </v>
      </c>
      <c r="N153" s="204"/>
      <c r="O153" s="204"/>
      <c r="P153" s="204"/>
      <c r="Q153" s="204"/>
      <c r="R153" s="33"/>
    </row>
    <row r="154" spans="2:18" s="1" customFormat="1" ht="10.35" customHeight="1">
      <c r="B154" s="31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3"/>
    </row>
    <row r="155" spans="2:27" s="9" customFormat="1" ht="29.25" customHeight="1">
      <c r="B155" s="143"/>
      <c r="C155" s="144" t="s">
        <v>183</v>
      </c>
      <c r="D155" s="145" t="s">
        <v>184</v>
      </c>
      <c r="E155" s="145" t="s">
        <v>56</v>
      </c>
      <c r="F155" s="243" t="s">
        <v>185</v>
      </c>
      <c r="G155" s="244"/>
      <c r="H155" s="244"/>
      <c r="I155" s="244"/>
      <c r="J155" s="145" t="s">
        <v>186</v>
      </c>
      <c r="K155" s="145" t="s">
        <v>187</v>
      </c>
      <c r="L155" s="245" t="s">
        <v>188</v>
      </c>
      <c r="M155" s="244"/>
      <c r="N155" s="243" t="s">
        <v>160</v>
      </c>
      <c r="O155" s="244"/>
      <c r="P155" s="244"/>
      <c r="Q155" s="246"/>
      <c r="R155" s="146"/>
      <c r="T155" s="73" t="s">
        <v>189</v>
      </c>
      <c r="U155" s="74" t="s">
        <v>38</v>
      </c>
      <c r="V155" s="74" t="s">
        <v>190</v>
      </c>
      <c r="W155" s="74" t="s">
        <v>191</v>
      </c>
      <c r="X155" s="74" t="s">
        <v>192</v>
      </c>
      <c r="Y155" s="74" t="s">
        <v>193</v>
      </c>
      <c r="Z155" s="74" t="s">
        <v>194</v>
      </c>
      <c r="AA155" s="75" t="s">
        <v>195</v>
      </c>
    </row>
    <row r="156" spans="2:63" s="1" customFormat="1" ht="29.25" customHeight="1">
      <c r="B156" s="31"/>
      <c r="C156" s="77" t="s">
        <v>157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260">
        <f>BK156</f>
        <v>0</v>
      </c>
      <c r="O156" s="261"/>
      <c r="P156" s="261"/>
      <c r="Q156" s="261"/>
      <c r="R156" s="33"/>
      <c r="T156" s="76"/>
      <c r="U156" s="47"/>
      <c r="V156" s="47"/>
      <c r="W156" s="147">
        <f>W157+W202+W203+W209+W210+W249+W250</f>
        <v>0</v>
      </c>
      <c r="X156" s="47"/>
      <c r="Y156" s="147">
        <f>Y157+Y202+Y203+Y209+Y210+Y249+Y250</f>
        <v>0</v>
      </c>
      <c r="Z156" s="47"/>
      <c r="AA156" s="148">
        <f>AA157+AA202+AA203+AA209+AA210+AA249+AA250</f>
        <v>0</v>
      </c>
      <c r="AT156" s="14" t="s">
        <v>73</v>
      </c>
      <c r="AU156" s="14" t="s">
        <v>162</v>
      </c>
      <c r="BK156" s="149">
        <f>BK157+BK202+BK203+BK209+BK210+BK249+BK250</f>
        <v>0</v>
      </c>
    </row>
    <row r="157" spans="2:63" s="10" customFormat="1" ht="37.35" customHeight="1">
      <c r="B157" s="150"/>
      <c r="C157" s="151"/>
      <c r="D157" s="152" t="s">
        <v>2058</v>
      </c>
      <c r="E157" s="152"/>
      <c r="F157" s="152"/>
      <c r="G157" s="152"/>
      <c r="H157" s="152"/>
      <c r="I157" s="152"/>
      <c r="J157" s="152"/>
      <c r="K157" s="152"/>
      <c r="L157" s="152"/>
      <c r="M157" s="152"/>
      <c r="N157" s="240">
        <f>BK157</f>
        <v>0</v>
      </c>
      <c r="O157" s="238"/>
      <c r="P157" s="238"/>
      <c r="Q157" s="238"/>
      <c r="R157" s="153"/>
      <c r="T157" s="154"/>
      <c r="U157" s="151"/>
      <c r="V157" s="151"/>
      <c r="W157" s="155">
        <f>W158+W160+W162+W164+W166+W169+W171+W173+W175+W177+W179+W181+W183+W185+W187+W194+W198</f>
        <v>0</v>
      </c>
      <c r="X157" s="151"/>
      <c r="Y157" s="155">
        <f>Y158+Y160+Y162+Y164+Y166+Y169+Y171+Y173+Y175+Y177+Y179+Y181+Y183+Y185+Y187+Y194+Y198</f>
        <v>0</v>
      </c>
      <c r="Z157" s="151"/>
      <c r="AA157" s="156">
        <f>AA158+AA160+AA162+AA164+AA166+AA169+AA171+AA173+AA175+AA177+AA179+AA181+AA183+AA185+AA187+AA194+AA198</f>
        <v>0</v>
      </c>
      <c r="AR157" s="157" t="s">
        <v>9</v>
      </c>
      <c r="AT157" s="158" t="s">
        <v>73</v>
      </c>
      <c r="AU157" s="158" t="s">
        <v>74</v>
      </c>
      <c r="AY157" s="157" t="s">
        <v>196</v>
      </c>
      <c r="BK157" s="159">
        <f>BK158+BK160+BK162+BK164+BK166+BK169+BK171+BK173+BK175+BK177+BK179+BK181+BK183+BK185+BK187+BK194+BK198</f>
        <v>0</v>
      </c>
    </row>
    <row r="158" spans="2:63" s="10" customFormat="1" ht="19.9" customHeight="1">
      <c r="B158" s="150"/>
      <c r="C158" s="151"/>
      <c r="D158" s="160" t="s">
        <v>353</v>
      </c>
      <c r="E158" s="160"/>
      <c r="F158" s="160"/>
      <c r="G158" s="160"/>
      <c r="H158" s="160"/>
      <c r="I158" s="160"/>
      <c r="J158" s="160"/>
      <c r="K158" s="160"/>
      <c r="L158" s="160"/>
      <c r="M158" s="160"/>
      <c r="N158" s="262">
        <f>BK158</f>
        <v>0</v>
      </c>
      <c r="O158" s="263"/>
      <c r="P158" s="263"/>
      <c r="Q158" s="263"/>
      <c r="R158" s="153"/>
      <c r="T158" s="154"/>
      <c r="U158" s="151"/>
      <c r="V158" s="151"/>
      <c r="W158" s="155">
        <f>W159</f>
        <v>0</v>
      </c>
      <c r="X158" s="151"/>
      <c r="Y158" s="155">
        <f>Y159</f>
        <v>0</v>
      </c>
      <c r="Z158" s="151"/>
      <c r="AA158" s="156">
        <f>AA159</f>
        <v>0</v>
      </c>
      <c r="AR158" s="157" t="s">
        <v>9</v>
      </c>
      <c r="AT158" s="158" t="s">
        <v>73</v>
      </c>
      <c r="AU158" s="158" t="s">
        <v>9</v>
      </c>
      <c r="AY158" s="157" t="s">
        <v>196</v>
      </c>
      <c r="BK158" s="159">
        <f>BK159</f>
        <v>0</v>
      </c>
    </row>
    <row r="159" spans="2:65" s="1" customFormat="1" ht="22.5" customHeight="1">
      <c r="B159" s="132"/>
      <c r="C159" s="168" t="s">
        <v>74</v>
      </c>
      <c r="D159" s="168" t="s">
        <v>217</v>
      </c>
      <c r="E159" s="169" t="s">
        <v>384</v>
      </c>
      <c r="F159" s="252" t="s">
        <v>385</v>
      </c>
      <c r="G159" s="251"/>
      <c r="H159" s="251"/>
      <c r="I159" s="251"/>
      <c r="J159" s="170" t="s">
        <v>386</v>
      </c>
      <c r="K159" s="171">
        <v>1</v>
      </c>
      <c r="L159" s="253">
        <v>0</v>
      </c>
      <c r="M159" s="251"/>
      <c r="N159" s="254">
        <f>ROUND(L159*K159,0)</f>
        <v>0</v>
      </c>
      <c r="O159" s="251"/>
      <c r="P159" s="251"/>
      <c r="Q159" s="251"/>
      <c r="R159" s="134"/>
      <c r="T159" s="165" t="s">
        <v>3</v>
      </c>
      <c r="U159" s="40" t="s">
        <v>39</v>
      </c>
      <c r="V159" s="32"/>
      <c r="W159" s="166">
        <f>V159*K159</f>
        <v>0</v>
      </c>
      <c r="X159" s="166">
        <v>0</v>
      </c>
      <c r="Y159" s="166">
        <f>X159*K159</f>
        <v>0</v>
      </c>
      <c r="Z159" s="166">
        <v>0</v>
      </c>
      <c r="AA159" s="167">
        <f>Z159*K159</f>
        <v>0</v>
      </c>
      <c r="AR159" s="14" t="s">
        <v>212</v>
      </c>
      <c r="AT159" s="14" t="s">
        <v>217</v>
      </c>
      <c r="AU159" s="14" t="s">
        <v>84</v>
      </c>
      <c r="AY159" s="14" t="s">
        <v>196</v>
      </c>
      <c r="BE159" s="110">
        <f>IF(U159="základní",N159,0)</f>
        <v>0</v>
      </c>
      <c r="BF159" s="110">
        <f>IF(U159="snížená",N159,0)</f>
        <v>0</v>
      </c>
      <c r="BG159" s="110">
        <f>IF(U159="zákl. přenesená",N159,0)</f>
        <v>0</v>
      </c>
      <c r="BH159" s="110">
        <f>IF(U159="sníž. přenesená",N159,0)</f>
        <v>0</v>
      </c>
      <c r="BI159" s="110">
        <f>IF(U159="nulová",N159,0)</f>
        <v>0</v>
      </c>
      <c r="BJ159" s="14" t="s">
        <v>9</v>
      </c>
      <c r="BK159" s="110">
        <f>ROUND(L159*K159,0)</f>
        <v>0</v>
      </c>
      <c r="BL159" s="14" t="s">
        <v>212</v>
      </c>
      <c r="BM159" s="14" t="s">
        <v>84</v>
      </c>
    </row>
    <row r="160" spans="2:63" s="10" customFormat="1" ht="29.85" customHeight="1">
      <c r="B160" s="150"/>
      <c r="C160" s="151"/>
      <c r="D160" s="160" t="s">
        <v>354</v>
      </c>
      <c r="E160" s="160"/>
      <c r="F160" s="160"/>
      <c r="G160" s="160"/>
      <c r="H160" s="160"/>
      <c r="I160" s="160"/>
      <c r="J160" s="160"/>
      <c r="K160" s="160"/>
      <c r="L160" s="160"/>
      <c r="M160" s="160"/>
      <c r="N160" s="264">
        <f>BK160</f>
        <v>0</v>
      </c>
      <c r="O160" s="265"/>
      <c r="P160" s="265"/>
      <c r="Q160" s="265"/>
      <c r="R160" s="153"/>
      <c r="T160" s="154"/>
      <c r="U160" s="151"/>
      <c r="V160" s="151"/>
      <c r="W160" s="155">
        <f>W161</f>
        <v>0</v>
      </c>
      <c r="X160" s="151"/>
      <c r="Y160" s="155">
        <f>Y161</f>
        <v>0</v>
      </c>
      <c r="Z160" s="151"/>
      <c r="AA160" s="156">
        <f>AA161</f>
        <v>0</v>
      </c>
      <c r="AR160" s="157" t="s">
        <v>9</v>
      </c>
      <c r="AT160" s="158" t="s">
        <v>73</v>
      </c>
      <c r="AU160" s="158" t="s">
        <v>9</v>
      </c>
      <c r="AY160" s="157" t="s">
        <v>196</v>
      </c>
      <c r="BK160" s="159">
        <f>BK161</f>
        <v>0</v>
      </c>
    </row>
    <row r="161" spans="2:65" s="1" customFormat="1" ht="31.5" customHeight="1">
      <c r="B161" s="132"/>
      <c r="C161" s="168" t="s">
        <v>74</v>
      </c>
      <c r="D161" s="168" t="s">
        <v>217</v>
      </c>
      <c r="E161" s="169" t="s">
        <v>936</v>
      </c>
      <c r="F161" s="252" t="s">
        <v>388</v>
      </c>
      <c r="G161" s="251"/>
      <c r="H161" s="251"/>
      <c r="I161" s="251"/>
      <c r="J161" s="170" t="s">
        <v>386</v>
      </c>
      <c r="K161" s="171">
        <v>1</v>
      </c>
      <c r="L161" s="253">
        <v>0</v>
      </c>
      <c r="M161" s="251"/>
      <c r="N161" s="254">
        <f>ROUND(L161*K161,0)</f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>V161*K161</f>
        <v>0</v>
      </c>
      <c r="X161" s="166">
        <v>0</v>
      </c>
      <c r="Y161" s="166">
        <f>X161*K161</f>
        <v>0</v>
      </c>
      <c r="Z161" s="166">
        <v>0</v>
      </c>
      <c r="AA161" s="167">
        <f>Z161*K161</f>
        <v>0</v>
      </c>
      <c r="AR161" s="14" t="s">
        <v>212</v>
      </c>
      <c r="AT161" s="14" t="s">
        <v>217</v>
      </c>
      <c r="AU161" s="14" t="s">
        <v>84</v>
      </c>
      <c r="AY161" s="14" t="s">
        <v>196</v>
      </c>
      <c r="BE161" s="110">
        <f>IF(U161="základní",N161,0)</f>
        <v>0</v>
      </c>
      <c r="BF161" s="110">
        <f>IF(U161="snížená",N161,0)</f>
        <v>0</v>
      </c>
      <c r="BG161" s="110">
        <f>IF(U161="zákl. přenesená",N161,0)</f>
        <v>0</v>
      </c>
      <c r="BH161" s="110">
        <f>IF(U161="sníž. přenesená",N161,0)</f>
        <v>0</v>
      </c>
      <c r="BI161" s="110">
        <f>IF(U161="nulová",N161,0)</f>
        <v>0</v>
      </c>
      <c r="BJ161" s="14" t="s">
        <v>9</v>
      </c>
      <c r="BK161" s="110">
        <f>ROUND(L161*K161,0)</f>
        <v>0</v>
      </c>
      <c r="BL161" s="14" t="s">
        <v>212</v>
      </c>
      <c r="BM161" s="14" t="s">
        <v>212</v>
      </c>
    </row>
    <row r="162" spans="2:63" s="10" customFormat="1" ht="29.85" customHeight="1">
      <c r="B162" s="150"/>
      <c r="C162" s="151"/>
      <c r="D162" s="160" t="s">
        <v>355</v>
      </c>
      <c r="E162" s="160"/>
      <c r="F162" s="160"/>
      <c r="G162" s="160"/>
      <c r="H162" s="160"/>
      <c r="I162" s="160"/>
      <c r="J162" s="160"/>
      <c r="K162" s="160"/>
      <c r="L162" s="160"/>
      <c r="M162" s="160"/>
      <c r="N162" s="264">
        <f>BK162</f>
        <v>0</v>
      </c>
      <c r="O162" s="265"/>
      <c r="P162" s="265"/>
      <c r="Q162" s="265"/>
      <c r="R162" s="153"/>
      <c r="T162" s="154"/>
      <c r="U162" s="151"/>
      <c r="V162" s="151"/>
      <c r="W162" s="155">
        <f>W163</f>
        <v>0</v>
      </c>
      <c r="X162" s="151"/>
      <c r="Y162" s="155">
        <f>Y163</f>
        <v>0</v>
      </c>
      <c r="Z162" s="151"/>
      <c r="AA162" s="156">
        <f>AA163</f>
        <v>0</v>
      </c>
      <c r="AR162" s="157" t="s">
        <v>9</v>
      </c>
      <c r="AT162" s="158" t="s">
        <v>73</v>
      </c>
      <c r="AU162" s="158" t="s">
        <v>9</v>
      </c>
      <c r="AY162" s="157" t="s">
        <v>196</v>
      </c>
      <c r="BK162" s="159">
        <f>BK163</f>
        <v>0</v>
      </c>
    </row>
    <row r="163" spans="2:65" s="1" customFormat="1" ht="57" customHeight="1">
      <c r="B163" s="132"/>
      <c r="C163" s="168" t="s">
        <v>74</v>
      </c>
      <c r="D163" s="168" t="s">
        <v>217</v>
      </c>
      <c r="E163" s="169" t="s">
        <v>2089</v>
      </c>
      <c r="F163" s="252" t="s">
        <v>390</v>
      </c>
      <c r="G163" s="251"/>
      <c r="H163" s="251"/>
      <c r="I163" s="251"/>
      <c r="J163" s="170" t="s">
        <v>386</v>
      </c>
      <c r="K163" s="171">
        <v>1</v>
      </c>
      <c r="L163" s="253">
        <v>0</v>
      </c>
      <c r="M163" s="251"/>
      <c r="N163" s="254">
        <f>ROUND(L163*K163,0)</f>
        <v>0</v>
      </c>
      <c r="O163" s="251"/>
      <c r="P163" s="251"/>
      <c r="Q163" s="251"/>
      <c r="R163" s="134"/>
      <c r="T163" s="165" t="s">
        <v>3</v>
      </c>
      <c r="U163" s="40" t="s">
        <v>39</v>
      </c>
      <c r="V163" s="32"/>
      <c r="W163" s="166">
        <f>V163*K163</f>
        <v>0</v>
      </c>
      <c r="X163" s="166">
        <v>0</v>
      </c>
      <c r="Y163" s="166">
        <f>X163*K163</f>
        <v>0</v>
      </c>
      <c r="Z163" s="166">
        <v>0</v>
      </c>
      <c r="AA163" s="167">
        <f>Z163*K163</f>
        <v>0</v>
      </c>
      <c r="AR163" s="14" t="s">
        <v>212</v>
      </c>
      <c r="AT163" s="14" t="s">
        <v>217</v>
      </c>
      <c r="AU163" s="14" t="s">
        <v>84</v>
      </c>
      <c r="AY163" s="14" t="s">
        <v>196</v>
      </c>
      <c r="BE163" s="110">
        <f>IF(U163="základní",N163,0)</f>
        <v>0</v>
      </c>
      <c r="BF163" s="110">
        <f>IF(U163="snížená",N163,0)</f>
        <v>0</v>
      </c>
      <c r="BG163" s="110">
        <f>IF(U163="zákl. přenesená",N163,0)</f>
        <v>0</v>
      </c>
      <c r="BH163" s="110">
        <f>IF(U163="sníž. přenesená",N163,0)</f>
        <v>0</v>
      </c>
      <c r="BI163" s="110">
        <f>IF(U163="nulová",N163,0)</f>
        <v>0</v>
      </c>
      <c r="BJ163" s="14" t="s">
        <v>9</v>
      </c>
      <c r="BK163" s="110">
        <f>ROUND(L163*K163,0)</f>
        <v>0</v>
      </c>
      <c r="BL163" s="14" t="s">
        <v>212</v>
      </c>
      <c r="BM163" s="14" t="s">
        <v>221</v>
      </c>
    </row>
    <row r="164" spans="2:63" s="10" customFormat="1" ht="29.85" customHeight="1">
      <c r="B164" s="150"/>
      <c r="C164" s="151"/>
      <c r="D164" s="160" t="s">
        <v>356</v>
      </c>
      <c r="E164" s="160"/>
      <c r="F164" s="160"/>
      <c r="G164" s="160"/>
      <c r="H164" s="160"/>
      <c r="I164" s="160"/>
      <c r="J164" s="160"/>
      <c r="K164" s="160"/>
      <c r="L164" s="160"/>
      <c r="M164" s="160"/>
      <c r="N164" s="264">
        <f>BK164</f>
        <v>0</v>
      </c>
      <c r="O164" s="265"/>
      <c r="P164" s="265"/>
      <c r="Q164" s="265"/>
      <c r="R164" s="153"/>
      <c r="T164" s="154"/>
      <c r="U164" s="151"/>
      <c r="V164" s="151"/>
      <c r="W164" s="155">
        <f>W165</f>
        <v>0</v>
      </c>
      <c r="X164" s="151"/>
      <c r="Y164" s="155">
        <f>Y165</f>
        <v>0</v>
      </c>
      <c r="Z164" s="151"/>
      <c r="AA164" s="156">
        <f>AA165</f>
        <v>0</v>
      </c>
      <c r="AR164" s="157" t="s">
        <v>9</v>
      </c>
      <c r="AT164" s="158" t="s">
        <v>73</v>
      </c>
      <c r="AU164" s="158" t="s">
        <v>9</v>
      </c>
      <c r="AY164" s="157" t="s">
        <v>196</v>
      </c>
      <c r="BK164" s="159">
        <f>BK165</f>
        <v>0</v>
      </c>
    </row>
    <row r="165" spans="2:65" s="1" customFormat="1" ht="22.5" customHeight="1">
      <c r="B165" s="132"/>
      <c r="C165" s="168" t="s">
        <v>74</v>
      </c>
      <c r="D165" s="168" t="s">
        <v>217</v>
      </c>
      <c r="E165" s="169" t="s">
        <v>391</v>
      </c>
      <c r="F165" s="252" t="s">
        <v>392</v>
      </c>
      <c r="G165" s="251"/>
      <c r="H165" s="251"/>
      <c r="I165" s="251"/>
      <c r="J165" s="170" t="s">
        <v>386</v>
      </c>
      <c r="K165" s="171">
        <v>2</v>
      </c>
      <c r="L165" s="253">
        <v>0</v>
      </c>
      <c r="M165" s="251"/>
      <c r="N165" s="254">
        <f>ROUND(L165*K165,0)</f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>V165*K165</f>
        <v>0</v>
      </c>
      <c r="X165" s="166">
        <v>0</v>
      </c>
      <c r="Y165" s="166">
        <f>X165*K165</f>
        <v>0</v>
      </c>
      <c r="Z165" s="166">
        <v>0</v>
      </c>
      <c r="AA165" s="167">
        <f>Z165*K165</f>
        <v>0</v>
      </c>
      <c r="AR165" s="14" t="s">
        <v>212</v>
      </c>
      <c r="AT165" s="14" t="s">
        <v>217</v>
      </c>
      <c r="AU165" s="14" t="s">
        <v>84</v>
      </c>
      <c r="AY165" s="14" t="s">
        <v>196</v>
      </c>
      <c r="BE165" s="110">
        <f>IF(U165="základní",N165,0)</f>
        <v>0</v>
      </c>
      <c r="BF165" s="110">
        <f>IF(U165="snížená",N165,0)</f>
        <v>0</v>
      </c>
      <c r="BG165" s="110">
        <f>IF(U165="zákl. přenesená",N165,0)</f>
        <v>0</v>
      </c>
      <c r="BH165" s="110">
        <f>IF(U165="sníž. přenesená",N165,0)</f>
        <v>0</v>
      </c>
      <c r="BI165" s="110">
        <f>IF(U165="nulová",N165,0)</f>
        <v>0</v>
      </c>
      <c r="BJ165" s="14" t="s">
        <v>9</v>
      </c>
      <c r="BK165" s="110">
        <f>ROUND(L165*K165,0)</f>
        <v>0</v>
      </c>
      <c r="BL165" s="14" t="s">
        <v>212</v>
      </c>
      <c r="BM165" s="14" t="s">
        <v>247</v>
      </c>
    </row>
    <row r="166" spans="2:63" s="10" customFormat="1" ht="29.85" customHeight="1">
      <c r="B166" s="150"/>
      <c r="C166" s="151"/>
      <c r="D166" s="160" t="s">
        <v>357</v>
      </c>
      <c r="E166" s="160"/>
      <c r="F166" s="160"/>
      <c r="G166" s="160"/>
      <c r="H166" s="160"/>
      <c r="I166" s="160"/>
      <c r="J166" s="160"/>
      <c r="K166" s="160"/>
      <c r="L166" s="160"/>
      <c r="M166" s="160"/>
      <c r="N166" s="264">
        <f>BK166</f>
        <v>0</v>
      </c>
      <c r="O166" s="265"/>
      <c r="P166" s="265"/>
      <c r="Q166" s="265"/>
      <c r="R166" s="153"/>
      <c r="T166" s="154"/>
      <c r="U166" s="151"/>
      <c r="V166" s="151"/>
      <c r="W166" s="155">
        <f>SUM(W167:W168)</f>
        <v>0</v>
      </c>
      <c r="X166" s="151"/>
      <c r="Y166" s="155">
        <f>SUM(Y167:Y168)</f>
        <v>0</v>
      </c>
      <c r="Z166" s="151"/>
      <c r="AA166" s="156">
        <f>SUM(AA167:AA168)</f>
        <v>0</v>
      </c>
      <c r="AR166" s="157" t="s">
        <v>9</v>
      </c>
      <c r="AT166" s="158" t="s">
        <v>73</v>
      </c>
      <c r="AU166" s="158" t="s">
        <v>9</v>
      </c>
      <c r="AY166" s="157" t="s">
        <v>196</v>
      </c>
      <c r="BK166" s="159">
        <f>SUM(BK167:BK168)</f>
        <v>0</v>
      </c>
    </row>
    <row r="167" spans="2:65" s="1" customFormat="1" ht="22.5" customHeight="1">
      <c r="B167" s="132"/>
      <c r="C167" s="168" t="s">
        <v>74</v>
      </c>
      <c r="D167" s="168" t="s">
        <v>217</v>
      </c>
      <c r="E167" s="169" t="s">
        <v>939</v>
      </c>
      <c r="F167" s="252" t="s">
        <v>940</v>
      </c>
      <c r="G167" s="251"/>
      <c r="H167" s="251"/>
      <c r="I167" s="251"/>
      <c r="J167" s="170" t="s">
        <v>386</v>
      </c>
      <c r="K167" s="171">
        <v>1</v>
      </c>
      <c r="L167" s="253">
        <v>0</v>
      </c>
      <c r="M167" s="251"/>
      <c r="N167" s="254">
        <f>ROUND(L167*K167,0)</f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>V167*K167</f>
        <v>0</v>
      </c>
      <c r="X167" s="166">
        <v>0</v>
      </c>
      <c r="Y167" s="166">
        <f>X167*K167</f>
        <v>0</v>
      </c>
      <c r="Z167" s="166">
        <v>0</v>
      </c>
      <c r="AA167" s="167">
        <f>Z167*K167</f>
        <v>0</v>
      </c>
      <c r="AR167" s="14" t="s">
        <v>212</v>
      </c>
      <c r="AT167" s="14" t="s">
        <v>217</v>
      </c>
      <c r="AU167" s="14" t="s">
        <v>84</v>
      </c>
      <c r="AY167" s="14" t="s">
        <v>196</v>
      </c>
      <c r="BE167" s="110">
        <f>IF(U167="základní",N167,0)</f>
        <v>0</v>
      </c>
      <c r="BF167" s="110">
        <f>IF(U167="snížená",N167,0)</f>
        <v>0</v>
      </c>
      <c r="BG167" s="110">
        <f>IF(U167="zákl. přenesená",N167,0)</f>
        <v>0</v>
      </c>
      <c r="BH167" s="110">
        <f>IF(U167="sníž. přenesená",N167,0)</f>
        <v>0</v>
      </c>
      <c r="BI167" s="110">
        <f>IF(U167="nulová",N167,0)</f>
        <v>0</v>
      </c>
      <c r="BJ167" s="14" t="s">
        <v>9</v>
      </c>
      <c r="BK167" s="110">
        <f>ROUND(L167*K167,0)</f>
        <v>0</v>
      </c>
      <c r="BL167" s="14" t="s">
        <v>212</v>
      </c>
      <c r="BM167" s="14" t="s">
        <v>395</v>
      </c>
    </row>
    <row r="168" spans="2:65" s="1" customFormat="1" ht="22.5" customHeight="1">
      <c r="B168" s="132"/>
      <c r="C168" s="168" t="s">
        <v>74</v>
      </c>
      <c r="D168" s="168" t="s">
        <v>217</v>
      </c>
      <c r="E168" s="169" t="s">
        <v>941</v>
      </c>
      <c r="F168" s="252" t="s">
        <v>397</v>
      </c>
      <c r="G168" s="251"/>
      <c r="H168" s="251"/>
      <c r="I168" s="251"/>
      <c r="J168" s="170" t="s">
        <v>386</v>
      </c>
      <c r="K168" s="171">
        <v>2</v>
      </c>
      <c r="L168" s="253">
        <v>0</v>
      </c>
      <c r="M168" s="251"/>
      <c r="N168" s="254">
        <f>ROUND(L168*K168,0)</f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>V168*K168</f>
        <v>0</v>
      </c>
      <c r="X168" s="166">
        <v>0</v>
      </c>
      <c r="Y168" s="166">
        <f>X168*K168</f>
        <v>0</v>
      </c>
      <c r="Z168" s="166">
        <v>0</v>
      </c>
      <c r="AA168" s="167">
        <f>Z168*K168</f>
        <v>0</v>
      </c>
      <c r="AR168" s="14" t="s">
        <v>212</v>
      </c>
      <c r="AT168" s="14" t="s">
        <v>217</v>
      </c>
      <c r="AU168" s="14" t="s">
        <v>84</v>
      </c>
      <c r="AY168" s="14" t="s">
        <v>196</v>
      </c>
      <c r="BE168" s="110">
        <f>IF(U168="základní",N168,0)</f>
        <v>0</v>
      </c>
      <c r="BF168" s="110">
        <f>IF(U168="snížená",N168,0)</f>
        <v>0</v>
      </c>
      <c r="BG168" s="110">
        <f>IF(U168="zákl. přenesená",N168,0)</f>
        <v>0</v>
      </c>
      <c r="BH168" s="110">
        <f>IF(U168="sníž. přenesená",N168,0)</f>
        <v>0</v>
      </c>
      <c r="BI168" s="110">
        <f>IF(U168="nulová",N168,0)</f>
        <v>0</v>
      </c>
      <c r="BJ168" s="14" t="s">
        <v>9</v>
      </c>
      <c r="BK168" s="110">
        <f>ROUND(L168*K168,0)</f>
        <v>0</v>
      </c>
      <c r="BL168" s="14" t="s">
        <v>212</v>
      </c>
      <c r="BM168" s="14" t="s">
        <v>398</v>
      </c>
    </row>
    <row r="169" spans="2:63" s="10" customFormat="1" ht="29.85" customHeight="1">
      <c r="B169" s="150"/>
      <c r="C169" s="151"/>
      <c r="D169" s="160" t="s">
        <v>358</v>
      </c>
      <c r="E169" s="160"/>
      <c r="F169" s="160"/>
      <c r="G169" s="160"/>
      <c r="H169" s="160"/>
      <c r="I169" s="160"/>
      <c r="J169" s="160"/>
      <c r="K169" s="160"/>
      <c r="L169" s="160"/>
      <c r="M169" s="160"/>
      <c r="N169" s="264">
        <f>BK169</f>
        <v>0</v>
      </c>
      <c r="O169" s="265"/>
      <c r="P169" s="265"/>
      <c r="Q169" s="265"/>
      <c r="R169" s="153"/>
      <c r="T169" s="154"/>
      <c r="U169" s="151"/>
      <c r="V169" s="151"/>
      <c r="W169" s="155">
        <f>W170</f>
        <v>0</v>
      </c>
      <c r="X169" s="151"/>
      <c r="Y169" s="155">
        <f>Y170</f>
        <v>0</v>
      </c>
      <c r="Z169" s="151"/>
      <c r="AA169" s="156">
        <f>AA170</f>
        <v>0</v>
      </c>
      <c r="AR169" s="157" t="s">
        <v>9</v>
      </c>
      <c r="AT169" s="158" t="s">
        <v>73</v>
      </c>
      <c r="AU169" s="158" t="s">
        <v>9</v>
      </c>
      <c r="AY169" s="157" t="s">
        <v>196</v>
      </c>
      <c r="BK169" s="159">
        <f>BK170</f>
        <v>0</v>
      </c>
    </row>
    <row r="170" spans="2:65" s="1" customFormat="1" ht="22.5" customHeight="1">
      <c r="B170" s="132"/>
      <c r="C170" s="168" t="s">
        <v>74</v>
      </c>
      <c r="D170" s="168" t="s">
        <v>217</v>
      </c>
      <c r="E170" s="169" t="s">
        <v>2090</v>
      </c>
      <c r="F170" s="252" t="s">
        <v>400</v>
      </c>
      <c r="G170" s="251"/>
      <c r="H170" s="251"/>
      <c r="I170" s="251"/>
      <c r="J170" s="170" t="s">
        <v>386</v>
      </c>
      <c r="K170" s="171">
        <v>3</v>
      </c>
      <c r="L170" s="253">
        <v>0</v>
      </c>
      <c r="M170" s="251"/>
      <c r="N170" s="254">
        <f>ROUND(L170*K170,0)</f>
        <v>0</v>
      </c>
      <c r="O170" s="251"/>
      <c r="P170" s="251"/>
      <c r="Q170" s="251"/>
      <c r="R170" s="134"/>
      <c r="T170" s="165" t="s">
        <v>3</v>
      </c>
      <c r="U170" s="40" t="s">
        <v>39</v>
      </c>
      <c r="V170" s="32"/>
      <c r="W170" s="166">
        <f>V170*K170</f>
        <v>0</v>
      </c>
      <c r="X170" s="166">
        <v>0</v>
      </c>
      <c r="Y170" s="166">
        <f>X170*K170</f>
        <v>0</v>
      </c>
      <c r="Z170" s="166">
        <v>0</v>
      </c>
      <c r="AA170" s="167">
        <f>Z170*K170</f>
        <v>0</v>
      </c>
      <c r="AR170" s="14" t="s">
        <v>212</v>
      </c>
      <c r="AT170" s="14" t="s">
        <v>217</v>
      </c>
      <c r="AU170" s="14" t="s">
        <v>84</v>
      </c>
      <c r="AY170" s="14" t="s">
        <v>196</v>
      </c>
      <c r="BE170" s="110">
        <f>IF(U170="základní",N170,0)</f>
        <v>0</v>
      </c>
      <c r="BF170" s="110">
        <f>IF(U170="snížená",N170,0)</f>
        <v>0</v>
      </c>
      <c r="BG170" s="110">
        <f>IF(U170="zákl. přenesená",N170,0)</f>
        <v>0</v>
      </c>
      <c r="BH170" s="110">
        <f>IF(U170="sníž. přenesená",N170,0)</f>
        <v>0</v>
      </c>
      <c r="BI170" s="110">
        <f>IF(U170="nulová",N170,0)</f>
        <v>0</v>
      </c>
      <c r="BJ170" s="14" t="s">
        <v>9</v>
      </c>
      <c r="BK170" s="110">
        <f>ROUND(L170*K170,0)</f>
        <v>0</v>
      </c>
      <c r="BL170" s="14" t="s">
        <v>212</v>
      </c>
      <c r="BM170" s="14" t="s">
        <v>401</v>
      </c>
    </row>
    <row r="171" spans="2:63" s="10" customFormat="1" ht="29.85" customHeight="1">
      <c r="B171" s="150"/>
      <c r="C171" s="151"/>
      <c r="D171" s="160" t="s">
        <v>2059</v>
      </c>
      <c r="E171" s="160"/>
      <c r="F171" s="160"/>
      <c r="G171" s="160"/>
      <c r="H171" s="160"/>
      <c r="I171" s="160"/>
      <c r="J171" s="160"/>
      <c r="K171" s="160"/>
      <c r="L171" s="160"/>
      <c r="M171" s="160"/>
      <c r="N171" s="264">
        <f>BK171</f>
        <v>0</v>
      </c>
      <c r="O171" s="265"/>
      <c r="P171" s="265"/>
      <c r="Q171" s="265"/>
      <c r="R171" s="153"/>
      <c r="T171" s="154"/>
      <c r="U171" s="151"/>
      <c r="V171" s="151"/>
      <c r="W171" s="155">
        <f>W172</f>
        <v>0</v>
      </c>
      <c r="X171" s="151"/>
      <c r="Y171" s="155">
        <f>Y172</f>
        <v>0</v>
      </c>
      <c r="Z171" s="151"/>
      <c r="AA171" s="156">
        <f>AA172</f>
        <v>0</v>
      </c>
      <c r="AR171" s="157" t="s">
        <v>9</v>
      </c>
      <c r="AT171" s="158" t="s">
        <v>73</v>
      </c>
      <c r="AU171" s="158" t="s">
        <v>9</v>
      </c>
      <c r="AY171" s="157" t="s">
        <v>196</v>
      </c>
      <c r="BK171" s="159">
        <f>BK172</f>
        <v>0</v>
      </c>
    </row>
    <row r="172" spans="2:65" s="1" customFormat="1" ht="22.5" customHeight="1">
      <c r="B172" s="132"/>
      <c r="C172" s="168" t="s">
        <v>74</v>
      </c>
      <c r="D172" s="168" t="s">
        <v>217</v>
      </c>
      <c r="E172" s="169" t="s">
        <v>943</v>
      </c>
      <c r="F172" s="252" t="s">
        <v>403</v>
      </c>
      <c r="G172" s="251"/>
      <c r="H172" s="251"/>
      <c r="I172" s="251"/>
      <c r="J172" s="170" t="s">
        <v>386</v>
      </c>
      <c r="K172" s="171">
        <v>1</v>
      </c>
      <c r="L172" s="253">
        <v>0</v>
      </c>
      <c r="M172" s="251"/>
      <c r="N172" s="254">
        <f>ROUND(L172*K172,0)</f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>V172*K172</f>
        <v>0</v>
      </c>
      <c r="X172" s="166">
        <v>0</v>
      </c>
      <c r="Y172" s="166">
        <f>X172*K172</f>
        <v>0</v>
      </c>
      <c r="Z172" s="166">
        <v>0</v>
      </c>
      <c r="AA172" s="167">
        <f>Z172*K172</f>
        <v>0</v>
      </c>
      <c r="AR172" s="14" t="s">
        <v>212</v>
      </c>
      <c r="AT172" s="14" t="s">
        <v>217</v>
      </c>
      <c r="AU172" s="14" t="s">
        <v>84</v>
      </c>
      <c r="AY172" s="14" t="s">
        <v>196</v>
      </c>
      <c r="BE172" s="110">
        <f>IF(U172="základní",N172,0)</f>
        <v>0</v>
      </c>
      <c r="BF172" s="110">
        <f>IF(U172="snížená",N172,0)</f>
        <v>0</v>
      </c>
      <c r="BG172" s="110">
        <f>IF(U172="zákl. přenesená",N172,0)</f>
        <v>0</v>
      </c>
      <c r="BH172" s="110">
        <f>IF(U172="sníž. přenesená",N172,0)</f>
        <v>0</v>
      </c>
      <c r="BI172" s="110">
        <f>IF(U172="nulová",N172,0)</f>
        <v>0</v>
      </c>
      <c r="BJ172" s="14" t="s">
        <v>9</v>
      </c>
      <c r="BK172" s="110">
        <f>ROUND(L172*K172,0)</f>
        <v>0</v>
      </c>
      <c r="BL172" s="14" t="s">
        <v>212</v>
      </c>
      <c r="BM172" s="14" t="s">
        <v>203</v>
      </c>
    </row>
    <row r="173" spans="2:63" s="10" customFormat="1" ht="29.85" customHeight="1">
      <c r="B173" s="150"/>
      <c r="C173" s="151"/>
      <c r="D173" s="160" t="s">
        <v>2060</v>
      </c>
      <c r="E173" s="160"/>
      <c r="F173" s="160"/>
      <c r="G173" s="160"/>
      <c r="H173" s="160"/>
      <c r="I173" s="160"/>
      <c r="J173" s="160"/>
      <c r="K173" s="160"/>
      <c r="L173" s="160"/>
      <c r="M173" s="160"/>
      <c r="N173" s="264">
        <f>BK173</f>
        <v>0</v>
      </c>
      <c r="O173" s="265"/>
      <c r="P173" s="265"/>
      <c r="Q173" s="265"/>
      <c r="R173" s="153"/>
      <c r="T173" s="154"/>
      <c r="U173" s="151"/>
      <c r="V173" s="151"/>
      <c r="W173" s="155">
        <f>W174</f>
        <v>0</v>
      </c>
      <c r="X173" s="151"/>
      <c r="Y173" s="155">
        <f>Y174</f>
        <v>0</v>
      </c>
      <c r="Z173" s="151"/>
      <c r="AA173" s="156">
        <f>AA174</f>
        <v>0</v>
      </c>
      <c r="AR173" s="157" t="s">
        <v>9</v>
      </c>
      <c r="AT173" s="158" t="s">
        <v>73</v>
      </c>
      <c r="AU173" s="158" t="s">
        <v>9</v>
      </c>
      <c r="AY173" s="157" t="s">
        <v>196</v>
      </c>
      <c r="BK173" s="159">
        <f>BK174</f>
        <v>0</v>
      </c>
    </row>
    <row r="174" spans="2:65" s="1" customFormat="1" ht="22.5" customHeight="1">
      <c r="B174" s="132"/>
      <c r="C174" s="168" t="s">
        <v>74</v>
      </c>
      <c r="D174" s="168" t="s">
        <v>217</v>
      </c>
      <c r="E174" s="169" t="s">
        <v>2091</v>
      </c>
      <c r="F174" s="252" t="s">
        <v>463</v>
      </c>
      <c r="G174" s="251"/>
      <c r="H174" s="251"/>
      <c r="I174" s="251"/>
      <c r="J174" s="170" t="s">
        <v>386</v>
      </c>
      <c r="K174" s="171">
        <v>1</v>
      </c>
      <c r="L174" s="253">
        <v>0</v>
      </c>
      <c r="M174" s="251"/>
      <c r="N174" s="254">
        <f>ROUND(L174*K174,0)</f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>V174*K174</f>
        <v>0</v>
      </c>
      <c r="X174" s="166">
        <v>0</v>
      </c>
      <c r="Y174" s="166">
        <f>X174*K174</f>
        <v>0</v>
      </c>
      <c r="Z174" s="166">
        <v>0</v>
      </c>
      <c r="AA174" s="167">
        <f>Z174*K174</f>
        <v>0</v>
      </c>
      <c r="AR174" s="14" t="s">
        <v>212</v>
      </c>
      <c r="AT174" s="14" t="s">
        <v>217</v>
      </c>
      <c r="AU174" s="14" t="s">
        <v>84</v>
      </c>
      <c r="AY174" s="14" t="s">
        <v>196</v>
      </c>
      <c r="BE174" s="110">
        <f>IF(U174="základní",N174,0)</f>
        <v>0</v>
      </c>
      <c r="BF174" s="110">
        <f>IF(U174="snížená",N174,0)</f>
        <v>0</v>
      </c>
      <c r="BG174" s="110">
        <f>IF(U174="zákl. přenesená",N174,0)</f>
        <v>0</v>
      </c>
      <c r="BH174" s="110">
        <f>IF(U174="sníž. přenesená",N174,0)</f>
        <v>0</v>
      </c>
      <c r="BI174" s="110">
        <f>IF(U174="nulová",N174,0)</f>
        <v>0</v>
      </c>
      <c r="BJ174" s="14" t="s">
        <v>9</v>
      </c>
      <c r="BK174" s="110">
        <f>ROUND(L174*K174,0)</f>
        <v>0</v>
      </c>
      <c r="BL174" s="14" t="s">
        <v>212</v>
      </c>
      <c r="BM174" s="14" t="s">
        <v>276</v>
      </c>
    </row>
    <row r="175" spans="2:63" s="10" customFormat="1" ht="29.85" customHeight="1">
      <c r="B175" s="150"/>
      <c r="C175" s="151"/>
      <c r="D175" s="160" t="s">
        <v>2061</v>
      </c>
      <c r="E175" s="160"/>
      <c r="F175" s="160"/>
      <c r="G175" s="160"/>
      <c r="H175" s="160"/>
      <c r="I175" s="160"/>
      <c r="J175" s="160"/>
      <c r="K175" s="160"/>
      <c r="L175" s="160"/>
      <c r="M175" s="160"/>
      <c r="N175" s="264">
        <f>BK175</f>
        <v>0</v>
      </c>
      <c r="O175" s="265"/>
      <c r="P175" s="265"/>
      <c r="Q175" s="265"/>
      <c r="R175" s="153"/>
      <c r="T175" s="154"/>
      <c r="U175" s="151"/>
      <c r="V175" s="151"/>
      <c r="W175" s="155">
        <f>W176</f>
        <v>0</v>
      </c>
      <c r="X175" s="151"/>
      <c r="Y175" s="155">
        <f>Y176</f>
        <v>0</v>
      </c>
      <c r="Z175" s="151"/>
      <c r="AA175" s="156">
        <f>AA176</f>
        <v>0</v>
      </c>
      <c r="AR175" s="157" t="s">
        <v>9</v>
      </c>
      <c r="AT175" s="158" t="s">
        <v>73</v>
      </c>
      <c r="AU175" s="158" t="s">
        <v>9</v>
      </c>
      <c r="AY175" s="157" t="s">
        <v>196</v>
      </c>
      <c r="BK175" s="159">
        <f>BK176</f>
        <v>0</v>
      </c>
    </row>
    <row r="176" spans="2:65" s="1" customFormat="1" ht="22.5" customHeight="1">
      <c r="B176" s="132"/>
      <c r="C176" s="168" t="s">
        <v>74</v>
      </c>
      <c r="D176" s="168" t="s">
        <v>217</v>
      </c>
      <c r="E176" s="169" t="s">
        <v>404</v>
      </c>
      <c r="F176" s="252" t="s">
        <v>405</v>
      </c>
      <c r="G176" s="251"/>
      <c r="H176" s="251"/>
      <c r="I176" s="251"/>
      <c r="J176" s="170" t="s">
        <v>386</v>
      </c>
      <c r="K176" s="171">
        <v>1</v>
      </c>
      <c r="L176" s="253">
        <v>0</v>
      </c>
      <c r="M176" s="251"/>
      <c r="N176" s="254">
        <f>ROUND(L176*K176,0)</f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>V176*K176</f>
        <v>0</v>
      </c>
      <c r="X176" s="166">
        <v>0</v>
      </c>
      <c r="Y176" s="166">
        <f>X176*K176</f>
        <v>0</v>
      </c>
      <c r="Z176" s="166">
        <v>0</v>
      </c>
      <c r="AA176" s="167">
        <f>Z176*K176</f>
        <v>0</v>
      </c>
      <c r="AR176" s="14" t="s">
        <v>212</v>
      </c>
      <c r="AT176" s="14" t="s">
        <v>217</v>
      </c>
      <c r="AU176" s="14" t="s">
        <v>84</v>
      </c>
      <c r="AY176" s="14" t="s">
        <v>196</v>
      </c>
      <c r="BE176" s="110">
        <f>IF(U176="základní",N176,0)</f>
        <v>0</v>
      </c>
      <c r="BF176" s="110">
        <f>IF(U176="snížená",N176,0)</f>
        <v>0</v>
      </c>
      <c r="BG176" s="110">
        <f>IF(U176="zákl. přenesená",N176,0)</f>
        <v>0</v>
      </c>
      <c r="BH176" s="110">
        <f>IF(U176="sníž. přenesená",N176,0)</f>
        <v>0</v>
      </c>
      <c r="BI176" s="110">
        <f>IF(U176="nulová",N176,0)</f>
        <v>0</v>
      </c>
      <c r="BJ176" s="14" t="s">
        <v>9</v>
      </c>
      <c r="BK176" s="110">
        <f>ROUND(L176*K176,0)</f>
        <v>0</v>
      </c>
      <c r="BL176" s="14" t="s">
        <v>212</v>
      </c>
      <c r="BM176" s="14" t="s">
        <v>284</v>
      </c>
    </row>
    <row r="177" spans="2:63" s="10" customFormat="1" ht="29.85" customHeight="1">
      <c r="B177" s="150"/>
      <c r="C177" s="151"/>
      <c r="D177" s="160" t="s">
        <v>2062</v>
      </c>
      <c r="E177" s="160"/>
      <c r="F177" s="160"/>
      <c r="G177" s="160"/>
      <c r="H177" s="160"/>
      <c r="I177" s="160"/>
      <c r="J177" s="160"/>
      <c r="K177" s="160"/>
      <c r="L177" s="160"/>
      <c r="M177" s="160"/>
      <c r="N177" s="264">
        <f>BK177</f>
        <v>0</v>
      </c>
      <c r="O177" s="265"/>
      <c r="P177" s="265"/>
      <c r="Q177" s="265"/>
      <c r="R177" s="153"/>
      <c r="T177" s="154"/>
      <c r="U177" s="151"/>
      <c r="V177" s="151"/>
      <c r="W177" s="155">
        <f>W178</f>
        <v>0</v>
      </c>
      <c r="X177" s="151"/>
      <c r="Y177" s="155">
        <f>Y178</f>
        <v>0</v>
      </c>
      <c r="Z177" s="151"/>
      <c r="AA177" s="156">
        <f>AA178</f>
        <v>0</v>
      </c>
      <c r="AR177" s="157" t="s">
        <v>9</v>
      </c>
      <c r="AT177" s="158" t="s">
        <v>73</v>
      </c>
      <c r="AU177" s="158" t="s">
        <v>9</v>
      </c>
      <c r="AY177" s="157" t="s">
        <v>196</v>
      </c>
      <c r="BK177" s="159">
        <f>BK178</f>
        <v>0</v>
      </c>
    </row>
    <row r="178" spans="2:65" s="1" customFormat="1" ht="31.5" customHeight="1">
      <c r="B178" s="132"/>
      <c r="C178" s="168" t="s">
        <v>74</v>
      </c>
      <c r="D178" s="168" t="s">
        <v>217</v>
      </c>
      <c r="E178" s="169" t="s">
        <v>406</v>
      </c>
      <c r="F178" s="252" t="s">
        <v>407</v>
      </c>
      <c r="G178" s="251"/>
      <c r="H178" s="251"/>
      <c r="I178" s="251"/>
      <c r="J178" s="170" t="s">
        <v>386</v>
      </c>
      <c r="K178" s="171">
        <v>3</v>
      </c>
      <c r="L178" s="253">
        <v>0</v>
      </c>
      <c r="M178" s="251"/>
      <c r="N178" s="254">
        <f>ROUND(L178*K178,0)</f>
        <v>0</v>
      </c>
      <c r="O178" s="251"/>
      <c r="P178" s="251"/>
      <c r="Q178" s="251"/>
      <c r="R178" s="134"/>
      <c r="T178" s="165" t="s">
        <v>3</v>
      </c>
      <c r="U178" s="40" t="s">
        <v>39</v>
      </c>
      <c r="V178" s="32"/>
      <c r="W178" s="166">
        <f>V178*K178</f>
        <v>0</v>
      </c>
      <c r="X178" s="166">
        <v>0</v>
      </c>
      <c r="Y178" s="166">
        <f>X178*K178</f>
        <v>0</v>
      </c>
      <c r="Z178" s="166">
        <v>0</v>
      </c>
      <c r="AA178" s="167">
        <f>Z178*K178</f>
        <v>0</v>
      </c>
      <c r="AR178" s="14" t="s">
        <v>212</v>
      </c>
      <c r="AT178" s="14" t="s">
        <v>217</v>
      </c>
      <c r="AU178" s="14" t="s">
        <v>84</v>
      </c>
      <c r="AY178" s="14" t="s">
        <v>196</v>
      </c>
      <c r="BE178" s="110">
        <f>IF(U178="základní",N178,0)</f>
        <v>0</v>
      </c>
      <c r="BF178" s="110">
        <f>IF(U178="snížená",N178,0)</f>
        <v>0</v>
      </c>
      <c r="BG178" s="110">
        <f>IF(U178="zákl. přenesená",N178,0)</f>
        <v>0</v>
      </c>
      <c r="BH178" s="110">
        <f>IF(U178="sníž. přenesená",N178,0)</f>
        <v>0</v>
      </c>
      <c r="BI178" s="110">
        <f>IF(U178="nulová",N178,0)</f>
        <v>0</v>
      </c>
      <c r="BJ178" s="14" t="s">
        <v>9</v>
      </c>
      <c r="BK178" s="110">
        <f>ROUND(L178*K178,0)</f>
        <v>0</v>
      </c>
      <c r="BL178" s="14" t="s">
        <v>212</v>
      </c>
      <c r="BM178" s="14" t="s">
        <v>410</v>
      </c>
    </row>
    <row r="179" spans="2:63" s="10" customFormat="1" ht="29.85" customHeight="1">
      <c r="B179" s="150"/>
      <c r="C179" s="151"/>
      <c r="D179" s="160" t="s">
        <v>2061</v>
      </c>
      <c r="E179" s="160"/>
      <c r="F179" s="160"/>
      <c r="G179" s="160"/>
      <c r="H179" s="160"/>
      <c r="I179" s="160"/>
      <c r="J179" s="160"/>
      <c r="K179" s="160"/>
      <c r="L179" s="160"/>
      <c r="M179" s="160"/>
      <c r="N179" s="264">
        <f>BK179</f>
        <v>0</v>
      </c>
      <c r="O179" s="265"/>
      <c r="P179" s="265"/>
      <c r="Q179" s="265"/>
      <c r="R179" s="153"/>
      <c r="T179" s="154"/>
      <c r="U179" s="151"/>
      <c r="V179" s="151"/>
      <c r="W179" s="155">
        <f>W180</f>
        <v>0</v>
      </c>
      <c r="X179" s="151"/>
      <c r="Y179" s="155">
        <f>Y180</f>
        <v>0</v>
      </c>
      <c r="Z179" s="151"/>
      <c r="AA179" s="156">
        <f>AA180</f>
        <v>0</v>
      </c>
      <c r="AR179" s="157" t="s">
        <v>9</v>
      </c>
      <c r="AT179" s="158" t="s">
        <v>73</v>
      </c>
      <c r="AU179" s="158" t="s">
        <v>9</v>
      </c>
      <c r="AY179" s="157" t="s">
        <v>196</v>
      </c>
      <c r="BK179" s="159">
        <f>BK180</f>
        <v>0</v>
      </c>
    </row>
    <row r="180" spans="2:65" s="1" customFormat="1" ht="22.5" customHeight="1">
      <c r="B180" s="132"/>
      <c r="C180" s="168" t="s">
        <v>74</v>
      </c>
      <c r="D180" s="168" t="s">
        <v>217</v>
      </c>
      <c r="E180" s="169" t="s">
        <v>408</v>
      </c>
      <c r="F180" s="252" t="s">
        <v>409</v>
      </c>
      <c r="G180" s="251"/>
      <c r="H180" s="251"/>
      <c r="I180" s="251"/>
      <c r="J180" s="170" t="s">
        <v>386</v>
      </c>
      <c r="K180" s="171">
        <v>3</v>
      </c>
      <c r="L180" s="253">
        <v>0</v>
      </c>
      <c r="M180" s="251"/>
      <c r="N180" s="254">
        <f>ROUND(L180*K180,0)</f>
        <v>0</v>
      </c>
      <c r="O180" s="251"/>
      <c r="P180" s="251"/>
      <c r="Q180" s="251"/>
      <c r="R180" s="134"/>
      <c r="T180" s="165" t="s">
        <v>3</v>
      </c>
      <c r="U180" s="40" t="s">
        <v>39</v>
      </c>
      <c r="V180" s="32"/>
      <c r="W180" s="166">
        <f>V180*K180</f>
        <v>0</v>
      </c>
      <c r="X180" s="166">
        <v>0</v>
      </c>
      <c r="Y180" s="166">
        <f>X180*K180</f>
        <v>0</v>
      </c>
      <c r="Z180" s="166">
        <v>0</v>
      </c>
      <c r="AA180" s="167">
        <f>Z180*K180</f>
        <v>0</v>
      </c>
      <c r="AR180" s="14" t="s">
        <v>212</v>
      </c>
      <c r="AT180" s="14" t="s">
        <v>217</v>
      </c>
      <c r="AU180" s="14" t="s">
        <v>84</v>
      </c>
      <c r="AY180" s="14" t="s">
        <v>196</v>
      </c>
      <c r="BE180" s="110">
        <f>IF(U180="základní",N180,0)</f>
        <v>0</v>
      </c>
      <c r="BF180" s="110">
        <f>IF(U180="snížená",N180,0)</f>
        <v>0</v>
      </c>
      <c r="BG180" s="110">
        <f>IF(U180="zákl. přenesená",N180,0)</f>
        <v>0</v>
      </c>
      <c r="BH180" s="110">
        <f>IF(U180="sníž. přenesená",N180,0)</f>
        <v>0</v>
      </c>
      <c r="BI180" s="110">
        <f>IF(U180="nulová",N180,0)</f>
        <v>0</v>
      </c>
      <c r="BJ180" s="14" t="s">
        <v>9</v>
      </c>
      <c r="BK180" s="110">
        <f>ROUND(L180*K180,0)</f>
        <v>0</v>
      </c>
      <c r="BL180" s="14" t="s">
        <v>212</v>
      </c>
      <c r="BM180" s="14" t="s">
        <v>413</v>
      </c>
    </row>
    <row r="181" spans="2:63" s="10" customFormat="1" ht="29.85" customHeight="1">
      <c r="B181" s="150"/>
      <c r="C181" s="151"/>
      <c r="D181" s="160" t="s">
        <v>2063</v>
      </c>
      <c r="E181" s="160"/>
      <c r="F181" s="160"/>
      <c r="G181" s="160"/>
      <c r="H181" s="160"/>
      <c r="I181" s="160"/>
      <c r="J181" s="160"/>
      <c r="K181" s="160"/>
      <c r="L181" s="160"/>
      <c r="M181" s="160"/>
      <c r="N181" s="264">
        <f>BK181</f>
        <v>0</v>
      </c>
      <c r="O181" s="265"/>
      <c r="P181" s="265"/>
      <c r="Q181" s="265"/>
      <c r="R181" s="153"/>
      <c r="T181" s="154"/>
      <c r="U181" s="151"/>
      <c r="V181" s="151"/>
      <c r="W181" s="155">
        <f>W182</f>
        <v>0</v>
      </c>
      <c r="X181" s="151"/>
      <c r="Y181" s="155">
        <f>Y182</f>
        <v>0</v>
      </c>
      <c r="Z181" s="151"/>
      <c r="AA181" s="156">
        <f>AA182</f>
        <v>0</v>
      </c>
      <c r="AR181" s="157" t="s">
        <v>9</v>
      </c>
      <c r="AT181" s="158" t="s">
        <v>73</v>
      </c>
      <c r="AU181" s="158" t="s">
        <v>9</v>
      </c>
      <c r="AY181" s="157" t="s">
        <v>196</v>
      </c>
      <c r="BK181" s="159">
        <f>BK182</f>
        <v>0</v>
      </c>
    </row>
    <row r="182" spans="2:65" s="1" customFormat="1" ht="22.5" customHeight="1">
      <c r="B182" s="132"/>
      <c r="C182" s="168" t="s">
        <v>74</v>
      </c>
      <c r="D182" s="168" t="s">
        <v>217</v>
      </c>
      <c r="E182" s="169" t="s">
        <v>944</v>
      </c>
      <c r="F182" s="252" t="s">
        <v>945</v>
      </c>
      <c r="G182" s="251"/>
      <c r="H182" s="251"/>
      <c r="I182" s="251"/>
      <c r="J182" s="170" t="s">
        <v>386</v>
      </c>
      <c r="K182" s="171">
        <v>2</v>
      </c>
      <c r="L182" s="253">
        <v>0</v>
      </c>
      <c r="M182" s="251"/>
      <c r="N182" s="254">
        <f>ROUND(L182*K182,0)</f>
        <v>0</v>
      </c>
      <c r="O182" s="251"/>
      <c r="P182" s="251"/>
      <c r="Q182" s="251"/>
      <c r="R182" s="134"/>
      <c r="T182" s="165" t="s">
        <v>3</v>
      </c>
      <c r="U182" s="40" t="s">
        <v>39</v>
      </c>
      <c r="V182" s="32"/>
      <c r="W182" s="166">
        <f>V182*K182</f>
        <v>0</v>
      </c>
      <c r="X182" s="166">
        <v>0</v>
      </c>
      <c r="Y182" s="166">
        <f>X182*K182</f>
        <v>0</v>
      </c>
      <c r="Z182" s="166">
        <v>0</v>
      </c>
      <c r="AA182" s="167">
        <f>Z182*K182</f>
        <v>0</v>
      </c>
      <c r="AR182" s="14" t="s">
        <v>212</v>
      </c>
      <c r="AT182" s="14" t="s">
        <v>217</v>
      </c>
      <c r="AU182" s="14" t="s">
        <v>84</v>
      </c>
      <c r="AY182" s="14" t="s">
        <v>196</v>
      </c>
      <c r="BE182" s="110">
        <f>IF(U182="základní",N182,0)</f>
        <v>0</v>
      </c>
      <c r="BF182" s="110">
        <f>IF(U182="snížená",N182,0)</f>
        <v>0</v>
      </c>
      <c r="BG182" s="110">
        <f>IF(U182="zákl. přenesená",N182,0)</f>
        <v>0</v>
      </c>
      <c r="BH182" s="110">
        <f>IF(U182="sníž. přenesená",N182,0)</f>
        <v>0</v>
      </c>
      <c r="BI182" s="110">
        <f>IF(U182="nulová",N182,0)</f>
        <v>0</v>
      </c>
      <c r="BJ182" s="14" t="s">
        <v>9</v>
      </c>
      <c r="BK182" s="110">
        <f>ROUND(L182*K182,0)</f>
        <v>0</v>
      </c>
      <c r="BL182" s="14" t="s">
        <v>212</v>
      </c>
      <c r="BM182" s="14" t="s">
        <v>416</v>
      </c>
    </row>
    <row r="183" spans="2:63" s="10" customFormat="1" ht="29.85" customHeight="1">
      <c r="B183" s="150"/>
      <c r="C183" s="151"/>
      <c r="D183" s="160" t="s">
        <v>2064</v>
      </c>
      <c r="E183" s="160"/>
      <c r="F183" s="160"/>
      <c r="G183" s="160"/>
      <c r="H183" s="160"/>
      <c r="I183" s="160"/>
      <c r="J183" s="160"/>
      <c r="K183" s="160"/>
      <c r="L183" s="160"/>
      <c r="M183" s="160"/>
      <c r="N183" s="264">
        <f>BK183</f>
        <v>0</v>
      </c>
      <c r="O183" s="265"/>
      <c r="P183" s="265"/>
      <c r="Q183" s="265"/>
      <c r="R183" s="153"/>
      <c r="T183" s="154"/>
      <c r="U183" s="151"/>
      <c r="V183" s="151"/>
      <c r="W183" s="155">
        <f>W184</f>
        <v>0</v>
      </c>
      <c r="X183" s="151"/>
      <c r="Y183" s="155">
        <f>Y184</f>
        <v>0</v>
      </c>
      <c r="Z183" s="151"/>
      <c r="AA183" s="156">
        <f>AA184</f>
        <v>0</v>
      </c>
      <c r="AR183" s="157" t="s">
        <v>9</v>
      </c>
      <c r="AT183" s="158" t="s">
        <v>73</v>
      </c>
      <c r="AU183" s="158" t="s">
        <v>9</v>
      </c>
      <c r="AY183" s="157" t="s">
        <v>196</v>
      </c>
      <c r="BK183" s="159">
        <f>BK184</f>
        <v>0</v>
      </c>
    </row>
    <row r="184" spans="2:65" s="1" customFormat="1" ht="31.5" customHeight="1">
      <c r="B184" s="132"/>
      <c r="C184" s="168" t="s">
        <v>74</v>
      </c>
      <c r="D184" s="168" t="s">
        <v>217</v>
      </c>
      <c r="E184" s="169" t="s">
        <v>948</v>
      </c>
      <c r="F184" s="252" t="s">
        <v>415</v>
      </c>
      <c r="G184" s="251"/>
      <c r="H184" s="251"/>
      <c r="I184" s="251"/>
      <c r="J184" s="170" t="s">
        <v>386</v>
      </c>
      <c r="K184" s="171">
        <v>1</v>
      </c>
      <c r="L184" s="253">
        <v>0</v>
      </c>
      <c r="M184" s="251"/>
      <c r="N184" s="254">
        <f>ROUND(L184*K184,0)</f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>V184*K184</f>
        <v>0</v>
      </c>
      <c r="X184" s="166">
        <v>0</v>
      </c>
      <c r="Y184" s="166">
        <f>X184*K184</f>
        <v>0</v>
      </c>
      <c r="Z184" s="166">
        <v>0</v>
      </c>
      <c r="AA184" s="167">
        <f>Z184*K184</f>
        <v>0</v>
      </c>
      <c r="AR184" s="14" t="s">
        <v>212</v>
      </c>
      <c r="AT184" s="14" t="s">
        <v>217</v>
      </c>
      <c r="AU184" s="14" t="s">
        <v>84</v>
      </c>
      <c r="AY184" s="14" t="s">
        <v>196</v>
      </c>
      <c r="BE184" s="110">
        <f>IF(U184="základní",N184,0)</f>
        <v>0</v>
      </c>
      <c r="BF184" s="110">
        <f>IF(U184="snížená",N184,0)</f>
        <v>0</v>
      </c>
      <c r="BG184" s="110">
        <f>IF(U184="zákl. přenesená",N184,0)</f>
        <v>0</v>
      </c>
      <c r="BH184" s="110">
        <f>IF(U184="sníž. přenesená",N184,0)</f>
        <v>0</v>
      </c>
      <c r="BI184" s="110">
        <f>IF(U184="nulová",N184,0)</f>
        <v>0</v>
      </c>
      <c r="BJ184" s="14" t="s">
        <v>9</v>
      </c>
      <c r="BK184" s="110">
        <f>ROUND(L184*K184,0)</f>
        <v>0</v>
      </c>
      <c r="BL184" s="14" t="s">
        <v>212</v>
      </c>
      <c r="BM184" s="14" t="s">
        <v>419</v>
      </c>
    </row>
    <row r="185" spans="2:63" s="10" customFormat="1" ht="29.85" customHeight="1">
      <c r="B185" s="150"/>
      <c r="C185" s="151"/>
      <c r="D185" s="160" t="s">
        <v>2065</v>
      </c>
      <c r="E185" s="160"/>
      <c r="F185" s="160"/>
      <c r="G185" s="160"/>
      <c r="H185" s="160"/>
      <c r="I185" s="160"/>
      <c r="J185" s="160"/>
      <c r="K185" s="160"/>
      <c r="L185" s="160"/>
      <c r="M185" s="160"/>
      <c r="N185" s="264">
        <f>BK185</f>
        <v>0</v>
      </c>
      <c r="O185" s="265"/>
      <c r="P185" s="265"/>
      <c r="Q185" s="265"/>
      <c r="R185" s="153"/>
      <c r="T185" s="154"/>
      <c r="U185" s="151"/>
      <c r="V185" s="151"/>
      <c r="W185" s="155">
        <f>W186</f>
        <v>0</v>
      </c>
      <c r="X185" s="151"/>
      <c r="Y185" s="155">
        <f>Y186</f>
        <v>0</v>
      </c>
      <c r="Z185" s="151"/>
      <c r="AA185" s="156">
        <f>AA186</f>
        <v>0</v>
      </c>
      <c r="AR185" s="157" t="s">
        <v>9</v>
      </c>
      <c r="AT185" s="158" t="s">
        <v>73</v>
      </c>
      <c r="AU185" s="158" t="s">
        <v>9</v>
      </c>
      <c r="AY185" s="157" t="s">
        <v>196</v>
      </c>
      <c r="BK185" s="159">
        <f>BK186</f>
        <v>0</v>
      </c>
    </row>
    <row r="186" spans="2:65" s="1" customFormat="1" ht="44.25" customHeight="1">
      <c r="B186" s="132"/>
      <c r="C186" s="168" t="s">
        <v>74</v>
      </c>
      <c r="D186" s="168" t="s">
        <v>217</v>
      </c>
      <c r="E186" s="169" t="s">
        <v>417</v>
      </c>
      <c r="F186" s="252" t="s">
        <v>418</v>
      </c>
      <c r="G186" s="251"/>
      <c r="H186" s="251"/>
      <c r="I186" s="251"/>
      <c r="J186" s="170" t="s">
        <v>386</v>
      </c>
      <c r="K186" s="171">
        <v>1</v>
      </c>
      <c r="L186" s="253">
        <v>0</v>
      </c>
      <c r="M186" s="251"/>
      <c r="N186" s="254">
        <f>ROUND(L186*K186,0)</f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>V186*K186</f>
        <v>0</v>
      </c>
      <c r="X186" s="166">
        <v>0</v>
      </c>
      <c r="Y186" s="166">
        <f>X186*K186</f>
        <v>0</v>
      </c>
      <c r="Z186" s="166">
        <v>0</v>
      </c>
      <c r="AA186" s="167">
        <f>Z186*K186</f>
        <v>0</v>
      </c>
      <c r="AR186" s="14" t="s">
        <v>212</v>
      </c>
      <c r="AT186" s="14" t="s">
        <v>217</v>
      </c>
      <c r="AU186" s="14" t="s">
        <v>84</v>
      </c>
      <c r="AY186" s="14" t="s">
        <v>196</v>
      </c>
      <c r="BE186" s="110">
        <f>IF(U186="základní",N186,0)</f>
        <v>0</v>
      </c>
      <c r="BF186" s="110">
        <f>IF(U186="snížená",N186,0)</f>
        <v>0</v>
      </c>
      <c r="BG186" s="110">
        <f>IF(U186="zákl. přenesená",N186,0)</f>
        <v>0</v>
      </c>
      <c r="BH186" s="110">
        <f>IF(U186="sníž. přenesená",N186,0)</f>
        <v>0</v>
      </c>
      <c r="BI186" s="110">
        <f>IF(U186="nulová",N186,0)</f>
        <v>0</v>
      </c>
      <c r="BJ186" s="14" t="s">
        <v>9</v>
      </c>
      <c r="BK186" s="110">
        <f>ROUND(L186*K186,0)</f>
        <v>0</v>
      </c>
      <c r="BL186" s="14" t="s">
        <v>212</v>
      </c>
      <c r="BM186" s="14" t="s">
        <v>300</v>
      </c>
    </row>
    <row r="187" spans="2:63" s="10" customFormat="1" ht="29.85" customHeight="1">
      <c r="B187" s="150"/>
      <c r="C187" s="151"/>
      <c r="D187" s="160" t="s">
        <v>2066</v>
      </c>
      <c r="E187" s="160"/>
      <c r="F187" s="160"/>
      <c r="G187" s="160"/>
      <c r="H187" s="160"/>
      <c r="I187" s="160"/>
      <c r="J187" s="160"/>
      <c r="K187" s="160"/>
      <c r="L187" s="160"/>
      <c r="M187" s="160"/>
      <c r="N187" s="264">
        <f>BK187</f>
        <v>0</v>
      </c>
      <c r="O187" s="265"/>
      <c r="P187" s="265"/>
      <c r="Q187" s="265"/>
      <c r="R187" s="153"/>
      <c r="T187" s="154"/>
      <c r="U187" s="151"/>
      <c r="V187" s="151"/>
      <c r="W187" s="155">
        <f>SUM(W188:W193)</f>
        <v>0</v>
      </c>
      <c r="X187" s="151"/>
      <c r="Y187" s="155">
        <f>SUM(Y188:Y193)</f>
        <v>0</v>
      </c>
      <c r="Z187" s="151"/>
      <c r="AA187" s="156">
        <f>SUM(AA188:AA193)</f>
        <v>0</v>
      </c>
      <c r="AR187" s="157" t="s">
        <v>9</v>
      </c>
      <c r="AT187" s="158" t="s">
        <v>73</v>
      </c>
      <c r="AU187" s="158" t="s">
        <v>9</v>
      </c>
      <c r="AY187" s="157" t="s">
        <v>196</v>
      </c>
      <c r="BK187" s="159">
        <f>SUM(BK188:BK193)</f>
        <v>0</v>
      </c>
    </row>
    <row r="188" spans="2:65" s="1" customFormat="1" ht="44.25" customHeight="1">
      <c r="B188" s="132"/>
      <c r="C188" s="168" t="s">
        <v>74</v>
      </c>
      <c r="D188" s="168" t="s">
        <v>217</v>
      </c>
      <c r="E188" s="169" t="s">
        <v>2092</v>
      </c>
      <c r="F188" s="252" t="s">
        <v>2093</v>
      </c>
      <c r="G188" s="251"/>
      <c r="H188" s="251"/>
      <c r="I188" s="251"/>
      <c r="J188" s="170" t="s">
        <v>386</v>
      </c>
      <c r="K188" s="171">
        <v>1</v>
      </c>
      <c r="L188" s="253">
        <v>0</v>
      </c>
      <c r="M188" s="251"/>
      <c r="N188" s="254">
        <f aca="true" t="shared" si="5" ref="N188:N193">ROUND(L188*K188,0)</f>
        <v>0</v>
      </c>
      <c r="O188" s="251"/>
      <c r="P188" s="251"/>
      <c r="Q188" s="251"/>
      <c r="R188" s="134"/>
      <c r="T188" s="165" t="s">
        <v>3</v>
      </c>
      <c r="U188" s="40" t="s">
        <v>39</v>
      </c>
      <c r="V188" s="32"/>
      <c r="W188" s="166">
        <f aca="true" t="shared" si="6" ref="W188:W193">V188*K188</f>
        <v>0</v>
      </c>
      <c r="X188" s="166">
        <v>0</v>
      </c>
      <c r="Y188" s="166">
        <f aca="true" t="shared" si="7" ref="Y188:Y193">X188*K188</f>
        <v>0</v>
      </c>
      <c r="Z188" s="166">
        <v>0</v>
      </c>
      <c r="AA188" s="167">
        <f aca="true" t="shared" si="8" ref="AA188:AA193">Z188*K188</f>
        <v>0</v>
      </c>
      <c r="AR188" s="14" t="s">
        <v>212</v>
      </c>
      <c r="AT188" s="14" t="s">
        <v>217</v>
      </c>
      <c r="AU188" s="14" t="s">
        <v>84</v>
      </c>
      <c r="AY188" s="14" t="s">
        <v>196</v>
      </c>
      <c r="BE188" s="110">
        <f aca="true" t="shared" si="9" ref="BE188:BE193">IF(U188="základní",N188,0)</f>
        <v>0</v>
      </c>
      <c r="BF188" s="110">
        <f aca="true" t="shared" si="10" ref="BF188:BF193">IF(U188="snížená",N188,0)</f>
        <v>0</v>
      </c>
      <c r="BG188" s="110">
        <f aca="true" t="shared" si="11" ref="BG188:BG193">IF(U188="zákl. přenesená",N188,0)</f>
        <v>0</v>
      </c>
      <c r="BH188" s="110">
        <f aca="true" t="shared" si="12" ref="BH188:BH193">IF(U188="sníž. přenesená",N188,0)</f>
        <v>0</v>
      </c>
      <c r="BI188" s="110">
        <f aca="true" t="shared" si="13" ref="BI188:BI193">IF(U188="nulová",N188,0)</f>
        <v>0</v>
      </c>
      <c r="BJ188" s="14" t="s">
        <v>9</v>
      </c>
      <c r="BK188" s="110">
        <f aca="true" t="shared" si="14" ref="BK188:BK193">ROUND(L188*K188,0)</f>
        <v>0</v>
      </c>
      <c r="BL188" s="14" t="s">
        <v>212</v>
      </c>
      <c r="BM188" s="14" t="s">
        <v>202</v>
      </c>
    </row>
    <row r="189" spans="2:65" s="1" customFormat="1" ht="31.5" customHeight="1">
      <c r="B189" s="132"/>
      <c r="C189" s="168" t="s">
        <v>74</v>
      </c>
      <c r="D189" s="168" t="s">
        <v>217</v>
      </c>
      <c r="E189" s="169" t="s">
        <v>2094</v>
      </c>
      <c r="F189" s="252" t="s">
        <v>2095</v>
      </c>
      <c r="G189" s="251"/>
      <c r="H189" s="251"/>
      <c r="I189" s="251"/>
      <c r="J189" s="170" t="s">
        <v>386</v>
      </c>
      <c r="K189" s="171">
        <v>1</v>
      </c>
      <c r="L189" s="253">
        <v>0</v>
      </c>
      <c r="M189" s="251"/>
      <c r="N189" s="254">
        <f t="shared" si="5"/>
        <v>0</v>
      </c>
      <c r="O189" s="251"/>
      <c r="P189" s="251"/>
      <c r="Q189" s="251"/>
      <c r="R189" s="134"/>
      <c r="T189" s="165" t="s">
        <v>3</v>
      </c>
      <c r="U189" s="40" t="s">
        <v>39</v>
      </c>
      <c r="V189" s="32"/>
      <c r="W189" s="166">
        <f t="shared" si="6"/>
        <v>0</v>
      </c>
      <c r="X189" s="166">
        <v>0</v>
      </c>
      <c r="Y189" s="166">
        <f t="shared" si="7"/>
        <v>0</v>
      </c>
      <c r="Z189" s="166">
        <v>0</v>
      </c>
      <c r="AA189" s="167">
        <f t="shared" si="8"/>
        <v>0</v>
      </c>
      <c r="AR189" s="14" t="s">
        <v>212</v>
      </c>
      <c r="AT189" s="14" t="s">
        <v>217</v>
      </c>
      <c r="AU189" s="14" t="s">
        <v>84</v>
      </c>
      <c r="AY189" s="14" t="s">
        <v>196</v>
      </c>
      <c r="BE189" s="110">
        <f t="shared" si="9"/>
        <v>0</v>
      </c>
      <c r="BF189" s="110">
        <f t="shared" si="10"/>
        <v>0</v>
      </c>
      <c r="BG189" s="110">
        <f t="shared" si="11"/>
        <v>0</v>
      </c>
      <c r="BH189" s="110">
        <f t="shared" si="12"/>
        <v>0</v>
      </c>
      <c r="BI189" s="110">
        <f t="shared" si="13"/>
        <v>0</v>
      </c>
      <c r="BJ189" s="14" t="s">
        <v>9</v>
      </c>
      <c r="BK189" s="110">
        <f t="shared" si="14"/>
        <v>0</v>
      </c>
      <c r="BL189" s="14" t="s">
        <v>212</v>
      </c>
      <c r="BM189" s="14" t="s">
        <v>316</v>
      </c>
    </row>
    <row r="190" spans="2:65" s="1" customFormat="1" ht="44.25" customHeight="1">
      <c r="B190" s="132"/>
      <c r="C190" s="168" t="s">
        <v>74</v>
      </c>
      <c r="D190" s="168" t="s">
        <v>217</v>
      </c>
      <c r="E190" s="169" t="s">
        <v>424</v>
      </c>
      <c r="F190" s="252" t="s">
        <v>425</v>
      </c>
      <c r="G190" s="251"/>
      <c r="H190" s="251"/>
      <c r="I190" s="251"/>
      <c r="J190" s="170" t="s">
        <v>386</v>
      </c>
      <c r="K190" s="171">
        <v>1</v>
      </c>
      <c r="L190" s="253">
        <v>0</v>
      </c>
      <c r="M190" s="251"/>
      <c r="N190" s="254">
        <f t="shared" si="5"/>
        <v>0</v>
      </c>
      <c r="O190" s="251"/>
      <c r="P190" s="251"/>
      <c r="Q190" s="251"/>
      <c r="R190" s="134"/>
      <c r="T190" s="165" t="s">
        <v>3</v>
      </c>
      <c r="U190" s="40" t="s">
        <v>39</v>
      </c>
      <c r="V190" s="32"/>
      <c r="W190" s="166">
        <f t="shared" si="6"/>
        <v>0</v>
      </c>
      <c r="X190" s="166">
        <v>0</v>
      </c>
      <c r="Y190" s="166">
        <f t="shared" si="7"/>
        <v>0</v>
      </c>
      <c r="Z190" s="166">
        <v>0</v>
      </c>
      <c r="AA190" s="167">
        <f t="shared" si="8"/>
        <v>0</v>
      </c>
      <c r="AR190" s="14" t="s">
        <v>212</v>
      </c>
      <c r="AT190" s="14" t="s">
        <v>217</v>
      </c>
      <c r="AU190" s="14" t="s">
        <v>84</v>
      </c>
      <c r="AY190" s="14" t="s">
        <v>196</v>
      </c>
      <c r="BE190" s="110">
        <f t="shared" si="9"/>
        <v>0</v>
      </c>
      <c r="BF190" s="110">
        <f t="shared" si="10"/>
        <v>0</v>
      </c>
      <c r="BG190" s="110">
        <f t="shared" si="11"/>
        <v>0</v>
      </c>
      <c r="BH190" s="110">
        <f t="shared" si="12"/>
        <v>0</v>
      </c>
      <c r="BI190" s="110">
        <f t="shared" si="13"/>
        <v>0</v>
      </c>
      <c r="BJ190" s="14" t="s">
        <v>9</v>
      </c>
      <c r="BK190" s="110">
        <f t="shared" si="14"/>
        <v>0</v>
      </c>
      <c r="BL190" s="14" t="s">
        <v>212</v>
      </c>
      <c r="BM190" s="14" t="s">
        <v>325</v>
      </c>
    </row>
    <row r="191" spans="2:65" s="1" customFormat="1" ht="22.5" customHeight="1">
      <c r="B191" s="132"/>
      <c r="C191" s="168" t="s">
        <v>74</v>
      </c>
      <c r="D191" s="168" t="s">
        <v>217</v>
      </c>
      <c r="E191" s="169" t="s">
        <v>954</v>
      </c>
      <c r="F191" s="252" t="s">
        <v>955</v>
      </c>
      <c r="G191" s="251"/>
      <c r="H191" s="251"/>
      <c r="I191" s="251"/>
      <c r="J191" s="170" t="s">
        <v>386</v>
      </c>
      <c r="K191" s="171">
        <v>1</v>
      </c>
      <c r="L191" s="253">
        <v>0</v>
      </c>
      <c r="M191" s="251"/>
      <c r="N191" s="254">
        <f t="shared" si="5"/>
        <v>0</v>
      </c>
      <c r="O191" s="251"/>
      <c r="P191" s="251"/>
      <c r="Q191" s="251"/>
      <c r="R191" s="134"/>
      <c r="T191" s="165" t="s">
        <v>3</v>
      </c>
      <c r="U191" s="40" t="s">
        <v>39</v>
      </c>
      <c r="V191" s="32"/>
      <c r="W191" s="166">
        <f t="shared" si="6"/>
        <v>0</v>
      </c>
      <c r="X191" s="166">
        <v>0</v>
      </c>
      <c r="Y191" s="166">
        <f t="shared" si="7"/>
        <v>0</v>
      </c>
      <c r="Z191" s="166">
        <v>0</v>
      </c>
      <c r="AA191" s="167">
        <f t="shared" si="8"/>
        <v>0</v>
      </c>
      <c r="AR191" s="14" t="s">
        <v>212</v>
      </c>
      <c r="AT191" s="14" t="s">
        <v>217</v>
      </c>
      <c r="AU191" s="14" t="s">
        <v>84</v>
      </c>
      <c r="AY191" s="14" t="s">
        <v>196</v>
      </c>
      <c r="BE191" s="110">
        <f t="shared" si="9"/>
        <v>0</v>
      </c>
      <c r="BF191" s="110">
        <f t="shared" si="10"/>
        <v>0</v>
      </c>
      <c r="BG191" s="110">
        <f t="shared" si="11"/>
        <v>0</v>
      </c>
      <c r="BH191" s="110">
        <f t="shared" si="12"/>
        <v>0</v>
      </c>
      <c r="BI191" s="110">
        <f t="shared" si="13"/>
        <v>0</v>
      </c>
      <c r="BJ191" s="14" t="s">
        <v>9</v>
      </c>
      <c r="BK191" s="110">
        <f t="shared" si="14"/>
        <v>0</v>
      </c>
      <c r="BL191" s="14" t="s">
        <v>212</v>
      </c>
      <c r="BM191" s="14" t="s">
        <v>333</v>
      </c>
    </row>
    <row r="192" spans="2:65" s="1" customFormat="1" ht="22.5" customHeight="1">
      <c r="B192" s="132"/>
      <c r="C192" s="168" t="s">
        <v>74</v>
      </c>
      <c r="D192" s="168" t="s">
        <v>217</v>
      </c>
      <c r="E192" s="169" t="s">
        <v>426</v>
      </c>
      <c r="F192" s="252" t="s">
        <v>427</v>
      </c>
      <c r="G192" s="251"/>
      <c r="H192" s="251"/>
      <c r="I192" s="251"/>
      <c r="J192" s="170" t="s">
        <v>386</v>
      </c>
      <c r="K192" s="171">
        <v>4</v>
      </c>
      <c r="L192" s="253">
        <v>0</v>
      </c>
      <c r="M192" s="251"/>
      <c r="N192" s="254">
        <f t="shared" si="5"/>
        <v>0</v>
      </c>
      <c r="O192" s="251"/>
      <c r="P192" s="251"/>
      <c r="Q192" s="251"/>
      <c r="R192" s="134"/>
      <c r="T192" s="165" t="s">
        <v>3</v>
      </c>
      <c r="U192" s="40" t="s">
        <v>39</v>
      </c>
      <c r="V192" s="32"/>
      <c r="W192" s="166">
        <f t="shared" si="6"/>
        <v>0</v>
      </c>
      <c r="X192" s="166">
        <v>0</v>
      </c>
      <c r="Y192" s="166">
        <f t="shared" si="7"/>
        <v>0</v>
      </c>
      <c r="Z192" s="166">
        <v>0</v>
      </c>
      <c r="AA192" s="167">
        <f t="shared" si="8"/>
        <v>0</v>
      </c>
      <c r="AR192" s="14" t="s">
        <v>212</v>
      </c>
      <c r="AT192" s="14" t="s">
        <v>217</v>
      </c>
      <c r="AU192" s="14" t="s">
        <v>84</v>
      </c>
      <c r="AY192" s="14" t="s">
        <v>196</v>
      </c>
      <c r="BE192" s="110">
        <f t="shared" si="9"/>
        <v>0</v>
      </c>
      <c r="BF192" s="110">
        <f t="shared" si="10"/>
        <v>0</v>
      </c>
      <c r="BG192" s="110">
        <f t="shared" si="11"/>
        <v>0</v>
      </c>
      <c r="BH192" s="110">
        <f t="shared" si="12"/>
        <v>0</v>
      </c>
      <c r="BI192" s="110">
        <f t="shared" si="13"/>
        <v>0</v>
      </c>
      <c r="BJ192" s="14" t="s">
        <v>9</v>
      </c>
      <c r="BK192" s="110">
        <f t="shared" si="14"/>
        <v>0</v>
      </c>
      <c r="BL192" s="14" t="s">
        <v>212</v>
      </c>
      <c r="BM192" s="14" t="s">
        <v>341</v>
      </c>
    </row>
    <row r="193" spans="2:65" s="1" customFormat="1" ht="22.5" customHeight="1">
      <c r="B193" s="132"/>
      <c r="C193" s="168" t="s">
        <v>74</v>
      </c>
      <c r="D193" s="168" t="s">
        <v>217</v>
      </c>
      <c r="E193" s="169" t="s">
        <v>428</v>
      </c>
      <c r="F193" s="252" t="s">
        <v>429</v>
      </c>
      <c r="G193" s="251"/>
      <c r="H193" s="251"/>
      <c r="I193" s="251"/>
      <c r="J193" s="170" t="s">
        <v>386</v>
      </c>
      <c r="K193" s="171">
        <v>1</v>
      </c>
      <c r="L193" s="253">
        <v>0</v>
      </c>
      <c r="M193" s="251"/>
      <c r="N193" s="254">
        <f t="shared" si="5"/>
        <v>0</v>
      </c>
      <c r="O193" s="251"/>
      <c r="P193" s="251"/>
      <c r="Q193" s="251"/>
      <c r="R193" s="134"/>
      <c r="T193" s="165" t="s">
        <v>3</v>
      </c>
      <c r="U193" s="40" t="s">
        <v>39</v>
      </c>
      <c r="V193" s="32"/>
      <c r="W193" s="166">
        <f t="shared" si="6"/>
        <v>0</v>
      </c>
      <c r="X193" s="166">
        <v>0</v>
      </c>
      <c r="Y193" s="166">
        <f t="shared" si="7"/>
        <v>0</v>
      </c>
      <c r="Z193" s="166">
        <v>0</v>
      </c>
      <c r="AA193" s="167">
        <f t="shared" si="8"/>
        <v>0</v>
      </c>
      <c r="AR193" s="14" t="s">
        <v>212</v>
      </c>
      <c r="AT193" s="14" t="s">
        <v>217</v>
      </c>
      <c r="AU193" s="14" t="s">
        <v>84</v>
      </c>
      <c r="AY193" s="14" t="s">
        <v>196</v>
      </c>
      <c r="BE193" s="110">
        <f t="shared" si="9"/>
        <v>0</v>
      </c>
      <c r="BF193" s="110">
        <f t="shared" si="10"/>
        <v>0</v>
      </c>
      <c r="BG193" s="110">
        <f t="shared" si="11"/>
        <v>0</v>
      </c>
      <c r="BH193" s="110">
        <f t="shared" si="12"/>
        <v>0</v>
      </c>
      <c r="BI193" s="110">
        <f t="shared" si="13"/>
        <v>0</v>
      </c>
      <c r="BJ193" s="14" t="s">
        <v>9</v>
      </c>
      <c r="BK193" s="110">
        <f t="shared" si="14"/>
        <v>0</v>
      </c>
      <c r="BL193" s="14" t="s">
        <v>212</v>
      </c>
      <c r="BM193" s="14" t="s">
        <v>252</v>
      </c>
    </row>
    <row r="194" spans="2:63" s="10" customFormat="1" ht="29.85" customHeight="1">
      <c r="B194" s="150"/>
      <c r="C194" s="151"/>
      <c r="D194" s="160" t="s">
        <v>2067</v>
      </c>
      <c r="E194" s="160"/>
      <c r="F194" s="160"/>
      <c r="G194" s="160"/>
      <c r="H194" s="160"/>
      <c r="I194" s="160"/>
      <c r="J194" s="160"/>
      <c r="K194" s="160"/>
      <c r="L194" s="160"/>
      <c r="M194" s="160"/>
      <c r="N194" s="264">
        <f>BK194</f>
        <v>0</v>
      </c>
      <c r="O194" s="265"/>
      <c r="P194" s="265"/>
      <c r="Q194" s="265"/>
      <c r="R194" s="153"/>
      <c r="T194" s="154"/>
      <c r="U194" s="151"/>
      <c r="V194" s="151"/>
      <c r="W194" s="155">
        <f>SUM(W195:W197)</f>
        <v>0</v>
      </c>
      <c r="X194" s="151"/>
      <c r="Y194" s="155">
        <f>SUM(Y195:Y197)</f>
        <v>0</v>
      </c>
      <c r="Z194" s="151"/>
      <c r="AA194" s="156">
        <f>SUM(AA195:AA197)</f>
        <v>0</v>
      </c>
      <c r="AR194" s="157" t="s">
        <v>9</v>
      </c>
      <c r="AT194" s="158" t="s">
        <v>73</v>
      </c>
      <c r="AU194" s="158" t="s">
        <v>9</v>
      </c>
      <c r="AY194" s="157" t="s">
        <v>196</v>
      </c>
      <c r="BK194" s="159">
        <f>SUM(BK195:BK197)</f>
        <v>0</v>
      </c>
    </row>
    <row r="195" spans="2:65" s="1" customFormat="1" ht="31.5" customHeight="1">
      <c r="B195" s="132"/>
      <c r="C195" s="168" t="s">
        <v>74</v>
      </c>
      <c r="D195" s="168" t="s">
        <v>217</v>
      </c>
      <c r="E195" s="169" t="s">
        <v>430</v>
      </c>
      <c r="F195" s="252" t="s">
        <v>431</v>
      </c>
      <c r="G195" s="251"/>
      <c r="H195" s="251"/>
      <c r="I195" s="251"/>
      <c r="J195" s="170" t="s">
        <v>386</v>
      </c>
      <c r="K195" s="171">
        <v>2</v>
      </c>
      <c r="L195" s="253">
        <v>0</v>
      </c>
      <c r="M195" s="251"/>
      <c r="N195" s="254">
        <f>ROUND(L195*K195,0)</f>
        <v>0</v>
      </c>
      <c r="O195" s="251"/>
      <c r="P195" s="251"/>
      <c r="Q195" s="251"/>
      <c r="R195" s="134"/>
      <c r="T195" s="165" t="s">
        <v>3</v>
      </c>
      <c r="U195" s="40" t="s">
        <v>39</v>
      </c>
      <c r="V195" s="32"/>
      <c r="W195" s="166">
        <f>V195*K195</f>
        <v>0</v>
      </c>
      <c r="X195" s="166">
        <v>0</v>
      </c>
      <c r="Y195" s="166">
        <f>X195*K195</f>
        <v>0</v>
      </c>
      <c r="Z195" s="166">
        <v>0</v>
      </c>
      <c r="AA195" s="167">
        <f>Z195*K195</f>
        <v>0</v>
      </c>
      <c r="AR195" s="14" t="s">
        <v>212</v>
      </c>
      <c r="AT195" s="14" t="s">
        <v>217</v>
      </c>
      <c r="AU195" s="14" t="s">
        <v>84</v>
      </c>
      <c r="AY195" s="14" t="s">
        <v>196</v>
      </c>
      <c r="BE195" s="110">
        <f>IF(U195="základní",N195,0)</f>
        <v>0</v>
      </c>
      <c r="BF195" s="110">
        <f>IF(U195="snížená",N195,0)</f>
        <v>0</v>
      </c>
      <c r="BG195" s="110">
        <f>IF(U195="zákl. přenesená",N195,0)</f>
        <v>0</v>
      </c>
      <c r="BH195" s="110">
        <f>IF(U195="sníž. přenesená",N195,0)</f>
        <v>0</v>
      </c>
      <c r="BI195" s="110">
        <f>IF(U195="nulová",N195,0)</f>
        <v>0</v>
      </c>
      <c r="BJ195" s="14" t="s">
        <v>9</v>
      </c>
      <c r="BK195" s="110">
        <f>ROUND(L195*K195,0)</f>
        <v>0</v>
      </c>
      <c r="BL195" s="14" t="s">
        <v>212</v>
      </c>
      <c r="BM195" s="14" t="s">
        <v>197</v>
      </c>
    </row>
    <row r="196" spans="2:65" s="1" customFormat="1" ht="22.5" customHeight="1">
      <c r="B196" s="132"/>
      <c r="C196" s="168" t="s">
        <v>74</v>
      </c>
      <c r="D196" s="168" t="s">
        <v>217</v>
      </c>
      <c r="E196" s="169" t="s">
        <v>432</v>
      </c>
      <c r="F196" s="252" t="s">
        <v>433</v>
      </c>
      <c r="G196" s="251"/>
      <c r="H196" s="251"/>
      <c r="I196" s="251"/>
      <c r="J196" s="170" t="s">
        <v>386</v>
      </c>
      <c r="K196" s="171">
        <v>1</v>
      </c>
      <c r="L196" s="253">
        <v>0</v>
      </c>
      <c r="M196" s="251"/>
      <c r="N196" s="254">
        <f>ROUND(L196*K196,0)</f>
        <v>0</v>
      </c>
      <c r="O196" s="251"/>
      <c r="P196" s="251"/>
      <c r="Q196" s="251"/>
      <c r="R196" s="134"/>
      <c r="T196" s="165" t="s">
        <v>3</v>
      </c>
      <c r="U196" s="40" t="s">
        <v>39</v>
      </c>
      <c r="V196" s="32"/>
      <c r="W196" s="166">
        <f>V196*K196</f>
        <v>0</v>
      </c>
      <c r="X196" s="166">
        <v>0</v>
      </c>
      <c r="Y196" s="166">
        <f>X196*K196</f>
        <v>0</v>
      </c>
      <c r="Z196" s="166">
        <v>0</v>
      </c>
      <c r="AA196" s="167">
        <f>Z196*K196</f>
        <v>0</v>
      </c>
      <c r="AR196" s="14" t="s">
        <v>212</v>
      </c>
      <c r="AT196" s="14" t="s">
        <v>217</v>
      </c>
      <c r="AU196" s="14" t="s">
        <v>84</v>
      </c>
      <c r="AY196" s="14" t="s">
        <v>196</v>
      </c>
      <c r="BE196" s="110">
        <f>IF(U196="základní",N196,0)</f>
        <v>0</v>
      </c>
      <c r="BF196" s="110">
        <f>IF(U196="snížená",N196,0)</f>
        <v>0</v>
      </c>
      <c r="BG196" s="110">
        <f>IF(U196="zákl. přenesená",N196,0)</f>
        <v>0</v>
      </c>
      <c r="BH196" s="110">
        <f>IF(U196="sníž. přenesená",N196,0)</f>
        <v>0</v>
      </c>
      <c r="BI196" s="110">
        <f>IF(U196="nulová",N196,0)</f>
        <v>0</v>
      </c>
      <c r="BJ196" s="14" t="s">
        <v>9</v>
      </c>
      <c r="BK196" s="110">
        <f>ROUND(L196*K196,0)</f>
        <v>0</v>
      </c>
      <c r="BL196" s="14" t="s">
        <v>212</v>
      </c>
      <c r="BM196" s="14" t="s">
        <v>288</v>
      </c>
    </row>
    <row r="197" spans="2:65" s="1" customFormat="1" ht="22.5" customHeight="1">
      <c r="B197" s="132"/>
      <c r="C197" s="168" t="s">
        <v>74</v>
      </c>
      <c r="D197" s="168" t="s">
        <v>217</v>
      </c>
      <c r="E197" s="169" t="s">
        <v>434</v>
      </c>
      <c r="F197" s="252" t="s">
        <v>435</v>
      </c>
      <c r="G197" s="251"/>
      <c r="H197" s="251"/>
      <c r="I197" s="251"/>
      <c r="J197" s="170" t="s">
        <v>386</v>
      </c>
      <c r="K197" s="171">
        <v>1</v>
      </c>
      <c r="L197" s="253">
        <v>0</v>
      </c>
      <c r="M197" s="251"/>
      <c r="N197" s="254">
        <f>ROUND(L197*K197,0)</f>
        <v>0</v>
      </c>
      <c r="O197" s="251"/>
      <c r="P197" s="251"/>
      <c r="Q197" s="251"/>
      <c r="R197" s="134"/>
      <c r="T197" s="165" t="s">
        <v>3</v>
      </c>
      <c r="U197" s="40" t="s">
        <v>39</v>
      </c>
      <c r="V197" s="32"/>
      <c r="W197" s="166">
        <f>V197*K197</f>
        <v>0</v>
      </c>
      <c r="X197" s="166">
        <v>0</v>
      </c>
      <c r="Y197" s="166">
        <f>X197*K197</f>
        <v>0</v>
      </c>
      <c r="Z197" s="166">
        <v>0</v>
      </c>
      <c r="AA197" s="167">
        <f>Z197*K197</f>
        <v>0</v>
      </c>
      <c r="AR197" s="14" t="s">
        <v>212</v>
      </c>
      <c r="AT197" s="14" t="s">
        <v>217</v>
      </c>
      <c r="AU197" s="14" t="s">
        <v>84</v>
      </c>
      <c r="AY197" s="14" t="s">
        <v>196</v>
      </c>
      <c r="BE197" s="110">
        <f>IF(U197="základní",N197,0)</f>
        <v>0</v>
      </c>
      <c r="BF197" s="110">
        <f>IF(U197="snížená",N197,0)</f>
        <v>0</v>
      </c>
      <c r="BG197" s="110">
        <f>IF(U197="zákl. přenesená",N197,0)</f>
        <v>0</v>
      </c>
      <c r="BH197" s="110">
        <f>IF(U197="sníž. přenesená",N197,0)</f>
        <v>0</v>
      </c>
      <c r="BI197" s="110">
        <f>IF(U197="nulová",N197,0)</f>
        <v>0</v>
      </c>
      <c r="BJ197" s="14" t="s">
        <v>9</v>
      </c>
      <c r="BK197" s="110">
        <f>ROUND(L197*K197,0)</f>
        <v>0</v>
      </c>
      <c r="BL197" s="14" t="s">
        <v>212</v>
      </c>
      <c r="BM197" s="14" t="s">
        <v>440</v>
      </c>
    </row>
    <row r="198" spans="2:63" s="10" customFormat="1" ht="29.85" customHeight="1">
      <c r="B198" s="150"/>
      <c r="C198" s="151"/>
      <c r="D198" s="160" t="s">
        <v>2068</v>
      </c>
      <c r="E198" s="160"/>
      <c r="F198" s="160"/>
      <c r="G198" s="160"/>
      <c r="H198" s="160"/>
      <c r="I198" s="160"/>
      <c r="J198" s="160"/>
      <c r="K198" s="160"/>
      <c r="L198" s="160"/>
      <c r="M198" s="160"/>
      <c r="N198" s="264">
        <f>BK198</f>
        <v>0</v>
      </c>
      <c r="O198" s="265"/>
      <c r="P198" s="265"/>
      <c r="Q198" s="265"/>
      <c r="R198" s="153"/>
      <c r="T198" s="154"/>
      <c r="U198" s="151"/>
      <c r="V198" s="151"/>
      <c r="W198" s="155">
        <f>SUM(W199:W201)</f>
        <v>0</v>
      </c>
      <c r="X198" s="151"/>
      <c r="Y198" s="155">
        <f>SUM(Y199:Y201)</f>
        <v>0</v>
      </c>
      <c r="Z198" s="151"/>
      <c r="AA198" s="156">
        <f>SUM(AA199:AA201)</f>
        <v>0</v>
      </c>
      <c r="AR198" s="157" t="s">
        <v>9</v>
      </c>
      <c r="AT198" s="158" t="s">
        <v>73</v>
      </c>
      <c r="AU198" s="158" t="s">
        <v>9</v>
      </c>
      <c r="AY198" s="157" t="s">
        <v>196</v>
      </c>
      <c r="BK198" s="159">
        <f>SUM(BK199:BK201)</f>
        <v>0</v>
      </c>
    </row>
    <row r="199" spans="2:65" s="1" customFormat="1" ht="31.5" customHeight="1">
      <c r="B199" s="132"/>
      <c r="C199" s="168" t="s">
        <v>74</v>
      </c>
      <c r="D199" s="168" t="s">
        <v>217</v>
      </c>
      <c r="E199" s="169" t="s">
        <v>2096</v>
      </c>
      <c r="F199" s="252" t="s">
        <v>2097</v>
      </c>
      <c r="G199" s="251"/>
      <c r="H199" s="251"/>
      <c r="I199" s="251"/>
      <c r="J199" s="170" t="s">
        <v>386</v>
      </c>
      <c r="K199" s="171">
        <v>1</v>
      </c>
      <c r="L199" s="253">
        <v>0</v>
      </c>
      <c r="M199" s="251"/>
      <c r="N199" s="254">
        <f>ROUND(L199*K199,0)</f>
        <v>0</v>
      </c>
      <c r="O199" s="251"/>
      <c r="P199" s="251"/>
      <c r="Q199" s="251"/>
      <c r="R199" s="134"/>
      <c r="T199" s="165" t="s">
        <v>3</v>
      </c>
      <c r="U199" s="40" t="s">
        <v>39</v>
      </c>
      <c r="V199" s="32"/>
      <c r="W199" s="166">
        <f>V199*K199</f>
        <v>0</v>
      </c>
      <c r="X199" s="166">
        <v>0</v>
      </c>
      <c r="Y199" s="166">
        <f>X199*K199</f>
        <v>0</v>
      </c>
      <c r="Z199" s="166">
        <v>0</v>
      </c>
      <c r="AA199" s="167">
        <f>Z199*K199</f>
        <v>0</v>
      </c>
      <c r="AR199" s="14" t="s">
        <v>212</v>
      </c>
      <c r="AT199" s="14" t="s">
        <v>217</v>
      </c>
      <c r="AU199" s="14" t="s">
        <v>84</v>
      </c>
      <c r="AY199" s="14" t="s">
        <v>196</v>
      </c>
      <c r="BE199" s="110">
        <f>IF(U199="základní",N199,0)</f>
        <v>0</v>
      </c>
      <c r="BF199" s="110">
        <f>IF(U199="snížená",N199,0)</f>
        <v>0</v>
      </c>
      <c r="BG199" s="110">
        <f>IF(U199="zákl. přenesená",N199,0)</f>
        <v>0</v>
      </c>
      <c r="BH199" s="110">
        <f>IF(U199="sníž. přenesená",N199,0)</f>
        <v>0</v>
      </c>
      <c r="BI199" s="110">
        <f>IF(U199="nulová",N199,0)</f>
        <v>0</v>
      </c>
      <c r="BJ199" s="14" t="s">
        <v>9</v>
      </c>
      <c r="BK199" s="110">
        <f>ROUND(L199*K199,0)</f>
        <v>0</v>
      </c>
      <c r="BL199" s="14" t="s">
        <v>212</v>
      </c>
      <c r="BM199" s="14" t="s">
        <v>234</v>
      </c>
    </row>
    <row r="200" spans="2:65" s="1" customFormat="1" ht="31.5" customHeight="1">
      <c r="B200" s="132"/>
      <c r="C200" s="168" t="s">
        <v>74</v>
      </c>
      <c r="D200" s="168" t="s">
        <v>217</v>
      </c>
      <c r="E200" s="169" t="s">
        <v>438</v>
      </c>
      <c r="F200" s="252" t="s">
        <v>439</v>
      </c>
      <c r="G200" s="251"/>
      <c r="H200" s="251"/>
      <c r="I200" s="251"/>
      <c r="J200" s="170" t="s">
        <v>386</v>
      </c>
      <c r="K200" s="171">
        <v>1</v>
      </c>
      <c r="L200" s="253">
        <v>0</v>
      </c>
      <c r="M200" s="251"/>
      <c r="N200" s="254">
        <f>ROUND(L200*K200,0)</f>
        <v>0</v>
      </c>
      <c r="O200" s="251"/>
      <c r="P200" s="251"/>
      <c r="Q200" s="251"/>
      <c r="R200" s="134"/>
      <c r="T200" s="165" t="s">
        <v>3</v>
      </c>
      <c r="U200" s="40" t="s">
        <v>39</v>
      </c>
      <c r="V200" s="32"/>
      <c r="W200" s="166">
        <f>V200*K200</f>
        <v>0</v>
      </c>
      <c r="X200" s="166">
        <v>0</v>
      </c>
      <c r="Y200" s="166">
        <f>X200*K200</f>
        <v>0</v>
      </c>
      <c r="Z200" s="166">
        <v>0</v>
      </c>
      <c r="AA200" s="167">
        <f>Z200*K200</f>
        <v>0</v>
      </c>
      <c r="AR200" s="14" t="s">
        <v>212</v>
      </c>
      <c r="AT200" s="14" t="s">
        <v>217</v>
      </c>
      <c r="AU200" s="14" t="s">
        <v>84</v>
      </c>
      <c r="AY200" s="14" t="s">
        <v>196</v>
      </c>
      <c r="BE200" s="110">
        <f>IF(U200="základní",N200,0)</f>
        <v>0</v>
      </c>
      <c r="BF200" s="110">
        <f>IF(U200="snížená",N200,0)</f>
        <v>0</v>
      </c>
      <c r="BG200" s="110">
        <f>IF(U200="zákl. přenesená",N200,0)</f>
        <v>0</v>
      </c>
      <c r="BH200" s="110">
        <f>IF(U200="sníž. přenesená",N200,0)</f>
        <v>0</v>
      </c>
      <c r="BI200" s="110">
        <f>IF(U200="nulová",N200,0)</f>
        <v>0</v>
      </c>
      <c r="BJ200" s="14" t="s">
        <v>9</v>
      </c>
      <c r="BK200" s="110">
        <f>ROUND(L200*K200,0)</f>
        <v>0</v>
      </c>
      <c r="BL200" s="14" t="s">
        <v>212</v>
      </c>
      <c r="BM200" s="14" t="s">
        <v>280</v>
      </c>
    </row>
    <row r="201" spans="2:65" s="1" customFormat="1" ht="22.5" customHeight="1">
      <c r="B201" s="132"/>
      <c r="C201" s="168" t="s">
        <v>74</v>
      </c>
      <c r="D201" s="168" t="s">
        <v>217</v>
      </c>
      <c r="E201" s="169" t="s">
        <v>441</v>
      </c>
      <c r="F201" s="252" t="s">
        <v>442</v>
      </c>
      <c r="G201" s="251"/>
      <c r="H201" s="251"/>
      <c r="I201" s="251"/>
      <c r="J201" s="170" t="s">
        <v>386</v>
      </c>
      <c r="K201" s="171">
        <v>30</v>
      </c>
      <c r="L201" s="253">
        <v>0</v>
      </c>
      <c r="M201" s="251"/>
      <c r="N201" s="254">
        <f>ROUND(L201*K201,0)</f>
        <v>0</v>
      </c>
      <c r="O201" s="251"/>
      <c r="P201" s="251"/>
      <c r="Q201" s="251"/>
      <c r="R201" s="134"/>
      <c r="T201" s="165" t="s">
        <v>3</v>
      </c>
      <c r="U201" s="40" t="s">
        <v>39</v>
      </c>
      <c r="V201" s="32"/>
      <c r="W201" s="166">
        <f>V201*K201</f>
        <v>0</v>
      </c>
      <c r="X201" s="166">
        <v>0</v>
      </c>
      <c r="Y201" s="166">
        <f>X201*K201</f>
        <v>0</v>
      </c>
      <c r="Z201" s="166">
        <v>0</v>
      </c>
      <c r="AA201" s="167">
        <f>Z201*K201</f>
        <v>0</v>
      </c>
      <c r="AR201" s="14" t="s">
        <v>212</v>
      </c>
      <c r="AT201" s="14" t="s">
        <v>217</v>
      </c>
      <c r="AU201" s="14" t="s">
        <v>84</v>
      </c>
      <c r="AY201" s="14" t="s">
        <v>196</v>
      </c>
      <c r="BE201" s="110">
        <f>IF(U201="základní",N201,0)</f>
        <v>0</v>
      </c>
      <c r="BF201" s="110">
        <f>IF(U201="snížená",N201,0)</f>
        <v>0</v>
      </c>
      <c r="BG201" s="110">
        <f>IF(U201="zákl. přenesená",N201,0)</f>
        <v>0</v>
      </c>
      <c r="BH201" s="110">
        <f>IF(U201="sníž. přenesená",N201,0)</f>
        <v>0</v>
      </c>
      <c r="BI201" s="110">
        <f>IF(U201="nulová",N201,0)</f>
        <v>0</v>
      </c>
      <c r="BJ201" s="14" t="s">
        <v>9</v>
      </c>
      <c r="BK201" s="110">
        <f>ROUND(L201*K201,0)</f>
        <v>0</v>
      </c>
      <c r="BL201" s="14" t="s">
        <v>212</v>
      </c>
      <c r="BM201" s="14" t="s">
        <v>230</v>
      </c>
    </row>
    <row r="202" spans="2:63" s="10" customFormat="1" ht="37.35" customHeight="1">
      <c r="B202" s="150"/>
      <c r="C202" s="151"/>
      <c r="D202" s="152" t="s">
        <v>2069</v>
      </c>
      <c r="E202" s="152"/>
      <c r="F202" s="152"/>
      <c r="G202" s="152"/>
      <c r="H202" s="152"/>
      <c r="I202" s="152"/>
      <c r="J202" s="152"/>
      <c r="K202" s="152"/>
      <c r="L202" s="152"/>
      <c r="M202" s="152"/>
      <c r="N202" s="273">
        <f>BK202</f>
        <v>0</v>
      </c>
      <c r="O202" s="274"/>
      <c r="P202" s="274"/>
      <c r="Q202" s="274"/>
      <c r="R202" s="153"/>
      <c r="T202" s="154"/>
      <c r="U202" s="151"/>
      <c r="V202" s="151"/>
      <c r="W202" s="155">
        <v>0</v>
      </c>
      <c r="X202" s="151"/>
      <c r="Y202" s="155">
        <v>0</v>
      </c>
      <c r="Z202" s="151"/>
      <c r="AA202" s="156">
        <v>0</v>
      </c>
      <c r="AR202" s="157" t="s">
        <v>9</v>
      </c>
      <c r="AT202" s="158" t="s">
        <v>73</v>
      </c>
      <c r="AU202" s="158" t="s">
        <v>74</v>
      </c>
      <c r="AY202" s="157" t="s">
        <v>196</v>
      </c>
      <c r="BK202" s="159">
        <v>0</v>
      </c>
    </row>
    <row r="203" spans="2:63" s="10" customFormat="1" ht="24.95" customHeight="1">
      <c r="B203" s="150"/>
      <c r="C203" s="151"/>
      <c r="D203" s="152" t="s">
        <v>2070</v>
      </c>
      <c r="E203" s="152"/>
      <c r="F203" s="152"/>
      <c r="G203" s="152"/>
      <c r="H203" s="152"/>
      <c r="I203" s="152"/>
      <c r="J203" s="152"/>
      <c r="K203" s="152"/>
      <c r="L203" s="152"/>
      <c r="M203" s="152"/>
      <c r="N203" s="240">
        <f>BK203</f>
        <v>0</v>
      </c>
      <c r="O203" s="238"/>
      <c r="P203" s="238"/>
      <c r="Q203" s="238"/>
      <c r="R203" s="153"/>
      <c r="T203" s="154"/>
      <c r="U203" s="151"/>
      <c r="V203" s="151"/>
      <c r="W203" s="155">
        <f>W204+W206+W208</f>
        <v>0</v>
      </c>
      <c r="X203" s="151"/>
      <c r="Y203" s="155">
        <f>Y204+Y206+Y208</f>
        <v>0</v>
      </c>
      <c r="Z203" s="151"/>
      <c r="AA203" s="156">
        <f>AA204+AA206+AA208</f>
        <v>0</v>
      </c>
      <c r="AR203" s="157" t="s">
        <v>9</v>
      </c>
      <c r="AT203" s="158" t="s">
        <v>73</v>
      </c>
      <c r="AU203" s="158" t="s">
        <v>74</v>
      </c>
      <c r="AY203" s="157" t="s">
        <v>196</v>
      </c>
      <c r="BK203" s="159">
        <f>BK204+BK206+BK208</f>
        <v>0</v>
      </c>
    </row>
    <row r="204" spans="2:63" s="10" customFormat="1" ht="19.9" customHeight="1">
      <c r="B204" s="150"/>
      <c r="C204" s="151"/>
      <c r="D204" s="160" t="s">
        <v>2071</v>
      </c>
      <c r="E204" s="160"/>
      <c r="F204" s="160"/>
      <c r="G204" s="160"/>
      <c r="H204" s="160"/>
      <c r="I204" s="160"/>
      <c r="J204" s="160"/>
      <c r="K204" s="160"/>
      <c r="L204" s="160"/>
      <c r="M204" s="160"/>
      <c r="N204" s="262">
        <f>BK204</f>
        <v>0</v>
      </c>
      <c r="O204" s="263"/>
      <c r="P204" s="263"/>
      <c r="Q204" s="263"/>
      <c r="R204" s="153"/>
      <c r="T204" s="154"/>
      <c r="U204" s="151"/>
      <c r="V204" s="151"/>
      <c r="W204" s="155">
        <f>W205</f>
        <v>0</v>
      </c>
      <c r="X204" s="151"/>
      <c r="Y204" s="155">
        <f>Y205</f>
        <v>0</v>
      </c>
      <c r="Z204" s="151"/>
      <c r="AA204" s="156">
        <f>AA205</f>
        <v>0</v>
      </c>
      <c r="AR204" s="157" t="s">
        <v>9</v>
      </c>
      <c r="AT204" s="158" t="s">
        <v>73</v>
      </c>
      <c r="AU204" s="158" t="s">
        <v>9</v>
      </c>
      <c r="AY204" s="157" t="s">
        <v>196</v>
      </c>
      <c r="BK204" s="159">
        <f>BK205</f>
        <v>0</v>
      </c>
    </row>
    <row r="205" spans="2:65" s="1" customFormat="1" ht="31.5" customHeight="1">
      <c r="B205" s="132"/>
      <c r="C205" s="168" t="s">
        <v>74</v>
      </c>
      <c r="D205" s="168" t="s">
        <v>217</v>
      </c>
      <c r="E205" s="169" t="s">
        <v>2098</v>
      </c>
      <c r="F205" s="252" t="s">
        <v>2099</v>
      </c>
      <c r="G205" s="251"/>
      <c r="H205" s="251"/>
      <c r="I205" s="251"/>
      <c r="J205" s="170" t="s">
        <v>386</v>
      </c>
      <c r="K205" s="171">
        <v>1</v>
      </c>
      <c r="L205" s="253">
        <v>0</v>
      </c>
      <c r="M205" s="251"/>
      <c r="N205" s="254">
        <f>ROUND(L205*K205,0)</f>
        <v>0</v>
      </c>
      <c r="O205" s="251"/>
      <c r="P205" s="251"/>
      <c r="Q205" s="251"/>
      <c r="R205" s="134"/>
      <c r="T205" s="165" t="s">
        <v>3</v>
      </c>
      <c r="U205" s="40" t="s">
        <v>39</v>
      </c>
      <c r="V205" s="32"/>
      <c r="W205" s="166">
        <f>V205*K205</f>
        <v>0</v>
      </c>
      <c r="X205" s="166">
        <v>0</v>
      </c>
      <c r="Y205" s="166">
        <f>X205*K205</f>
        <v>0</v>
      </c>
      <c r="Z205" s="166">
        <v>0</v>
      </c>
      <c r="AA205" s="167">
        <f>Z205*K205</f>
        <v>0</v>
      </c>
      <c r="AR205" s="14" t="s">
        <v>212</v>
      </c>
      <c r="AT205" s="14" t="s">
        <v>217</v>
      </c>
      <c r="AU205" s="14" t="s">
        <v>84</v>
      </c>
      <c r="AY205" s="14" t="s">
        <v>196</v>
      </c>
      <c r="BE205" s="110">
        <f>IF(U205="základní",N205,0)</f>
        <v>0</v>
      </c>
      <c r="BF205" s="110">
        <f>IF(U205="snížená",N205,0)</f>
        <v>0</v>
      </c>
      <c r="BG205" s="110">
        <f>IF(U205="zákl. přenesená",N205,0)</f>
        <v>0</v>
      </c>
      <c r="BH205" s="110">
        <f>IF(U205="sníž. přenesená",N205,0)</f>
        <v>0</v>
      </c>
      <c r="BI205" s="110">
        <f>IF(U205="nulová",N205,0)</f>
        <v>0</v>
      </c>
      <c r="BJ205" s="14" t="s">
        <v>9</v>
      </c>
      <c r="BK205" s="110">
        <f>ROUND(L205*K205,0)</f>
        <v>0</v>
      </c>
      <c r="BL205" s="14" t="s">
        <v>212</v>
      </c>
      <c r="BM205" s="14" t="s">
        <v>449</v>
      </c>
    </row>
    <row r="206" spans="2:63" s="10" customFormat="1" ht="29.85" customHeight="1">
      <c r="B206" s="150"/>
      <c r="C206" s="151"/>
      <c r="D206" s="160" t="s">
        <v>2072</v>
      </c>
      <c r="E206" s="160"/>
      <c r="F206" s="160"/>
      <c r="G206" s="160"/>
      <c r="H206" s="160"/>
      <c r="I206" s="160"/>
      <c r="J206" s="160"/>
      <c r="K206" s="160"/>
      <c r="L206" s="160"/>
      <c r="M206" s="160"/>
      <c r="N206" s="264">
        <f>BK206</f>
        <v>0</v>
      </c>
      <c r="O206" s="265"/>
      <c r="P206" s="265"/>
      <c r="Q206" s="265"/>
      <c r="R206" s="153"/>
      <c r="T206" s="154"/>
      <c r="U206" s="151"/>
      <c r="V206" s="151"/>
      <c r="W206" s="155">
        <f>W207</f>
        <v>0</v>
      </c>
      <c r="X206" s="151"/>
      <c r="Y206" s="155">
        <f>Y207</f>
        <v>0</v>
      </c>
      <c r="Z206" s="151"/>
      <c r="AA206" s="156">
        <f>AA207</f>
        <v>0</v>
      </c>
      <c r="AR206" s="157" t="s">
        <v>9</v>
      </c>
      <c r="AT206" s="158" t="s">
        <v>73</v>
      </c>
      <c r="AU206" s="158" t="s">
        <v>9</v>
      </c>
      <c r="AY206" s="157" t="s">
        <v>196</v>
      </c>
      <c r="BK206" s="159">
        <f>BK207</f>
        <v>0</v>
      </c>
    </row>
    <row r="207" spans="2:65" s="1" customFormat="1" ht="31.5" customHeight="1">
      <c r="B207" s="132"/>
      <c r="C207" s="168" t="s">
        <v>74</v>
      </c>
      <c r="D207" s="168" t="s">
        <v>217</v>
      </c>
      <c r="E207" s="169" t="s">
        <v>2100</v>
      </c>
      <c r="F207" s="252" t="s">
        <v>2101</v>
      </c>
      <c r="G207" s="251"/>
      <c r="H207" s="251"/>
      <c r="I207" s="251"/>
      <c r="J207" s="170" t="s">
        <v>386</v>
      </c>
      <c r="K207" s="171">
        <v>1</v>
      </c>
      <c r="L207" s="253">
        <v>0</v>
      </c>
      <c r="M207" s="251"/>
      <c r="N207" s="254">
        <f>ROUND(L207*K207,0)</f>
        <v>0</v>
      </c>
      <c r="O207" s="251"/>
      <c r="P207" s="251"/>
      <c r="Q207" s="251"/>
      <c r="R207" s="134"/>
      <c r="T207" s="165" t="s">
        <v>3</v>
      </c>
      <c r="U207" s="40" t="s">
        <v>39</v>
      </c>
      <c r="V207" s="32"/>
      <c r="W207" s="166">
        <f>V207*K207</f>
        <v>0</v>
      </c>
      <c r="X207" s="166">
        <v>0</v>
      </c>
      <c r="Y207" s="166">
        <f>X207*K207</f>
        <v>0</v>
      </c>
      <c r="Z207" s="166">
        <v>0</v>
      </c>
      <c r="AA207" s="167">
        <f>Z207*K207</f>
        <v>0</v>
      </c>
      <c r="AR207" s="14" t="s">
        <v>212</v>
      </c>
      <c r="AT207" s="14" t="s">
        <v>217</v>
      </c>
      <c r="AU207" s="14" t="s">
        <v>84</v>
      </c>
      <c r="AY207" s="14" t="s">
        <v>196</v>
      </c>
      <c r="BE207" s="110">
        <f>IF(U207="základní",N207,0)</f>
        <v>0</v>
      </c>
      <c r="BF207" s="110">
        <f>IF(U207="snížená",N207,0)</f>
        <v>0</v>
      </c>
      <c r="BG207" s="110">
        <f>IF(U207="zákl. přenesená",N207,0)</f>
        <v>0</v>
      </c>
      <c r="BH207" s="110">
        <f>IF(U207="sníž. přenesená",N207,0)</f>
        <v>0</v>
      </c>
      <c r="BI207" s="110">
        <f>IF(U207="nulová",N207,0)</f>
        <v>0</v>
      </c>
      <c r="BJ207" s="14" t="s">
        <v>9</v>
      </c>
      <c r="BK207" s="110">
        <f>ROUND(L207*K207,0)</f>
        <v>0</v>
      </c>
      <c r="BL207" s="14" t="s">
        <v>212</v>
      </c>
      <c r="BM207" s="14" t="s">
        <v>452</v>
      </c>
    </row>
    <row r="208" spans="2:63" s="10" customFormat="1" ht="29.85" customHeight="1">
      <c r="B208" s="150"/>
      <c r="C208" s="151"/>
      <c r="D208" s="160" t="s">
        <v>2073</v>
      </c>
      <c r="E208" s="160"/>
      <c r="F208" s="160"/>
      <c r="G208" s="160"/>
      <c r="H208" s="160"/>
      <c r="I208" s="160"/>
      <c r="J208" s="160"/>
      <c r="K208" s="160"/>
      <c r="L208" s="160"/>
      <c r="M208" s="160"/>
      <c r="N208" s="271">
        <f>BK208</f>
        <v>0</v>
      </c>
      <c r="O208" s="272"/>
      <c r="P208" s="272"/>
      <c r="Q208" s="272"/>
      <c r="R208" s="153"/>
      <c r="T208" s="154"/>
      <c r="U208" s="151"/>
      <c r="V208" s="151"/>
      <c r="W208" s="155">
        <v>0</v>
      </c>
      <c r="X208" s="151"/>
      <c r="Y208" s="155">
        <v>0</v>
      </c>
      <c r="Z208" s="151"/>
      <c r="AA208" s="156">
        <v>0</v>
      </c>
      <c r="AR208" s="157" t="s">
        <v>9</v>
      </c>
      <c r="AT208" s="158" t="s">
        <v>73</v>
      </c>
      <c r="AU208" s="158" t="s">
        <v>9</v>
      </c>
      <c r="AY208" s="157" t="s">
        <v>196</v>
      </c>
      <c r="BK208" s="159">
        <v>0</v>
      </c>
    </row>
    <row r="209" spans="2:63" s="10" customFormat="1" ht="24.95" customHeight="1">
      <c r="B209" s="150"/>
      <c r="C209" s="151"/>
      <c r="D209" s="152" t="s">
        <v>2074</v>
      </c>
      <c r="E209" s="152"/>
      <c r="F209" s="152"/>
      <c r="G209" s="152"/>
      <c r="H209" s="152"/>
      <c r="I209" s="152"/>
      <c r="J209" s="152"/>
      <c r="K209" s="152"/>
      <c r="L209" s="152"/>
      <c r="M209" s="152"/>
      <c r="N209" s="240">
        <f>BK209</f>
        <v>0</v>
      </c>
      <c r="O209" s="238"/>
      <c r="P209" s="238"/>
      <c r="Q209" s="238"/>
      <c r="R209" s="153"/>
      <c r="T209" s="154"/>
      <c r="U209" s="151"/>
      <c r="V209" s="151"/>
      <c r="W209" s="155">
        <v>0</v>
      </c>
      <c r="X209" s="151"/>
      <c r="Y209" s="155">
        <v>0</v>
      </c>
      <c r="Z209" s="151"/>
      <c r="AA209" s="156">
        <v>0</v>
      </c>
      <c r="AR209" s="157" t="s">
        <v>9</v>
      </c>
      <c r="AT209" s="158" t="s">
        <v>73</v>
      </c>
      <c r="AU209" s="158" t="s">
        <v>74</v>
      </c>
      <c r="AY209" s="157" t="s">
        <v>196</v>
      </c>
      <c r="BK209" s="159">
        <v>0</v>
      </c>
    </row>
    <row r="210" spans="2:63" s="10" customFormat="1" ht="24.95" customHeight="1">
      <c r="B210" s="150"/>
      <c r="C210" s="151"/>
      <c r="D210" s="152" t="s">
        <v>2075</v>
      </c>
      <c r="E210" s="152"/>
      <c r="F210" s="152"/>
      <c r="G210" s="152"/>
      <c r="H210" s="152"/>
      <c r="I210" s="152"/>
      <c r="J210" s="152"/>
      <c r="K210" s="152"/>
      <c r="L210" s="152"/>
      <c r="M210" s="152"/>
      <c r="N210" s="240">
        <f>BK210</f>
        <v>0</v>
      </c>
      <c r="O210" s="238"/>
      <c r="P210" s="238"/>
      <c r="Q210" s="238"/>
      <c r="R210" s="153"/>
      <c r="T210" s="154"/>
      <c r="U210" s="151"/>
      <c r="V210" s="151"/>
      <c r="W210" s="155">
        <f>W211+W213+W215+W219+W222+W226+W228+W230+W234+W236+W243+W245</f>
        <v>0</v>
      </c>
      <c r="X210" s="151"/>
      <c r="Y210" s="155">
        <f>Y211+Y213+Y215+Y219+Y222+Y226+Y228+Y230+Y234+Y236+Y243+Y245</f>
        <v>0</v>
      </c>
      <c r="Z210" s="151"/>
      <c r="AA210" s="156">
        <f>AA211+AA213+AA215+AA219+AA222+AA226+AA228+AA230+AA234+AA236+AA243+AA245</f>
        <v>0</v>
      </c>
      <c r="AR210" s="157" t="s">
        <v>9</v>
      </c>
      <c r="AT210" s="158" t="s">
        <v>73</v>
      </c>
      <c r="AU210" s="158" t="s">
        <v>74</v>
      </c>
      <c r="AY210" s="157" t="s">
        <v>196</v>
      </c>
      <c r="BK210" s="159">
        <f>BK211+BK213+BK215+BK219+BK222+BK226+BK228+BK230+BK234+BK236+BK243+BK245</f>
        <v>0</v>
      </c>
    </row>
    <row r="211" spans="2:63" s="10" customFormat="1" ht="19.9" customHeight="1">
      <c r="B211" s="150"/>
      <c r="C211" s="151"/>
      <c r="D211" s="160" t="s">
        <v>2076</v>
      </c>
      <c r="E211" s="160"/>
      <c r="F211" s="160"/>
      <c r="G211" s="160"/>
      <c r="H211" s="160"/>
      <c r="I211" s="160"/>
      <c r="J211" s="160"/>
      <c r="K211" s="160"/>
      <c r="L211" s="160"/>
      <c r="M211" s="160"/>
      <c r="N211" s="262">
        <f>BK211</f>
        <v>0</v>
      </c>
      <c r="O211" s="263"/>
      <c r="P211" s="263"/>
      <c r="Q211" s="263"/>
      <c r="R211" s="153"/>
      <c r="T211" s="154"/>
      <c r="U211" s="151"/>
      <c r="V211" s="151"/>
      <c r="W211" s="155">
        <f>W212</f>
        <v>0</v>
      </c>
      <c r="X211" s="151"/>
      <c r="Y211" s="155">
        <f>Y212</f>
        <v>0</v>
      </c>
      <c r="Z211" s="151"/>
      <c r="AA211" s="156">
        <f>AA212</f>
        <v>0</v>
      </c>
      <c r="AR211" s="157" t="s">
        <v>9</v>
      </c>
      <c r="AT211" s="158" t="s">
        <v>73</v>
      </c>
      <c r="AU211" s="158" t="s">
        <v>9</v>
      </c>
      <c r="AY211" s="157" t="s">
        <v>196</v>
      </c>
      <c r="BK211" s="159">
        <f>BK212</f>
        <v>0</v>
      </c>
    </row>
    <row r="212" spans="2:65" s="1" customFormat="1" ht="22.5" customHeight="1">
      <c r="B212" s="132"/>
      <c r="C212" s="168" t="s">
        <v>74</v>
      </c>
      <c r="D212" s="168" t="s">
        <v>217</v>
      </c>
      <c r="E212" s="169" t="s">
        <v>968</v>
      </c>
      <c r="F212" s="252" t="s">
        <v>969</v>
      </c>
      <c r="G212" s="251"/>
      <c r="H212" s="251"/>
      <c r="I212" s="251"/>
      <c r="J212" s="170" t="s">
        <v>201</v>
      </c>
      <c r="K212" s="171">
        <v>40</v>
      </c>
      <c r="L212" s="253">
        <v>0</v>
      </c>
      <c r="M212" s="251"/>
      <c r="N212" s="254">
        <f>ROUND(L212*K212,0)</f>
        <v>0</v>
      </c>
      <c r="O212" s="251"/>
      <c r="P212" s="251"/>
      <c r="Q212" s="251"/>
      <c r="R212" s="134"/>
      <c r="T212" s="165" t="s">
        <v>3</v>
      </c>
      <c r="U212" s="40" t="s">
        <v>39</v>
      </c>
      <c r="V212" s="32"/>
      <c r="W212" s="166">
        <f>V212*K212</f>
        <v>0</v>
      </c>
      <c r="X212" s="166">
        <v>0</v>
      </c>
      <c r="Y212" s="166">
        <f>X212*K212</f>
        <v>0</v>
      </c>
      <c r="Z212" s="166">
        <v>0</v>
      </c>
      <c r="AA212" s="167">
        <f>Z212*K212</f>
        <v>0</v>
      </c>
      <c r="AR212" s="14" t="s">
        <v>212</v>
      </c>
      <c r="AT212" s="14" t="s">
        <v>217</v>
      </c>
      <c r="AU212" s="14" t="s">
        <v>84</v>
      </c>
      <c r="AY212" s="14" t="s">
        <v>196</v>
      </c>
      <c r="BE212" s="110">
        <f>IF(U212="základní",N212,0)</f>
        <v>0</v>
      </c>
      <c r="BF212" s="110">
        <f>IF(U212="snížená",N212,0)</f>
        <v>0</v>
      </c>
      <c r="BG212" s="110">
        <f>IF(U212="zákl. přenesená",N212,0)</f>
        <v>0</v>
      </c>
      <c r="BH212" s="110">
        <f>IF(U212="sníž. přenesená",N212,0)</f>
        <v>0</v>
      </c>
      <c r="BI212" s="110">
        <f>IF(U212="nulová",N212,0)</f>
        <v>0</v>
      </c>
      <c r="BJ212" s="14" t="s">
        <v>9</v>
      </c>
      <c r="BK212" s="110">
        <f>ROUND(L212*K212,0)</f>
        <v>0</v>
      </c>
      <c r="BL212" s="14" t="s">
        <v>212</v>
      </c>
      <c r="BM212" s="14" t="s">
        <v>455</v>
      </c>
    </row>
    <row r="213" spans="2:63" s="10" customFormat="1" ht="29.85" customHeight="1">
      <c r="B213" s="150"/>
      <c r="C213" s="151"/>
      <c r="D213" s="160" t="s">
        <v>2077</v>
      </c>
      <c r="E213" s="160"/>
      <c r="F213" s="160"/>
      <c r="G213" s="160"/>
      <c r="H213" s="160"/>
      <c r="I213" s="160"/>
      <c r="J213" s="160"/>
      <c r="K213" s="160"/>
      <c r="L213" s="160"/>
      <c r="M213" s="160"/>
      <c r="N213" s="264">
        <f>BK213</f>
        <v>0</v>
      </c>
      <c r="O213" s="265"/>
      <c r="P213" s="265"/>
      <c r="Q213" s="265"/>
      <c r="R213" s="153"/>
      <c r="T213" s="154"/>
      <c r="U213" s="151"/>
      <c r="V213" s="151"/>
      <c r="W213" s="155">
        <f>W214</f>
        <v>0</v>
      </c>
      <c r="X213" s="151"/>
      <c r="Y213" s="155">
        <f>Y214</f>
        <v>0</v>
      </c>
      <c r="Z213" s="151"/>
      <c r="AA213" s="156">
        <f>AA214</f>
        <v>0</v>
      </c>
      <c r="AR213" s="157" t="s">
        <v>9</v>
      </c>
      <c r="AT213" s="158" t="s">
        <v>73</v>
      </c>
      <c r="AU213" s="158" t="s">
        <v>9</v>
      </c>
      <c r="AY213" s="157" t="s">
        <v>196</v>
      </c>
      <c r="BK213" s="159">
        <f>BK214</f>
        <v>0</v>
      </c>
    </row>
    <row r="214" spans="2:65" s="1" customFormat="1" ht="22.5" customHeight="1">
      <c r="B214" s="132"/>
      <c r="C214" s="168" t="s">
        <v>74</v>
      </c>
      <c r="D214" s="168" t="s">
        <v>217</v>
      </c>
      <c r="E214" s="169" t="s">
        <v>445</v>
      </c>
      <c r="F214" s="252" t="s">
        <v>446</v>
      </c>
      <c r="G214" s="251"/>
      <c r="H214" s="251"/>
      <c r="I214" s="251"/>
      <c r="J214" s="170" t="s">
        <v>201</v>
      </c>
      <c r="K214" s="171">
        <v>1</v>
      </c>
      <c r="L214" s="253">
        <v>0</v>
      </c>
      <c r="M214" s="251"/>
      <c r="N214" s="254">
        <f>ROUND(L214*K214,0)</f>
        <v>0</v>
      </c>
      <c r="O214" s="251"/>
      <c r="P214" s="251"/>
      <c r="Q214" s="251"/>
      <c r="R214" s="134"/>
      <c r="T214" s="165" t="s">
        <v>3</v>
      </c>
      <c r="U214" s="40" t="s">
        <v>39</v>
      </c>
      <c r="V214" s="32"/>
      <c r="W214" s="166">
        <f>V214*K214</f>
        <v>0</v>
      </c>
      <c r="X214" s="166">
        <v>0</v>
      </c>
      <c r="Y214" s="166">
        <f>X214*K214</f>
        <v>0</v>
      </c>
      <c r="Z214" s="166">
        <v>0</v>
      </c>
      <c r="AA214" s="167">
        <f>Z214*K214</f>
        <v>0</v>
      </c>
      <c r="AR214" s="14" t="s">
        <v>212</v>
      </c>
      <c r="AT214" s="14" t="s">
        <v>217</v>
      </c>
      <c r="AU214" s="14" t="s">
        <v>84</v>
      </c>
      <c r="AY214" s="14" t="s">
        <v>196</v>
      </c>
      <c r="BE214" s="110">
        <f>IF(U214="základní",N214,0)</f>
        <v>0</v>
      </c>
      <c r="BF214" s="110">
        <f>IF(U214="snížená",N214,0)</f>
        <v>0</v>
      </c>
      <c r="BG214" s="110">
        <f>IF(U214="zákl. přenesená",N214,0)</f>
        <v>0</v>
      </c>
      <c r="BH214" s="110">
        <f>IF(U214="sníž. přenesená",N214,0)</f>
        <v>0</v>
      </c>
      <c r="BI214" s="110">
        <f>IF(U214="nulová",N214,0)</f>
        <v>0</v>
      </c>
      <c r="BJ214" s="14" t="s">
        <v>9</v>
      </c>
      <c r="BK214" s="110">
        <f>ROUND(L214*K214,0)</f>
        <v>0</v>
      </c>
      <c r="BL214" s="14" t="s">
        <v>212</v>
      </c>
      <c r="BM214" s="14" t="s">
        <v>458</v>
      </c>
    </row>
    <row r="215" spans="2:63" s="10" customFormat="1" ht="29.85" customHeight="1">
      <c r="B215" s="150"/>
      <c r="C215" s="151"/>
      <c r="D215" s="160" t="s">
        <v>2078</v>
      </c>
      <c r="E215" s="160"/>
      <c r="F215" s="160"/>
      <c r="G215" s="160"/>
      <c r="H215" s="160"/>
      <c r="I215" s="160"/>
      <c r="J215" s="160"/>
      <c r="K215" s="160"/>
      <c r="L215" s="160"/>
      <c r="M215" s="160"/>
      <c r="N215" s="264">
        <f>BK215</f>
        <v>0</v>
      </c>
      <c r="O215" s="265"/>
      <c r="P215" s="265"/>
      <c r="Q215" s="265"/>
      <c r="R215" s="153"/>
      <c r="T215" s="154"/>
      <c r="U215" s="151"/>
      <c r="V215" s="151"/>
      <c r="W215" s="155">
        <f>SUM(W216:W218)</f>
        <v>0</v>
      </c>
      <c r="X215" s="151"/>
      <c r="Y215" s="155">
        <f>SUM(Y216:Y218)</f>
        <v>0</v>
      </c>
      <c r="Z215" s="151"/>
      <c r="AA215" s="156">
        <f>SUM(AA216:AA218)</f>
        <v>0</v>
      </c>
      <c r="AR215" s="157" t="s">
        <v>9</v>
      </c>
      <c r="AT215" s="158" t="s">
        <v>73</v>
      </c>
      <c r="AU215" s="158" t="s">
        <v>9</v>
      </c>
      <c r="AY215" s="157" t="s">
        <v>196</v>
      </c>
      <c r="BK215" s="159">
        <f>SUM(BK216:BK218)</f>
        <v>0</v>
      </c>
    </row>
    <row r="216" spans="2:65" s="1" customFormat="1" ht="22.5" customHeight="1">
      <c r="B216" s="132"/>
      <c r="C216" s="168" t="s">
        <v>74</v>
      </c>
      <c r="D216" s="168" t="s">
        <v>217</v>
      </c>
      <c r="E216" s="169" t="s">
        <v>971</v>
      </c>
      <c r="F216" s="252" t="s">
        <v>451</v>
      </c>
      <c r="G216" s="251"/>
      <c r="H216" s="251"/>
      <c r="I216" s="251"/>
      <c r="J216" s="170" t="s">
        <v>201</v>
      </c>
      <c r="K216" s="171">
        <v>160</v>
      </c>
      <c r="L216" s="253">
        <v>0</v>
      </c>
      <c r="M216" s="251"/>
      <c r="N216" s="254">
        <f>ROUND(L216*K216,0)</f>
        <v>0</v>
      </c>
      <c r="O216" s="251"/>
      <c r="P216" s="251"/>
      <c r="Q216" s="251"/>
      <c r="R216" s="134"/>
      <c r="T216" s="165" t="s">
        <v>3</v>
      </c>
      <c r="U216" s="40" t="s">
        <v>39</v>
      </c>
      <c r="V216" s="32"/>
      <c r="W216" s="166">
        <f>V216*K216</f>
        <v>0</v>
      </c>
      <c r="X216" s="166">
        <v>0</v>
      </c>
      <c r="Y216" s="166">
        <f>X216*K216</f>
        <v>0</v>
      </c>
      <c r="Z216" s="166">
        <v>0</v>
      </c>
      <c r="AA216" s="167">
        <f>Z216*K216</f>
        <v>0</v>
      </c>
      <c r="AR216" s="14" t="s">
        <v>212</v>
      </c>
      <c r="AT216" s="14" t="s">
        <v>217</v>
      </c>
      <c r="AU216" s="14" t="s">
        <v>84</v>
      </c>
      <c r="AY216" s="14" t="s">
        <v>196</v>
      </c>
      <c r="BE216" s="110">
        <f>IF(U216="základní",N216,0)</f>
        <v>0</v>
      </c>
      <c r="BF216" s="110">
        <f>IF(U216="snížená",N216,0)</f>
        <v>0</v>
      </c>
      <c r="BG216" s="110">
        <f>IF(U216="zákl. přenesená",N216,0)</f>
        <v>0</v>
      </c>
      <c r="BH216" s="110">
        <f>IF(U216="sníž. přenesená",N216,0)</f>
        <v>0</v>
      </c>
      <c r="BI216" s="110">
        <f>IF(U216="nulová",N216,0)</f>
        <v>0</v>
      </c>
      <c r="BJ216" s="14" t="s">
        <v>9</v>
      </c>
      <c r="BK216" s="110">
        <f>ROUND(L216*K216,0)</f>
        <v>0</v>
      </c>
      <c r="BL216" s="14" t="s">
        <v>212</v>
      </c>
      <c r="BM216" s="14" t="s">
        <v>461</v>
      </c>
    </row>
    <row r="217" spans="2:65" s="1" customFormat="1" ht="22.5" customHeight="1">
      <c r="B217" s="132"/>
      <c r="C217" s="168" t="s">
        <v>74</v>
      </c>
      <c r="D217" s="168" t="s">
        <v>217</v>
      </c>
      <c r="E217" s="169" t="s">
        <v>2102</v>
      </c>
      <c r="F217" s="252" t="s">
        <v>454</v>
      </c>
      <c r="G217" s="251"/>
      <c r="H217" s="251"/>
      <c r="I217" s="251"/>
      <c r="J217" s="170" t="s">
        <v>201</v>
      </c>
      <c r="K217" s="171">
        <v>25</v>
      </c>
      <c r="L217" s="253">
        <v>0</v>
      </c>
      <c r="M217" s="251"/>
      <c r="N217" s="254">
        <f>ROUND(L217*K217,0)</f>
        <v>0</v>
      </c>
      <c r="O217" s="251"/>
      <c r="P217" s="251"/>
      <c r="Q217" s="251"/>
      <c r="R217" s="134"/>
      <c r="T217" s="165" t="s">
        <v>3</v>
      </c>
      <c r="U217" s="40" t="s">
        <v>39</v>
      </c>
      <c r="V217" s="32"/>
      <c r="W217" s="166">
        <f>V217*K217</f>
        <v>0</v>
      </c>
      <c r="X217" s="166">
        <v>0</v>
      </c>
      <c r="Y217" s="166">
        <f>X217*K217</f>
        <v>0</v>
      </c>
      <c r="Z217" s="166">
        <v>0</v>
      </c>
      <c r="AA217" s="167">
        <f>Z217*K217</f>
        <v>0</v>
      </c>
      <c r="AR217" s="14" t="s">
        <v>212</v>
      </c>
      <c r="AT217" s="14" t="s">
        <v>217</v>
      </c>
      <c r="AU217" s="14" t="s">
        <v>84</v>
      </c>
      <c r="AY217" s="14" t="s">
        <v>196</v>
      </c>
      <c r="BE217" s="110">
        <f>IF(U217="základní",N217,0)</f>
        <v>0</v>
      </c>
      <c r="BF217" s="110">
        <f>IF(U217="snížená",N217,0)</f>
        <v>0</v>
      </c>
      <c r="BG217" s="110">
        <f>IF(U217="zákl. přenesená",N217,0)</f>
        <v>0</v>
      </c>
      <c r="BH217" s="110">
        <f>IF(U217="sníž. přenesená",N217,0)</f>
        <v>0</v>
      </c>
      <c r="BI217" s="110">
        <f>IF(U217="nulová",N217,0)</f>
        <v>0</v>
      </c>
      <c r="BJ217" s="14" t="s">
        <v>9</v>
      </c>
      <c r="BK217" s="110">
        <f>ROUND(L217*K217,0)</f>
        <v>0</v>
      </c>
      <c r="BL217" s="14" t="s">
        <v>212</v>
      </c>
      <c r="BM217" s="14" t="s">
        <v>464</v>
      </c>
    </row>
    <row r="218" spans="2:65" s="1" customFormat="1" ht="22.5" customHeight="1">
      <c r="B218" s="132"/>
      <c r="C218" s="168" t="s">
        <v>74</v>
      </c>
      <c r="D218" s="168" t="s">
        <v>217</v>
      </c>
      <c r="E218" s="169" t="s">
        <v>2103</v>
      </c>
      <c r="F218" s="252" t="s">
        <v>2104</v>
      </c>
      <c r="G218" s="251"/>
      <c r="H218" s="251"/>
      <c r="I218" s="251"/>
      <c r="J218" s="170" t="s">
        <v>201</v>
      </c>
      <c r="K218" s="171">
        <v>30</v>
      </c>
      <c r="L218" s="253">
        <v>0</v>
      </c>
      <c r="M218" s="251"/>
      <c r="N218" s="254">
        <f>ROUND(L218*K218,0)</f>
        <v>0</v>
      </c>
      <c r="O218" s="251"/>
      <c r="P218" s="251"/>
      <c r="Q218" s="251"/>
      <c r="R218" s="134"/>
      <c r="T218" s="165" t="s">
        <v>3</v>
      </c>
      <c r="U218" s="40" t="s">
        <v>39</v>
      </c>
      <c r="V218" s="32"/>
      <c r="W218" s="166">
        <f>V218*K218</f>
        <v>0</v>
      </c>
      <c r="X218" s="166">
        <v>0</v>
      </c>
      <c r="Y218" s="166">
        <f>X218*K218</f>
        <v>0</v>
      </c>
      <c r="Z218" s="166">
        <v>0</v>
      </c>
      <c r="AA218" s="167">
        <f>Z218*K218</f>
        <v>0</v>
      </c>
      <c r="AR218" s="14" t="s">
        <v>212</v>
      </c>
      <c r="AT218" s="14" t="s">
        <v>217</v>
      </c>
      <c r="AU218" s="14" t="s">
        <v>84</v>
      </c>
      <c r="AY218" s="14" t="s">
        <v>196</v>
      </c>
      <c r="BE218" s="110">
        <f>IF(U218="základní",N218,0)</f>
        <v>0</v>
      </c>
      <c r="BF218" s="110">
        <f>IF(U218="snížená",N218,0)</f>
        <v>0</v>
      </c>
      <c r="BG218" s="110">
        <f>IF(U218="zákl. přenesená",N218,0)</f>
        <v>0</v>
      </c>
      <c r="BH218" s="110">
        <f>IF(U218="sníž. přenesená",N218,0)</f>
        <v>0</v>
      </c>
      <c r="BI218" s="110">
        <f>IF(U218="nulová",N218,0)</f>
        <v>0</v>
      </c>
      <c r="BJ218" s="14" t="s">
        <v>9</v>
      </c>
      <c r="BK218" s="110">
        <f>ROUND(L218*K218,0)</f>
        <v>0</v>
      </c>
      <c r="BL218" s="14" t="s">
        <v>212</v>
      </c>
      <c r="BM218" s="14" t="s">
        <v>467</v>
      </c>
    </row>
    <row r="219" spans="2:63" s="10" customFormat="1" ht="29.85" customHeight="1">
      <c r="B219" s="150"/>
      <c r="C219" s="151"/>
      <c r="D219" s="160" t="s">
        <v>2079</v>
      </c>
      <c r="E219" s="160"/>
      <c r="F219" s="160"/>
      <c r="G219" s="160"/>
      <c r="H219" s="160"/>
      <c r="I219" s="160"/>
      <c r="J219" s="160"/>
      <c r="K219" s="160"/>
      <c r="L219" s="160"/>
      <c r="M219" s="160"/>
      <c r="N219" s="264">
        <f>BK219</f>
        <v>0</v>
      </c>
      <c r="O219" s="265"/>
      <c r="P219" s="265"/>
      <c r="Q219" s="265"/>
      <c r="R219" s="153"/>
      <c r="T219" s="154"/>
      <c r="U219" s="151"/>
      <c r="V219" s="151"/>
      <c r="W219" s="155">
        <f>SUM(W220:W221)</f>
        <v>0</v>
      </c>
      <c r="X219" s="151"/>
      <c r="Y219" s="155">
        <f>SUM(Y220:Y221)</f>
        <v>0</v>
      </c>
      <c r="Z219" s="151"/>
      <c r="AA219" s="156">
        <f>SUM(AA220:AA221)</f>
        <v>0</v>
      </c>
      <c r="AR219" s="157" t="s">
        <v>9</v>
      </c>
      <c r="AT219" s="158" t="s">
        <v>73</v>
      </c>
      <c r="AU219" s="158" t="s">
        <v>9</v>
      </c>
      <c r="AY219" s="157" t="s">
        <v>196</v>
      </c>
      <c r="BK219" s="159">
        <f>SUM(BK220:BK221)</f>
        <v>0</v>
      </c>
    </row>
    <row r="220" spans="2:65" s="1" customFormat="1" ht="22.5" customHeight="1">
      <c r="B220" s="132"/>
      <c r="C220" s="168" t="s">
        <v>74</v>
      </c>
      <c r="D220" s="168" t="s">
        <v>217</v>
      </c>
      <c r="E220" s="169" t="s">
        <v>975</v>
      </c>
      <c r="F220" s="252" t="s">
        <v>460</v>
      </c>
      <c r="G220" s="251"/>
      <c r="H220" s="251"/>
      <c r="I220" s="251"/>
      <c r="J220" s="170" t="s">
        <v>201</v>
      </c>
      <c r="K220" s="171">
        <v>40</v>
      </c>
      <c r="L220" s="253">
        <v>0</v>
      </c>
      <c r="M220" s="251"/>
      <c r="N220" s="254">
        <f>ROUND(L220*K220,0)</f>
        <v>0</v>
      </c>
      <c r="O220" s="251"/>
      <c r="P220" s="251"/>
      <c r="Q220" s="251"/>
      <c r="R220" s="134"/>
      <c r="T220" s="165" t="s">
        <v>3</v>
      </c>
      <c r="U220" s="40" t="s">
        <v>39</v>
      </c>
      <c r="V220" s="32"/>
      <c r="W220" s="166">
        <f>V220*K220</f>
        <v>0</v>
      </c>
      <c r="X220" s="166">
        <v>0</v>
      </c>
      <c r="Y220" s="166">
        <f>X220*K220</f>
        <v>0</v>
      </c>
      <c r="Z220" s="166">
        <v>0</v>
      </c>
      <c r="AA220" s="167">
        <f>Z220*K220</f>
        <v>0</v>
      </c>
      <c r="AR220" s="14" t="s">
        <v>212</v>
      </c>
      <c r="AT220" s="14" t="s">
        <v>217</v>
      </c>
      <c r="AU220" s="14" t="s">
        <v>84</v>
      </c>
      <c r="AY220" s="14" t="s">
        <v>196</v>
      </c>
      <c r="BE220" s="110">
        <f>IF(U220="základní",N220,0)</f>
        <v>0</v>
      </c>
      <c r="BF220" s="110">
        <f>IF(U220="snížená",N220,0)</f>
        <v>0</v>
      </c>
      <c r="BG220" s="110">
        <f>IF(U220="zákl. přenesená",N220,0)</f>
        <v>0</v>
      </c>
      <c r="BH220" s="110">
        <f>IF(U220="sníž. přenesená",N220,0)</f>
        <v>0</v>
      </c>
      <c r="BI220" s="110">
        <f>IF(U220="nulová",N220,0)</f>
        <v>0</v>
      </c>
      <c r="BJ220" s="14" t="s">
        <v>9</v>
      </c>
      <c r="BK220" s="110">
        <f>ROUND(L220*K220,0)</f>
        <v>0</v>
      </c>
      <c r="BL220" s="14" t="s">
        <v>212</v>
      </c>
      <c r="BM220" s="14" t="s">
        <v>470</v>
      </c>
    </row>
    <row r="221" spans="2:65" s="1" customFormat="1" ht="22.5" customHeight="1">
      <c r="B221" s="132"/>
      <c r="C221" s="168" t="s">
        <v>74</v>
      </c>
      <c r="D221" s="168" t="s">
        <v>217</v>
      </c>
      <c r="E221" s="169" t="s">
        <v>2105</v>
      </c>
      <c r="F221" s="252" t="s">
        <v>981</v>
      </c>
      <c r="G221" s="251"/>
      <c r="H221" s="251"/>
      <c r="I221" s="251"/>
      <c r="J221" s="170" t="s">
        <v>201</v>
      </c>
      <c r="K221" s="171">
        <v>10</v>
      </c>
      <c r="L221" s="253">
        <v>0</v>
      </c>
      <c r="M221" s="251"/>
      <c r="N221" s="254">
        <f>ROUND(L221*K221,0)</f>
        <v>0</v>
      </c>
      <c r="O221" s="251"/>
      <c r="P221" s="251"/>
      <c r="Q221" s="251"/>
      <c r="R221" s="134"/>
      <c r="T221" s="165" t="s">
        <v>3</v>
      </c>
      <c r="U221" s="40" t="s">
        <v>39</v>
      </c>
      <c r="V221" s="32"/>
      <c r="W221" s="166">
        <f>V221*K221</f>
        <v>0</v>
      </c>
      <c r="X221" s="166">
        <v>0</v>
      </c>
      <c r="Y221" s="166">
        <f>X221*K221</f>
        <v>0</v>
      </c>
      <c r="Z221" s="166">
        <v>0</v>
      </c>
      <c r="AA221" s="167">
        <f>Z221*K221</f>
        <v>0</v>
      </c>
      <c r="AR221" s="14" t="s">
        <v>212</v>
      </c>
      <c r="AT221" s="14" t="s">
        <v>217</v>
      </c>
      <c r="AU221" s="14" t="s">
        <v>84</v>
      </c>
      <c r="AY221" s="14" t="s">
        <v>196</v>
      </c>
      <c r="BE221" s="110">
        <f>IF(U221="základní",N221,0)</f>
        <v>0</v>
      </c>
      <c r="BF221" s="110">
        <f>IF(U221="snížená",N221,0)</f>
        <v>0</v>
      </c>
      <c r="BG221" s="110">
        <f>IF(U221="zákl. přenesená",N221,0)</f>
        <v>0</v>
      </c>
      <c r="BH221" s="110">
        <f>IF(U221="sníž. přenesená",N221,0)</f>
        <v>0</v>
      </c>
      <c r="BI221" s="110">
        <f>IF(U221="nulová",N221,0)</f>
        <v>0</v>
      </c>
      <c r="BJ221" s="14" t="s">
        <v>9</v>
      </c>
      <c r="BK221" s="110">
        <f>ROUND(L221*K221,0)</f>
        <v>0</v>
      </c>
      <c r="BL221" s="14" t="s">
        <v>212</v>
      </c>
      <c r="BM221" s="14" t="s">
        <v>473</v>
      </c>
    </row>
    <row r="222" spans="2:63" s="10" customFormat="1" ht="29.85" customHeight="1">
      <c r="B222" s="150"/>
      <c r="C222" s="151"/>
      <c r="D222" s="160" t="s">
        <v>2080</v>
      </c>
      <c r="E222" s="160"/>
      <c r="F222" s="160"/>
      <c r="G222" s="160"/>
      <c r="H222" s="160"/>
      <c r="I222" s="160"/>
      <c r="J222" s="160"/>
      <c r="K222" s="160"/>
      <c r="L222" s="160"/>
      <c r="M222" s="160"/>
      <c r="N222" s="264">
        <f>BK222</f>
        <v>0</v>
      </c>
      <c r="O222" s="265"/>
      <c r="P222" s="265"/>
      <c r="Q222" s="265"/>
      <c r="R222" s="153"/>
      <c r="T222" s="154"/>
      <c r="U222" s="151"/>
      <c r="V222" s="151"/>
      <c r="W222" s="155">
        <f>SUM(W223:W225)</f>
        <v>0</v>
      </c>
      <c r="X222" s="151"/>
      <c r="Y222" s="155">
        <f>SUM(Y223:Y225)</f>
        <v>0</v>
      </c>
      <c r="Z222" s="151"/>
      <c r="AA222" s="156">
        <f>SUM(AA223:AA225)</f>
        <v>0</v>
      </c>
      <c r="AR222" s="157" t="s">
        <v>9</v>
      </c>
      <c r="AT222" s="158" t="s">
        <v>73</v>
      </c>
      <c r="AU222" s="158" t="s">
        <v>9</v>
      </c>
      <c r="AY222" s="157" t="s">
        <v>196</v>
      </c>
      <c r="BK222" s="159">
        <f>SUM(BK223:BK225)</f>
        <v>0</v>
      </c>
    </row>
    <row r="223" spans="2:65" s="1" customFormat="1" ht="22.5" customHeight="1">
      <c r="B223" s="132"/>
      <c r="C223" s="168" t="s">
        <v>74</v>
      </c>
      <c r="D223" s="168" t="s">
        <v>217</v>
      </c>
      <c r="E223" s="169" t="s">
        <v>465</v>
      </c>
      <c r="F223" s="252" t="s">
        <v>466</v>
      </c>
      <c r="G223" s="251"/>
      <c r="H223" s="251"/>
      <c r="I223" s="251"/>
      <c r="J223" s="170" t="s">
        <v>386</v>
      </c>
      <c r="K223" s="171">
        <v>4</v>
      </c>
      <c r="L223" s="253">
        <v>0</v>
      </c>
      <c r="M223" s="251"/>
      <c r="N223" s="254">
        <f>ROUND(L223*K223,0)</f>
        <v>0</v>
      </c>
      <c r="O223" s="251"/>
      <c r="P223" s="251"/>
      <c r="Q223" s="251"/>
      <c r="R223" s="134"/>
      <c r="T223" s="165" t="s">
        <v>3</v>
      </c>
      <c r="U223" s="40" t="s">
        <v>39</v>
      </c>
      <c r="V223" s="32"/>
      <c r="W223" s="166">
        <f>V223*K223</f>
        <v>0</v>
      </c>
      <c r="X223" s="166">
        <v>0</v>
      </c>
      <c r="Y223" s="166">
        <f>X223*K223</f>
        <v>0</v>
      </c>
      <c r="Z223" s="166">
        <v>0</v>
      </c>
      <c r="AA223" s="167">
        <f>Z223*K223</f>
        <v>0</v>
      </c>
      <c r="AR223" s="14" t="s">
        <v>212</v>
      </c>
      <c r="AT223" s="14" t="s">
        <v>217</v>
      </c>
      <c r="AU223" s="14" t="s">
        <v>84</v>
      </c>
      <c r="AY223" s="14" t="s">
        <v>196</v>
      </c>
      <c r="BE223" s="110">
        <f>IF(U223="základní",N223,0)</f>
        <v>0</v>
      </c>
      <c r="BF223" s="110">
        <f>IF(U223="snížená",N223,0)</f>
        <v>0</v>
      </c>
      <c r="BG223" s="110">
        <f>IF(U223="zákl. přenesená",N223,0)</f>
        <v>0</v>
      </c>
      <c r="BH223" s="110">
        <f>IF(U223="sníž. přenesená",N223,0)</f>
        <v>0</v>
      </c>
      <c r="BI223" s="110">
        <f>IF(U223="nulová",N223,0)</f>
        <v>0</v>
      </c>
      <c r="BJ223" s="14" t="s">
        <v>9</v>
      </c>
      <c r="BK223" s="110">
        <f>ROUND(L223*K223,0)</f>
        <v>0</v>
      </c>
      <c r="BL223" s="14" t="s">
        <v>212</v>
      </c>
      <c r="BM223" s="14" t="s">
        <v>476</v>
      </c>
    </row>
    <row r="224" spans="2:65" s="1" customFormat="1" ht="22.5" customHeight="1">
      <c r="B224" s="132"/>
      <c r="C224" s="168" t="s">
        <v>74</v>
      </c>
      <c r="D224" s="168" t="s">
        <v>217</v>
      </c>
      <c r="E224" s="169" t="s">
        <v>468</v>
      </c>
      <c r="F224" s="252" t="s">
        <v>469</v>
      </c>
      <c r="G224" s="251"/>
      <c r="H224" s="251"/>
      <c r="I224" s="251"/>
      <c r="J224" s="170" t="s">
        <v>386</v>
      </c>
      <c r="K224" s="171">
        <v>1</v>
      </c>
      <c r="L224" s="253">
        <v>0</v>
      </c>
      <c r="M224" s="251"/>
      <c r="N224" s="254">
        <f>ROUND(L224*K224,0)</f>
        <v>0</v>
      </c>
      <c r="O224" s="251"/>
      <c r="P224" s="251"/>
      <c r="Q224" s="251"/>
      <c r="R224" s="134"/>
      <c r="T224" s="165" t="s">
        <v>3</v>
      </c>
      <c r="U224" s="40" t="s">
        <v>39</v>
      </c>
      <c r="V224" s="32"/>
      <c r="W224" s="166">
        <f>V224*K224</f>
        <v>0</v>
      </c>
      <c r="X224" s="166">
        <v>0</v>
      </c>
      <c r="Y224" s="166">
        <f>X224*K224</f>
        <v>0</v>
      </c>
      <c r="Z224" s="166">
        <v>0</v>
      </c>
      <c r="AA224" s="167">
        <f>Z224*K224</f>
        <v>0</v>
      </c>
      <c r="AR224" s="14" t="s">
        <v>212</v>
      </c>
      <c r="AT224" s="14" t="s">
        <v>217</v>
      </c>
      <c r="AU224" s="14" t="s">
        <v>84</v>
      </c>
      <c r="AY224" s="14" t="s">
        <v>196</v>
      </c>
      <c r="BE224" s="110">
        <f>IF(U224="základní",N224,0)</f>
        <v>0</v>
      </c>
      <c r="BF224" s="110">
        <f>IF(U224="snížená",N224,0)</f>
        <v>0</v>
      </c>
      <c r="BG224" s="110">
        <f>IF(U224="zákl. přenesená",N224,0)</f>
        <v>0</v>
      </c>
      <c r="BH224" s="110">
        <f>IF(U224="sníž. přenesená",N224,0)</f>
        <v>0</v>
      </c>
      <c r="BI224" s="110">
        <f>IF(U224="nulová",N224,0)</f>
        <v>0</v>
      </c>
      <c r="BJ224" s="14" t="s">
        <v>9</v>
      </c>
      <c r="BK224" s="110">
        <f>ROUND(L224*K224,0)</f>
        <v>0</v>
      </c>
      <c r="BL224" s="14" t="s">
        <v>212</v>
      </c>
      <c r="BM224" s="14" t="s">
        <v>479</v>
      </c>
    </row>
    <row r="225" spans="2:65" s="1" customFormat="1" ht="22.5" customHeight="1">
      <c r="B225" s="132"/>
      <c r="C225" s="168" t="s">
        <v>74</v>
      </c>
      <c r="D225" s="168" t="s">
        <v>217</v>
      </c>
      <c r="E225" s="169" t="s">
        <v>2106</v>
      </c>
      <c r="F225" s="252" t="s">
        <v>2107</v>
      </c>
      <c r="G225" s="251"/>
      <c r="H225" s="251"/>
      <c r="I225" s="251"/>
      <c r="J225" s="170" t="s">
        <v>386</v>
      </c>
      <c r="K225" s="171">
        <v>3</v>
      </c>
      <c r="L225" s="253">
        <v>0</v>
      </c>
      <c r="M225" s="251"/>
      <c r="N225" s="254">
        <f>ROUND(L225*K225,0)</f>
        <v>0</v>
      </c>
      <c r="O225" s="251"/>
      <c r="P225" s="251"/>
      <c r="Q225" s="251"/>
      <c r="R225" s="134"/>
      <c r="T225" s="165" t="s">
        <v>3</v>
      </c>
      <c r="U225" s="40" t="s">
        <v>39</v>
      </c>
      <c r="V225" s="32"/>
      <c r="W225" s="166">
        <f>V225*K225</f>
        <v>0</v>
      </c>
      <c r="X225" s="166">
        <v>0</v>
      </c>
      <c r="Y225" s="166">
        <f>X225*K225</f>
        <v>0</v>
      </c>
      <c r="Z225" s="166">
        <v>0</v>
      </c>
      <c r="AA225" s="167">
        <f>Z225*K225</f>
        <v>0</v>
      </c>
      <c r="AR225" s="14" t="s">
        <v>212</v>
      </c>
      <c r="AT225" s="14" t="s">
        <v>217</v>
      </c>
      <c r="AU225" s="14" t="s">
        <v>84</v>
      </c>
      <c r="AY225" s="14" t="s">
        <v>196</v>
      </c>
      <c r="BE225" s="110">
        <f>IF(U225="základní",N225,0)</f>
        <v>0</v>
      </c>
      <c r="BF225" s="110">
        <f>IF(U225="snížená",N225,0)</f>
        <v>0</v>
      </c>
      <c r="BG225" s="110">
        <f>IF(U225="zákl. přenesená",N225,0)</f>
        <v>0</v>
      </c>
      <c r="BH225" s="110">
        <f>IF(U225="sníž. přenesená",N225,0)</f>
        <v>0</v>
      </c>
      <c r="BI225" s="110">
        <f>IF(U225="nulová",N225,0)</f>
        <v>0</v>
      </c>
      <c r="BJ225" s="14" t="s">
        <v>9</v>
      </c>
      <c r="BK225" s="110">
        <f>ROUND(L225*K225,0)</f>
        <v>0</v>
      </c>
      <c r="BL225" s="14" t="s">
        <v>212</v>
      </c>
      <c r="BM225" s="14" t="s">
        <v>482</v>
      </c>
    </row>
    <row r="226" spans="2:63" s="10" customFormat="1" ht="29.85" customHeight="1">
      <c r="B226" s="150"/>
      <c r="C226" s="151"/>
      <c r="D226" s="160" t="s">
        <v>2081</v>
      </c>
      <c r="E226" s="160"/>
      <c r="F226" s="160"/>
      <c r="G226" s="160"/>
      <c r="H226" s="160"/>
      <c r="I226" s="160"/>
      <c r="J226" s="160"/>
      <c r="K226" s="160"/>
      <c r="L226" s="160"/>
      <c r="M226" s="160"/>
      <c r="N226" s="264">
        <f>BK226</f>
        <v>0</v>
      </c>
      <c r="O226" s="265"/>
      <c r="P226" s="265"/>
      <c r="Q226" s="265"/>
      <c r="R226" s="153"/>
      <c r="T226" s="154"/>
      <c r="U226" s="151"/>
      <c r="V226" s="151"/>
      <c r="W226" s="155">
        <f>W227</f>
        <v>0</v>
      </c>
      <c r="X226" s="151"/>
      <c r="Y226" s="155">
        <f>Y227</f>
        <v>0</v>
      </c>
      <c r="Z226" s="151"/>
      <c r="AA226" s="156">
        <f>AA227</f>
        <v>0</v>
      </c>
      <c r="AR226" s="157" t="s">
        <v>9</v>
      </c>
      <c r="AT226" s="158" t="s">
        <v>73</v>
      </c>
      <c r="AU226" s="158" t="s">
        <v>9</v>
      </c>
      <c r="AY226" s="157" t="s">
        <v>196</v>
      </c>
      <c r="BK226" s="159">
        <f>BK227</f>
        <v>0</v>
      </c>
    </row>
    <row r="227" spans="2:65" s="1" customFormat="1" ht="22.5" customHeight="1">
      <c r="B227" s="132"/>
      <c r="C227" s="168" t="s">
        <v>74</v>
      </c>
      <c r="D227" s="168" t="s">
        <v>217</v>
      </c>
      <c r="E227" s="169" t="s">
        <v>2108</v>
      </c>
      <c r="F227" s="252" t="s">
        <v>2109</v>
      </c>
      <c r="G227" s="251"/>
      <c r="H227" s="251"/>
      <c r="I227" s="251"/>
      <c r="J227" s="170" t="s">
        <v>386</v>
      </c>
      <c r="K227" s="171">
        <v>2</v>
      </c>
      <c r="L227" s="253">
        <v>0</v>
      </c>
      <c r="M227" s="251"/>
      <c r="N227" s="254">
        <f>ROUND(L227*K227,0)</f>
        <v>0</v>
      </c>
      <c r="O227" s="251"/>
      <c r="P227" s="251"/>
      <c r="Q227" s="251"/>
      <c r="R227" s="134"/>
      <c r="T227" s="165" t="s">
        <v>3</v>
      </c>
      <c r="U227" s="40" t="s">
        <v>39</v>
      </c>
      <c r="V227" s="32"/>
      <c r="W227" s="166">
        <f>V227*K227</f>
        <v>0</v>
      </c>
      <c r="X227" s="166">
        <v>0</v>
      </c>
      <c r="Y227" s="166">
        <f>X227*K227</f>
        <v>0</v>
      </c>
      <c r="Z227" s="166">
        <v>0</v>
      </c>
      <c r="AA227" s="167">
        <f>Z227*K227</f>
        <v>0</v>
      </c>
      <c r="AR227" s="14" t="s">
        <v>212</v>
      </c>
      <c r="AT227" s="14" t="s">
        <v>217</v>
      </c>
      <c r="AU227" s="14" t="s">
        <v>84</v>
      </c>
      <c r="AY227" s="14" t="s">
        <v>196</v>
      </c>
      <c r="BE227" s="110">
        <f>IF(U227="základní",N227,0)</f>
        <v>0</v>
      </c>
      <c r="BF227" s="110">
        <f>IF(U227="snížená",N227,0)</f>
        <v>0</v>
      </c>
      <c r="BG227" s="110">
        <f>IF(U227="zákl. přenesená",N227,0)</f>
        <v>0</v>
      </c>
      <c r="BH227" s="110">
        <f>IF(U227="sníž. přenesená",N227,0)</f>
        <v>0</v>
      </c>
      <c r="BI227" s="110">
        <f>IF(U227="nulová",N227,0)</f>
        <v>0</v>
      </c>
      <c r="BJ227" s="14" t="s">
        <v>9</v>
      </c>
      <c r="BK227" s="110">
        <f>ROUND(L227*K227,0)</f>
        <v>0</v>
      </c>
      <c r="BL227" s="14" t="s">
        <v>212</v>
      </c>
      <c r="BM227" s="14" t="s">
        <v>486</v>
      </c>
    </row>
    <row r="228" spans="2:63" s="10" customFormat="1" ht="29.85" customHeight="1">
      <c r="B228" s="150"/>
      <c r="C228" s="151"/>
      <c r="D228" s="160" t="s">
        <v>2082</v>
      </c>
      <c r="E228" s="160"/>
      <c r="F228" s="160"/>
      <c r="G228" s="160"/>
      <c r="H228" s="160"/>
      <c r="I228" s="160"/>
      <c r="J228" s="160"/>
      <c r="K228" s="160"/>
      <c r="L228" s="160"/>
      <c r="M228" s="160"/>
      <c r="N228" s="264">
        <f>BK228</f>
        <v>0</v>
      </c>
      <c r="O228" s="265"/>
      <c r="P228" s="265"/>
      <c r="Q228" s="265"/>
      <c r="R228" s="153"/>
      <c r="T228" s="154"/>
      <c r="U228" s="151"/>
      <c r="V228" s="151"/>
      <c r="W228" s="155">
        <f>W229</f>
        <v>0</v>
      </c>
      <c r="X228" s="151"/>
      <c r="Y228" s="155">
        <f>Y229</f>
        <v>0</v>
      </c>
      <c r="Z228" s="151"/>
      <c r="AA228" s="156">
        <f>AA229</f>
        <v>0</v>
      </c>
      <c r="AR228" s="157" t="s">
        <v>9</v>
      </c>
      <c r="AT228" s="158" t="s">
        <v>73</v>
      </c>
      <c r="AU228" s="158" t="s">
        <v>9</v>
      </c>
      <c r="AY228" s="157" t="s">
        <v>196</v>
      </c>
      <c r="BK228" s="159">
        <f>BK229</f>
        <v>0</v>
      </c>
    </row>
    <row r="229" spans="2:65" s="1" customFormat="1" ht="22.5" customHeight="1">
      <c r="B229" s="132"/>
      <c r="C229" s="168" t="s">
        <v>74</v>
      </c>
      <c r="D229" s="168" t="s">
        <v>217</v>
      </c>
      <c r="E229" s="169" t="s">
        <v>2110</v>
      </c>
      <c r="F229" s="252" t="s">
        <v>2111</v>
      </c>
      <c r="G229" s="251"/>
      <c r="H229" s="251"/>
      <c r="I229" s="251"/>
      <c r="J229" s="170" t="s">
        <v>386</v>
      </c>
      <c r="K229" s="171">
        <v>2</v>
      </c>
      <c r="L229" s="253">
        <v>0</v>
      </c>
      <c r="M229" s="251"/>
      <c r="N229" s="254">
        <f>ROUND(L229*K229,0)</f>
        <v>0</v>
      </c>
      <c r="O229" s="251"/>
      <c r="P229" s="251"/>
      <c r="Q229" s="251"/>
      <c r="R229" s="134"/>
      <c r="T229" s="165" t="s">
        <v>3</v>
      </c>
      <c r="U229" s="40" t="s">
        <v>39</v>
      </c>
      <c r="V229" s="32"/>
      <c r="W229" s="166">
        <f>V229*K229</f>
        <v>0</v>
      </c>
      <c r="X229" s="166">
        <v>0</v>
      </c>
      <c r="Y229" s="166">
        <f>X229*K229</f>
        <v>0</v>
      </c>
      <c r="Z229" s="166">
        <v>0</v>
      </c>
      <c r="AA229" s="167">
        <f>Z229*K229</f>
        <v>0</v>
      </c>
      <c r="AR229" s="14" t="s">
        <v>212</v>
      </c>
      <c r="AT229" s="14" t="s">
        <v>217</v>
      </c>
      <c r="AU229" s="14" t="s">
        <v>84</v>
      </c>
      <c r="AY229" s="14" t="s">
        <v>196</v>
      </c>
      <c r="BE229" s="110">
        <f>IF(U229="základní",N229,0)</f>
        <v>0</v>
      </c>
      <c r="BF229" s="110">
        <f>IF(U229="snížená",N229,0)</f>
        <v>0</v>
      </c>
      <c r="BG229" s="110">
        <f>IF(U229="zákl. přenesená",N229,0)</f>
        <v>0</v>
      </c>
      <c r="BH229" s="110">
        <f>IF(U229="sníž. přenesená",N229,0)</f>
        <v>0</v>
      </c>
      <c r="BI229" s="110">
        <f>IF(U229="nulová",N229,0)</f>
        <v>0</v>
      </c>
      <c r="BJ229" s="14" t="s">
        <v>9</v>
      </c>
      <c r="BK229" s="110">
        <f>ROUND(L229*K229,0)</f>
        <v>0</v>
      </c>
      <c r="BL229" s="14" t="s">
        <v>212</v>
      </c>
      <c r="BM229" s="14" t="s">
        <v>489</v>
      </c>
    </row>
    <row r="230" spans="2:63" s="10" customFormat="1" ht="29.85" customHeight="1">
      <c r="B230" s="150"/>
      <c r="C230" s="151"/>
      <c r="D230" s="160" t="s">
        <v>2083</v>
      </c>
      <c r="E230" s="160"/>
      <c r="F230" s="160"/>
      <c r="G230" s="160"/>
      <c r="H230" s="160"/>
      <c r="I230" s="160"/>
      <c r="J230" s="160"/>
      <c r="K230" s="160"/>
      <c r="L230" s="160"/>
      <c r="M230" s="160"/>
      <c r="N230" s="264">
        <f>BK230</f>
        <v>0</v>
      </c>
      <c r="O230" s="265"/>
      <c r="P230" s="265"/>
      <c r="Q230" s="265"/>
      <c r="R230" s="153"/>
      <c r="T230" s="154"/>
      <c r="U230" s="151"/>
      <c r="V230" s="151"/>
      <c r="W230" s="155">
        <f>SUM(W231:W233)</f>
        <v>0</v>
      </c>
      <c r="X230" s="151"/>
      <c r="Y230" s="155">
        <f>SUM(Y231:Y233)</f>
        <v>0</v>
      </c>
      <c r="Z230" s="151"/>
      <c r="AA230" s="156">
        <f>SUM(AA231:AA233)</f>
        <v>0</v>
      </c>
      <c r="AR230" s="157" t="s">
        <v>9</v>
      </c>
      <c r="AT230" s="158" t="s">
        <v>73</v>
      </c>
      <c r="AU230" s="158" t="s">
        <v>9</v>
      </c>
      <c r="AY230" s="157" t="s">
        <v>196</v>
      </c>
      <c r="BK230" s="159">
        <f>SUM(BK231:BK233)</f>
        <v>0</v>
      </c>
    </row>
    <row r="231" spans="2:65" s="1" customFormat="1" ht="31.5" customHeight="1">
      <c r="B231" s="132"/>
      <c r="C231" s="168" t="s">
        <v>74</v>
      </c>
      <c r="D231" s="168" t="s">
        <v>217</v>
      </c>
      <c r="E231" s="169" t="s">
        <v>2112</v>
      </c>
      <c r="F231" s="252" t="s">
        <v>2113</v>
      </c>
      <c r="G231" s="251"/>
      <c r="H231" s="251"/>
      <c r="I231" s="251"/>
      <c r="J231" s="170" t="s">
        <v>386</v>
      </c>
      <c r="K231" s="171">
        <v>2</v>
      </c>
      <c r="L231" s="253">
        <v>0</v>
      </c>
      <c r="M231" s="251"/>
      <c r="N231" s="254">
        <f>ROUND(L231*K231,0)</f>
        <v>0</v>
      </c>
      <c r="O231" s="251"/>
      <c r="P231" s="251"/>
      <c r="Q231" s="251"/>
      <c r="R231" s="134"/>
      <c r="T231" s="165" t="s">
        <v>3</v>
      </c>
      <c r="U231" s="40" t="s">
        <v>39</v>
      </c>
      <c r="V231" s="32"/>
      <c r="W231" s="166">
        <f>V231*K231</f>
        <v>0</v>
      </c>
      <c r="X231" s="166">
        <v>0</v>
      </c>
      <c r="Y231" s="166">
        <f>X231*K231</f>
        <v>0</v>
      </c>
      <c r="Z231" s="166">
        <v>0</v>
      </c>
      <c r="AA231" s="167">
        <f>Z231*K231</f>
        <v>0</v>
      </c>
      <c r="AR231" s="14" t="s">
        <v>212</v>
      </c>
      <c r="AT231" s="14" t="s">
        <v>217</v>
      </c>
      <c r="AU231" s="14" t="s">
        <v>84</v>
      </c>
      <c r="AY231" s="14" t="s">
        <v>196</v>
      </c>
      <c r="BE231" s="110">
        <f>IF(U231="základní",N231,0)</f>
        <v>0</v>
      </c>
      <c r="BF231" s="110">
        <f>IF(U231="snížená",N231,0)</f>
        <v>0</v>
      </c>
      <c r="BG231" s="110">
        <f>IF(U231="zákl. přenesená",N231,0)</f>
        <v>0</v>
      </c>
      <c r="BH231" s="110">
        <f>IF(U231="sníž. přenesená",N231,0)</f>
        <v>0</v>
      </c>
      <c r="BI231" s="110">
        <f>IF(U231="nulová",N231,0)</f>
        <v>0</v>
      </c>
      <c r="BJ231" s="14" t="s">
        <v>9</v>
      </c>
      <c r="BK231" s="110">
        <f>ROUND(L231*K231,0)</f>
        <v>0</v>
      </c>
      <c r="BL231" s="14" t="s">
        <v>212</v>
      </c>
      <c r="BM231" s="14" t="s">
        <v>492</v>
      </c>
    </row>
    <row r="232" spans="2:65" s="1" customFormat="1" ht="22.5" customHeight="1">
      <c r="B232" s="132"/>
      <c r="C232" s="168" t="s">
        <v>74</v>
      </c>
      <c r="D232" s="168" t="s">
        <v>217</v>
      </c>
      <c r="E232" s="169" t="s">
        <v>474</v>
      </c>
      <c r="F232" s="252" t="s">
        <v>475</v>
      </c>
      <c r="G232" s="251"/>
      <c r="H232" s="251"/>
      <c r="I232" s="251"/>
      <c r="J232" s="170" t="s">
        <v>386</v>
      </c>
      <c r="K232" s="171">
        <v>2</v>
      </c>
      <c r="L232" s="253">
        <v>0</v>
      </c>
      <c r="M232" s="251"/>
      <c r="N232" s="254">
        <f>ROUND(L232*K232,0)</f>
        <v>0</v>
      </c>
      <c r="O232" s="251"/>
      <c r="P232" s="251"/>
      <c r="Q232" s="251"/>
      <c r="R232" s="134"/>
      <c r="T232" s="165" t="s">
        <v>3</v>
      </c>
      <c r="U232" s="40" t="s">
        <v>39</v>
      </c>
      <c r="V232" s="32"/>
      <c r="W232" s="166">
        <f>V232*K232</f>
        <v>0</v>
      </c>
      <c r="X232" s="166">
        <v>0</v>
      </c>
      <c r="Y232" s="166">
        <f>X232*K232</f>
        <v>0</v>
      </c>
      <c r="Z232" s="166">
        <v>0</v>
      </c>
      <c r="AA232" s="167">
        <f>Z232*K232</f>
        <v>0</v>
      </c>
      <c r="AR232" s="14" t="s">
        <v>212</v>
      </c>
      <c r="AT232" s="14" t="s">
        <v>217</v>
      </c>
      <c r="AU232" s="14" t="s">
        <v>84</v>
      </c>
      <c r="AY232" s="14" t="s">
        <v>196</v>
      </c>
      <c r="BE232" s="110">
        <f>IF(U232="základní",N232,0)</f>
        <v>0</v>
      </c>
      <c r="BF232" s="110">
        <f>IF(U232="snížená",N232,0)</f>
        <v>0</v>
      </c>
      <c r="BG232" s="110">
        <f>IF(U232="zákl. přenesená",N232,0)</f>
        <v>0</v>
      </c>
      <c r="BH232" s="110">
        <f>IF(U232="sníž. přenesená",N232,0)</f>
        <v>0</v>
      </c>
      <c r="BI232" s="110">
        <f>IF(U232="nulová",N232,0)</f>
        <v>0</v>
      </c>
      <c r="BJ232" s="14" t="s">
        <v>9</v>
      </c>
      <c r="BK232" s="110">
        <f>ROUND(L232*K232,0)</f>
        <v>0</v>
      </c>
      <c r="BL232" s="14" t="s">
        <v>212</v>
      </c>
      <c r="BM232" s="14" t="s">
        <v>495</v>
      </c>
    </row>
    <row r="233" spans="2:65" s="1" customFormat="1" ht="22.5" customHeight="1">
      <c r="B233" s="132"/>
      <c r="C233" s="168" t="s">
        <v>74</v>
      </c>
      <c r="D233" s="168" t="s">
        <v>217</v>
      </c>
      <c r="E233" s="169" t="s">
        <v>477</v>
      </c>
      <c r="F233" s="252" t="s">
        <v>478</v>
      </c>
      <c r="G233" s="251"/>
      <c r="H233" s="251"/>
      <c r="I233" s="251"/>
      <c r="J233" s="170" t="s">
        <v>201</v>
      </c>
      <c r="K233" s="171">
        <v>60</v>
      </c>
      <c r="L233" s="253">
        <v>0</v>
      </c>
      <c r="M233" s="251"/>
      <c r="N233" s="254">
        <f>ROUND(L233*K233,0)</f>
        <v>0</v>
      </c>
      <c r="O233" s="251"/>
      <c r="P233" s="251"/>
      <c r="Q233" s="251"/>
      <c r="R233" s="134"/>
      <c r="T233" s="165" t="s">
        <v>3</v>
      </c>
      <c r="U233" s="40" t="s">
        <v>39</v>
      </c>
      <c r="V233" s="32"/>
      <c r="W233" s="166">
        <f>V233*K233</f>
        <v>0</v>
      </c>
      <c r="X233" s="166">
        <v>0</v>
      </c>
      <c r="Y233" s="166">
        <f>X233*K233</f>
        <v>0</v>
      </c>
      <c r="Z233" s="166">
        <v>0</v>
      </c>
      <c r="AA233" s="167">
        <f>Z233*K233</f>
        <v>0</v>
      </c>
      <c r="AR233" s="14" t="s">
        <v>212</v>
      </c>
      <c r="AT233" s="14" t="s">
        <v>217</v>
      </c>
      <c r="AU233" s="14" t="s">
        <v>84</v>
      </c>
      <c r="AY233" s="14" t="s">
        <v>196</v>
      </c>
      <c r="BE233" s="110">
        <f>IF(U233="základní",N233,0)</f>
        <v>0</v>
      </c>
      <c r="BF233" s="110">
        <f>IF(U233="snížená",N233,0)</f>
        <v>0</v>
      </c>
      <c r="BG233" s="110">
        <f>IF(U233="zákl. přenesená",N233,0)</f>
        <v>0</v>
      </c>
      <c r="BH233" s="110">
        <f>IF(U233="sníž. přenesená",N233,0)</f>
        <v>0</v>
      </c>
      <c r="BI233" s="110">
        <f>IF(U233="nulová",N233,0)</f>
        <v>0</v>
      </c>
      <c r="BJ233" s="14" t="s">
        <v>9</v>
      </c>
      <c r="BK233" s="110">
        <f>ROUND(L233*K233,0)</f>
        <v>0</v>
      </c>
      <c r="BL233" s="14" t="s">
        <v>212</v>
      </c>
      <c r="BM233" s="14" t="s">
        <v>498</v>
      </c>
    </row>
    <row r="234" spans="2:63" s="10" customFormat="1" ht="29.85" customHeight="1">
      <c r="B234" s="150"/>
      <c r="C234" s="151"/>
      <c r="D234" s="160" t="s">
        <v>2084</v>
      </c>
      <c r="E234" s="160"/>
      <c r="F234" s="160"/>
      <c r="G234" s="160"/>
      <c r="H234" s="160"/>
      <c r="I234" s="160"/>
      <c r="J234" s="160"/>
      <c r="K234" s="160"/>
      <c r="L234" s="160"/>
      <c r="M234" s="160"/>
      <c r="N234" s="264">
        <f>BK234</f>
        <v>0</v>
      </c>
      <c r="O234" s="265"/>
      <c r="P234" s="265"/>
      <c r="Q234" s="265"/>
      <c r="R234" s="153"/>
      <c r="T234" s="154"/>
      <c r="U234" s="151"/>
      <c r="V234" s="151"/>
      <c r="W234" s="155">
        <f>W235</f>
        <v>0</v>
      </c>
      <c r="X234" s="151"/>
      <c r="Y234" s="155">
        <f>Y235</f>
        <v>0</v>
      </c>
      <c r="Z234" s="151"/>
      <c r="AA234" s="156">
        <f>AA235</f>
        <v>0</v>
      </c>
      <c r="AR234" s="157" t="s">
        <v>9</v>
      </c>
      <c r="AT234" s="158" t="s">
        <v>73</v>
      </c>
      <c r="AU234" s="158" t="s">
        <v>9</v>
      </c>
      <c r="AY234" s="157" t="s">
        <v>196</v>
      </c>
      <c r="BK234" s="159">
        <f>BK235</f>
        <v>0</v>
      </c>
    </row>
    <row r="235" spans="2:65" s="1" customFormat="1" ht="22.5" customHeight="1">
      <c r="B235" s="132"/>
      <c r="C235" s="168" t="s">
        <v>74</v>
      </c>
      <c r="D235" s="168" t="s">
        <v>217</v>
      </c>
      <c r="E235" s="169" t="s">
        <v>480</v>
      </c>
      <c r="F235" s="252" t="s">
        <v>481</v>
      </c>
      <c r="G235" s="251"/>
      <c r="H235" s="251"/>
      <c r="I235" s="251"/>
      <c r="J235" s="170" t="s">
        <v>386</v>
      </c>
      <c r="K235" s="171">
        <v>27</v>
      </c>
      <c r="L235" s="253">
        <v>0</v>
      </c>
      <c r="M235" s="251"/>
      <c r="N235" s="254">
        <f>ROUND(L235*K235,0)</f>
        <v>0</v>
      </c>
      <c r="O235" s="251"/>
      <c r="P235" s="251"/>
      <c r="Q235" s="251"/>
      <c r="R235" s="134"/>
      <c r="T235" s="165" t="s">
        <v>3</v>
      </c>
      <c r="U235" s="40" t="s">
        <v>39</v>
      </c>
      <c r="V235" s="32"/>
      <c r="W235" s="166">
        <f>V235*K235</f>
        <v>0</v>
      </c>
      <c r="X235" s="166">
        <v>0</v>
      </c>
      <c r="Y235" s="166">
        <f>X235*K235</f>
        <v>0</v>
      </c>
      <c r="Z235" s="166">
        <v>0</v>
      </c>
      <c r="AA235" s="167">
        <f>Z235*K235</f>
        <v>0</v>
      </c>
      <c r="AR235" s="14" t="s">
        <v>212</v>
      </c>
      <c r="AT235" s="14" t="s">
        <v>217</v>
      </c>
      <c r="AU235" s="14" t="s">
        <v>84</v>
      </c>
      <c r="AY235" s="14" t="s">
        <v>196</v>
      </c>
      <c r="BE235" s="110">
        <f>IF(U235="základní",N235,0)</f>
        <v>0</v>
      </c>
      <c r="BF235" s="110">
        <f>IF(U235="snížená",N235,0)</f>
        <v>0</v>
      </c>
      <c r="BG235" s="110">
        <f>IF(U235="zákl. přenesená",N235,0)</f>
        <v>0</v>
      </c>
      <c r="BH235" s="110">
        <f>IF(U235="sníž. přenesená",N235,0)</f>
        <v>0</v>
      </c>
      <c r="BI235" s="110">
        <f>IF(U235="nulová",N235,0)</f>
        <v>0</v>
      </c>
      <c r="BJ235" s="14" t="s">
        <v>9</v>
      </c>
      <c r="BK235" s="110">
        <f>ROUND(L235*K235,0)</f>
        <v>0</v>
      </c>
      <c r="BL235" s="14" t="s">
        <v>212</v>
      </c>
      <c r="BM235" s="14" t="s">
        <v>501</v>
      </c>
    </row>
    <row r="236" spans="2:63" s="10" customFormat="1" ht="29.85" customHeight="1">
      <c r="B236" s="150"/>
      <c r="C236" s="151"/>
      <c r="D236" s="160" t="s">
        <v>2085</v>
      </c>
      <c r="E236" s="160"/>
      <c r="F236" s="160"/>
      <c r="G236" s="160"/>
      <c r="H236" s="160"/>
      <c r="I236" s="160"/>
      <c r="J236" s="160"/>
      <c r="K236" s="160"/>
      <c r="L236" s="160"/>
      <c r="M236" s="160"/>
      <c r="N236" s="264">
        <f>BK236</f>
        <v>0</v>
      </c>
      <c r="O236" s="265"/>
      <c r="P236" s="265"/>
      <c r="Q236" s="265"/>
      <c r="R236" s="153"/>
      <c r="T236" s="154"/>
      <c r="U236" s="151"/>
      <c r="V236" s="151"/>
      <c r="W236" s="155">
        <f>SUM(W237:W242)</f>
        <v>0</v>
      </c>
      <c r="X236" s="151"/>
      <c r="Y236" s="155">
        <f>SUM(Y237:Y242)</f>
        <v>0</v>
      </c>
      <c r="Z236" s="151"/>
      <c r="AA236" s="156">
        <f>SUM(AA237:AA242)</f>
        <v>0</v>
      </c>
      <c r="AR236" s="157" t="s">
        <v>9</v>
      </c>
      <c r="AT236" s="158" t="s">
        <v>73</v>
      </c>
      <c r="AU236" s="158" t="s">
        <v>9</v>
      </c>
      <c r="AY236" s="157" t="s">
        <v>196</v>
      </c>
      <c r="BK236" s="159">
        <f>SUM(BK237:BK242)</f>
        <v>0</v>
      </c>
    </row>
    <row r="237" spans="2:65" s="1" customFormat="1" ht="22.5" customHeight="1">
      <c r="B237" s="132"/>
      <c r="C237" s="168" t="s">
        <v>74</v>
      </c>
      <c r="D237" s="168" t="s">
        <v>217</v>
      </c>
      <c r="E237" s="169" t="s">
        <v>483</v>
      </c>
      <c r="F237" s="252" t="s">
        <v>484</v>
      </c>
      <c r="G237" s="251"/>
      <c r="H237" s="251"/>
      <c r="I237" s="251"/>
      <c r="J237" s="170" t="s">
        <v>485</v>
      </c>
      <c r="K237" s="171">
        <v>24</v>
      </c>
      <c r="L237" s="253">
        <v>0</v>
      </c>
      <c r="M237" s="251"/>
      <c r="N237" s="254">
        <f aca="true" t="shared" si="15" ref="N237:N242">ROUND(L237*K237,0)</f>
        <v>0</v>
      </c>
      <c r="O237" s="251"/>
      <c r="P237" s="251"/>
      <c r="Q237" s="251"/>
      <c r="R237" s="134"/>
      <c r="T237" s="165" t="s">
        <v>3</v>
      </c>
      <c r="U237" s="40" t="s">
        <v>39</v>
      </c>
      <c r="V237" s="32"/>
      <c r="W237" s="166">
        <f aca="true" t="shared" si="16" ref="W237:W242">V237*K237</f>
        <v>0</v>
      </c>
      <c r="X237" s="166">
        <v>0</v>
      </c>
      <c r="Y237" s="166">
        <f aca="true" t="shared" si="17" ref="Y237:Y242">X237*K237</f>
        <v>0</v>
      </c>
      <c r="Z237" s="166">
        <v>0</v>
      </c>
      <c r="AA237" s="167">
        <f aca="true" t="shared" si="18" ref="AA237:AA242">Z237*K237</f>
        <v>0</v>
      </c>
      <c r="AR237" s="14" t="s">
        <v>212</v>
      </c>
      <c r="AT237" s="14" t="s">
        <v>217</v>
      </c>
      <c r="AU237" s="14" t="s">
        <v>84</v>
      </c>
      <c r="AY237" s="14" t="s">
        <v>196</v>
      </c>
      <c r="BE237" s="110">
        <f aca="true" t="shared" si="19" ref="BE237:BE242">IF(U237="základní",N237,0)</f>
        <v>0</v>
      </c>
      <c r="BF237" s="110">
        <f aca="true" t="shared" si="20" ref="BF237:BF242">IF(U237="snížená",N237,0)</f>
        <v>0</v>
      </c>
      <c r="BG237" s="110">
        <f aca="true" t="shared" si="21" ref="BG237:BG242">IF(U237="zákl. přenesená",N237,0)</f>
        <v>0</v>
      </c>
      <c r="BH237" s="110">
        <f aca="true" t="shared" si="22" ref="BH237:BH242">IF(U237="sníž. přenesená",N237,0)</f>
        <v>0</v>
      </c>
      <c r="BI237" s="110">
        <f aca="true" t="shared" si="23" ref="BI237:BI242">IF(U237="nulová",N237,0)</f>
        <v>0</v>
      </c>
      <c r="BJ237" s="14" t="s">
        <v>9</v>
      </c>
      <c r="BK237" s="110">
        <f aca="true" t="shared" si="24" ref="BK237:BK242">ROUND(L237*K237,0)</f>
        <v>0</v>
      </c>
      <c r="BL237" s="14" t="s">
        <v>212</v>
      </c>
      <c r="BM237" s="14" t="s">
        <v>504</v>
      </c>
    </row>
    <row r="238" spans="2:65" s="1" customFormat="1" ht="22.5" customHeight="1">
      <c r="B238" s="132"/>
      <c r="C238" s="168" t="s">
        <v>74</v>
      </c>
      <c r="D238" s="168" t="s">
        <v>217</v>
      </c>
      <c r="E238" s="169" t="s">
        <v>487</v>
      </c>
      <c r="F238" s="252" t="s">
        <v>488</v>
      </c>
      <c r="G238" s="251"/>
      <c r="H238" s="251"/>
      <c r="I238" s="251"/>
      <c r="J238" s="170" t="s">
        <v>485</v>
      </c>
      <c r="K238" s="171">
        <v>4</v>
      </c>
      <c r="L238" s="253">
        <v>0</v>
      </c>
      <c r="M238" s="251"/>
      <c r="N238" s="254">
        <f t="shared" si="15"/>
        <v>0</v>
      </c>
      <c r="O238" s="251"/>
      <c r="P238" s="251"/>
      <c r="Q238" s="251"/>
      <c r="R238" s="134"/>
      <c r="T238" s="165" t="s">
        <v>3</v>
      </c>
      <c r="U238" s="40" t="s">
        <v>39</v>
      </c>
      <c r="V238" s="32"/>
      <c r="W238" s="166">
        <f t="shared" si="16"/>
        <v>0</v>
      </c>
      <c r="X238" s="166">
        <v>0</v>
      </c>
      <c r="Y238" s="166">
        <f t="shared" si="17"/>
        <v>0</v>
      </c>
      <c r="Z238" s="166">
        <v>0</v>
      </c>
      <c r="AA238" s="167">
        <f t="shared" si="18"/>
        <v>0</v>
      </c>
      <c r="AR238" s="14" t="s">
        <v>212</v>
      </c>
      <c r="AT238" s="14" t="s">
        <v>217</v>
      </c>
      <c r="AU238" s="14" t="s">
        <v>84</v>
      </c>
      <c r="AY238" s="14" t="s">
        <v>196</v>
      </c>
      <c r="BE238" s="110">
        <f t="shared" si="19"/>
        <v>0</v>
      </c>
      <c r="BF238" s="110">
        <f t="shared" si="20"/>
        <v>0</v>
      </c>
      <c r="BG238" s="110">
        <f t="shared" si="21"/>
        <v>0</v>
      </c>
      <c r="BH238" s="110">
        <f t="shared" si="22"/>
        <v>0</v>
      </c>
      <c r="BI238" s="110">
        <f t="shared" si="23"/>
        <v>0</v>
      </c>
      <c r="BJ238" s="14" t="s">
        <v>9</v>
      </c>
      <c r="BK238" s="110">
        <f t="shared" si="24"/>
        <v>0</v>
      </c>
      <c r="BL238" s="14" t="s">
        <v>212</v>
      </c>
      <c r="BM238" s="14" t="s">
        <v>507</v>
      </c>
    </row>
    <row r="239" spans="2:65" s="1" customFormat="1" ht="22.5" customHeight="1">
      <c r="B239" s="132"/>
      <c r="C239" s="168" t="s">
        <v>74</v>
      </c>
      <c r="D239" s="168" t="s">
        <v>217</v>
      </c>
      <c r="E239" s="169" t="s">
        <v>490</v>
      </c>
      <c r="F239" s="252" t="s">
        <v>491</v>
      </c>
      <c r="G239" s="251"/>
      <c r="H239" s="251"/>
      <c r="I239" s="251"/>
      <c r="J239" s="170" t="s">
        <v>485</v>
      </c>
      <c r="K239" s="171">
        <v>6</v>
      </c>
      <c r="L239" s="253">
        <v>0</v>
      </c>
      <c r="M239" s="251"/>
      <c r="N239" s="254">
        <f t="shared" si="15"/>
        <v>0</v>
      </c>
      <c r="O239" s="251"/>
      <c r="P239" s="251"/>
      <c r="Q239" s="251"/>
      <c r="R239" s="134"/>
      <c r="T239" s="165" t="s">
        <v>3</v>
      </c>
      <c r="U239" s="40" t="s">
        <v>39</v>
      </c>
      <c r="V239" s="32"/>
      <c r="W239" s="166">
        <f t="shared" si="16"/>
        <v>0</v>
      </c>
      <c r="X239" s="166">
        <v>0</v>
      </c>
      <c r="Y239" s="166">
        <f t="shared" si="17"/>
        <v>0</v>
      </c>
      <c r="Z239" s="166">
        <v>0</v>
      </c>
      <c r="AA239" s="167">
        <f t="shared" si="18"/>
        <v>0</v>
      </c>
      <c r="AR239" s="14" t="s">
        <v>212</v>
      </c>
      <c r="AT239" s="14" t="s">
        <v>217</v>
      </c>
      <c r="AU239" s="14" t="s">
        <v>84</v>
      </c>
      <c r="AY239" s="14" t="s">
        <v>196</v>
      </c>
      <c r="BE239" s="110">
        <f t="shared" si="19"/>
        <v>0</v>
      </c>
      <c r="BF239" s="110">
        <f t="shared" si="20"/>
        <v>0</v>
      </c>
      <c r="BG239" s="110">
        <f t="shared" si="21"/>
        <v>0</v>
      </c>
      <c r="BH239" s="110">
        <f t="shared" si="22"/>
        <v>0</v>
      </c>
      <c r="BI239" s="110">
        <f t="shared" si="23"/>
        <v>0</v>
      </c>
      <c r="BJ239" s="14" t="s">
        <v>9</v>
      </c>
      <c r="BK239" s="110">
        <f t="shared" si="24"/>
        <v>0</v>
      </c>
      <c r="BL239" s="14" t="s">
        <v>212</v>
      </c>
      <c r="BM239" s="14" t="s">
        <v>510</v>
      </c>
    </row>
    <row r="240" spans="2:65" s="1" customFormat="1" ht="22.5" customHeight="1">
      <c r="B240" s="132"/>
      <c r="C240" s="168" t="s">
        <v>74</v>
      </c>
      <c r="D240" s="168" t="s">
        <v>217</v>
      </c>
      <c r="E240" s="169" t="s">
        <v>493</v>
      </c>
      <c r="F240" s="252" t="s">
        <v>494</v>
      </c>
      <c r="G240" s="251"/>
      <c r="H240" s="251"/>
      <c r="I240" s="251"/>
      <c r="J240" s="170" t="s">
        <v>485</v>
      </c>
      <c r="K240" s="171">
        <v>4</v>
      </c>
      <c r="L240" s="253">
        <v>0</v>
      </c>
      <c r="M240" s="251"/>
      <c r="N240" s="254">
        <f t="shared" si="15"/>
        <v>0</v>
      </c>
      <c r="O240" s="251"/>
      <c r="P240" s="251"/>
      <c r="Q240" s="251"/>
      <c r="R240" s="134"/>
      <c r="T240" s="165" t="s">
        <v>3</v>
      </c>
      <c r="U240" s="40" t="s">
        <v>39</v>
      </c>
      <c r="V240" s="32"/>
      <c r="W240" s="166">
        <f t="shared" si="16"/>
        <v>0</v>
      </c>
      <c r="X240" s="166">
        <v>0</v>
      </c>
      <c r="Y240" s="166">
        <f t="shared" si="17"/>
        <v>0</v>
      </c>
      <c r="Z240" s="166">
        <v>0</v>
      </c>
      <c r="AA240" s="167">
        <f t="shared" si="18"/>
        <v>0</v>
      </c>
      <c r="AR240" s="14" t="s">
        <v>212</v>
      </c>
      <c r="AT240" s="14" t="s">
        <v>217</v>
      </c>
      <c r="AU240" s="14" t="s">
        <v>84</v>
      </c>
      <c r="AY240" s="14" t="s">
        <v>196</v>
      </c>
      <c r="BE240" s="110">
        <f t="shared" si="19"/>
        <v>0</v>
      </c>
      <c r="BF240" s="110">
        <f t="shared" si="20"/>
        <v>0</v>
      </c>
      <c r="BG240" s="110">
        <f t="shared" si="21"/>
        <v>0</v>
      </c>
      <c r="BH240" s="110">
        <f t="shared" si="22"/>
        <v>0</v>
      </c>
      <c r="BI240" s="110">
        <f t="shared" si="23"/>
        <v>0</v>
      </c>
      <c r="BJ240" s="14" t="s">
        <v>9</v>
      </c>
      <c r="BK240" s="110">
        <f t="shared" si="24"/>
        <v>0</v>
      </c>
      <c r="BL240" s="14" t="s">
        <v>212</v>
      </c>
      <c r="BM240" s="14" t="s">
        <v>603</v>
      </c>
    </row>
    <row r="241" spans="2:65" s="1" customFormat="1" ht="22.5" customHeight="1">
      <c r="B241" s="132"/>
      <c r="C241" s="168" t="s">
        <v>74</v>
      </c>
      <c r="D241" s="168" t="s">
        <v>217</v>
      </c>
      <c r="E241" s="169" t="s">
        <v>496</v>
      </c>
      <c r="F241" s="252" t="s">
        <v>497</v>
      </c>
      <c r="G241" s="251"/>
      <c r="H241" s="251"/>
      <c r="I241" s="251"/>
      <c r="J241" s="170" t="s">
        <v>485</v>
      </c>
      <c r="K241" s="171">
        <v>6</v>
      </c>
      <c r="L241" s="253">
        <v>0</v>
      </c>
      <c r="M241" s="251"/>
      <c r="N241" s="254">
        <f t="shared" si="15"/>
        <v>0</v>
      </c>
      <c r="O241" s="251"/>
      <c r="P241" s="251"/>
      <c r="Q241" s="251"/>
      <c r="R241" s="134"/>
      <c r="T241" s="165" t="s">
        <v>3</v>
      </c>
      <c r="U241" s="40" t="s">
        <v>39</v>
      </c>
      <c r="V241" s="32"/>
      <c r="W241" s="166">
        <f t="shared" si="16"/>
        <v>0</v>
      </c>
      <c r="X241" s="166">
        <v>0</v>
      </c>
      <c r="Y241" s="166">
        <f t="shared" si="17"/>
        <v>0</v>
      </c>
      <c r="Z241" s="166">
        <v>0</v>
      </c>
      <c r="AA241" s="167">
        <f t="shared" si="18"/>
        <v>0</v>
      </c>
      <c r="AR241" s="14" t="s">
        <v>212</v>
      </c>
      <c r="AT241" s="14" t="s">
        <v>217</v>
      </c>
      <c r="AU241" s="14" t="s">
        <v>84</v>
      </c>
      <c r="AY241" s="14" t="s">
        <v>196</v>
      </c>
      <c r="BE241" s="110">
        <f t="shared" si="19"/>
        <v>0</v>
      </c>
      <c r="BF241" s="110">
        <f t="shared" si="20"/>
        <v>0</v>
      </c>
      <c r="BG241" s="110">
        <f t="shared" si="21"/>
        <v>0</v>
      </c>
      <c r="BH241" s="110">
        <f t="shared" si="22"/>
        <v>0</v>
      </c>
      <c r="BI241" s="110">
        <f t="shared" si="23"/>
        <v>0</v>
      </c>
      <c r="BJ241" s="14" t="s">
        <v>9</v>
      </c>
      <c r="BK241" s="110">
        <f t="shared" si="24"/>
        <v>0</v>
      </c>
      <c r="BL241" s="14" t="s">
        <v>212</v>
      </c>
      <c r="BM241" s="14" t="s">
        <v>604</v>
      </c>
    </row>
    <row r="242" spans="2:65" s="1" customFormat="1" ht="22.5" customHeight="1">
      <c r="B242" s="132"/>
      <c r="C242" s="168" t="s">
        <v>74</v>
      </c>
      <c r="D242" s="168" t="s">
        <v>217</v>
      </c>
      <c r="E242" s="169" t="s">
        <v>499</v>
      </c>
      <c r="F242" s="252" t="s">
        <v>500</v>
      </c>
      <c r="G242" s="251"/>
      <c r="H242" s="251"/>
      <c r="I242" s="251"/>
      <c r="J242" s="170" t="s">
        <v>485</v>
      </c>
      <c r="K242" s="171">
        <v>2</v>
      </c>
      <c r="L242" s="253">
        <v>0</v>
      </c>
      <c r="M242" s="251"/>
      <c r="N242" s="254">
        <f t="shared" si="15"/>
        <v>0</v>
      </c>
      <c r="O242" s="251"/>
      <c r="P242" s="251"/>
      <c r="Q242" s="251"/>
      <c r="R242" s="134"/>
      <c r="T242" s="165" t="s">
        <v>3</v>
      </c>
      <c r="U242" s="40" t="s">
        <v>39</v>
      </c>
      <c r="V242" s="32"/>
      <c r="W242" s="166">
        <f t="shared" si="16"/>
        <v>0</v>
      </c>
      <c r="X242" s="166">
        <v>0</v>
      </c>
      <c r="Y242" s="166">
        <f t="shared" si="17"/>
        <v>0</v>
      </c>
      <c r="Z242" s="166">
        <v>0</v>
      </c>
      <c r="AA242" s="167">
        <f t="shared" si="18"/>
        <v>0</v>
      </c>
      <c r="AR242" s="14" t="s">
        <v>212</v>
      </c>
      <c r="AT242" s="14" t="s">
        <v>217</v>
      </c>
      <c r="AU242" s="14" t="s">
        <v>84</v>
      </c>
      <c r="AY242" s="14" t="s">
        <v>196</v>
      </c>
      <c r="BE242" s="110">
        <f t="shared" si="19"/>
        <v>0</v>
      </c>
      <c r="BF242" s="110">
        <f t="shared" si="20"/>
        <v>0</v>
      </c>
      <c r="BG242" s="110">
        <f t="shared" si="21"/>
        <v>0</v>
      </c>
      <c r="BH242" s="110">
        <f t="shared" si="22"/>
        <v>0</v>
      </c>
      <c r="BI242" s="110">
        <f t="shared" si="23"/>
        <v>0</v>
      </c>
      <c r="BJ242" s="14" t="s">
        <v>9</v>
      </c>
      <c r="BK242" s="110">
        <f t="shared" si="24"/>
        <v>0</v>
      </c>
      <c r="BL242" s="14" t="s">
        <v>212</v>
      </c>
      <c r="BM242" s="14" t="s">
        <v>986</v>
      </c>
    </row>
    <row r="243" spans="2:63" s="10" customFormat="1" ht="29.85" customHeight="1">
      <c r="B243" s="150"/>
      <c r="C243" s="151"/>
      <c r="D243" s="160" t="s">
        <v>2086</v>
      </c>
      <c r="E243" s="160"/>
      <c r="F243" s="160"/>
      <c r="G243" s="160"/>
      <c r="H243" s="160"/>
      <c r="I243" s="160"/>
      <c r="J243" s="160"/>
      <c r="K243" s="160"/>
      <c r="L243" s="160"/>
      <c r="M243" s="160"/>
      <c r="N243" s="264">
        <f>BK243</f>
        <v>0</v>
      </c>
      <c r="O243" s="265"/>
      <c r="P243" s="265"/>
      <c r="Q243" s="265"/>
      <c r="R243" s="153"/>
      <c r="T243" s="154"/>
      <c r="U243" s="151"/>
      <c r="V243" s="151"/>
      <c r="W243" s="155">
        <f>W244</f>
        <v>0</v>
      </c>
      <c r="X243" s="151"/>
      <c r="Y243" s="155">
        <f>Y244</f>
        <v>0</v>
      </c>
      <c r="Z243" s="151"/>
      <c r="AA243" s="156">
        <f>AA244</f>
        <v>0</v>
      </c>
      <c r="AR243" s="157" t="s">
        <v>9</v>
      </c>
      <c r="AT243" s="158" t="s">
        <v>73</v>
      </c>
      <c r="AU243" s="158" t="s">
        <v>9</v>
      </c>
      <c r="AY243" s="157" t="s">
        <v>196</v>
      </c>
      <c r="BK243" s="159">
        <f>BK244</f>
        <v>0</v>
      </c>
    </row>
    <row r="244" spans="2:65" s="1" customFormat="1" ht="22.5" customHeight="1">
      <c r="B244" s="132"/>
      <c r="C244" s="168" t="s">
        <v>74</v>
      </c>
      <c r="D244" s="168" t="s">
        <v>217</v>
      </c>
      <c r="E244" s="169" t="s">
        <v>502</v>
      </c>
      <c r="F244" s="252" t="s">
        <v>503</v>
      </c>
      <c r="G244" s="251"/>
      <c r="H244" s="251"/>
      <c r="I244" s="251"/>
      <c r="J244" s="170" t="s">
        <v>485</v>
      </c>
      <c r="K244" s="171">
        <v>4</v>
      </c>
      <c r="L244" s="253">
        <v>0</v>
      </c>
      <c r="M244" s="251"/>
      <c r="N244" s="254">
        <f>ROUND(L244*K244,0)</f>
        <v>0</v>
      </c>
      <c r="O244" s="251"/>
      <c r="P244" s="251"/>
      <c r="Q244" s="251"/>
      <c r="R244" s="134"/>
      <c r="T244" s="165" t="s">
        <v>3</v>
      </c>
      <c r="U244" s="40" t="s">
        <v>39</v>
      </c>
      <c r="V244" s="32"/>
      <c r="W244" s="166">
        <f>V244*K244</f>
        <v>0</v>
      </c>
      <c r="X244" s="166">
        <v>0</v>
      </c>
      <c r="Y244" s="166">
        <f>X244*K244</f>
        <v>0</v>
      </c>
      <c r="Z244" s="166">
        <v>0</v>
      </c>
      <c r="AA244" s="167">
        <f>Z244*K244</f>
        <v>0</v>
      </c>
      <c r="AR244" s="14" t="s">
        <v>212</v>
      </c>
      <c r="AT244" s="14" t="s">
        <v>217</v>
      </c>
      <c r="AU244" s="14" t="s">
        <v>84</v>
      </c>
      <c r="AY244" s="14" t="s">
        <v>196</v>
      </c>
      <c r="BE244" s="110">
        <f>IF(U244="základní",N244,0)</f>
        <v>0</v>
      </c>
      <c r="BF244" s="110">
        <f>IF(U244="snížená",N244,0)</f>
        <v>0</v>
      </c>
      <c r="BG244" s="110">
        <f>IF(U244="zákl. přenesená",N244,0)</f>
        <v>0</v>
      </c>
      <c r="BH244" s="110">
        <f>IF(U244="sníž. přenesená",N244,0)</f>
        <v>0</v>
      </c>
      <c r="BI244" s="110">
        <f>IF(U244="nulová",N244,0)</f>
        <v>0</v>
      </c>
      <c r="BJ244" s="14" t="s">
        <v>9</v>
      </c>
      <c r="BK244" s="110">
        <f>ROUND(L244*K244,0)</f>
        <v>0</v>
      </c>
      <c r="BL244" s="14" t="s">
        <v>212</v>
      </c>
      <c r="BM244" s="14" t="s">
        <v>749</v>
      </c>
    </row>
    <row r="245" spans="2:63" s="10" customFormat="1" ht="29.85" customHeight="1">
      <c r="B245" s="150"/>
      <c r="C245" s="151"/>
      <c r="D245" s="160" t="s">
        <v>2087</v>
      </c>
      <c r="E245" s="160"/>
      <c r="F245" s="160"/>
      <c r="G245" s="160"/>
      <c r="H245" s="160"/>
      <c r="I245" s="160"/>
      <c r="J245" s="160"/>
      <c r="K245" s="160"/>
      <c r="L245" s="160"/>
      <c r="M245" s="160"/>
      <c r="N245" s="264">
        <f>BK245</f>
        <v>0</v>
      </c>
      <c r="O245" s="265"/>
      <c r="P245" s="265"/>
      <c r="Q245" s="265"/>
      <c r="R245" s="153"/>
      <c r="T245" s="154"/>
      <c r="U245" s="151"/>
      <c r="V245" s="151"/>
      <c r="W245" s="155">
        <f>SUM(W246:W248)</f>
        <v>0</v>
      </c>
      <c r="X245" s="151"/>
      <c r="Y245" s="155">
        <f>SUM(Y246:Y248)</f>
        <v>0</v>
      </c>
      <c r="Z245" s="151"/>
      <c r="AA245" s="156">
        <f>SUM(AA246:AA248)</f>
        <v>0</v>
      </c>
      <c r="AR245" s="157" t="s">
        <v>9</v>
      </c>
      <c r="AT245" s="158" t="s">
        <v>73</v>
      </c>
      <c r="AU245" s="158" t="s">
        <v>9</v>
      </c>
      <c r="AY245" s="157" t="s">
        <v>196</v>
      </c>
      <c r="BK245" s="159">
        <f>SUM(BK246:BK248)</f>
        <v>0</v>
      </c>
    </row>
    <row r="246" spans="2:65" s="1" customFormat="1" ht="22.5" customHeight="1">
      <c r="B246" s="132"/>
      <c r="C246" s="168" t="s">
        <v>74</v>
      </c>
      <c r="D246" s="168" t="s">
        <v>217</v>
      </c>
      <c r="E246" s="169" t="s">
        <v>505</v>
      </c>
      <c r="F246" s="252" t="s">
        <v>506</v>
      </c>
      <c r="G246" s="251"/>
      <c r="H246" s="251"/>
      <c r="I246" s="251"/>
      <c r="J246" s="170" t="s">
        <v>485</v>
      </c>
      <c r="K246" s="171">
        <v>8</v>
      </c>
      <c r="L246" s="253">
        <v>0</v>
      </c>
      <c r="M246" s="251"/>
      <c r="N246" s="254">
        <f>ROUND(L246*K246,0)</f>
        <v>0</v>
      </c>
      <c r="O246" s="251"/>
      <c r="P246" s="251"/>
      <c r="Q246" s="251"/>
      <c r="R246" s="134"/>
      <c r="T246" s="165" t="s">
        <v>3</v>
      </c>
      <c r="U246" s="40" t="s">
        <v>39</v>
      </c>
      <c r="V246" s="32"/>
      <c r="W246" s="166">
        <f>V246*K246</f>
        <v>0</v>
      </c>
      <c r="X246" s="166">
        <v>0</v>
      </c>
      <c r="Y246" s="166">
        <f>X246*K246</f>
        <v>0</v>
      </c>
      <c r="Z246" s="166">
        <v>0</v>
      </c>
      <c r="AA246" s="167">
        <f>Z246*K246</f>
        <v>0</v>
      </c>
      <c r="AR246" s="14" t="s">
        <v>212</v>
      </c>
      <c r="AT246" s="14" t="s">
        <v>217</v>
      </c>
      <c r="AU246" s="14" t="s">
        <v>84</v>
      </c>
      <c r="AY246" s="14" t="s">
        <v>196</v>
      </c>
      <c r="BE246" s="110">
        <f>IF(U246="základní",N246,0)</f>
        <v>0</v>
      </c>
      <c r="BF246" s="110">
        <f>IF(U246="snížená",N246,0)</f>
        <v>0</v>
      </c>
      <c r="BG246" s="110">
        <f>IF(U246="zákl. přenesená",N246,0)</f>
        <v>0</v>
      </c>
      <c r="BH246" s="110">
        <f>IF(U246="sníž. přenesená",N246,0)</f>
        <v>0</v>
      </c>
      <c r="BI246" s="110">
        <f>IF(U246="nulová",N246,0)</f>
        <v>0</v>
      </c>
      <c r="BJ246" s="14" t="s">
        <v>9</v>
      </c>
      <c r="BK246" s="110">
        <f>ROUND(L246*K246,0)</f>
        <v>0</v>
      </c>
      <c r="BL246" s="14" t="s">
        <v>212</v>
      </c>
      <c r="BM246" s="14" t="s">
        <v>745</v>
      </c>
    </row>
    <row r="247" spans="2:65" s="1" customFormat="1" ht="22.5" customHeight="1">
      <c r="B247" s="132"/>
      <c r="C247" s="168" t="s">
        <v>74</v>
      </c>
      <c r="D247" s="168" t="s">
        <v>217</v>
      </c>
      <c r="E247" s="169" t="s">
        <v>508</v>
      </c>
      <c r="F247" s="252" t="s">
        <v>509</v>
      </c>
      <c r="G247" s="251"/>
      <c r="H247" s="251"/>
      <c r="I247" s="251"/>
      <c r="J247" s="170" t="s">
        <v>386</v>
      </c>
      <c r="K247" s="171">
        <v>1</v>
      </c>
      <c r="L247" s="253">
        <v>0</v>
      </c>
      <c r="M247" s="251"/>
      <c r="N247" s="254">
        <f>ROUND(L247*K247,0)</f>
        <v>0</v>
      </c>
      <c r="O247" s="251"/>
      <c r="P247" s="251"/>
      <c r="Q247" s="251"/>
      <c r="R247" s="134"/>
      <c r="T247" s="165" t="s">
        <v>3</v>
      </c>
      <c r="U247" s="40" t="s">
        <v>39</v>
      </c>
      <c r="V247" s="32"/>
      <c r="W247" s="166">
        <f>V247*K247</f>
        <v>0</v>
      </c>
      <c r="X247" s="166">
        <v>0</v>
      </c>
      <c r="Y247" s="166">
        <f>X247*K247</f>
        <v>0</v>
      </c>
      <c r="Z247" s="166">
        <v>0</v>
      </c>
      <c r="AA247" s="167">
        <f>Z247*K247</f>
        <v>0</v>
      </c>
      <c r="AR247" s="14" t="s">
        <v>212</v>
      </c>
      <c r="AT247" s="14" t="s">
        <v>217</v>
      </c>
      <c r="AU247" s="14" t="s">
        <v>84</v>
      </c>
      <c r="AY247" s="14" t="s">
        <v>196</v>
      </c>
      <c r="BE247" s="110">
        <f>IF(U247="základní",N247,0)</f>
        <v>0</v>
      </c>
      <c r="BF247" s="110">
        <f>IF(U247="snížená",N247,0)</f>
        <v>0</v>
      </c>
      <c r="BG247" s="110">
        <f>IF(U247="zákl. přenesená",N247,0)</f>
        <v>0</v>
      </c>
      <c r="BH247" s="110">
        <f>IF(U247="sníž. přenesená",N247,0)</f>
        <v>0</v>
      </c>
      <c r="BI247" s="110">
        <f>IF(U247="nulová",N247,0)</f>
        <v>0</v>
      </c>
      <c r="BJ247" s="14" t="s">
        <v>9</v>
      </c>
      <c r="BK247" s="110">
        <f>ROUND(L247*K247,0)</f>
        <v>0</v>
      </c>
      <c r="BL247" s="14" t="s">
        <v>212</v>
      </c>
      <c r="BM247" s="14" t="s">
        <v>987</v>
      </c>
    </row>
    <row r="248" spans="2:47" s="1" customFormat="1" ht="22.5" customHeight="1">
      <c r="B248" s="31"/>
      <c r="C248" s="32"/>
      <c r="D248" s="32"/>
      <c r="E248" s="32"/>
      <c r="F248" s="270" t="s">
        <v>511</v>
      </c>
      <c r="G248" s="204"/>
      <c r="H248" s="204"/>
      <c r="I248" s="204"/>
      <c r="J248" s="32"/>
      <c r="K248" s="32"/>
      <c r="L248" s="32"/>
      <c r="M248" s="32"/>
      <c r="N248" s="32"/>
      <c r="O248" s="32"/>
      <c r="P248" s="32"/>
      <c r="Q248" s="32"/>
      <c r="R248" s="33"/>
      <c r="T248" s="70"/>
      <c r="U248" s="32"/>
      <c r="V248" s="32"/>
      <c r="W248" s="32"/>
      <c r="X248" s="32"/>
      <c r="Y248" s="32"/>
      <c r="Z248" s="32"/>
      <c r="AA248" s="71"/>
      <c r="AT248" s="14" t="s">
        <v>348</v>
      </c>
      <c r="AU248" s="14" t="s">
        <v>84</v>
      </c>
    </row>
    <row r="249" spans="2:63" s="10" customFormat="1" ht="37.35" customHeight="1">
      <c r="B249" s="150"/>
      <c r="C249" s="151"/>
      <c r="D249" s="152" t="s">
        <v>2088</v>
      </c>
      <c r="E249" s="152"/>
      <c r="F249" s="152"/>
      <c r="G249" s="152"/>
      <c r="H249" s="152"/>
      <c r="I249" s="152"/>
      <c r="J249" s="152"/>
      <c r="K249" s="152"/>
      <c r="L249" s="152"/>
      <c r="M249" s="152"/>
      <c r="N249" s="240">
        <f aca="true" t="shared" si="25" ref="N249:N255">BK249</f>
        <v>0</v>
      </c>
      <c r="O249" s="238"/>
      <c r="P249" s="238"/>
      <c r="Q249" s="238"/>
      <c r="R249" s="153"/>
      <c r="T249" s="154"/>
      <c r="U249" s="151"/>
      <c r="V249" s="151"/>
      <c r="W249" s="155">
        <v>0</v>
      </c>
      <c r="X249" s="151"/>
      <c r="Y249" s="155">
        <v>0</v>
      </c>
      <c r="Z249" s="151"/>
      <c r="AA249" s="156">
        <v>0</v>
      </c>
      <c r="AR249" s="157" t="s">
        <v>9</v>
      </c>
      <c r="AT249" s="158" t="s">
        <v>73</v>
      </c>
      <c r="AU249" s="158" t="s">
        <v>74</v>
      </c>
      <c r="AY249" s="157" t="s">
        <v>196</v>
      </c>
      <c r="BK249" s="159">
        <v>0</v>
      </c>
    </row>
    <row r="250" spans="2:63" s="1" customFormat="1" ht="49.9" customHeight="1">
      <c r="B250" s="31"/>
      <c r="C250" s="32"/>
      <c r="D250" s="152" t="s">
        <v>349</v>
      </c>
      <c r="E250" s="32"/>
      <c r="F250" s="32"/>
      <c r="G250" s="32"/>
      <c r="H250" s="32"/>
      <c r="I250" s="32"/>
      <c r="J250" s="32"/>
      <c r="K250" s="32"/>
      <c r="L250" s="32"/>
      <c r="M250" s="32"/>
      <c r="N250" s="268">
        <f t="shared" si="25"/>
        <v>0</v>
      </c>
      <c r="O250" s="269"/>
      <c r="P250" s="269"/>
      <c r="Q250" s="269"/>
      <c r="R250" s="33"/>
      <c r="T250" s="70"/>
      <c r="U250" s="32"/>
      <c r="V250" s="32"/>
      <c r="W250" s="32"/>
      <c r="X250" s="32"/>
      <c r="Y250" s="32"/>
      <c r="Z250" s="32"/>
      <c r="AA250" s="71"/>
      <c r="AT250" s="14" t="s">
        <v>73</v>
      </c>
      <c r="AU250" s="14" t="s">
        <v>74</v>
      </c>
      <c r="AY250" s="14" t="s">
        <v>350</v>
      </c>
      <c r="BK250" s="110">
        <f>SUM(BK251:BK255)</f>
        <v>0</v>
      </c>
    </row>
    <row r="251" spans="2:63" s="1" customFormat="1" ht="22.35" customHeight="1">
      <c r="B251" s="31"/>
      <c r="C251" s="173" t="s">
        <v>3</v>
      </c>
      <c r="D251" s="173" t="s">
        <v>217</v>
      </c>
      <c r="E251" s="174" t="s">
        <v>3</v>
      </c>
      <c r="F251" s="257" t="s">
        <v>3</v>
      </c>
      <c r="G251" s="258"/>
      <c r="H251" s="258"/>
      <c r="I251" s="258"/>
      <c r="J251" s="175" t="s">
        <v>3</v>
      </c>
      <c r="K251" s="172"/>
      <c r="L251" s="253"/>
      <c r="M251" s="255"/>
      <c r="N251" s="256">
        <f t="shared" si="25"/>
        <v>0</v>
      </c>
      <c r="O251" s="255"/>
      <c r="P251" s="255"/>
      <c r="Q251" s="255"/>
      <c r="R251" s="33"/>
      <c r="T251" s="165" t="s">
        <v>3</v>
      </c>
      <c r="U251" s="176" t="s">
        <v>39</v>
      </c>
      <c r="V251" s="32"/>
      <c r="W251" s="32"/>
      <c r="X251" s="32"/>
      <c r="Y251" s="32"/>
      <c r="Z251" s="32"/>
      <c r="AA251" s="71"/>
      <c r="AT251" s="14" t="s">
        <v>350</v>
      </c>
      <c r="AU251" s="14" t="s">
        <v>9</v>
      </c>
      <c r="AY251" s="14" t="s">
        <v>350</v>
      </c>
      <c r="BE251" s="110">
        <f>IF(U251="základní",N251,0)</f>
        <v>0</v>
      </c>
      <c r="BF251" s="110">
        <f>IF(U251="snížená",N251,0)</f>
        <v>0</v>
      </c>
      <c r="BG251" s="110">
        <f>IF(U251="zákl. přenesená",N251,0)</f>
        <v>0</v>
      </c>
      <c r="BH251" s="110">
        <f>IF(U251="sníž. přenesená",N251,0)</f>
        <v>0</v>
      </c>
      <c r="BI251" s="110">
        <f>IF(U251="nulová",N251,0)</f>
        <v>0</v>
      </c>
      <c r="BJ251" s="14" t="s">
        <v>9</v>
      </c>
      <c r="BK251" s="110">
        <f>L251*K251</f>
        <v>0</v>
      </c>
    </row>
    <row r="252" spans="2:63" s="1" customFormat="1" ht="22.35" customHeight="1">
      <c r="B252" s="31"/>
      <c r="C252" s="173" t="s">
        <v>3</v>
      </c>
      <c r="D252" s="173" t="s">
        <v>217</v>
      </c>
      <c r="E252" s="174" t="s">
        <v>3</v>
      </c>
      <c r="F252" s="257" t="s">
        <v>3</v>
      </c>
      <c r="G252" s="258"/>
      <c r="H252" s="258"/>
      <c r="I252" s="258"/>
      <c r="J252" s="175" t="s">
        <v>3</v>
      </c>
      <c r="K252" s="172"/>
      <c r="L252" s="253"/>
      <c r="M252" s="255"/>
      <c r="N252" s="256">
        <f t="shared" si="25"/>
        <v>0</v>
      </c>
      <c r="O252" s="255"/>
      <c r="P252" s="255"/>
      <c r="Q252" s="255"/>
      <c r="R252" s="33"/>
      <c r="T252" s="165" t="s">
        <v>3</v>
      </c>
      <c r="U252" s="176" t="s">
        <v>39</v>
      </c>
      <c r="V252" s="32"/>
      <c r="W252" s="32"/>
      <c r="X252" s="32"/>
      <c r="Y252" s="32"/>
      <c r="Z252" s="32"/>
      <c r="AA252" s="71"/>
      <c r="AT252" s="14" t="s">
        <v>350</v>
      </c>
      <c r="AU252" s="14" t="s">
        <v>9</v>
      </c>
      <c r="AY252" s="14" t="s">
        <v>350</v>
      </c>
      <c r="BE252" s="110">
        <f>IF(U252="základní",N252,0)</f>
        <v>0</v>
      </c>
      <c r="BF252" s="110">
        <f>IF(U252="snížená",N252,0)</f>
        <v>0</v>
      </c>
      <c r="BG252" s="110">
        <f>IF(U252="zákl. přenesená",N252,0)</f>
        <v>0</v>
      </c>
      <c r="BH252" s="110">
        <f>IF(U252="sníž. přenesená",N252,0)</f>
        <v>0</v>
      </c>
      <c r="BI252" s="110">
        <f>IF(U252="nulová",N252,0)</f>
        <v>0</v>
      </c>
      <c r="BJ252" s="14" t="s">
        <v>9</v>
      </c>
      <c r="BK252" s="110">
        <f>L252*K252</f>
        <v>0</v>
      </c>
    </row>
    <row r="253" spans="2:63" s="1" customFormat="1" ht="22.35" customHeight="1">
      <c r="B253" s="31"/>
      <c r="C253" s="173" t="s">
        <v>3</v>
      </c>
      <c r="D253" s="173" t="s">
        <v>217</v>
      </c>
      <c r="E253" s="174" t="s">
        <v>3</v>
      </c>
      <c r="F253" s="257" t="s">
        <v>3</v>
      </c>
      <c r="G253" s="258"/>
      <c r="H253" s="258"/>
      <c r="I253" s="258"/>
      <c r="J253" s="175" t="s">
        <v>3</v>
      </c>
      <c r="K253" s="172"/>
      <c r="L253" s="253"/>
      <c r="M253" s="255"/>
      <c r="N253" s="256">
        <f t="shared" si="25"/>
        <v>0</v>
      </c>
      <c r="O253" s="255"/>
      <c r="P253" s="255"/>
      <c r="Q253" s="255"/>
      <c r="R253" s="33"/>
      <c r="T253" s="165" t="s">
        <v>3</v>
      </c>
      <c r="U253" s="176" t="s">
        <v>39</v>
      </c>
      <c r="V253" s="32"/>
      <c r="W253" s="32"/>
      <c r="X253" s="32"/>
      <c r="Y253" s="32"/>
      <c r="Z253" s="32"/>
      <c r="AA253" s="71"/>
      <c r="AT253" s="14" t="s">
        <v>350</v>
      </c>
      <c r="AU253" s="14" t="s">
        <v>9</v>
      </c>
      <c r="AY253" s="14" t="s">
        <v>350</v>
      </c>
      <c r="BE253" s="110">
        <f>IF(U253="základní",N253,0)</f>
        <v>0</v>
      </c>
      <c r="BF253" s="110">
        <f>IF(U253="snížená",N253,0)</f>
        <v>0</v>
      </c>
      <c r="BG253" s="110">
        <f>IF(U253="zákl. přenesená",N253,0)</f>
        <v>0</v>
      </c>
      <c r="BH253" s="110">
        <f>IF(U253="sníž. přenesená",N253,0)</f>
        <v>0</v>
      </c>
      <c r="BI253" s="110">
        <f>IF(U253="nulová",N253,0)</f>
        <v>0</v>
      </c>
      <c r="BJ253" s="14" t="s">
        <v>9</v>
      </c>
      <c r="BK253" s="110">
        <f>L253*K253</f>
        <v>0</v>
      </c>
    </row>
    <row r="254" spans="2:63" s="1" customFormat="1" ht="22.35" customHeight="1">
      <c r="B254" s="31"/>
      <c r="C254" s="173" t="s">
        <v>3</v>
      </c>
      <c r="D254" s="173" t="s">
        <v>217</v>
      </c>
      <c r="E254" s="174" t="s">
        <v>3</v>
      </c>
      <c r="F254" s="257" t="s">
        <v>3</v>
      </c>
      <c r="G254" s="258"/>
      <c r="H254" s="258"/>
      <c r="I254" s="258"/>
      <c r="J254" s="175" t="s">
        <v>3</v>
      </c>
      <c r="K254" s="172"/>
      <c r="L254" s="253"/>
      <c r="M254" s="255"/>
      <c r="N254" s="256">
        <f t="shared" si="25"/>
        <v>0</v>
      </c>
      <c r="O254" s="255"/>
      <c r="P254" s="255"/>
      <c r="Q254" s="255"/>
      <c r="R254" s="33"/>
      <c r="T254" s="165" t="s">
        <v>3</v>
      </c>
      <c r="U254" s="176" t="s">
        <v>39</v>
      </c>
      <c r="V254" s="32"/>
      <c r="W254" s="32"/>
      <c r="X254" s="32"/>
      <c r="Y254" s="32"/>
      <c r="Z254" s="32"/>
      <c r="AA254" s="71"/>
      <c r="AT254" s="14" t="s">
        <v>350</v>
      </c>
      <c r="AU254" s="14" t="s">
        <v>9</v>
      </c>
      <c r="AY254" s="14" t="s">
        <v>350</v>
      </c>
      <c r="BE254" s="110">
        <f>IF(U254="základní",N254,0)</f>
        <v>0</v>
      </c>
      <c r="BF254" s="110">
        <f>IF(U254="snížená",N254,0)</f>
        <v>0</v>
      </c>
      <c r="BG254" s="110">
        <f>IF(U254="zákl. přenesená",N254,0)</f>
        <v>0</v>
      </c>
      <c r="BH254" s="110">
        <f>IF(U254="sníž. přenesená",N254,0)</f>
        <v>0</v>
      </c>
      <c r="BI254" s="110">
        <f>IF(U254="nulová",N254,0)</f>
        <v>0</v>
      </c>
      <c r="BJ254" s="14" t="s">
        <v>9</v>
      </c>
      <c r="BK254" s="110">
        <f>L254*K254</f>
        <v>0</v>
      </c>
    </row>
    <row r="255" spans="2:63" s="1" customFormat="1" ht="22.35" customHeight="1">
      <c r="B255" s="31"/>
      <c r="C255" s="173" t="s">
        <v>3</v>
      </c>
      <c r="D255" s="173" t="s">
        <v>217</v>
      </c>
      <c r="E255" s="174" t="s">
        <v>3</v>
      </c>
      <c r="F255" s="257" t="s">
        <v>3</v>
      </c>
      <c r="G255" s="258"/>
      <c r="H255" s="258"/>
      <c r="I255" s="258"/>
      <c r="J255" s="175" t="s">
        <v>3</v>
      </c>
      <c r="K255" s="172"/>
      <c r="L255" s="253"/>
      <c r="M255" s="255"/>
      <c r="N255" s="256">
        <f t="shared" si="25"/>
        <v>0</v>
      </c>
      <c r="O255" s="255"/>
      <c r="P255" s="255"/>
      <c r="Q255" s="255"/>
      <c r="R255" s="33"/>
      <c r="T255" s="165" t="s">
        <v>3</v>
      </c>
      <c r="U255" s="176" t="s">
        <v>39</v>
      </c>
      <c r="V255" s="52"/>
      <c r="W255" s="52"/>
      <c r="X255" s="52"/>
      <c r="Y255" s="52"/>
      <c r="Z255" s="52"/>
      <c r="AA255" s="54"/>
      <c r="AT255" s="14" t="s">
        <v>350</v>
      </c>
      <c r="AU255" s="14" t="s">
        <v>9</v>
      </c>
      <c r="AY255" s="14" t="s">
        <v>350</v>
      </c>
      <c r="BE255" s="110">
        <f>IF(U255="základní",N255,0)</f>
        <v>0</v>
      </c>
      <c r="BF255" s="110">
        <f>IF(U255="snížená",N255,0)</f>
        <v>0</v>
      </c>
      <c r="BG255" s="110">
        <f>IF(U255="zákl. přenesená",N255,0)</f>
        <v>0</v>
      </c>
      <c r="BH255" s="110">
        <f>IF(U255="sníž. přenesená",N255,0)</f>
        <v>0</v>
      </c>
      <c r="BI255" s="110">
        <f>IF(U255="nulová",N255,0)</f>
        <v>0</v>
      </c>
      <c r="BJ255" s="14" t="s">
        <v>9</v>
      </c>
      <c r="BK255" s="110">
        <f>L255*K255</f>
        <v>0</v>
      </c>
    </row>
    <row r="256" spans="2:18" s="1" customFormat="1" ht="6.95" customHeight="1">
      <c r="B256" s="55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7"/>
    </row>
  </sheetData>
  <mergeCells count="322">
    <mergeCell ref="N243:Q243"/>
    <mergeCell ref="N245:Q245"/>
    <mergeCell ref="N249:Q249"/>
    <mergeCell ref="N250:Q250"/>
    <mergeCell ref="H1:K1"/>
    <mergeCell ref="S2:AC2"/>
    <mergeCell ref="N213:Q213"/>
    <mergeCell ref="N215:Q215"/>
    <mergeCell ref="N219:Q219"/>
    <mergeCell ref="N222:Q222"/>
    <mergeCell ref="N226:Q226"/>
    <mergeCell ref="N228:Q228"/>
    <mergeCell ref="N230:Q230"/>
    <mergeCell ref="N234:Q234"/>
    <mergeCell ref="N236:Q236"/>
    <mergeCell ref="N198:Q198"/>
    <mergeCell ref="N202:Q202"/>
    <mergeCell ref="N203:Q203"/>
    <mergeCell ref="N204:Q204"/>
    <mergeCell ref="N206:Q206"/>
    <mergeCell ref="N208:Q208"/>
    <mergeCell ref="N209:Q209"/>
    <mergeCell ref="N210:Q210"/>
    <mergeCell ref="N211:Q211"/>
    <mergeCell ref="F254:I254"/>
    <mergeCell ref="L254:M254"/>
    <mergeCell ref="N254:Q254"/>
    <mergeCell ref="F255:I255"/>
    <mergeCell ref="L255:M255"/>
    <mergeCell ref="N255:Q255"/>
    <mergeCell ref="N156:Q156"/>
    <mergeCell ref="N157:Q157"/>
    <mergeCell ref="N158:Q158"/>
    <mergeCell ref="N160:Q160"/>
    <mergeCell ref="N162:Q162"/>
    <mergeCell ref="N164:Q164"/>
    <mergeCell ref="N166:Q166"/>
    <mergeCell ref="N169:Q169"/>
    <mergeCell ref="N171:Q171"/>
    <mergeCell ref="N173:Q173"/>
    <mergeCell ref="N175:Q175"/>
    <mergeCell ref="N177:Q177"/>
    <mergeCell ref="N179:Q179"/>
    <mergeCell ref="N181:Q181"/>
    <mergeCell ref="N183:Q183"/>
    <mergeCell ref="N185:Q185"/>
    <mergeCell ref="N187:Q187"/>
    <mergeCell ref="N194:Q194"/>
    <mergeCell ref="F248:I248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4:I244"/>
    <mergeCell ref="L244:M244"/>
    <mergeCell ref="N244:Q244"/>
    <mergeCell ref="F246:I246"/>
    <mergeCell ref="L246:M246"/>
    <mergeCell ref="N246:Q246"/>
    <mergeCell ref="F247:I247"/>
    <mergeCell ref="L247:M247"/>
    <mergeCell ref="N247:Q247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2:I232"/>
    <mergeCell ref="L232:M232"/>
    <mergeCell ref="N232:Q232"/>
    <mergeCell ref="F233:I233"/>
    <mergeCell ref="L233:M233"/>
    <mergeCell ref="N233:Q233"/>
    <mergeCell ref="F235:I235"/>
    <mergeCell ref="L235:M235"/>
    <mergeCell ref="N235:Q235"/>
    <mergeCell ref="F227:I227"/>
    <mergeCell ref="L227:M227"/>
    <mergeCell ref="N227:Q227"/>
    <mergeCell ref="F229:I229"/>
    <mergeCell ref="L229:M229"/>
    <mergeCell ref="N229:Q229"/>
    <mergeCell ref="F231:I231"/>
    <mergeCell ref="L231:M231"/>
    <mergeCell ref="N231:Q231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18:I218"/>
    <mergeCell ref="L218:M218"/>
    <mergeCell ref="N218:Q218"/>
    <mergeCell ref="F220:I220"/>
    <mergeCell ref="L220:M220"/>
    <mergeCell ref="N220:Q220"/>
    <mergeCell ref="F221:I221"/>
    <mergeCell ref="L221:M221"/>
    <mergeCell ref="N221:Q221"/>
    <mergeCell ref="F214:I214"/>
    <mergeCell ref="L214:M214"/>
    <mergeCell ref="N214:Q214"/>
    <mergeCell ref="F216:I216"/>
    <mergeCell ref="L216:M216"/>
    <mergeCell ref="N216:Q216"/>
    <mergeCell ref="F217:I217"/>
    <mergeCell ref="L217:M217"/>
    <mergeCell ref="N217:Q217"/>
    <mergeCell ref="F205:I205"/>
    <mergeCell ref="L205:M205"/>
    <mergeCell ref="N205:Q205"/>
    <mergeCell ref="F207:I207"/>
    <mergeCell ref="L207:M207"/>
    <mergeCell ref="N207:Q207"/>
    <mergeCell ref="F212:I212"/>
    <mergeCell ref="L212:M212"/>
    <mergeCell ref="N212:Q212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2:I182"/>
    <mergeCell ref="L182:M182"/>
    <mergeCell ref="N182:Q182"/>
    <mergeCell ref="F184:I184"/>
    <mergeCell ref="L184:M184"/>
    <mergeCell ref="N184:Q184"/>
    <mergeCell ref="F186:I186"/>
    <mergeCell ref="L186:M186"/>
    <mergeCell ref="N186:Q186"/>
    <mergeCell ref="F176:I176"/>
    <mergeCell ref="L176:M176"/>
    <mergeCell ref="N176:Q176"/>
    <mergeCell ref="F178:I178"/>
    <mergeCell ref="L178:M178"/>
    <mergeCell ref="N178:Q178"/>
    <mergeCell ref="F180:I180"/>
    <mergeCell ref="L180:M180"/>
    <mergeCell ref="N180:Q180"/>
    <mergeCell ref="F170:I170"/>
    <mergeCell ref="L170:M170"/>
    <mergeCell ref="N170:Q170"/>
    <mergeCell ref="F172:I172"/>
    <mergeCell ref="L172:M172"/>
    <mergeCell ref="N172:Q172"/>
    <mergeCell ref="F174:I174"/>
    <mergeCell ref="L174:M174"/>
    <mergeCell ref="N174:Q17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59:I159"/>
    <mergeCell ref="L159:M159"/>
    <mergeCell ref="N159:Q159"/>
    <mergeCell ref="F161:I161"/>
    <mergeCell ref="L161:M161"/>
    <mergeCell ref="N161:Q161"/>
    <mergeCell ref="F163:I163"/>
    <mergeCell ref="L163:M163"/>
    <mergeCell ref="N163:Q163"/>
    <mergeCell ref="L138:Q138"/>
    <mergeCell ref="C144:Q144"/>
    <mergeCell ref="F146:P146"/>
    <mergeCell ref="F147:P147"/>
    <mergeCell ref="F148:P148"/>
    <mergeCell ref="M150:P150"/>
    <mergeCell ref="M152:Q152"/>
    <mergeCell ref="M153:Q153"/>
    <mergeCell ref="F155:I155"/>
    <mergeCell ref="L155:M155"/>
    <mergeCell ref="N155:Q155"/>
    <mergeCell ref="D132:H132"/>
    <mergeCell ref="N132:Q132"/>
    <mergeCell ref="D133:H133"/>
    <mergeCell ref="N133:Q133"/>
    <mergeCell ref="D134:H134"/>
    <mergeCell ref="N134:Q134"/>
    <mergeCell ref="D135:H135"/>
    <mergeCell ref="N135:Q135"/>
    <mergeCell ref="N136:Q136"/>
    <mergeCell ref="N122:Q122"/>
    <mergeCell ref="N123:Q123"/>
    <mergeCell ref="N124:Q124"/>
    <mergeCell ref="N125:Q125"/>
    <mergeCell ref="N126:Q126"/>
    <mergeCell ref="N127:Q127"/>
    <mergeCell ref="N128:Q128"/>
    <mergeCell ref="N130:Q130"/>
    <mergeCell ref="D131:H131"/>
    <mergeCell ref="N131:Q131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251:D256">
      <formula1>"K,M"</formula1>
    </dataValidation>
    <dataValidation type="list" allowBlank="1" showInputMessage="1" showErrorMessage="1" error="Povoleny jsou hodnoty základní, snížená, zákl. přenesená, sníž. přenesená, nulová." sqref="U251:U25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55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124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2114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156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N100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ROUND((((SUM(BE100:BE107)+SUM(BE126:BE187))+SUM(BE189:BE193))),2)</f>
        <v>0</v>
      </c>
      <c r="I33" s="204"/>
      <c r="J33" s="204"/>
      <c r="K33" s="32"/>
      <c r="L33" s="32"/>
      <c r="M33" s="233">
        <f>ROUND(((ROUND((SUM(BE100:BE107)+SUM(BE126:BE187)),2)*F33)+SUM(BE189:BE193)*F33),2)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ROUND((((SUM(BF100:BF107)+SUM(BF126:BF187))+SUM(BF189:BF193))),2)</f>
        <v>0</v>
      </c>
      <c r="I34" s="204"/>
      <c r="J34" s="204"/>
      <c r="K34" s="32"/>
      <c r="L34" s="32"/>
      <c r="M34" s="233">
        <f>ROUND(((ROUND((SUM(BF100:BF107)+SUM(BF126:BF187)),2)*F34)+SUM(BF189:BF193)*F34),2)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ROUND((((SUM(BG100:BG107)+SUM(BG126:BG187))+SUM(BG189:BG193))),2)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ROUND((((SUM(BH100:BH107)+SUM(BH126:BH187))+SUM(BH189:BH193))),2)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ROUND((((SUM(BI100:BI107)+SUM(BI126:BI187))+SUM(BI189:BI193))),2)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2114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ÚT - STROJNÍ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N126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163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N127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164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N128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166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N138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167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N142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168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N156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169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N172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170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N177</f>
        <v>0</v>
      </c>
      <c r="O96" s="220"/>
      <c r="P96" s="220"/>
      <c r="Q96" s="220"/>
      <c r="R96" s="129"/>
    </row>
    <row r="97" spans="2:18" s="7" customFormat="1" ht="24.95" customHeight="1">
      <c r="B97" s="124"/>
      <c r="C97" s="125"/>
      <c r="D97" s="126" t="s">
        <v>171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38">
        <f>N180</f>
        <v>0</v>
      </c>
      <c r="O97" s="239"/>
      <c r="P97" s="239"/>
      <c r="Q97" s="239"/>
      <c r="R97" s="127"/>
    </row>
    <row r="98" spans="2:18" s="7" customFormat="1" ht="21.75" customHeight="1">
      <c r="B98" s="124"/>
      <c r="C98" s="125"/>
      <c r="D98" s="126" t="s">
        <v>172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40">
        <f>N188</f>
        <v>0</v>
      </c>
      <c r="O98" s="239"/>
      <c r="P98" s="239"/>
      <c r="Q98" s="239"/>
      <c r="R98" s="127"/>
    </row>
    <row r="99" spans="2:18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123" t="s">
        <v>173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41">
        <f>ROUND(N101+N102+N103+N104+N105+N106,2)</f>
        <v>0</v>
      </c>
      <c r="O100" s="204"/>
      <c r="P100" s="204"/>
      <c r="Q100" s="204"/>
      <c r="R100" s="33"/>
      <c r="T100" s="130"/>
      <c r="U100" s="131" t="s">
        <v>38</v>
      </c>
    </row>
    <row r="101" spans="2:65" s="1" customFormat="1" ht="18" customHeight="1">
      <c r="B101" s="132"/>
      <c r="C101" s="133"/>
      <c r="D101" s="227" t="s">
        <v>174</v>
      </c>
      <c r="E101" s="242"/>
      <c r="F101" s="242"/>
      <c r="G101" s="242"/>
      <c r="H101" s="242"/>
      <c r="I101" s="133"/>
      <c r="J101" s="133"/>
      <c r="K101" s="133"/>
      <c r="L101" s="133"/>
      <c r="M101" s="133"/>
      <c r="N101" s="228">
        <f>ROUND(N89*T101,2)</f>
        <v>0</v>
      </c>
      <c r="O101" s="242"/>
      <c r="P101" s="242"/>
      <c r="Q101" s="242"/>
      <c r="R101" s="134"/>
      <c r="S101" s="133"/>
      <c r="T101" s="135"/>
      <c r="U101" s="136" t="s">
        <v>39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175</v>
      </c>
      <c r="AZ101" s="137"/>
      <c r="BA101" s="137"/>
      <c r="BB101" s="137"/>
      <c r="BC101" s="137"/>
      <c r="BD101" s="137"/>
      <c r="BE101" s="139">
        <f aca="true" t="shared" si="0" ref="BE101:BE106">IF(U101="základní",N101,0)</f>
        <v>0</v>
      </c>
      <c r="BF101" s="139">
        <f aca="true" t="shared" si="1" ref="BF101:BF106">IF(U101="snížená",N101,0)</f>
        <v>0</v>
      </c>
      <c r="BG101" s="139">
        <f aca="true" t="shared" si="2" ref="BG101:BG106">IF(U101="zákl. přenesená",N101,0)</f>
        <v>0</v>
      </c>
      <c r="BH101" s="139">
        <f aca="true" t="shared" si="3" ref="BH101:BH106">IF(U101="sníž. přenesená",N101,0)</f>
        <v>0</v>
      </c>
      <c r="BI101" s="139">
        <f aca="true" t="shared" si="4" ref="BI101:BI106">IF(U101="nulová",N101,0)</f>
        <v>0</v>
      </c>
      <c r="BJ101" s="138" t="s">
        <v>9</v>
      </c>
      <c r="BK101" s="137"/>
      <c r="BL101" s="137"/>
      <c r="BM101" s="137"/>
    </row>
    <row r="102" spans="2:65" s="1" customFormat="1" ht="18" customHeight="1">
      <c r="B102" s="132"/>
      <c r="C102" s="133"/>
      <c r="D102" s="227" t="s">
        <v>176</v>
      </c>
      <c r="E102" s="242"/>
      <c r="F102" s="242"/>
      <c r="G102" s="242"/>
      <c r="H102" s="242"/>
      <c r="I102" s="133"/>
      <c r="J102" s="133"/>
      <c r="K102" s="133"/>
      <c r="L102" s="133"/>
      <c r="M102" s="133"/>
      <c r="N102" s="228">
        <f>ROUND(N89*T102,2)</f>
        <v>0</v>
      </c>
      <c r="O102" s="242"/>
      <c r="P102" s="242"/>
      <c r="Q102" s="242"/>
      <c r="R102" s="134"/>
      <c r="S102" s="133"/>
      <c r="T102" s="135"/>
      <c r="U102" s="136" t="s">
        <v>39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175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9</v>
      </c>
      <c r="BK102" s="137"/>
      <c r="BL102" s="137"/>
      <c r="BM102" s="137"/>
    </row>
    <row r="103" spans="2:65" s="1" customFormat="1" ht="18" customHeight="1">
      <c r="B103" s="132"/>
      <c r="C103" s="133"/>
      <c r="D103" s="227" t="s">
        <v>177</v>
      </c>
      <c r="E103" s="242"/>
      <c r="F103" s="242"/>
      <c r="G103" s="242"/>
      <c r="H103" s="242"/>
      <c r="I103" s="133"/>
      <c r="J103" s="133"/>
      <c r="K103" s="133"/>
      <c r="L103" s="133"/>
      <c r="M103" s="133"/>
      <c r="N103" s="228">
        <f>ROUND(N89*T103,2)</f>
        <v>0</v>
      </c>
      <c r="O103" s="242"/>
      <c r="P103" s="242"/>
      <c r="Q103" s="242"/>
      <c r="R103" s="134"/>
      <c r="S103" s="133"/>
      <c r="T103" s="135"/>
      <c r="U103" s="136" t="s">
        <v>39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175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9</v>
      </c>
      <c r="BK103" s="137"/>
      <c r="BL103" s="137"/>
      <c r="BM103" s="137"/>
    </row>
    <row r="104" spans="2:65" s="1" customFormat="1" ht="18" customHeight="1">
      <c r="B104" s="132"/>
      <c r="C104" s="133"/>
      <c r="D104" s="227" t="s">
        <v>178</v>
      </c>
      <c r="E104" s="242"/>
      <c r="F104" s="242"/>
      <c r="G104" s="242"/>
      <c r="H104" s="242"/>
      <c r="I104" s="133"/>
      <c r="J104" s="133"/>
      <c r="K104" s="133"/>
      <c r="L104" s="133"/>
      <c r="M104" s="133"/>
      <c r="N104" s="228">
        <f>ROUND(N89*T104,2)</f>
        <v>0</v>
      </c>
      <c r="O104" s="242"/>
      <c r="P104" s="242"/>
      <c r="Q104" s="242"/>
      <c r="R104" s="134"/>
      <c r="S104" s="133"/>
      <c r="T104" s="135"/>
      <c r="U104" s="136" t="s">
        <v>39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175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9</v>
      </c>
      <c r="BK104" s="137"/>
      <c r="BL104" s="137"/>
      <c r="BM104" s="137"/>
    </row>
    <row r="105" spans="2:65" s="1" customFormat="1" ht="18" customHeight="1">
      <c r="B105" s="132"/>
      <c r="C105" s="133"/>
      <c r="D105" s="227" t="s">
        <v>179</v>
      </c>
      <c r="E105" s="242"/>
      <c r="F105" s="242"/>
      <c r="G105" s="242"/>
      <c r="H105" s="242"/>
      <c r="I105" s="133"/>
      <c r="J105" s="133"/>
      <c r="K105" s="133"/>
      <c r="L105" s="133"/>
      <c r="M105" s="133"/>
      <c r="N105" s="228">
        <f>ROUND(N89*T105,2)</f>
        <v>0</v>
      </c>
      <c r="O105" s="242"/>
      <c r="P105" s="242"/>
      <c r="Q105" s="242"/>
      <c r="R105" s="134"/>
      <c r="S105" s="133"/>
      <c r="T105" s="135"/>
      <c r="U105" s="136" t="s">
        <v>39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175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9</v>
      </c>
      <c r="BK105" s="137"/>
      <c r="BL105" s="137"/>
      <c r="BM105" s="137"/>
    </row>
    <row r="106" spans="2:65" s="1" customFormat="1" ht="18" customHeight="1">
      <c r="B106" s="132"/>
      <c r="C106" s="133"/>
      <c r="D106" s="140" t="s">
        <v>180</v>
      </c>
      <c r="E106" s="133"/>
      <c r="F106" s="133"/>
      <c r="G106" s="133"/>
      <c r="H106" s="133"/>
      <c r="I106" s="133"/>
      <c r="J106" s="133"/>
      <c r="K106" s="133"/>
      <c r="L106" s="133"/>
      <c r="M106" s="133"/>
      <c r="N106" s="228">
        <f>ROUND(N89*T106,2)</f>
        <v>0</v>
      </c>
      <c r="O106" s="242"/>
      <c r="P106" s="242"/>
      <c r="Q106" s="242"/>
      <c r="R106" s="134"/>
      <c r="S106" s="133"/>
      <c r="T106" s="141"/>
      <c r="U106" s="142" t="s">
        <v>39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181</v>
      </c>
      <c r="AZ106" s="137"/>
      <c r="BA106" s="137"/>
      <c r="BB106" s="137"/>
      <c r="BC106" s="137"/>
      <c r="BD106" s="137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9</v>
      </c>
      <c r="BK106" s="137"/>
      <c r="BL106" s="137"/>
      <c r="BM106" s="137"/>
    </row>
    <row r="107" spans="2:18" s="1" customFormat="1" ht="13.5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29.25" customHeight="1">
      <c r="B108" s="31"/>
      <c r="C108" s="115" t="s">
        <v>150</v>
      </c>
      <c r="D108" s="116"/>
      <c r="E108" s="116"/>
      <c r="F108" s="116"/>
      <c r="G108" s="116"/>
      <c r="H108" s="116"/>
      <c r="I108" s="116"/>
      <c r="J108" s="116"/>
      <c r="K108" s="116"/>
      <c r="L108" s="225">
        <f>ROUND(SUM(N89+N100),2)</f>
        <v>0</v>
      </c>
      <c r="M108" s="237"/>
      <c r="N108" s="237"/>
      <c r="O108" s="237"/>
      <c r="P108" s="237"/>
      <c r="Q108" s="237"/>
      <c r="R108" s="33"/>
    </row>
    <row r="109" spans="2:18" s="1" customFormat="1" ht="6.95" customHeight="1"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7"/>
    </row>
    <row r="113" spans="2:18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</row>
    <row r="114" spans="2:18" s="1" customFormat="1" ht="36.95" customHeight="1">
      <c r="B114" s="31"/>
      <c r="C114" s="185" t="s">
        <v>182</v>
      </c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30" customHeight="1">
      <c r="B116" s="31"/>
      <c r="C116" s="26" t="s">
        <v>18</v>
      </c>
      <c r="D116" s="32"/>
      <c r="E116" s="32"/>
      <c r="F116" s="229" t="str">
        <f>F6</f>
        <v>ODOLOV</v>
      </c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32"/>
      <c r="R116" s="33"/>
    </row>
    <row r="117" spans="2:18" ht="30" customHeight="1">
      <c r="B117" s="18"/>
      <c r="C117" s="26" t="s">
        <v>153</v>
      </c>
      <c r="D117" s="19"/>
      <c r="E117" s="19"/>
      <c r="F117" s="229" t="s">
        <v>2114</v>
      </c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9"/>
      <c r="R117" s="20"/>
    </row>
    <row r="118" spans="2:18" s="1" customFormat="1" ht="36.95" customHeight="1">
      <c r="B118" s="31"/>
      <c r="C118" s="65" t="s">
        <v>155</v>
      </c>
      <c r="D118" s="32"/>
      <c r="E118" s="32"/>
      <c r="F118" s="205" t="str">
        <f>F8</f>
        <v>ÚT - STROJNÍ</v>
      </c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32"/>
      <c r="R118" s="33"/>
    </row>
    <row r="119" spans="2:18" s="1" customFormat="1" ht="6.9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18" s="1" customFormat="1" ht="18" customHeight="1">
      <c r="B120" s="31"/>
      <c r="C120" s="26" t="s">
        <v>22</v>
      </c>
      <c r="D120" s="32"/>
      <c r="E120" s="32"/>
      <c r="F120" s="24" t="str">
        <f>F10</f>
        <v xml:space="preserve"> </v>
      </c>
      <c r="G120" s="32"/>
      <c r="H120" s="32"/>
      <c r="I120" s="32"/>
      <c r="J120" s="32"/>
      <c r="K120" s="26" t="s">
        <v>24</v>
      </c>
      <c r="L120" s="32"/>
      <c r="M120" s="235" t="str">
        <f>IF(O10="","",O10)</f>
        <v>8.7.2016</v>
      </c>
      <c r="N120" s="204"/>
      <c r="O120" s="204"/>
      <c r="P120" s="204"/>
      <c r="Q120" s="32"/>
      <c r="R120" s="33"/>
    </row>
    <row r="121" spans="2:18" s="1" customFormat="1" ht="6.9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18" s="1" customFormat="1" ht="15">
      <c r="B122" s="31"/>
      <c r="C122" s="26" t="s">
        <v>26</v>
      </c>
      <c r="D122" s="32"/>
      <c r="E122" s="32"/>
      <c r="F122" s="24" t="str">
        <f>E13</f>
        <v xml:space="preserve"> </v>
      </c>
      <c r="G122" s="32"/>
      <c r="H122" s="32"/>
      <c r="I122" s="32"/>
      <c r="J122" s="32"/>
      <c r="K122" s="26" t="s">
        <v>31</v>
      </c>
      <c r="L122" s="32"/>
      <c r="M122" s="190" t="str">
        <f>E19</f>
        <v xml:space="preserve"> </v>
      </c>
      <c r="N122" s="204"/>
      <c r="O122" s="204"/>
      <c r="P122" s="204"/>
      <c r="Q122" s="204"/>
      <c r="R122" s="33"/>
    </row>
    <row r="123" spans="2:18" s="1" customFormat="1" ht="14.45" customHeight="1">
      <c r="B123" s="31"/>
      <c r="C123" s="26" t="s">
        <v>29</v>
      </c>
      <c r="D123" s="32"/>
      <c r="E123" s="32"/>
      <c r="F123" s="24" t="str">
        <f>IF(E16="","",E16)</f>
        <v>Vyplň údaj</v>
      </c>
      <c r="G123" s="32"/>
      <c r="H123" s="32"/>
      <c r="I123" s="32"/>
      <c r="J123" s="32"/>
      <c r="K123" s="26" t="s">
        <v>33</v>
      </c>
      <c r="L123" s="32"/>
      <c r="M123" s="190" t="str">
        <f>E22</f>
        <v xml:space="preserve"> </v>
      </c>
      <c r="N123" s="204"/>
      <c r="O123" s="204"/>
      <c r="P123" s="204"/>
      <c r="Q123" s="204"/>
      <c r="R123" s="33"/>
    </row>
    <row r="124" spans="2:18" s="1" customFormat="1" ht="10.35" customHeight="1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</row>
    <row r="125" spans="2:27" s="9" customFormat="1" ht="29.25" customHeight="1">
      <c r="B125" s="143"/>
      <c r="C125" s="144" t="s">
        <v>183</v>
      </c>
      <c r="D125" s="145" t="s">
        <v>184</v>
      </c>
      <c r="E125" s="145" t="s">
        <v>56</v>
      </c>
      <c r="F125" s="243" t="s">
        <v>185</v>
      </c>
      <c r="G125" s="244"/>
      <c r="H125" s="244"/>
      <c r="I125" s="244"/>
      <c r="J125" s="145" t="s">
        <v>186</v>
      </c>
      <c r="K125" s="145" t="s">
        <v>187</v>
      </c>
      <c r="L125" s="245" t="s">
        <v>188</v>
      </c>
      <c r="M125" s="244"/>
      <c r="N125" s="243" t="s">
        <v>160</v>
      </c>
      <c r="O125" s="244"/>
      <c r="P125" s="244"/>
      <c r="Q125" s="246"/>
      <c r="R125" s="146"/>
      <c r="T125" s="73" t="s">
        <v>189</v>
      </c>
      <c r="U125" s="74" t="s">
        <v>38</v>
      </c>
      <c r="V125" s="74" t="s">
        <v>190</v>
      </c>
      <c r="W125" s="74" t="s">
        <v>191</v>
      </c>
      <c r="X125" s="74" t="s">
        <v>192</v>
      </c>
      <c r="Y125" s="74" t="s">
        <v>193</v>
      </c>
      <c r="Z125" s="74" t="s">
        <v>194</v>
      </c>
      <c r="AA125" s="75" t="s">
        <v>195</v>
      </c>
    </row>
    <row r="126" spans="2:63" s="1" customFormat="1" ht="29.25" customHeight="1">
      <c r="B126" s="31"/>
      <c r="C126" s="77" t="s">
        <v>157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260">
        <f>BK126</f>
        <v>0</v>
      </c>
      <c r="O126" s="261"/>
      <c r="P126" s="261"/>
      <c r="Q126" s="261"/>
      <c r="R126" s="33"/>
      <c r="T126" s="76"/>
      <c r="U126" s="47"/>
      <c r="V126" s="47"/>
      <c r="W126" s="147">
        <f>W127+W180+W188</f>
        <v>0</v>
      </c>
      <c r="X126" s="47"/>
      <c r="Y126" s="147">
        <f>Y127+Y180+Y188</f>
        <v>0.46591000000000005</v>
      </c>
      <c r="Z126" s="47"/>
      <c r="AA126" s="148">
        <f>AA127+AA180+AA188</f>
        <v>0</v>
      </c>
      <c r="AT126" s="14" t="s">
        <v>73</v>
      </c>
      <c r="AU126" s="14" t="s">
        <v>162</v>
      </c>
      <c r="BK126" s="149">
        <f>BK127+BK180+BK188</f>
        <v>0</v>
      </c>
    </row>
    <row r="127" spans="2:63" s="10" customFormat="1" ht="37.35" customHeight="1">
      <c r="B127" s="150"/>
      <c r="C127" s="151"/>
      <c r="D127" s="152" t="s">
        <v>163</v>
      </c>
      <c r="E127" s="152"/>
      <c r="F127" s="152"/>
      <c r="G127" s="152"/>
      <c r="H127" s="152"/>
      <c r="I127" s="152"/>
      <c r="J127" s="152"/>
      <c r="K127" s="152"/>
      <c r="L127" s="152"/>
      <c r="M127" s="152"/>
      <c r="N127" s="240">
        <f>BK127</f>
        <v>0</v>
      </c>
      <c r="O127" s="238"/>
      <c r="P127" s="238"/>
      <c r="Q127" s="238"/>
      <c r="R127" s="153"/>
      <c r="T127" s="154"/>
      <c r="U127" s="151"/>
      <c r="V127" s="151"/>
      <c r="W127" s="155">
        <f>W128+W138+W142+W156+W172+W177</f>
        <v>0</v>
      </c>
      <c r="X127" s="151"/>
      <c r="Y127" s="155">
        <f>Y128+Y138+Y142+Y156+Y172+Y177</f>
        <v>0.46591000000000005</v>
      </c>
      <c r="Z127" s="151"/>
      <c r="AA127" s="156">
        <f>AA128+AA138+AA142+AA156+AA172+AA177</f>
        <v>0</v>
      </c>
      <c r="AR127" s="157" t="s">
        <v>84</v>
      </c>
      <c r="AT127" s="158" t="s">
        <v>73</v>
      </c>
      <c r="AU127" s="158" t="s">
        <v>74</v>
      </c>
      <c r="AY127" s="157" t="s">
        <v>196</v>
      </c>
      <c r="BK127" s="159">
        <f>BK128+BK138+BK142+BK156+BK172+BK177</f>
        <v>0</v>
      </c>
    </row>
    <row r="128" spans="2:63" s="10" customFormat="1" ht="19.9" customHeight="1">
      <c r="B128" s="150"/>
      <c r="C128" s="151"/>
      <c r="D128" s="160" t="s">
        <v>164</v>
      </c>
      <c r="E128" s="160"/>
      <c r="F128" s="160"/>
      <c r="G128" s="160"/>
      <c r="H128" s="160"/>
      <c r="I128" s="160"/>
      <c r="J128" s="160"/>
      <c r="K128" s="160"/>
      <c r="L128" s="160"/>
      <c r="M128" s="160"/>
      <c r="N128" s="262">
        <f>BK128</f>
        <v>0</v>
      </c>
      <c r="O128" s="263"/>
      <c r="P128" s="263"/>
      <c r="Q128" s="263"/>
      <c r="R128" s="153"/>
      <c r="T128" s="154"/>
      <c r="U128" s="151"/>
      <c r="V128" s="151"/>
      <c r="W128" s="155">
        <f>SUM(W129:W137)</f>
        <v>0</v>
      </c>
      <c r="X128" s="151"/>
      <c r="Y128" s="155">
        <f>SUM(Y129:Y137)</f>
        <v>0</v>
      </c>
      <c r="Z128" s="151"/>
      <c r="AA128" s="156">
        <f>SUM(AA129:AA137)</f>
        <v>0</v>
      </c>
      <c r="AR128" s="157" t="s">
        <v>84</v>
      </c>
      <c r="AT128" s="158" t="s">
        <v>73</v>
      </c>
      <c r="AU128" s="158" t="s">
        <v>9</v>
      </c>
      <c r="AY128" s="157" t="s">
        <v>196</v>
      </c>
      <c r="BK128" s="159">
        <f>SUM(BK129:BK137)</f>
        <v>0</v>
      </c>
    </row>
    <row r="129" spans="2:65" s="1" customFormat="1" ht="57" customHeight="1">
      <c r="B129" s="132"/>
      <c r="C129" s="161" t="s">
        <v>606</v>
      </c>
      <c r="D129" s="161" t="s">
        <v>198</v>
      </c>
      <c r="E129" s="162" t="s">
        <v>515</v>
      </c>
      <c r="F129" s="247" t="s">
        <v>516</v>
      </c>
      <c r="G129" s="248"/>
      <c r="H129" s="248"/>
      <c r="I129" s="248"/>
      <c r="J129" s="163" t="s">
        <v>201</v>
      </c>
      <c r="K129" s="164">
        <v>20</v>
      </c>
      <c r="L129" s="249">
        <v>0</v>
      </c>
      <c r="M129" s="248"/>
      <c r="N129" s="250">
        <f aca="true" t="shared" si="5" ref="N129:N137">ROUND(L129*K129,0)</f>
        <v>0</v>
      </c>
      <c r="O129" s="251"/>
      <c r="P129" s="251"/>
      <c r="Q129" s="251"/>
      <c r="R129" s="134"/>
      <c r="T129" s="165" t="s">
        <v>3</v>
      </c>
      <c r="U129" s="40" t="s">
        <v>39</v>
      </c>
      <c r="V129" s="32"/>
      <c r="W129" s="166">
        <f aca="true" t="shared" si="6" ref="W129:W137">V129*K129</f>
        <v>0</v>
      </c>
      <c r="X129" s="166">
        <v>0</v>
      </c>
      <c r="Y129" s="166">
        <f aca="true" t="shared" si="7" ref="Y129:Y137">X129*K129</f>
        <v>0</v>
      </c>
      <c r="Z129" s="166">
        <v>0</v>
      </c>
      <c r="AA129" s="167">
        <f aca="true" t="shared" si="8" ref="AA129:AA137">Z129*K129</f>
        <v>0</v>
      </c>
      <c r="AR129" s="14" t="s">
        <v>202</v>
      </c>
      <c r="AT129" s="14" t="s">
        <v>198</v>
      </c>
      <c r="AU129" s="14" t="s">
        <v>84</v>
      </c>
      <c r="AY129" s="14" t="s">
        <v>196</v>
      </c>
      <c r="BE129" s="110">
        <f aca="true" t="shared" si="9" ref="BE129:BE137">IF(U129="základní",N129,0)</f>
        <v>0</v>
      </c>
      <c r="BF129" s="110">
        <f aca="true" t="shared" si="10" ref="BF129:BF137">IF(U129="snížená",N129,0)</f>
        <v>0</v>
      </c>
      <c r="BG129" s="110">
        <f aca="true" t="shared" si="11" ref="BG129:BG137">IF(U129="zákl. přenesená",N129,0)</f>
        <v>0</v>
      </c>
      <c r="BH129" s="110">
        <f aca="true" t="shared" si="12" ref="BH129:BH137">IF(U129="sníž. přenesená",N129,0)</f>
        <v>0</v>
      </c>
      <c r="BI129" s="110">
        <f aca="true" t="shared" si="13" ref="BI129:BI137">IF(U129="nulová",N129,0)</f>
        <v>0</v>
      </c>
      <c r="BJ129" s="14" t="s">
        <v>9</v>
      </c>
      <c r="BK129" s="110">
        <f aca="true" t="shared" si="14" ref="BK129:BK137">ROUND(L129*K129,0)</f>
        <v>0</v>
      </c>
      <c r="BL129" s="14" t="s">
        <v>203</v>
      </c>
      <c r="BM129" s="14" t="s">
        <v>2115</v>
      </c>
    </row>
    <row r="130" spans="2:65" s="1" customFormat="1" ht="57" customHeight="1">
      <c r="B130" s="132"/>
      <c r="C130" s="161" t="s">
        <v>9</v>
      </c>
      <c r="D130" s="161" t="s">
        <v>198</v>
      </c>
      <c r="E130" s="162" t="s">
        <v>199</v>
      </c>
      <c r="F130" s="247" t="s">
        <v>200</v>
      </c>
      <c r="G130" s="248"/>
      <c r="H130" s="248"/>
      <c r="I130" s="248"/>
      <c r="J130" s="163" t="s">
        <v>201</v>
      </c>
      <c r="K130" s="164">
        <v>17</v>
      </c>
      <c r="L130" s="249">
        <v>0</v>
      </c>
      <c r="M130" s="248"/>
      <c r="N130" s="250">
        <f t="shared" si="5"/>
        <v>0</v>
      </c>
      <c r="O130" s="251"/>
      <c r="P130" s="251"/>
      <c r="Q130" s="251"/>
      <c r="R130" s="134"/>
      <c r="T130" s="165" t="s">
        <v>3</v>
      </c>
      <c r="U130" s="40" t="s">
        <v>39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202</v>
      </c>
      <c r="AT130" s="14" t="s">
        <v>198</v>
      </c>
      <c r="AU130" s="14" t="s">
        <v>84</v>
      </c>
      <c r="AY130" s="14" t="s">
        <v>196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9</v>
      </c>
      <c r="BK130" s="110">
        <f t="shared" si="14"/>
        <v>0</v>
      </c>
      <c r="BL130" s="14" t="s">
        <v>203</v>
      </c>
      <c r="BM130" s="14" t="s">
        <v>2116</v>
      </c>
    </row>
    <row r="131" spans="2:65" s="1" customFormat="1" ht="57" customHeight="1">
      <c r="B131" s="132"/>
      <c r="C131" s="161" t="s">
        <v>216</v>
      </c>
      <c r="D131" s="161" t="s">
        <v>198</v>
      </c>
      <c r="E131" s="162" t="s">
        <v>615</v>
      </c>
      <c r="F131" s="247" t="s">
        <v>616</v>
      </c>
      <c r="G131" s="248"/>
      <c r="H131" s="248"/>
      <c r="I131" s="248"/>
      <c r="J131" s="163" t="s">
        <v>201</v>
      </c>
      <c r="K131" s="164">
        <v>17</v>
      </c>
      <c r="L131" s="249">
        <v>0</v>
      </c>
      <c r="M131" s="248"/>
      <c r="N131" s="250">
        <f t="shared" si="5"/>
        <v>0</v>
      </c>
      <c r="O131" s="251"/>
      <c r="P131" s="251"/>
      <c r="Q131" s="251"/>
      <c r="R131" s="134"/>
      <c r="T131" s="165" t="s">
        <v>3</v>
      </c>
      <c r="U131" s="40" t="s">
        <v>39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202</v>
      </c>
      <c r="AT131" s="14" t="s">
        <v>198</v>
      </c>
      <c r="AU131" s="14" t="s">
        <v>84</v>
      </c>
      <c r="AY131" s="14" t="s">
        <v>196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9</v>
      </c>
      <c r="BK131" s="110">
        <f t="shared" si="14"/>
        <v>0</v>
      </c>
      <c r="BL131" s="14" t="s">
        <v>203</v>
      </c>
      <c r="BM131" s="14" t="s">
        <v>2117</v>
      </c>
    </row>
    <row r="132" spans="2:65" s="1" customFormat="1" ht="57" customHeight="1">
      <c r="B132" s="132"/>
      <c r="C132" s="168" t="s">
        <v>221</v>
      </c>
      <c r="D132" s="168" t="s">
        <v>217</v>
      </c>
      <c r="E132" s="169" t="s">
        <v>618</v>
      </c>
      <c r="F132" s="252" t="s">
        <v>619</v>
      </c>
      <c r="G132" s="251"/>
      <c r="H132" s="251"/>
      <c r="I132" s="251"/>
      <c r="J132" s="170" t="s">
        <v>201</v>
      </c>
      <c r="K132" s="171">
        <v>10</v>
      </c>
      <c r="L132" s="253">
        <v>0</v>
      </c>
      <c r="M132" s="251"/>
      <c r="N132" s="254">
        <f t="shared" si="5"/>
        <v>0</v>
      </c>
      <c r="O132" s="251"/>
      <c r="P132" s="251"/>
      <c r="Q132" s="251"/>
      <c r="R132" s="134"/>
      <c r="T132" s="165" t="s">
        <v>3</v>
      </c>
      <c r="U132" s="40" t="s">
        <v>39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212</v>
      </c>
      <c r="AT132" s="14" t="s">
        <v>217</v>
      </c>
      <c r="AU132" s="14" t="s">
        <v>84</v>
      </c>
      <c r="AY132" s="14" t="s">
        <v>196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9</v>
      </c>
      <c r="BK132" s="110">
        <f t="shared" si="14"/>
        <v>0</v>
      </c>
      <c r="BL132" s="14" t="s">
        <v>212</v>
      </c>
      <c r="BM132" s="14" t="s">
        <v>2118</v>
      </c>
    </row>
    <row r="133" spans="2:65" s="1" customFormat="1" ht="57" customHeight="1">
      <c r="B133" s="132"/>
      <c r="C133" s="161" t="s">
        <v>242</v>
      </c>
      <c r="D133" s="161" t="s">
        <v>198</v>
      </c>
      <c r="E133" s="162" t="s">
        <v>621</v>
      </c>
      <c r="F133" s="247" t="s">
        <v>622</v>
      </c>
      <c r="G133" s="248"/>
      <c r="H133" s="248"/>
      <c r="I133" s="248"/>
      <c r="J133" s="163" t="s">
        <v>201</v>
      </c>
      <c r="K133" s="164">
        <v>28</v>
      </c>
      <c r="L133" s="249">
        <v>0</v>
      </c>
      <c r="M133" s="248"/>
      <c r="N133" s="250">
        <f t="shared" si="5"/>
        <v>0</v>
      </c>
      <c r="O133" s="251"/>
      <c r="P133" s="251"/>
      <c r="Q133" s="251"/>
      <c r="R133" s="134"/>
      <c r="T133" s="165" t="s">
        <v>3</v>
      </c>
      <c r="U133" s="40" t="s">
        <v>39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202</v>
      </c>
      <c r="AT133" s="14" t="s">
        <v>198</v>
      </c>
      <c r="AU133" s="14" t="s">
        <v>84</v>
      </c>
      <c r="AY133" s="14" t="s">
        <v>196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9</v>
      </c>
      <c r="BK133" s="110">
        <f t="shared" si="14"/>
        <v>0</v>
      </c>
      <c r="BL133" s="14" t="s">
        <v>203</v>
      </c>
      <c r="BM133" s="14" t="s">
        <v>2119</v>
      </c>
    </row>
    <row r="134" spans="2:65" s="1" customFormat="1" ht="31.5" customHeight="1">
      <c r="B134" s="132"/>
      <c r="C134" s="168" t="s">
        <v>264</v>
      </c>
      <c r="D134" s="168" t="s">
        <v>217</v>
      </c>
      <c r="E134" s="169" t="s">
        <v>218</v>
      </c>
      <c r="F134" s="252" t="s">
        <v>219</v>
      </c>
      <c r="G134" s="251"/>
      <c r="H134" s="251"/>
      <c r="I134" s="251"/>
      <c r="J134" s="170" t="s">
        <v>201</v>
      </c>
      <c r="K134" s="171">
        <v>206</v>
      </c>
      <c r="L134" s="253">
        <v>0</v>
      </c>
      <c r="M134" s="251"/>
      <c r="N134" s="254">
        <f t="shared" si="5"/>
        <v>0</v>
      </c>
      <c r="O134" s="251"/>
      <c r="P134" s="251"/>
      <c r="Q134" s="251"/>
      <c r="R134" s="134"/>
      <c r="T134" s="165" t="s">
        <v>3</v>
      </c>
      <c r="U134" s="40" t="s">
        <v>39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203</v>
      </c>
      <c r="AT134" s="14" t="s">
        <v>217</v>
      </c>
      <c r="AU134" s="14" t="s">
        <v>84</v>
      </c>
      <c r="AY134" s="14" t="s">
        <v>196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9</v>
      </c>
      <c r="BK134" s="110">
        <f t="shared" si="14"/>
        <v>0</v>
      </c>
      <c r="BL134" s="14" t="s">
        <v>203</v>
      </c>
      <c r="BM134" s="14" t="s">
        <v>2120</v>
      </c>
    </row>
    <row r="135" spans="2:65" s="1" customFormat="1" ht="82.5" customHeight="1">
      <c r="B135" s="132"/>
      <c r="C135" s="168" t="s">
        <v>532</v>
      </c>
      <c r="D135" s="168" t="s">
        <v>217</v>
      </c>
      <c r="E135" s="169" t="s">
        <v>635</v>
      </c>
      <c r="F135" s="252" t="s">
        <v>636</v>
      </c>
      <c r="G135" s="251"/>
      <c r="H135" s="251"/>
      <c r="I135" s="251"/>
      <c r="J135" s="170" t="s">
        <v>612</v>
      </c>
      <c r="K135" s="171">
        <v>2</v>
      </c>
      <c r="L135" s="253">
        <v>0</v>
      </c>
      <c r="M135" s="251"/>
      <c r="N135" s="254">
        <f t="shared" si="5"/>
        <v>0</v>
      </c>
      <c r="O135" s="251"/>
      <c r="P135" s="251"/>
      <c r="Q135" s="251"/>
      <c r="R135" s="134"/>
      <c r="T135" s="165" t="s">
        <v>3</v>
      </c>
      <c r="U135" s="40" t="s">
        <v>39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212</v>
      </c>
      <c r="AT135" s="14" t="s">
        <v>217</v>
      </c>
      <c r="AU135" s="14" t="s">
        <v>84</v>
      </c>
      <c r="AY135" s="14" t="s">
        <v>196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9</v>
      </c>
      <c r="BK135" s="110">
        <f t="shared" si="14"/>
        <v>0</v>
      </c>
      <c r="BL135" s="14" t="s">
        <v>212</v>
      </c>
      <c r="BM135" s="14" t="s">
        <v>2121</v>
      </c>
    </row>
    <row r="136" spans="2:65" s="1" customFormat="1" ht="82.5" customHeight="1">
      <c r="B136" s="132"/>
      <c r="C136" s="168" t="s">
        <v>401</v>
      </c>
      <c r="D136" s="168" t="s">
        <v>217</v>
      </c>
      <c r="E136" s="169" t="s">
        <v>638</v>
      </c>
      <c r="F136" s="252" t="s">
        <v>639</v>
      </c>
      <c r="G136" s="251"/>
      <c r="H136" s="251"/>
      <c r="I136" s="251"/>
      <c r="J136" s="170" t="s">
        <v>612</v>
      </c>
      <c r="K136" s="171">
        <v>2</v>
      </c>
      <c r="L136" s="253">
        <v>0</v>
      </c>
      <c r="M136" s="251"/>
      <c r="N136" s="254">
        <f t="shared" si="5"/>
        <v>0</v>
      </c>
      <c r="O136" s="251"/>
      <c r="P136" s="251"/>
      <c r="Q136" s="251"/>
      <c r="R136" s="134"/>
      <c r="T136" s="165" t="s">
        <v>3</v>
      </c>
      <c r="U136" s="40" t="s">
        <v>39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212</v>
      </c>
      <c r="AT136" s="14" t="s">
        <v>217</v>
      </c>
      <c r="AU136" s="14" t="s">
        <v>84</v>
      </c>
      <c r="AY136" s="14" t="s">
        <v>196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9</v>
      </c>
      <c r="BK136" s="110">
        <f t="shared" si="14"/>
        <v>0</v>
      </c>
      <c r="BL136" s="14" t="s">
        <v>212</v>
      </c>
      <c r="BM136" s="14" t="s">
        <v>2122</v>
      </c>
    </row>
    <row r="137" spans="2:65" s="1" customFormat="1" ht="31.5" customHeight="1">
      <c r="B137" s="132"/>
      <c r="C137" s="168" t="s">
        <v>10</v>
      </c>
      <c r="D137" s="168" t="s">
        <v>217</v>
      </c>
      <c r="E137" s="169" t="s">
        <v>222</v>
      </c>
      <c r="F137" s="252" t="s">
        <v>223</v>
      </c>
      <c r="G137" s="251"/>
      <c r="H137" s="251"/>
      <c r="I137" s="251"/>
      <c r="J137" s="170" t="s">
        <v>224</v>
      </c>
      <c r="K137" s="172">
        <v>0</v>
      </c>
      <c r="L137" s="253">
        <v>0</v>
      </c>
      <c r="M137" s="251"/>
      <c r="N137" s="254">
        <f t="shared" si="5"/>
        <v>0</v>
      </c>
      <c r="O137" s="251"/>
      <c r="P137" s="251"/>
      <c r="Q137" s="251"/>
      <c r="R137" s="134"/>
      <c r="T137" s="165" t="s">
        <v>3</v>
      </c>
      <c r="U137" s="40" t="s">
        <v>39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203</v>
      </c>
      <c r="AT137" s="14" t="s">
        <v>217</v>
      </c>
      <c r="AU137" s="14" t="s">
        <v>84</v>
      </c>
      <c r="AY137" s="14" t="s">
        <v>196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9</v>
      </c>
      <c r="BK137" s="110">
        <f t="shared" si="14"/>
        <v>0</v>
      </c>
      <c r="BL137" s="14" t="s">
        <v>203</v>
      </c>
      <c r="BM137" s="14" t="s">
        <v>2123</v>
      </c>
    </row>
    <row r="138" spans="2:63" s="10" customFormat="1" ht="29.85" customHeight="1">
      <c r="B138" s="150"/>
      <c r="C138" s="151"/>
      <c r="D138" s="160" t="s">
        <v>166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64">
        <f>BK138</f>
        <v>0</v>
      </c>
      <c r="O138" s="265"/>
      <c r="P138" s="265"/>
      <c r="Q138" s="265"/>
      <c r="R138" s="153"/>
      <c r="T138" s="154"/>
      <c r="U138" s="151"/>
      <c r="V138" s="151"/>
      <c r="W138" s="155">
        <f>SUM(W139:W141)</f>
        <v>0</v>
      </c>
      <c r="X138" s="151"/>
      <c r="Y138" s="155">
        <f>SUM(Y139:Y141)</f>
        <v>0.08546</v>
      </c>
      <c r="Z138" s="151"/>
      <c r="AA138" s="156">
        <f>SUM(AA139:AA141)</f>
        <v>0</v>
      </c>
      <c r="AR138" s="157" t="s">
        <v>84</v>
      </c>
      <c r="AT138" s="158" t="s">
        <v>73</v>
      </c>
      <c r="AU138" s="158" t="s">
        <v>9</v>
      </c>
      <c r="AY138" s="157" t="s">
        <v>196</v>
      </c>
      <c r="BK138" s="159">
        <f>SUM(BK139:BK141)</f>
        <v>0</v>
      </c>
    </row>
    <row r="139" spans="2:65" s="1" customFormat="1" ht="22.5" customHeight="1">
      <c r="B139" s="132"/>
      <c r="C139" s="168" t="s">
        <v>296</v>
      </c>
      <c r="D139" s="168" t="s">
        <v>217</v>
      </c>
      <c r="E139" s="169" t="s">
        <v>243</v>
      </c>
      <c r="F139" s="252" t="s">
        <v>244</v>
      </c>
      <c r="G139" s="251"/>
      <c r="H139" s="251"/>
      <c r="I139" s="251"/>
      <c r="J139" s="170" t="s">
        <v>245</v>
      </c>
      <c r="K139" s="171">
        <v>50</v>
      </c>
      <c r="L139" s="253">
        <v>0</v>
      </c>
      <c r="M139" s="251"/>
      <c r="N139" s="254">
        <f>ROUND(L139*K139,0)</f>
        <v>0</v>
      </c>
      <c r="O139" s="251"/>
      <c r="P139" s="251"/>
      <c r="Q139" s="251"/>
      <c r="R139" s="134"/>
      <c r="T139" s="165" t="s">
        <v>3</v>
      </c>
      <c r="U139" s="40" t="s">
        <v>39</v>
      </c>
      <c r="V139" s="32"/>
      <c r="W139" s="166">
        <f>V139*K139</f>
        <v>0</v>
      </c>
      <c r="X139" s="166">
        <v>0.00113</v>
      </c>
      <c r="Y139" s="166">
        <f>X139*K139</f>
        <v>0.056499999999999995</v>
      </c>
      <c r="Z139" s="166">
        <v>0</v>
      </c>
      <c r="AA139" s="167">
        <f>Z139*K139</f>
        <v>0</v>
      </c>
      <c r="AR139" s="14" t="s">
        <v>203</v>
      </c>
      <c r="AT139" s="14" t="s">
        <v>217</v>
      </c>
      <c r="AU139" s="14" t="s">
        <v>84</v>
      </c>
      <c r="AY139" s="14" t="s">
        <v>196</v>
      </c>
      <c r="BE139" s="110">
        <f>IF(U139="základní",N139,0)</f>
        <v>0</v>
      </c>
      <c r="BF139" s="110">
        <f>IF(U139="snížená",N139,0)</f>
        <v>0</v>
      </c>
      <c r="BG139" s="110">
        <f>IF(U139="zákl. přenesená",N139,0)</f>
        <v>0</v>
      </c>
      <c r="BH139" s="110">
        <f>IF(U139="sníž. přenesená",N139,0)</f>
        <v>0</v>
      </c>
      <c r="BI139" s="110">
        <f>IF(U139="nulová",N139,0)</f>
        <v>0</v>
      </c>
      <c r="BJ139" s="14" t="s">
        <v>9</v>
      </c>
      <c r="BK139" s="110">
        <f>ROUND(L139*K139,0)</f>
        <v>0</v>
      </c>
      <c r="BL139" s="14" t="s">
        <v>203</v>
      </c>
      <c r="BM139" s="14" t="s">
        <v>2124</v>
      </c>
    </row>
    <row r="140" spans="2:65" s="1" customFormat="1" ht="44.25" customHeight="1">
      <c r="B140" s="132"/>
      <c r="C140" s="168" t="s">
        <v>574</v>
      </c>
      <c r="D140" s="168" t="s">
        <v>217</v>
      </c>
      <c r="E140" s="169" t="s">
        <v>248</v>
      </c>
      <c r="F140" s="252" t="s">
        <v>2125</v>
      </c>
      <c r="G140" s="251"/>
      <c r="H140" s="251"/>
      <c r="I140" s="251"/>
      <c r="J140" s="170" t="s">
        <v>250</v>
      </c>
      <c r="K140" s="171">
        <v>2</v>
      </c>
      <c r="L140" s="253">
        <v>0</v>
      </c>
      <c r="M140" s="251"/>
      <c r="N140" s="254">
        <f>ROUND(L140*K140,0)</f>
        <v>0</v>
      </c>
      <c r="O140" s="251"/>
      <c r="P140" s="251"/>
      <c r="Q140" s="251"/>
      <c r="R140" s="134"/>
      <c r="T140" s="165" t="s">
        <v>3</v>
      </c>
      <c r="U140" s="40" t="s">
        <v>39</v>
      </c>
      <c r="V140" s="32"/>
      <c r="W140" s="166">
        <f>V140*K140</f>
        <v>0</v>
      </c>
      <c r="X140" s="166">
        <v>0.01448</v>
      </c>
      <c r="Y140" s="166">
        <f>X140*K140</f>
        <v>0.02896</v>
      </c>
      <c r="Z140" s="166">
        <v>0</v>
      </c>
      <c r="AA140" s="167">
        <f>Z140*K140</f>
        <v>0</v>
      </c>
      <c r="AR140" s="14" t="s">
        <v>203</v>
      </c>
      <c r="AT140" s="14" t="s">
        <v>217</v>
      </c>
      <c r="AU140" s="14" t="s">
        <v>84</v>
      </c>
      <c r="AY140" s="14" t="s">
        <v>196</v>
      </c>
      <c r="BE140" s="110">
        <f>IF(U140="základní",N140,0)</f>
        <v>0</v>
      </c>
      <c r="BF140" s="110">
        <f>IF(U140="snížená",N140,0)</f>
        <v>0</v>
      </c>
      <c r="BG140" s="110">
        <f>IF(U140="zákl. přenesená",N140,0)</f>
        <v>0</v>
      </c>
      <c r="BH140" s="110">
        <f>IF(U140="sníž. přenesená",N140,0)</f>
        <v>0</v>
      </c>
      <c r="BI140" s="110">
        <f>IF(U140="nulová",N140,0)</f>
        <v>0</v>
      </c>
      <c r="BJ140" s="14" t="s">
        <v>9</v>
      </c>
      <c r="BK140" s="110">
        <f>ROUND(L140*K140,0)</f>
        <v>0</v>
      </c>
      <c r="BL140" s="14" t="s">
        <v>203</v>
      </c>
      <c r="BM140" s="14" t="s">
        <v>2126</v>
      </c>
    </row>
    <row r="141" spans="2:65" s="1" customFormat="1" ht="31.5" customHeight="1">
      <c r="B141" s="132"/>
      <c r="C141" s="168" t="s">
        <v>202</v>
      </c>
      <c r="D141" s="168" t="s">
        <v>217</v>
      </c>
      <c r="E141" s="169" t="s">
        <v>257</v>
      </c>
      <c r="F141" s="252" t="s">
        <v>258</v>
      </c>
      <c r="G141" s="251"/>
      <c r="H141" s="251"/>
      <c r="I141" s="251"/>
      <c r="J141" s="170" t="s">
        <v>224</v>
      </c>
      <c r="K141" s="172">
        <v>0</v>
      </c>
      <c r="L141" s="253">
        <v>0</v>
      </c>
      <c r="M141" s="251"/>
      <c r="N141" s="254">
        <f>ROUND(L141*K141,0)</f>
        <v>0</v>
      </c>
      <c r="O141" s="251"/>
      <c r="P141" s="251"/>
      <c r="Q141" s="251"/>
      <c r="R141" s="134"/>
      <c r="T141" s="165" t="s">
        <v>3</v>
      </c>
      <c r="U141" s="40" t="s">
        <v>39</v>
      </c>
      <c r="V141" s="32"/>
      <c r="W141" s="166">
        <f>V141*K141</f>
        <v>0</v>
      </c>
      <c r="X141" s="166">
        <v>0</v>
      </c>
      <c r="Y141" s="166">
        <f>X141*K141</f>
        <v>0</v>
      </c>
      <c r="Z141" s="166">
        <v>0</v>
      </c>
      <c r="AA141" s="167">
        <f>Z141*K141</f>
        <v>0</v>
      </c>
      <c r="AR141" s="14" t="s">
        <v>203</v>
      </c>
      <c r="AT141" s="14" t="s">
        <v>217</v>
      </c>
      <c r="AU141" s="14" t="s">
        <v>84</v>
      </c>
      <c r="AY141" s="14" t="s">
        <v>196</v>
      </c>
      <c r="BE141" s="110">
        <f>IF(U141="základní",N141,0)</f>
        <v>0</v>
      </c>
      <c r="BF141" s="110">
        <f>IF(U141="snížená",N141,0)</f>
        <v>0</v>
      </c>
      <c r="BG141" s="110">
        <f>IF(U141="zákl. přenesená",N141,0)</f>
        <v>0</v>
      </c>
      <c r="BH141" s="110">
        <f>IF(U141="sníž. přenesená",N141,0)</f>
        <v>0</v>
      </c>
      <c r="BI141" s="110">
        <f>IF(U141="nulová",N141,0)</f>
        <v>0</v>
      </c>
      <c r="BJ141" s="14" t="s">
        <v>9</v>
      </c>
      <c r="BK141" s="110">
        <f>ROUND(L141*K141,0)</f>
        <v>0</v>
      </c>
      <c r="BL141" s="14" t="s">
        <v>203</v>
      </c>
      <c r="BM141" s="14" t="s">
        <v>2127</v>
      </c>
    </row>
    <row r="142" spans="2:63" s="10" customFormat="1" ht="29.85" customHeight="1">
      <c r="B142" s="150"/>
      <c r="C142" s="151"/>
      <c r="D142" s="160" t="s">
        <v>167</v>
      </c>
      <c r="E142" s="160"/>
      <c r="F142" s="160"/>
      <c r="G142" s="160"/>
      <c r="H142" s="160"/>
      <c r="I142" s="160"/>
      <c r="J142" s="160"/>
      <c r="K142" s="160"/>
      <c r="L142" s="160"/>
      <c r="M142" s="160"/>
      <c r="N142" s="264">
        <f>BK142</f>
        <v>0</v>
      </c>
      <c r="O142" s="265"/>
      <c r="P142" s="265"/>
      <c r="Q142" s="265"/>
      <c r="R142" s="153"/>
      <c r="T142" s="154"/>
      <c r="U142" s="151"/>
      <c r="V142" s="151"/>
      <c r="W142" s="155">
        <f>SUM(W143:W155)</f>
        <v>0</v>
      </c>
      <c r="X142" s="151"/>
      <c r="Y142" s="155">
        <f>SUM(Y143:Y155)</f>
        <v>0.27065000000000006</v>
      </c>
      <c r="Z142" s="151"/>
      <c r="AA142" s="156">
        <f>SUM(AA143:AA155)</f>
        <v>0</v>
      </c>
      <c r="AR142" s="157" t="s">
        <v>84</v>
      </c>
      <c r="AT142" s="158" t="s">
        <v>73</v>
      </c>
      <c r="AU142" s="158" t="s">
        <v>9</v>
      </c>
      <c r="AY142" s="157" t="s">
        <v>196</v>
      </c>
      <c r="BK142" s="159">
        <f>SUM(BK143:BK155)</f>
        <v>0</v>
      </c>
    </row>
    <row r="143" spans="2:65" s="1" customFormat="1" ht="31.5" customHeight="1">
      <c r="B143" s="132"/>
      <c r="C143" s="168" t="s">
        <v>507</v>
      </c>
      <c r="D143" s="168" t="s">
        <v>217</v>
      </c>
      <c r="E143" s="169" t="s">
        <v>528</v>
      </c>
      <c r="F143" s="252" t="s">
        <v>529</v>
      </c>
      <c r="G143" s="251"/>
      <c r="H143" s="251"/>
      <c r="I143" s="251"/>
      <c r="J143" s="170" t="s">
        <v>201</v>
      </c>
      <c r="K143" s="171">
        <v>20</v>
      </c>
      <c r="L143" s="253">
        <v>0</v>
      </c>
      <c r="M143" s="251"/>
      <c r="N143" s="254">
        <f aca="true" t="shared" si="15" ref="N143:N155">ROUND(L143*K143,0)</f>
        <v>0</v>
      </c>
      <c r="O143" s="251"/>
      <c r="P143" s="251"/>
      <c r="Q143" s="251"/>
      <c r="R143" s="134"/>
      <c r="T143" s="165" t="s">
        <v>3</v>
      </c>
      <c r="U143" s="40" t="s">
        <v>39</v>
      </c>
      <c r="V143" s="32"/>
      <c r="W143" s="166">
        <f aca="true" t="shared" si="16" ref="W143:W155">V143*K143</f>
        <v>0</v>
      </c>
      <c r="X143" s="166">
        <v>0.00199</v>
      </c>
      <c r="Y143" s="166">
        <f aca="true" t="shared" si="17" ref="Y143:Y155">X143*K143</f>
        <v>0.0398</v>
      </c>
      <c r="Z143" s="166">
        <v>0</v>
      </c>
      <c r="AA143" s="167">
        <f aca="true" t="shared" si="18" ref="AA143:AA155">Z143*K143</f>
        <v>0</v>
      </c>
      <c r="AR143" s="14" t="s">
        <v>203</v>
      </c>
      <c r="AT143" s="14" t="s">
        <v>217</v>
      </c>
      <c r="AU143" s="14" t="s">
        <v>84</v>
      </c>
      <c r="AY143" s="14" t="s">
        <v>196</v>
      </c>
      <c r="BE143" s="110">
        <f aca="true" t="shared" si="19" ref="BE143:BE155">IF(U143="základní",N143,0)</f>
        <v>0</v>
      </c>
      <c r="BF143" s="110">
        <f aca="true" t="shared" si="20" ref="BF143:BF155">IF(U143="snížená",N143,0)</f>
        <v>0</v>
      </c>
      <c r="BG143" s="110">
        <f aca="true" t="shared" si="21" ref="BG143:BG155">IF(U143="zákl. přenesená",N143,0)</f>
        <v>0</v>
      </c>
      <c r="BH143" s="110">
        <f aca="true" t="shared" si="22" ref="BH143:BH155">IF(U143="sníž. přenesená",N143,0)</f>
        <v>0</v>
      </c>
      <c r="BI143" s="110">
        <f aca="true" t="shared" si="23" ref="BI143:BI155">IF(U143="nulová",N143,0)</f>
        <v>0</v>
      </c>
      <c r="BJ143" s="14" t="s">
        <v>9</v>
      </c>
      <c r="BK143" s="110">
        <f aca="true" t="shared" si="24" ref="BK143:BK155">ROUND(L143*K143,0)</f>
        <v>0</v>
      </c>
      <c r="BL143" s="14" t="s">
        <v>203</v>
      </c>
      <c r="BM143" s="14" t="s">
        <v>2128</v>
      </c>
    </row>
    <row r="144" spans="2:65" s="1" customFormat="1" ht="31.5" customHeight="1">
      <c r="B144" s="132"/>
      <c r="C144" s="168" t="s">
        <v>666</v>
      </c>
      <c r="D144" s="168" t="s">
        <v>217</v>
      </c>
      <c r="E144" s="169" t="s">
        <v>261</v>
      </c>
      <c r="F144" s="252" t="s">
        <v>262</v>
      </c>
      <c r="G144" s="251"/>
      <c r="H144" s="251"/>
      <c r="I144" s="251"/>
      <c r="J144" s="170" t="s">
        <v>201</v>
      </c>
      <c r="K144" s="171">
        <v>17</v>
      </c>
      <c r="L144" s="253">
        <v>0</v>
      </c>
      <c r="M144" s="251"/>
      <c r="N144" s="254">
        <f t="shared" si="15"/>
        <v>0</v>
      </c>
      <c r="O144" s="251"/>
      <c r="P144" s="251"/>
      <c r="Q144" s="251"/>
      <c r="R144" s="134"/>
      <c r="T144" s="165" t="s">
        <v>3</v>
      </c>
      <c r="U144" s="40" t="s">
        <v>39</v>
      </c>
      <c r="V144" s="32"/>
      <c r="W144" s="166">
        <f t="shared" si="16"/>
        <v>0</v>
      </c>
      <c r="X144" s="166">
        <v>0.00296</v>
      </c>
      <c r="Y144" s="166">
        <f t="shared" si="17"/>
        <v>0.05032</v>
      </c>
      <c r="Z144" s="166">
        <v>0</v>
      </c>
      <c r="AA144" s="167">
        <f t="shared" si="18"/>
        <v>0</v>
      </c>
      <c r="AR144" s="14" t="s">
        <v>203</v>
      </c>
      <c r="AT144" s="14" t="s">
        <v>217</v>
      </c>
      <c r="AU144" s="14" t="s">
        <v>84</v>
      </c>
      <c r="AY144" s="14" t="s">
        <v>196</v>
      </c>
      <c r="BE144" s="110">
        <f t="shared" si="19"/>
        <v>0</v>
      </c>
      <c r="BF144" s="110">
        <f t="shared" si="20"/>
        <v>0</v>
      </c>
      <c r="BG144" s="110">
        <f t="shared" si="21"/>
        <v>0</v>
      </c>
      <c r="BH144" s="110">
        <f t="shared" si="22"/>
        <v>0</v>
      </c>
      <c r="BI144" s="110">
        <f t="shared" si="23"/>
        <v>0</v>
      </c>
      <c r="BJ144" s="14" t="s">
        <v>9</v>
      </c>
      <c r="BK144" s="110">
        <f t="shared" si="24"/>
        <v>0</v>
      </c>
      <c r="BL144" s="14" t="s">
        <v>203</v>
      </c>
      <c r="BM144" s="14" t="s">
        <v>2129</v>
      </c>
    </row>
    <row r="145" spans="2:65" s="1" customFormat="1" ht="31.5" customHeight="1">
      <c r="B145" s="132"/>
      <c r="C145" s="168" t="s">
        <v>316</v>
      </c>
      <c r="D145" s="168" t="s">
        <v>217</v>
      </c>
      <c r="E145" s="169" t="s">
        <v>725</v>
      </c>
      <c r="F145" s="252" t="s">
        <v>726</v>
      </c>
      <c r="G145" s="251"/>
      <c r="H145" s="251"/>
      <c r="I145" s="251"/>
      <c r="J145" s="170" t="s">
        <v>201</v>
      </c>
      <c r="K145" s="171">
        <v>17</v>
      </c>
      <c r="L145" s="253">
        <v>0</v>
      </c>
      <c r="M145" s="251"/>
      <c r="N145" s="254">
        <f t="shared" si="15"/>
        <v>0</v>
      </c>
      <c r="O145" s="251"/>
      <c r="P145" s="251"/>
      <c r="Q145" s="251"/>
      <c r="R145" s="134"/>
      <c r="T145" s="165" t="s">
        <v>3</v>
      </c>
      <c r="U145" s="40" t="s">
        <v>39</v>
      </c>
      <c r="V145" s="32"/>
      <c r="W145" s="166">
        <f t="shared" si="16"/>
        <v>0</v>
      </c>
      <c r="X145" s="166">
        <v>0.0044</v>
      </c>
      <c r="Y145" s="166">
        <f t="shared" si="17"/>
        <v>0.0748</v>
      </c>
      <c r="Z145" s="166">
        <v>0</v>
      </c>
      <c r="AA145" s="167">
        <f t="shared" si="18"/>
        <v>0</v>
      </c>
      <c r="AR145" s="14" t="s">
        <v>203</v>
      </c>
      <c r="AT145" s="14" t="s">
        <v>217</v>
      </c>
      <c r="AU145" s="14" t="s">
        <v>84</v>
      </c>
      <c r="AY145" s="14" t="s">
        <v>196</v>
      </c>
      <c r="BE145" s="110">
        <f t="shared" si="19"/>
        <v>0</v>
      </c>
      <c r="BF145" s="110">
        <f t="shared" si="20"/>
        <v>0</v>
      </c>
      <c r="BG145" s="110">
        <f t="shared" si="21"/>
        <v>0</v>
      </c>
      <c r="BH145" s="110">
        <f t="shared" si="22"/>
        <v>0</v>
      </c>
      <c r="BI145" s="110">
        <f t="shared" si="23"/>
        <v>0</v>
      </c>
      <c r="BJ145" s="14" t="s">
        <v>9</v>
      </c>
      <c r="BK145" s="110">
        <f t="shared" si="24"/>
        <v>0</v>
      </c>
      <c r="BL145" s="14" t="s">
        <v>203</v>
      </c>
      <c r="BM145" s="14" t="s">
        <v>2130</v>
      </c>
    </row>
    <row r="146" spans="2:65" s="1" customFormat="1" ht="31.5" customHeight="1">
      <c r="B146" s="132"/>
      <c r="C146" s="168" t="s">
        <v>320</v>
      </c>
      <c r="D146" s="168" t="s">
        <v>217</v>
      </c>
      <c r="E146" s="169" t="s">
        <v>728</v>
      </c>
      <c r="F146" s="252" t="s">
        <v>729</v>
      </c>
      <c r="G146" s="251"/>
      <c r="H146" s="251"/>
      <c r="I146" s="251"/>
      <c r="J146" s="170" t="s">
        <v>201</v>
      </c>
      <c r="K146" s="171">
        <v>10</v>
      </c>
      <c r="L146" s="253">
        <v>0</v>
      </c>
      <c r="M146" s="251"/>
      <c r="N146" s="254">
        <f t="shared" si="15"/>
        <v>0</v>
      </c>
      <c r="O146" s="251"/>
      <c r="P146" s="251"/>
      <c r="Q146" s="251"/>
      <c r="R146" s="134"/>
      <c r="T146" s="165" t="s">
        <v>3</v>
      </c>
      <c r="U146" s="40" t="s">
        <v>39</v>
      </c>
      <c r="V146" s="32"/>
      <c r="W146" s="166">
        <f t="shared" si="16"/>
        <v>0</v>
      </c>
      <c r="X146" s="166">
        <v>0.00629</v>
      </c>
      <c r="Y146" s="166">
        <f t="shared" si="17"/>
        <v>0.0629</v>
      </c>
      <c r="Z146" s="166">
        <v>0</v>
      </c>
      <c r="AA146" s="167">
        <f t="shared" si="18"/>
        <v>0</v>
      </c>
      <c r="AR146" s="14" t="s">
        <v>203</v>
      </c>
      <c r="AT146" s="14" t="s">
        <v>217</v>
      </c>
      <c r="AU146" s="14" t="s">
        <v>84</v>
      </c>
      <c r="AY146" s="14" t="s">
        <v>196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9</v>
      </c>
      <c r="BK146" s="110">
        <f t="shared" si="24"/>
        <v>0</v>
      </c>
      <c r="BL146" s="14" t="s">
        <v>203</v>
      </c>
      <c r="BM146" s="14" t="s">
        <v>2131</v>
      </c>
    </row>
    <row r="147" spans="2:65" s="1" customFormat="1" ht="31.5" customHeight="1">
      <c r="B147" s="132"/>
      <c r="C147" s="168" t="s">
        <v>325</v>
      </c>
      <c r="D147" s="168" t="s">
        <v>217</v>
      </c>
      <c r="E147" s="169" t="s">
        <v>731</v>
      </c>
      <c r="F147" s="252" t="s">
        <v>732</v>
      </c>
      <c r="G147" s="251"/>
      <c r="H147" s="251"/>
      <c r="I147" s="251"/>
      <c r="J147" s="170" t="s">
        <v>201</v>
      </c>
      <c r="K147" s="171">
        <v>5</v>
      </c>
      <c r="L147" s="253">
        <v>0</v>
      </c>
      <c r="M147" s="251"/>
      <c r="N147" s="254">
        <f t="shared" si="15"/>
        <v>0</v>
      </c>
      <c r="O147" s="251"/>
      <c r="P147" s="251"/>
      <c r="Q147" s="251"/>
      <c r="R147" s="134"/>
      <c r="T147" s="165" t="s">
        <v>3</v>
      </c>
      <c r="U147" s="40" t="s">
        <v>39</v>
      </c>
      <c r="V147" s="32"/>
      <c r="W147" s="166">
        <f t="shared" si="16"/>
        <v>0</v>
      </c>
      <c r="X147" s="166">
        <v>0.00667</v>
      </c>
      <c r="Y147" s="166">
        <f t="shared" si="17"/>
        <v>0.03335</v>
      </c>
      <c r="Z147" s="166">
        <v>0</v>
      </c>
      <c r="AA147" s="167">
        <f t="shared" si="18"/>
        <v>0</v>
      </c>
      <c r="AR147" s="14" t="s">
        <v>203</v>
      </c>
      <c r="AT147" s="14" t="s">
        <v>217</v>
      </c>
      <c r="AU147" s="14" t="s">
        <v>84</v>
      </c>
      <c r="AY147" s="14" t="s">
        <v>196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9</v>
      </c>
      <c r="BK147" s="110">
        <f t="shared" si="24"/>
        <v>0</v>
      </c>
      <c r="BL147" s="14" t="s">
        <v>203</v>
      </c>
      <c r="BM147" s="14" t="s">
        <v>2132</v>
      </c>
    </row>
    <row r="148" spans="2:65" s="1" customFormat="1" ht="44.25" customHeight="1">
      <c r="B148" s="132"/>
      <c r="C148" s="168" t="s">
        <v>603</v>
      </c>
      <c r="D148" s="168" t="s">
        <v>217</v>
      </c>
      <c r="E148" s="169" t="s">
        <v>1991</v>
      </c>
      <c r="F148" s="252" t="s">
        <v>1992</v>
      </c>
      <c r="G148" s="251"/>
      <c r="H148" s="251"/>
      <c r="I148" s="251"/>
      <c r="J148" s="170" t="s">
        <v>250</v>
      </c>
      <c r="K148" s="171">
        <v>2</v>
      </c>
      <c r="L148" s="253">
        <v>0</v>
      </c>
      <c r="M148" s="251"/>
      <c r="N148" s="254">
        <f t="shared" si="15"/>
        <v>0</v>
      </c>
      <c r="O148" s="251"/>
      <c r="P148" s="251"/>
      <c r="Q148" s="251"/>
      <c r="R148" s="134"/>
      <c r="T148" s="165" t="s">
        <v>3</v>
      </c>
      <c r="U148" s="40" t="s">
        <v>39</v>
      </c>
      <c r="V148" s="32"/>
      <c r="W148" s="166">
        <f t="shared" si="16"/>
        <v>0</v>
      </c>
      <c r="X148" s="166">
        <v>0.00114</v>
      </c>
      <c r="Y148" s="166">
        <f t="shared" si="17"/>
        <v>0.00228</v>
      </c>
      <c r="Z148" s="166">
        <v>0</v>
      </c>
      <c r="AA148" s="167">
        <f t="shared" si="18"/>
        <v>0</v>
      </c>
      <c r="AR148" s="14" t="s">
        <v>203</v>
      </c>
      <c r="AT148" s="14" t="s">
        <v>217</v>
      </c>
      <c r="AU148" s="14" t="s">
        <v>84</v>
      </c>
      <c r="AY148" s="14" t="s">
        <v>196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9</v>
      </c>
      <c r="BK148" s="110">
        <f t="shared" si="24"/>
        <v>0</v>
      </c>
      <c r="BL148" s="14" t="s">
        <v>203</v>
      </c>
      <c r="BM148" s="14" t="s">
        <v>2133</v>
      </c>
    </row>
    <row r="149" spans="2:65" s="1" customFormat="1" ht="44.25" customHeight="1">
      <c r="B149" s="132"/>
      <c r="C149" s="168" t="s">
        <v>670</v>
      </c>
      <c r="D149" s="168" t="s">
        <v>217</v>
      </c>
      <c r="E149" s="169" t="s">
        <v>1994</v>
      </c>
      <c r="F149" s="252" t="s">
        <v>1995</v>
      </c>
      <c r="G149" s="251"/>
      <c r="H149" s="251"/>
      <c r="I149" s="251"/>
      <c r="J149" s="170" t="s">
        <v>250</v>
      </c>
      <c r="K149" s="171">
        <v>1</v>
      </c>
      <c r="L149" s="253">
        <v>0</v>
      </c>
      <c r="M149" s="251"/>
      <c r="N149" s="254">
        <f t="shared" si="15"/>
        <v>0</v>
      </c>
      <c r="O149" s="251"/>
      <c r="P149" s="251"/>
      <c r="Q149" s="251"/>
      <c r="R149" s="134"/>
      <c r="T149" s="165" t="s">
        <v>3</v>
      </c>
      <c r="U149" s="40" t="s">
        <v>39</v>
      </c>
      <c r="V149" s="32"/>
      <c r="W149" s="166">
        <f t="shared" si="16"/>
        <v>0</v>
      </c>
      <c r="X149" s="166">
        <v>0.00149</v>
      </c>
      <c r="Y149" s="166">
        <f t="shared" si="17"/>
        <v>0.00149</v>
      </c>
      <c r="Z149" s="166">
        <v>0</v>
      </c>
      <c r="AA149" s="167">
        <f t="shared" si="18"/>
        <v>0</v>
      </c>
      <c r="AR149" s="14" t="s">
        <v>203</v>
      </c>
      <c r="AT149" s="14" t="s">
        <v>217</v>
      </c>
      <c r="AU149" s="14" t="s">
        <v>84</v>
      </c>
      <c r="AY149" s="14" t="s">
        <v>196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9</v>
      </c>
      <c r="BK149" s="110">
        <f t="shared" si="24"/>
        <v>0</v>
      </c>
      <c r="BL149" s="14" t="s">
        <v>203</v>
      </c>
      <c r="BM149" s="14" t="s">
        <v>2134</v>
      </c>
    </row>
    <row r="150" spans="2:65" s="1" customFormat="1" ht="44.25" customHeight="1">
      <c r="B150" s="132"/>
      <c r="C150" s="168" t="s">
        <v>341</v>
      </c>
      <c r="D150" s="168" t="s">
        <v>217</v>
      </c>
      <c r="E150" s="169" t="s">
        <v>742</v>
      </c>
      <c r="F150" s="252" t="s">
        <v>743</v>
      </c>
      <c r="G150" s="251"/>
      <c r="H150" s="251"/>
      <c r="I150" s="251"/>
      <c r="J150" s="170" t="s">
        <v>250</v>
      </c>
      <c r="K150" s="171">
        <v>2</v>
      </c>
      <c r="L150" s="253">
        <v>0</v>
      </c>
      <c r="M150" s="251"/>
      <c r="N150" s="254">
        <f t="shared" si="15"/>
        <v>0</v>
      </c>
      <c r="O150" s="251"/>
      <c r="P150" s="251"/>
      <c r="Q150" s="251"/>
      <c r="R150" s="134"/>
      <c r="T150" s="165" t="s">
        <v>3</v>
      </c>
      <c r="U150" s="40" t="s">
        <v>39</v>
      </c>
      <c r="V150" s="32"/>
      <c r="W150" s="166">
        <f t="shared" si="16"/>
        <v>0</v>
      </c>
      <c r="X150" s="166">
        <v>0.00176</v>
      </c>
      <c r="Y150" s="166">
        <f t="shared" si="17"/>
        <v>0.00352</v>
      </c>
      <c r="Z150" s="166">
        <v>0</v>
      </c>
      <c r="AA150" s="167">
        <f t="shared" si="18"/>
        <v>0</v>
      </c>
      <c r="AR150" s="14" t="s">
        <v>203</v>
      </c>
      <c r="AT150" s="14" t="s">
        <v>217</v>
      </c>
      <c r="AU150" s="14" t="s">
        <v>84</v>
      </c>
      <c r="AY150" s="14" t="s">
        <v>196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9</v>
      </c>
      <c r="BK150" s="110">
        <f t="shared" si="24"/>
        <v>0</v>
      </c>
      <c r="BL150" s="14" t="s">
        <v>203</v>
      </c>
      <c r="BM150" s="14" t="s">
        <v>2135</v>
      </c>
    </row>
    <row r="151" spans="2:65" s="1" customFormat="1" ht="44.25" customHeight="1">
      <c r="B151" s="132"/>
      <c r="C151" s="168" t="s">
        <v>510</v>
      </c>
      <c r="D151" s="168" t="s">
        <v>217</v>
      </c>
      <c r="E151" s="169" t="s">
        <v>2136</v>
      </c>
      <c r="F151" s="252" t="s">
        <v>2137</v>
      </c>
      <c r="G151" s="251"/>
      <c r="H151" s="251"/>
      <c r="I151" s="251"/>
      <c r="J151" s="170" t="s">
        <v>250</v>
      </c>
      <c r="K151" s="171">
        <v>1</v>
      </c>
      <c r="L151" s="253">
        <v>0</v>
      </c>
      <c r="M151" s="251"/>
      <c r="N151" s="254">
        <f t="shared" si="15"/>
        <v>0</v>
      </c>
      <c r="O151" s="251"/>
      <c r="P151" s="251"/>
      <c r="Q151" s="251"/>
      <c r="R151" s="134"/>
      <c r="T151" s="165" t="s">
        <v>3</v>
      </c>
      <c r="U151" s="40" t="s">
        <v>39</v>
      </c>
      <c r="V151" s="32"/>
      <c r="W151" s="166">
        <f t="shared" si="16"/>
        <v>0</v>
      </c>
      <c r="X151" s="166">
        <v>0.00219</v>
      </c>
      <c r="Y151" s="166">
        <f t="shared" si="17"/>
        <v>0.00219</v>
      </c>
      <c r="Z151" s="166">
        <v>0</v>
      </c>
      <c r="AA151" s="167">
        <f t="shared" si="18"/>
        <v>0</v>
      </c>
      <c r="AR151" s="14" t="s">
        <v>203</v>
      </c>
      <c r="AT151" s="14" t="s">
        <v>217</v>
      </c>
      <c r="AU151" s="14" t="s">
        <v>84</v>
      </c>
      <c r="AY151" s="14" t="s">
        <v>196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9</v>
      </c>
      <c r="BK151" s="110">
        <f t="shared" si="24"/>
        <v>0</v>
      </c>
      <c r="BL151" s="14" t="s">
        <v>203</v>
      </c>
      <c r="BM151" s="14" t="s">
        <v>2138</v>
      </c>
    </row>
    <row r="152" spans="2:65" s="1" customFormat="1" ht="31.5" customHeight="1">
      <c r="B152" s="132"/>
      <c r="C152" s="168" t="s">
        <v>197</v>
      </c>
      <c r="D152" s="168" t="s">
        <v>217</v>
      </c>
      <c r="E152" s="169" t="s">
        <v>273</v>
      </c>
      <c r="F152" s="252" t="s">
        <v>274</v>
      </c>
      <c r="G152" s="251"/>
      <c r="H152" s="251"/>
      <c r="I152" s="251"/>
      <c r="J152" s="170" t="s">
        <v>201</v>
      </c>
      <c r="K152" s="171">
        <v>54</v>
      </c>
      <c r="L152" s="253">
        <v>0</v>
      </c>
      <c r="M152" s="251"/>
      <c r="N152" s="254">
        <f t="shared" si="15"/>
        <v>0</v>
      </c>
      <c r="O152" s="251"/>
      <c r="P152" s="251"/>
      <c r="Q152" s="251"/>
      <c r="R152" s="134"/>
      <c r="T152" s="165" t="s">
        <v>3</v>
      </c>
      <c r="U152" s="40" t="s">
        <v>39</v>
      </c>
      <c r="V152" s="32"/>
      <c r="W152" s="166">
        <f t="shared" si="16"/>
        <v>0</v>
      </c>
      <c r="X152" s="166">
        <v>0</v>
      </c>
      <c r="Y152" s="166">
        <f t="shared" si="17"/>
        <v>0</v>
      </c>
      <c r="Z152" s="166">
        <v>0</v>
      </c>
      <c r="AA152" s="167">
        <f t="shared" si="18"/>
        <v>0</v>
      </c>
      <c r="AR152" s="14" t="s">
        <v>203</v>
      </c>
      <c r="AT152" s="14" t="s">
        <v>217</v>
      </c>
      <c r="AU152" s="14" t="s">
        <v>84</v>
      </c>
      <c r="AY152" s="14" t="s">
        <v>196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9</v>
      </c>
      <c r="BK152" s="110">
        <f t="shared" si="24"/>
        <v>0</v>
      </c>
      <c r="BL152" s="14" t="s">
        <v>203</v>
      </c>
      <c r="BM152" s="14" t="s">
        <v>2139</v>
      </c>
    </row>
    <row r="153" spans="2:65" s="1" customFormat="1" ht="31.5" customHeight="1">
      <c r="B153" s="132"/>
      <c r="C153" s="168" t="s">
        <v>260</v>
      </c>
      <c r="D153" s="168" t="s">
        <v>217</v>
      </c>
      <c r="E153" s="169" t="s">
        <v>277</v>
      </c>
      <c r="F153" s="252" t="s">
        <v>278</v>
      </c>
      <c r="G153" s="251"/>
      <c r="H153" s="251"/>
      <c r="I153" s="251"/>
      <c r="J153" s="170" t="s">
        <v>201</v>
      </c>
      <c r="K153" s="171">
        <v>38</v>
      </c>
      <c r="L153" s="253">
        <v>0</v>
      </c>
      <c r="M153" s="251"/>
      <c r="N153" s="254">
        <f t="shared" si="15"/>
        <v>0</v>
      </c>
      <c r="O153" s="251"/>
      <c r="P153" s="251"/>
      <c r="Q153" s="251"/>
      <c r="R153" s="134"/>
      <c r="T153" s="165" t="s">
        <v>3</v>
      </c>
      <c r="U153" s="40" t="s">
        <v>39</v>
      </c>
      <c r="V153" s="32"/>
      <c r="W153" s="166">
        <f t="shared" si="16"/>
        <v>0</v>
      </c>
      <c r="X153" s="166">
        <v>0</v>
      </c>
      <c r="Y153" s="166">
        <f t="shared" si="17"/>
        <v>0</v>
      </c>
      <c r="Z153" s="166">
        <v>0</v>
      </c>
      <c r="AA153" s="167">
        <f t="shared" si="18"/>
        <v>0</v>
      </c>
      <c r="AR153" s="14" t="s">
        <v>203</v>
      </c>
      <c r="AT153" s="14" t="s">
        <v>217</v>
      </c>
      <c r="AU153" s="14" t="s">
        <v>84</v>
      </c>
      <c r="AY153" s="14" t="s">
        <v>196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9</v>
      </c>
      <c r="BK153" s="110">
        <f t="shared" si="24"/>
        <v>0</v>
      </c>
      <c r="BL153" s="14" t="s">
        <v>203</v>
      </c>
      <c r="BM153" s="14" t="s">
        <v>2140</v>
      </c>
    </row>
    <row r="154" spans="2:65" s="1" customFormat="1" ht="22.5" customHeight="1">
      <c r="B154" s="132"/>
      <c r="C154" s="168" t="s">
        <v>288</v>
      </c>
      <c r="D154" s="168" t="s">
        <v>217</v>
      </c>
      <c r="E154" s="169" t="s">
        <v>281</v>
      </c>
      <c r="F154" s="252" t="s">
        <v>282</v>
      </c>
      <c r="G154" s="251"/>
      <c r="H154" s="251"/>
      <c r="I154" s="251"/>
      <c r="J154" s="170" t="s">
        <v>224</v>
      </c>
      <c r="K154" s="172">
        <v>0</v>
      </c>
      <c r="L154" s="253">
        <v>0</v>
      </c>
      <c r="M154" s="251"/>
      <c r="N154" s="254">
        <f t="shared" si="15"/>
        <v>0</v>
      </c>
      <c r="O154" s="251"/>
      <c r="P154" s="251"/>
      <c r="Q154" s="251"/>
      <c r="R154" s="134"/>
      <c r="T154" s="165" t="s">
        <v>3</v>
      </c>
      <c r="U154" s="40" t="s">
        <v>39</v>
      </c>
      <c r="V154" s="32"/>
      <c r="W154" s="166">
        <f t="shared" si="16"/>
        <v>0</v>
      </c>
      <c r="X154" s="166">
        <v>0</v>
      </c>
      <c r="Y154" s="166">
        <f t="shared" si="17"/>
        <v>0</v>
      </c>
      <c r="Z154" s="166">
        <v>0</v>
      </c>
      <c r="AA154" s="167">
        <f t="shared" si="18"/>
        <v>0</v>
      </c>
      <c r="AR154" s="14" t="s">
        <v>203</v>
      </c>
      <c r="AT154" s="14" t="s">
        <v>217</v>
      </c>
      <c r="AU154" s="14" t="s">
        <v>84</v>
      </c>
      <c r="AY154" s="14" t="s">
        <v>196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9</v>
      </c>
      <c r="BK154" s="110">
        <f t="shared" si="24"/>
        <v>0</v>
      </c>
      <c r="BL154" s="14" t="s">
        <v>203</v>
      </c>
      <c r="BM154" s="14" t="s">
        <v>2141</v>
      </c>
    </row>
    <row r="155" spans="2:65" s="1" customFormat="1" ht="31.5" customHeight="1">
      <c r="B155" s="132"/>
      <c r="C155" s="168" t="s">
        <v>208</v>
      </c>
      <c r="D155" s="168" t="s">
        <v>217</v>
      </c>
      <c r="E155" s="169" t="s">
        <v>285</v>
      </c>
      <c r="F155" s="252" t="s">
        <v>286</v>
      </c>
      <c r="G155" s="251"/>
      <c r="H155" s="251"/>
      <c r="I155" s="251"/>
      <c r="J155" s="170" t="s">
        <v>224</v>
      </c>
      <c r="K155" s="172">
        <v>0</v>
      </c>
      <c r="L155" s="253">
        <v>0</v>
      </c>
      <c r="M155" s="251"/>
      <c r="N155" s="254">
        <f t="shared" si="15"/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 t="shared" si="16"/>
        <v>0</v>
      </c>
      <c r="X155" s="166">
        <v>0</v>
      </c>
      <c r="Y155" s="166">
        <f t="shared" si="17"/>
        <v>0</v>
      </c>
      <c r="Z155" s="166">
        <v>0</v>
      </c>
      <c r="AA155" s="167">
        <f t="shared" si="18"/>
        <v>0</v>
      </c>
      <c r="AR155" s="14" t="s">
        <v>203</v>
      </c>
      <c r="AT155" s="14" t="s">
        <v>217</v>
      </c>
      <c r="AU155" s="14" t="s">
        <v>84</v>
      </c>
      <c r="AY155" s="14" t="s">
        <v>196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9</v>
      </c>
      <c r="BK155" s="110">
        <f t="shared" si="24"/>
        <v>0</v>
      </c>
      <c r="BL155" s="14" t="s">
        <v>203</v>
      </c>
      <c r="BM155" s="14" t="s">
        <v>2142</v>
      </c>
    </row>
    <row r="156" spans="2:63" s="10" customFormat="1" ht="29.85" customHeight="1">
      <c r="B156" s="150"/>
      <c r="C156" s="151"/>
      <c r="D156" s="160" t="s">
        <v>168</v>
      </c>
      <c r="E156" s="160"/>
      <c r="F156" s="160"/>
      <c r="G156" s="160"/>
      <c r="H156" s="160"/>
      <c r="I156" s="160"/>
      <c r="J156" s="160"/>
      <c r="K156" s="160"/>
      <c r="L156" s="160"/>
      <c r="M156" s="160"/>
      <c r="N156" s="264">
        <f>BK156</f>
        <v>0</v>
      </c>
      <c r="O156" s="265"/>
      <c r="P156" s="265"/>
      <c r="Q156" s="265"/>
      <c r="R156" s="153"/>
      <c r="T156" s="154"/>
      <c r="U156" s="151"/>
      <c r="V156" s="151"/>
      <c r="W156" s="155">
        <f>SUM(W157:W171)</f>
        <v>0</v>
      </c>
      <c r="X156" s="151"/>
      <c r="Y156" s="155">
        <f>SUM(Y157:Y171)</f>
        <v>0.10444000000000002</v>
      </c>
      <c r="Z156" s="151"/>
      <c r="AA156" s="156">
        <f>SUM(AA157:AA171)</f>
        <v>0</v>
      </c>
      <c r="AR156" s="157" t="s">
        <v>84</v>
      </c>
      <c r="AT156" s="158" t="s">
        <v>73</v>
      </c>
      <c r="AU156" s="158" t="s">
        <v>9</v>
      </c>
      <c r="AY156" s="157" t="s">
        <v>196</v>
      </c>
      <c r="BK156" s="159">
        <f>SUM(BK157:BK171)</f>
        <v>0</v>
      </c>
    </row>
    <row r="157" spans="2:65" s="1" customFormat="1" ht="31.5" customHeight="1">
      <c r="B157" s="132"/>
      <c r="C157" s="168" t="s">
        <v>882</v>
      </c>
      <c r="D157" s="168" t="s">
        <v>217</v>
      </c>
      <c r="E157" s="169" t="s">
        <v>1922</v>
      </c>
      <c r="F157" s="252" t="s">
        <v>1923</v>
      </c>
      <c r="G157" s="251"/>
      <c r="H157" s="251"/>
      <c r="I157" s="251"/>
      <c r="J157" s="170" t="s">
        <v>245</v>
      </c>
      <c r="K157" s="171">
        <v>2</v>
      </c>
      <c r="L157" s="253">
        <v>0</v>
      </c>
      <c r="M157" s="251"/>
      <c r="N157" s="254">
        <f aca="true" t="shared" si="25" ref="N157:N171">ROUND(L157*K157,0)</f>
        <v>0</v>
      </c>
      <c r="O157" s="251"/>
      <c r="P157" s="251"/>
      <c r="Q157" s="251"/>
      <c r="R157" s="134"/>
      <c r="T157" s="165" t="s">
        <v>3</v>
      </c>
      <c r="U157" s="40" t="s">
        <v>39</v>
      </c>
      <c r="V157" s="32"/>
      <c r="W157" s="166">
        <f aca="true" t="shared" si="26" ref="W157:W171">V157*K157</f>
        <v>0</v>
      </c>
      <c r="X157" s="166">
        <v>0.01309</v>
      </c>
      <c r="Y157" s="166">
        <f aca="true" t="shared" si="27" ref="Y157:Y171">X157*K157</f>
        <v>0.02618</v>
      </c>
      <c r="Z157" s="166">
        <v>0</v>
      </c>
      <c r="AA157" s="167">
        <f aca="true" t="shared" si="28" ref="AA157:AA171">Z157*K157</f>
        <v>0</v>
      </c>
      <c r="AR157" s="14" t="s">
        <v>203</v>
      </c>
      <c r="AT157" s="14" t="s">
        <v>217</v>
      </c>
      <c r="AU157" s="14" t="s">
        <v>84</v>
      </c>
      <c r="AY157" s="14" t="s">
        <v>196</v>
      </c>
      <c r="BE157" s="110">
        <f aca="true" t="shared" si="29" ref="BE157:BE171">IF(U157="základní",N157,0)</f>
        <v>0</v>
      </c>
      <c r="BF157" s="110">
        <f aca="true" t="shared" si="30" ref="BF157:BF171">IF(U157="snížená",N157,0)</f>
        <v>0</v>
      </c>
      <c r="BG157" s="110">
        <f aca="true" t="shared" si="31" ref="BG157:BG171">IF(U157="zákl. přenesená",N157,0)</f>
        <v>0</v>
      </c>
      <c r="BH157" s="110">
        <f aca="true" t="shared" si="32" ref="BH157:BH171">IF(U157="sníž. přenesená",N157,0)</f>
        <v>0</v>
      </c>
      <c r="BI157" s="110">
        <f aca="true" t="shared" si="33" ref="BI157:BI171">IF(U157="nulová",N157,0)</f>
        <v>0</v>
      </c>
      <c r="BJ157" s="14" t="s">
        <v>9</v>
      </c>
      <c r="BK157" s="110">
        <f aca="true" t="shared" si="34" ref="BK157:BK171">ROUND(L157*K157,0)</f>
        <v>0</v>
      </c>
      <c r="BL157" s="14" t="s">
        <v>203</v>
      </c>
      <c r="BM157" s="14" t="s">
        <v>2143</v>
      </c>
    </row>
    <row r="158" spans="2:65" s="1" customFormat="1" ht="31.5" customHeight="1">
      <c r="B158" s="132"/>
      <c r="C158" s="168" t="s">
        <v>238</v>
      </c>
      <c r="D158" s="168" t="s">
        <v>217</v>
      </c>
      <c r="E158" s="169" t="s">
        <v>773</v>
      </c>
      <c r="F158" s="252" t="s">
        <v>774</v>
      </c>
      <c r="G158" s="251"/>
      <c r="H158" s="251"/>
      <c r="I158" s="251"/>
      <c r="J158" s="170" t="s">
        <v>245</v>
      </c>
      <c r="K158" s="171">
        <v>1</v>
      </c>
      <c r="L158" s="253">
        <v>0</v>
      </c>
      <c r="M158" s="251"/>
      <c r="N158" s="254">
        <f t="shared" si="25"/>
        <v>0</v>
      </c>
      <c r="O158" s="251"/>
      <c r="P158" s="251"/>
      <c r="Q158" s="251"/>
      <c r="R158" s="134"/>
      <c r="T158" s="165" t="s">
        <v>3</v>
      </c>
      <c r="U158" s="40" t="s">
        <v>39</v>
      </c>
      <c r="V158" s="32"/>
      <c r="W158" s="166">
        <f t="shared" si="26"/>
        <v>0</v>
      </c>
      <c r="X158" s="166">
        <v>0.0168</v>
      </c>
      <c r="Y158" s="166">
        <f t="shared" si="27"/>
        <v>0.0168</v>
      </c>
      <c r="Z158" s="166">
        <v>0</v>
      </c>
      <c r="AA158" s="167">
        <f t="shared" si="28"/>
        <v>0</v>
      </c>
      <c r="AR158" s="14" t="s">
        <v>203</v>
      </c>
      <c r="AT158" s="14" t="s">
        <v>217</v>
      </c>
      <c r="AU158" s="14" t="s">
        <v>84</v>
      </c>
      <c r="AY158" s="14" t="s">
        <v>196</v>
      </c>
      <c r="BE158" s="110">
        <f t="shared" si="29"/>
        <v>0</v>
      </c>
      <c r="BF158" s="110">
        <f t="shared" si="30"/>
        <v>0</v>
      </c>
      <c r="BG158" s="110">
        <f t="shared" si="31"/>
        <v>0</v>
      </c>
      <c r="BH158" s="110">
        <f t="shared" si="32"/>
        <v>0</v>
      </c>
      <c r="BI158" s="110">
        <f t="shared" si="33"/>
        <v>0</v>
      </c>
      <c r="BJ158" s="14" t="s">
        <v>9</v>
      </c>
      <c r="BK158" s="110">
        <f t="shared" si="34"/>
        <v>0</v>
      </c>
      <c r="BL158" s="14" t="s">
        <v>203</v>
      </c>
      <c r="BM158" s="14" t="s">
        <v>2144</v>
      </c>
    </row>
    <row r="159" spans="2:65" s="1" customFormat="1" ht="31.5" customHeight="1">
      <c r="B159" s="132"/>
      <c r="C159" s="168" t="s">
        <v>986</v>
      </c>
      <c r="D159" s="168" t="s">
        <v>217</v>
      </c>
      <c r="E159" s="169" t="s">
        <v>2145</v>
      </c>
      <c r="F159" s="252" t="s">
        <v>2146</v>
      </c>
      <c r="G159" s="251"/>
      <c r="H159" s="251"/>
      <c r="I159" s="251"/>
      <c r="J159" s="170" t="s">
        <v>245</v>
      </c>
      <c r="K159" s="171">
        <v>1</v>
      </c>
      <c r="L159" s="253">
        <v>0</v>
      </c>
      <c r="M159" s="251"/>
      <c r="N159" s="254">
        <f t="shared" si="25"/>
        <v>0</v>
      </c>
      <c r="O159" s="251"/>
      <c r="P159" s="251"/>
      <c r="Q159" s="251"/>
      <c r="R159" s="134"/>
      <c r="T159" s="165" t="s">
        <v>3</v>
      </c>
      <c r="U159" s="40" t="s">
        <v>39</v>
      </c>
      <c r="V159" s="32"/>
      <c r="W159" s="166">
        <f t="shared" si="26"/>
        <v>0</v>
      </c>
      <c r="X159" s="166">
        <v>0.02525</v>
      </c>
      <c r="Y159" s="166">
        <f t="shared" si="27"/>
        <v>0.02525</v>
      </c>
      <c r="Z159" s="166">
        <v>0</v>
      </c>
      <c r="AA159" s="167">
        <f t="shared" si="28"/>
        <v>0</v>
      </c>
      <c r="AR159" s="14" t="s">
        <v>203</v>
      </c>
      <c r="AT159" s="14" t="s">
        <v>217</v>
      </c>
      <c r="AU159" s="14" t="s">
        <v>84</v>
      </c>
      <c r="AY159" s="14" t="s">
        <v>196</v>
      </c>
      <c r="BE159" s="110">
        <f t="shared" si="29"/>
        <v>0</v>
      </c>
      <c r="BF159" s="110">
        <f t="shared" si="30"/>
        <v>0</v>
      </c>
      <c r="BG159" s="110">
        <f t="shared" si="31"/>
        <v>0</v>
      </c>
      <c r="BH159" s="110">
        <f t="shared" si="32"/>
        <v>0</v>
      </c>
      <c r="BI159" s="110">
        <f t="shared" si="33"/>
        <v>0</v>
      </c>
      <c r="BJ159" s="14" t="s">
        <v>9</v>
      </c>
      <c r="BK159" s="110">
        <f t="shared" si="34"/>
        <v>0</v>
      </c>
      <c r="BL159" s="14" t="s">
        <v>203</v>
      </c>
      <c r="BM159" s="14" t="s">
        <v>2147</v>
      </c>
    </row>
    <row r="160" spans="2:65" s="1" customFormat="1" ht="31.5" customHeight="1">
      <c r="B160" s="132"/>
      <c r="C160" s="168" t="s">
        <v>741</v>
      </c>
      <c r="D160" s="168" t="s">
        <v>217</v>
      </c>
      <c r="E160" s="169" t="s">
        <v>289</v>
      </c>
      <c r="F160" s="252" t="s">
        <v>290</v>
      </c>
      <c r="G160" s="251"/>
      <c r="H160" s="251"/>
      <c r="I160" s="251"/>
      <c r="J160" s="170" t="s">
        <v>250</v>
      </c>
      <c r="K160" s="171">
        <v>4</v>
      </c>
      <c r="L160" s="253">
        <v>0</v>
      </c>
      <c r="M160" s="251"/>
      <c r="N160" s="254">
        <f t="shared" si="25"/>
        <v>0</v>
      </c>
      <c r="O160" s="251"/>
      <c r="P160" s="251"/>
      <c r="Q160" s="251"/>
      <c r="R160" s="134"/>
      <c r="T160" s="165" t="s">
        <v>3</v>
      </c>
      <c r="U160" s="40" t="s">
        <v>39</v>
      </c>
      <c r="V160" s="32"/>
      <c r="W160" s="166">
        <f t="shared" si="26"/>
        <v>0</v>
      </c>
      <c r="X160" s="166">
        <v>0.00023</v>
      </c>
      <c r="Y160" s="166">
        <f t="shared" si="27"/>
        <v>0.00092</v>
      </c>
      <c r="Z160" s="166">
        <v>0</v>
      </c>
      <c r="AA160" s="167">
        <f t="shared" si="28"/>
        <v>0</v>
      </c>
      <c r="AR160" s="14" t="s">
        <v>203</v>
      </c>
      <c r="AT160" s="14" t="s">
        <v>217</v>
      </c>
      <c r="AU160" s="14" t="s">
        <v>84</v>
      </c>
      <c r="AY160" s="14" t="s">
        <v>196</v>
      </c>
      <c r="BE160" s="110">
        <f t="shared" si="29"/>
        <v>0</v>
      </c>
      <c r="BF160" s="110">
        <f t="shared" si="30"/>
        <v>0</v>
      </c>
      <c r="BG160" s="110">
        <f t="shared" si="31"/>
        <v>0</v>
      </c>
      <c r="BH160" s="110">
        <f t="shared" si="32"/>
        <v>0</v>
      </c>
      <c r="BI160" s="110">
        <f t="shared" si="33"/>
        <v>0</v>
      </c>
      <c r="BJ160" s="14" t="s">
        <v>9</v>
      </c>
      <c r="BK160" s="110">
        <f t="shared" si="34"/>
        <v>0</v>
      </c>
      <c r="BL160" s="14" t="s">
        <v>203</v>
      </c>
      <c r="BM160" s="14" t="s">
        <v>2148</v>
      </c>
    </row>
    <row r="161" spans="2:65" s="1" customFormat="1" ht="31.5" customHeight="1">
      <c r="B161" s="132"/>
      <c r="C161" s="168" t="s">
        <v>753</v>
      </c>
      <c r="D161" s="168" t="s">
        <v>217</v>
      </c>
      <c r="E161" s="169" t="s">
        <v>2006</v>
      </c>
      <c r="F161" s="252" t="s">
        <v>2007</v>
      </c>
      <c r="G161" s="251"/>
      <c r="H161" s="251"/>
      <c r="I161" s="251"/>
      <c r="J161" s="170" t="s">
        <v>250</v>
      </c>
      <c r="K161" s="171">
        <v>1</v>
      </c>
      <c r="L161" s="253">
        <v>0</v>
      </c>
      <c r="M161" s="251"/>
      <c r="N161" s="254">
        <f t="shared" si="25"/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 t="shared" si="26"/>
        <v>0</v>
      </c>
      <c r="X161" s="166">
        <v>0.0006</v>
      </c>
      <c r="Y161" s="166">
        <f t="shared" si="27"/>
        <v>0.0006</v>
      </c>
      <c r="Z161" s="166">
        <v>0</v>
      </c>
      <c r="AA161" s="167">
        <f t="shared" si="28"/>
        <v>0</v>
      </c>
      <c r="AR161" s="14" t="s">
        <v>203</v>
      </c>
      <c r="AT161" s="14" t="s">
        <v>217</v>
      </c>
      <c r="AU161" s="14" t="s">
        <v>84</v>
      </c>
      <c r="AY161" s="14" t="s">
        <v>196</v>
      </c>
      <c r="BE161" s="110">
        <f t="shared" si="29"/>
        <v>0</v>
      </c>
      <c r="BF161" s="110">
        <f t="shared" si="30"/>
        <v>0</v>
      </c>
      <c r="BG161" s="110">
        <f t="shared" si="31"/>
        <v>0</v>
      </c>
      <c r="BH161" s="110">
        <f t="shared" si="32"/>
        <v>0</v>
      </c>
      <c r="BI161" s="110">
        <f t="shared" si="33"/>
        <v>0</v>
      </c>
      <c r="BJ161" s="14" t="s">
        <v>9</v>
      </c>
      <c r="BK161" s="110">
        <f t="shared" si="34"/>
        <v>0</v>
      </c>
      <c r="BL161" s="14" t="s">
        <v>203</v>
      </c>
      <c r="BM161" s="14" t="s">
        <v>2149</v>
      </c>
    </row>
    <row r="162" spans="2:65" s="1" customFormat="1" ht="31.5" customHeight="1">
      <c r="B162" s="132"/>
      <c r="C162" s="168" t="s">
        <v>749</v>
      </c>
      <c r="D162" s="168" t="s">
        <v>217</v>
      </c>
      <c r="E162" s="169" t="s">
        <v>293</v>
      </c>
      <c r="F162" s="252" t="s">
        <v>294</v>
      </c>
      <c r="G162" s="251"/>
      <c r="H162" s="251"/>
      <c r="I162" s="251"/>
      <c r="J162" s="170" t="s">
        <v>250</v>
      </c>
      <c r="K162" s="171">
        <v>8</v>
      </c>
      <c r="L162" s="253">
        <v>0</v>
      </c>
      <c r="M162" s="251"/>
      <c r="N162" s="254">
        <f t="shared" si="25"/>
        <v>0</v>
      </c>
      <c r="O162" s="251"/>
      <c r="P162" s="251"/>
      <c r="Q162" s="251"/>
      <c r="R162" s="134"/>
      <c r="T162" s="165" t="s">
        <v>3</v>
      </c>
      <c r="U162" s="40" t="s">
        <v>39</v>
      </c>
      <c r="V162" s="32"/>
      <c r="W162" s="166">
        <f t="shared" si="26"/>
        <v>0</v>
      </c>
      <c r="X162" s="166">
        <v>0.00022</v>
      </c>
      <c r="Y162" s="166">
        <f t="shared" si="27"/>
        <v>0.00176</v>
      </c>
      <c r="Z162" s="166">
        <v>0</v>
      </c>
      <c r="AA162" s="167">
        <f t="shared" si="28"/>
        <v>0</v>
      </c>
      <c r="AR162" s="14" t="s">
        <v>203</v>
      </c>
      <c r="AT162" s="14" t="s">
        <v>217</v>
      </c>
      <c r="AU162" s="14" t="s">
        <v>84</v>
      </c>
      <c r="AY162" s="14" t="s">
        <v>196</v>
      </c>
      <c r="BE162" s="110">
        <f t="shared" si="29"/>
        <v>0</v>
      </c>
      <c r="BF162" s="110">
        <f t="shared" si="30"/>
        <v>0</v>
      </c>
      <c r="BG162" s="110">
        <f t="shared" si="31"/>
        <v>0</v>
      </c>
      <c r="BH162" s="110">
        <f t="shared" si="32"/>
        <v>0</v>
      </c>
      <c r="BI162" s="110">
        <f t="shared" si="33"/>
        <v>0</v>
      </c>
      <c r="BJ162" s="14" t="s">
        <v>9</v>
      </c>
      <c r="BK162" s="110">
        <f t="shared" si="34"/>
        <v>0</v>
      </c>
      <c r="BL162" s="14" t="s">
        <v>203</v>
      </c>
      <c r="BM162" s="14" t="s">
        <v>2150</v>
      </c>
    </row>
    <row r="163" spans="2:65" s="1" customFormat="1" ht="31.5" customHeight="1">
      <c r="B163" s="132"/>
      <c r="C163" s="168" t="s">
        <v>461</v>
      </c>
      <c r="D163" s="168" t="s">
        <v>217</v>
      </c>
      <c r="E163" s="169" t="s">
        <v>821</v>
      </c>
      <c r="F163" s="252" t="s">
        <v>822</v>
      </c>
      <c r="G163" s="251"/>
      <c r="H163" s="251"/>
      <c r="I163" s="251"/>
      <c r="J163" s="170" t="s">
        <v>250</v>
      </c>
      <c r="K163" s="171">
        <v>2</v>
      </c>
      <c r="L163" s="253">
        <v>0</v>
      </c>
      <c r="M163" s="251"/>
      <c r="N163" s="254">
        <f t="shared" si="25"/>
        <v>0</v>
      </c>
      <c r="O163" s="251"/>
      <c r="P163" s="251"/>
      <c r="Q163" s="251"/>
      <c r="R163" s="134"/>
      <c r="T163" s="165" t="s">
        <v>3</v>
      </c>
      <c r="U163" s="40" t="s">
        <v>39</v>
      </c>
      <c r="V163" s="32"/>
      <c r="W163" s="166">
        <f t="shared" si="26"/>
        <v>0</v>
      </c>
      <c r="X163" s="166">
        <v>0.0005</v>
      </c>
      <c r="Y163" s="166">
        <f t="shared" si="27"/>
        <v>0.001</v>
      </c>
      <c r="Z163" s="166">
        <v>0</v>
      </c>
      <c r="AA163" s="167">
        <f t="shared" si="28"/>
        <v>0</v>
      </c>
      <c r="AR163" s="14" t="s">
        <v>203</v>
      </c>
      <c r="AT163" s="14" t="s">
        <v>217</v>
      </c>
      <c r="AU163" s="14" t="s">
        <v>84</v>
      </c>
      <c r="AY163" s="14" t="s">
        <v>196</v>
      </c>
      <c r="BE163" s="110">
        <f t="shared" si="29"/>
        <v>0</v>
      </c>
      <c r="BF163" s="110">
        <f t="shared" si="30"/>
        <v>0</v>
      </c>
      <c r="BG163" s="110">
        <f t="shared" si="31"/>
        <v>0</v>
      </c>
      <c r="BH163" s="110">
        <f t="shared" si="32"/>
        <v>0</v>
      </c>
      <c r="BI163" s="110">
        <f t="shared" si="33"/>
        <v>0</v>
      </c>
      <c r="BJ163" s="14" t="s">
        <v>9</v>
      </c>
      <c r="BK163" s="110">
        <f t="shared" si="34"/>
        <v>0</v>
      </c>
      <c r="BL163" s="14" t="s">
        <v>203</v>
      </c>
      <c r="BM163" s="14" t="s">
        <v>2151</v>
      </c>
    </row>
    <row r="164" spans="2:65" s="1" customFormat="1" ht="31.5" customHeight="1">
      <c r="B164" s="132"/>
      <c r="C164" s="168" t="s">
        <v>464</v>
      </c>
      <c r="D164" s="168" t="s">
        <v>217</v>
      </c>
      <c r="E164" s="169" t="s">
        <v>828</v>
      </c>
      <c r="F164" s="252" t="s">
        <v>829</v>
      </c>
      <c r="G164" s="251"/>
      <c r="H164" s="251"/>
      <c r="I164" s="251"/>
      <c r="J164" s="170" t="s">
        <v>250</v>
      </c>
      <c r="K164" s="171">
        <v>2</v>
      </c>
      <c r="L164" s="253">
        <v>0</v>
      </c>
      <c r="M164" s="251"/>
      <c r="N164" s="254">
        <f t="shared" si="25"/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 t="shared" si="26"/>
        <v>0</v>
      </c>
      <c r="X164" s="166">
        <v>0.00107</v>
      </c>
      <c r="Y164" s="166">
        <f t="shared" si="27"/>
        <v>0.00214</v>
      </c>
      <c r="Z164" s="166">
        <v>0</v>
      </c>
      <c r="AA164" s="167">
        <f t="shared" si="28"/>
        <v>0</v>
      </c>
      <c r="AR164" s="14" t="s">
        <v>203</v>
      </c>
      <c r="AT164" s="14" t="s">
        <v>217</v>
      </c>
      <c r="AU164" s="14" t="s">
        <v>84</v>
      </c>
      <c r="AY164" s="14" t="s">
        <v>196</v>
      </c>
      <c r="BE164" s="110">
        <f t="shared" si="29"/>
        <v>0</v>
      </c>
      <c r="BF164" s="110">
        <f t="shared" si="30"/>
        <v>0</v>
      </c>
      <c r="BG164" s="110">
        <f t="shared" si="31"/>
        <v>0</v>
      </c>
      <c r="BH164" s="110">
        <f t="shared" si="32"/>
        <v>0</v>
      </c>
      <c r="BI164" s="110">
        <f t="shared" si="33"/>
        <v>0</v>
      </c>
      <c r="BJ164" s="14" t="s">
        <v>9</v>
      </c>
      <c r="BK164" s="110">
        <f t="shared" si="34"/>
        <v>0</v>
      </c>
      <c r="BL164" s="14" t="s">
        <v>203</v>
      </c>
      <c r="BM164" s="14" t="s">
        <v>2152</v>
      </c>
    </row>
    <row r="165" spans="2:65" s="1" customFormat="1" ht="31.5" customHeight="1">
      <c r="B165" s="132"/>
      <c r="C165" s="168" t="s">
        <v>1388</v>
      </c>
      <c r="D165" s="168" t="s">
        <v>217</v>
      </c>
      <c r="E165" s="169" t="s">
        <v>831</v>
      </c>
      <c r="F165" s="252" t="s">
        <v>832</v>
      </c>
      <c r="G165" s="251"/>
      <c r="H165" s="251"/>
      <c r="I165" s="251"/>
      <c r="J165" s="170" t="s">
        <v>250</v>
      </c>
      <c r="K165" s="171">
        <v>2</v>
      </c>
      <c r="L165" s="253">
        <v>0</v>
      </c>
      <c r="M165" s="251"/>
      <c r="N165" s="254">
        <f t="shared" si="25"/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 t="shared" si="26"/>
        <v>0</v>
      </c>
      <c r="X165" s="166">
        <v>0.00168</v>
      </c>
      <c r="Y165" s="166">
        <f t="shared" si="27"/>
        <v>0.00336</v>
      </c>
      <c r="Z165" s="166">
        <v>0</v>
      </c>
      <c r="AA165" s="167">
        <f t="shared" si="28"/>
        <v>0</v>
      </c>
      <c r="AR165" s="14" t="s">
        <v>203</v>
      </c>
      <c r="AT165" s="14" t="s">
        <v>217</v>
      </c>
      <c r="AU165" s="14" t="s">
        <v>84</v>
      </c>
      <c r="AY165" s="14" t="s">
        <v>196</v>
      </c>
      <c r="BE165" s="110">
        <f t="shared" si="29"/>
        <v>0</v>
      </c>
      <c r="BF165" s="110">
        <f t="shared" si="30"/>
        <v>0</v>
      </c>
      <c r="BG165" s="110">
        <f t="shared" si="31"/>
        <v>0</v>
      </c>
      <c r="BH165" s="110">
        <f t="shared" si="32"/>
        <v>0</v>
      </c>
      <c r="BI165" s="110">
        <f t="shared" si="33"/>
        <v>0</v>
      </c>
      <c r="BJ165" s="14" t="s">
        <v>9</v>
      </c>
      <c r="BK165" s="110">
        <f t="shared" si="34"/>
        <v>0</v>
      </c>
      <c r="BL165" s="14" t="s">
        <v>203</v>
      </c>
      <c r="BM165" s="14" t="s">
        <v>2153</v>
      </c>
    </row>
    <row r="166" spans="2:65" s="1" customFormat="1" ht="31.5" customHeight="1">
      <c r="B166" s="132"/>
      <c r="C166" s="168" t="s">
        <v>467</v>
      </c>
      <c r="D166" s="168" t="s">
        <v>217</v>
      </c>
      <c r="E166" s="169" t="s">
        <v>835</v>
      </c>
      <c r="F166" s="252" t="s">
        <v>836</v>
      </c>
      <c r="G166" s="251"/>
      <c r="H166" s="251"/>
      <c r="I166" s="251"/>
      <c r="J166" s="170" t="s">
        <v>250</v>
      </c>
      <c r="K166" s="171">
        <v>4</v>
      </c>
      <c r="L166" s="253">
        <v>0</v>
      </c>
      <c r="M166" s="251"/>
      <c r="N166" s="254">
        <f t="shared" si="25"/>
        <v>0</v>
      </c>
      <c r="O166" s="251"/>
      <c r="P166" s="251"/>
      <c r="Q166" s="251"/>
      <c r="R166" s="134"/>
      <c r="T166" s="165" t="s">
        <v>3</v>
      </c>
      <c r="U166" s="40" t="s">
        <v>39</v>
      </c>
      <c r="V166" s="32"/>
      <c r="W166" s="166">
        <f t="shared" si="26"/>
        <v>0</v>
      </c>
      <c r="X166" s="166">
        <v>0.00315</v>
      </c>
      <c r="Y166" s="166">
        <f t="shared" si="27"/>
        <v>0.0126</v>
      </c>
      <c r="Z166" s="166">
        <v>0</v>
      </c>
      <c r="AA166" s="167">
        <f t="shared" si="28"/>
        <v>0</v>
      </c>
      <c r="AR166" s="14" t="s">
        <v>203</v>
      </c>
      <c r="AT166" s="14" t="s">
        <v>217</v>
      </c>
      <c r="AU166" s="14" t="s">
        <v>84</v>
      </c>
      <c r="AY166" s="14" t="s">
        <v>196</v>
      </c>
      <c r="BE166" s="110">
        <f t="shared" si="29"/>
        <v>0</v>
      </c>
      <c r="BF166" s="110">
        <f t="shared" si="30"/>
        <v>0</v>
      </c>
      <c r="BG166" s="110">
        <f t="shared" si="31"/>
        <v>0</v>
      </c>
      <c r="BH166" s="110">
        <f t="shared" si="32"/>
        <v>0</v>
      </c>
      <c r="BI166" s="110">
        <f t="shared" si="33"/>
        <v>0</v>
      </c>
      <c r="BJ166" s="14" t="s">
        <v>9</v>
      </c>
      <c r="BK166" s="110">
        <f t="shared" si="34"/>
        <v>0</v>
      </c>
      <c r="BL166" s="14" t="s">
        <v>203</v>
      </c>
      <c r="BM166" s="14" t="s">
        <v>2154</v>
      </c>
    </row>
    <row r="167" spans="2:65" s="1" customFormat="1" ht="31.5" customHeight="1">
      <c r="B167" s="132"/>
      <c r="C167" s="168" t="s">
        <v>604</v>
      </c>
      <c r="D167" s="168" t="s">
        <v>217</v>
      </c>
      <c r="E167" s="169" t="s">
        <v>552</v>
      </c>
      <c r="F167" s="252" t="s">
        <v>2155</v>
      </c>
      <c r="G167" s="251"/>
      <c r="H167" s="251"/>
      <c r="I167" s="251"/>
      <c r="J167" s="170" t="s">
        <v>250</v>
      </c>
      <c r="K167" s="171">
        <v>1</v>
      </c>
      <c r="L167" s="253">
        <v>0</v>
      </c>
      <c r="M167" s="251"/>
      <c r="N167" s="254">
        <f t="shared" si="25"/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 t="shared" si="26"/>
        <v>0</v>
      </c>
      <c r="X167" s="166">
        <v>0.00156</v>
      </c>
      <c r="Y167" s="166">
        <f t="shared" si="27"/>
        <v>0.00156</v>
      </c>
      <c r="Z167" s="166">
        <v>0</v>
      </c>
      <c r="AA167" s="167">
        <f t="shared" si="28"/>
        <v>0</v>
      </c>
      <c r="AR167" s="14" t="s">
        <v>203</v>
      </c>
      <c r="AT167" s="14" t="s">
        <v>217</v>
      </c>
      <c r="AU167" s="14" t="s">
        <v>84</v>
      </c>
      <c r="AY167" s="14" t="s">
        <v>196</v>
      </c>
      <c r="BE167" s="110">
        <f t="shared" si="29"/>
        <v>0</v>
      </c>
      <c r="BF167" s="110">
        <f t="shared" si="30"/>
        <v>0</v>
      </c>
      <c r="BG167" s="110">
        <f t="shared" si="31"/>
        <v>0</v>
      </c>
      <c r="BH167" s="110">
        <f t="shared" si="32"/>
        <v>0</v>
      </c>
      <c r="BI167" s="110">
        <f t="shared" si="33"/>
        <v>0</v>
      </c>
      <c r="BJ167" s="14" t="s">
        <v>9</v>
      </c>
      <c r="BK167" s="110">
        <f t="shared" si="34"/>
        <v>0</v>
      </c>
      <c r="BL167" s="14" t="s">
        <v>203</v>
      </c>
      <c r="BM167" s="14" t="s">
        <v>2156</v>
      </c>
    </row>
    <row r="168" spans="2:65" s="1" customFormat="1" ht="31.5" customHeight="1">
      <c r="B168" s="132"/>
      <c r="C168" s="168" t="s">
        <v>877</v>
      </c>
      <c r="D168" s="168" t="s">
        <v>217</v>
      </c>
      <c r="E168" s="169" t="s">
        <v>1933</v>
      </c>
      <c r="F168" s="252" t="s">
        <v>2157</v>
      </c>
      <c r="G168" s="251"/>
      <c r="H168" s="251"/>
      <c r="I168" s="251"/>
      <c r="J168" s="170" t="s">
        <v>250</v>
      </c>
      <c r="K168" s="171">
        <v>1</v>
      </c>
      <c r="L168" s="253">
        <v>0</v>
      </c>
      <c r="M168" s="251"/>
      <c r="N168" s="254">
        <f t="shared" si="25"/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 t="shared" si="26"/>
        <v>0</v>
      </c>
      <c r="X168" s="166">
        <v>0.00174</v>
      </c>
      <c r="Y168" s="166">
        <f t="shared" si="27"/>
        <v>0.00174</v>
      </c>
      <c r="Z168" s="166">
        <v>0</v>
      </c>
      <c r="AA168" s="167">
        <f t="shared" si="28"/>
        <v>0</v>
      </c>
      <c r="AR168" s="14" t="s">
        <v>203</v>
      </c>
      <c r="AT168" s="14" t="s">
        <v>217</v>
      </c>
      <c r="AU168" s="14" t="s">
        <v>84</v>
      </c>
      <c r="AY168" s="14" t="s">
        <v>196</v>
      </c>
      <c r="BE168" s="110">
        <f t="shared" si="29"/>
        <v>0</v>
      </c>
      <c r="BF168" s="110">
        <f t="shared" si="30"/>
        <v>0</v>
      </c>
      <c r="BG168" s="110">
        <f t="shared" si="31"/>
        <v>0</v>
      </c>
      <c r="BH168" s="110">
        <f t="shared" si="32"/>
        <v>0</v>
      </c>
      <c r="BI168" s="110">
        <f t="shared" si="33"/>
        <v>0</v>
      </c>
      <c r="BJ168" s="14" t="s">
        <v>9</v>
      </c>
      <c r="BK168" s="110">
        <f t="shared" si="34"/>
        <v>0</v>
      </c>
      <c r="BL168" s="14" t="s">
        <v>203</v>
      </c>
      <c r="BM168" s="14" t="s">
        <v>2158</v>
      </c>
    </row>
    <row r="169" spans="2:65" s="1" customFormat="1" ht="44.25" customHeight="1">
      <c r="B169" s="132"/>
      <c r="C169" s="168" t="s">
        <v>1401</v>
      </c>
      <c r="D169" s="168" t="s">
        <v>217</v>
      </c>
      <c r="E169" s="169" t="s">
        <v>555</v>
      </c>
      <c r="F169" s="252" t="s">
        <v>556</v>
      </c>
      <c r="G169" s="251"/>
      <c r="H169" s="251"/>
      <c r="I169" s="251"/>
      <c r="J169" s="170" t="s">
        <v>250</v>
      </c>
      <c r="K169" s="171">
        <v>6</v>
      </c>
      <c r="L169" s="253">
        <v>0</v>
      </c>
      <c r="M169" s="251"/>
      <c r="N169" s="254">
        <f t="shared" si="25"/>
        <v>0</v>
      </c>
      <c r="O169" s="251"/>
      <c r="P169" s="251"/>
      <c r="Q169" s="251"/>
      <c r="R169" s="134"/>
      <c r="T169" s="165" t="s">
        <v>3</v>
      </c>
      <c r="U169" s="40" t="s">
        <v>39</v>
      </c>
      <c r="V169" s="32"/>
      <c r="W169" s="166">
        <f t="shared" si="26"/>
        <v>0</v>
      </c>
      <c r="X169" s="166">
        <v>0.00053</v>
      </c>
      <c r="Y169" s="166">
        <f t="shared" si="27"/>
        <v>0.0031799999999999997</v>
      </c>
      <c r="Z169" s="166">
        <v>0</v>
      </c>
      <c r="AA169" s="167">
        <f t="shared" si="28"/>
        <v>0</v>
      </c>
      <c r="AR169" s="14" t="s">
        <v>203</v>
      </c>
      <c r="AT169" s="14" t="s">
        <v>217</v>
      </c>
      <c r="AU169" s="14" t="s">
        <v>84</v>
      </c>
      <c r="AY169" s="14" t="s">
        <v>196</v>
      </c>
      <c r="BE169" s="110">
        <f t="shared" si="29"/>
        <v>0</v>
      </c>
      <c r="BF169" s="110">
        <f t="shared" si="30"/>
        <v>0</v>
      </c>
      <c r="BG169" s="110">
        <f t="shared" si="31"/>
        <v>0</v>
      </c>
      <c r="BH169" s="110">
        <f t="shared" si="32"/>
        <v>0</v>
      </c>
      <c r="BI169" s="110">
        <f t="shared" si="33"/>
        <v>0</v>
      </c>
      <c r="BJ169" s="14" t="s">
        <v>9</v>
      </c>
      <c r="BK169" s="110">
        <f t="shared" si="34"/>
        <v>0</v>
      </c>
      <c r="BL169" s="14" t="s">
        <v>203</v>
      </c>
      <c r="BM169" s="14" t="s">
        <v>2159</v>
      </c>
    </row>
    <row r="170" spans="2:65" s="1" customFormat="1" ht="69.75" customHeight="1">
      <c r="B170" s="132"/>
      <c r="C170" s="168" t="s">
        <v>473</v>
      </c>
      <c r="D170" s="168" t="s">
        <v>217</v>
      </c>
      <c r="E170" s="169" t="s">
        <v>559</v>
      </c>
      <c r="F170" s="252" t="s">
        <v>560</v>
      </c>
      <c r="G170" s="251"/>
      <c r="H170" s="251"/>
      <c r="I170" s="251"/>
      <c r="J170" s="170" t="s">
        <v>250</v>
      </c>
      <c r="K170" s="171">
        <v>5</v>
      </c>
      <c r="L170" s="253">
        <v>0</v>
      </c>
      <c r="M170" s="251"/>
      <c r="N170" s="254">
        <f t="shared" si="25"/>
        <v>0</v>
      </c>
      <c r="O170" s="251"/>
      <c r="P170" s="251"/>
      <c r="Q170" s="251"/>
      <c r="R170" s="134"/>
      <c r="T170" s="165" t="s">
        <v>3</v>
      </c>
      <c r="U170" s="40" t="s">
        <v>39</v>
      </c>
      <c r="V170" s="32"/>
      <c r="W170" s="166">
        <f t="shared" si="26"/>
        <v>0</v>
      </c>
      <c r="X170" s="166">
        <v>0.00147</v>
      </c>
      <c r="Y170" s="166">
        <f t="shared" si="27"/>
        <v>0.00735</v>
      </c>
      <c r="Z170" s="166">
        <v>0</v>
      </c>
      <c r="AA170" s="167">
        <f t="shared" si="28"/>
        <v>0</v>
      </c>
      <c r="AR170" s="14" t="s">
        <v>203</v>
      </c>
      <c r="AT170" s="14" t="s">
        <v>217</v>
      </c>
      <c r="AU170" s="14" t="s">
        <v>84</v>
      </c>
      <c r="AY170" s="14" t="s">
        <v>196</v>
      </c>
      <c r="BE170" s="110">
        <f t="shared" si="29"/>
        <v>0</v>
      </c>
      <c r="BF170" s="110">
        <f t="shared" si="30"/>
        <v>0</v>
      </c>
      <c r="BG170" s="110">
        <f t="shared" si="31"/>
        <v>0</v>
      </c>
      <c r="BH170" s="110">
        <f t="shared" si="32"/>
        <v>0</v>
      </c>
      <c r="BI170" s="110">
        <f t="shared" si="33"/>
        <v>0</v>
      </c>
      <c r="BJ170" s="14" t="s">
        <v>9</v>
      </c>
      <c r="BK170" s="110">
        <f t="shared" si="34"/>
        <v>0</v>
      </c>
      <c r="BL170" s="14" t="s">
        <v>203</v>
      </c>
      <c r="BM170" s="14" t="s">
        <v>2160</v>
      </c>
    </row>
    <row r="171" spans="2:65" s="1" customFormat="1" ht="31.5" customHeight="1">
      <c r="B171" s="132"/>
      <c r="C171" s="168" t="s">
        <v>841</v>
      </c>
      <c r="D171" s="168" t="s">
        <v>217</v>
      </c>
      <c r="E171" s="169" t="s">
        <v>301</v>
      </c>
      <c r="F171" s="252" t="s">
        <v>302</v>
      </c>
      <c r="G171" s="251"/>
      <c r="H171" s="251"/>
      <c r="I171" s="251"/>
      <c r="J171" s="170" t="s">
        <v>224</v>
      </c>
      <c r="K171" s="172">
        <v>0</v>
      </c>
      <c r="L171" s="253">
        <v>0</v>
      </c>
      <c r="M171" s="251"/>
      <c r="N171" s="254">
        <f t="shared" si="25"/>
        <v>0</v>
      </c>
      <c r="O171" s="251"/>
      <c r="P171" s="251"/>
      <c r="Q171" s="251"/>
      <c r="R171" s="134"/>
      <c r="T171" s="165" t="s">
        <v>3</v>
      </c>
      <c r="U171" s="40" t="s">
        <v>39</v>
      </c>
      <c r="V171" s="32"/>
      <c r="W171" s="166">
        <f t="shared" si="26"/>
        <v>0</v>
      </c>
      <c r="X171" s="166">
        <v>0</v>
      </c>
      <c r="Y171" s="166">
        <f t="shared" si="27"/>
        <v>0</v>
      </c>
      <c r="Z171" s="166">
        <v>0</v>
      </c>
      <c r="AA171" s="167">
        <f t="shared" si="28"/>
        <v>0</v>
      </c>
      <c r="AR171" s="14" t="s">
        <v>203</v>
      </c>
      <c r="AT171" s="14" t="s">
        <v>217</v>
      </c>
      <c r="AU171" s="14" t="s">
        <v>84</v>
      </c>
      <c r="AY171" s="14" t="s">
        <v>196</v>
      </c>
      <c r="BE171" s="110">
        <f t="shared" si="29"/>
        <v>0</v>
      </c>
      <c r="BF171" s="110">
        <f t="shared" si="30"/>
        <v>0</v>
      </c>
      <c r="BG171" s="110">
        <f t="shared" si="31"/>
        <v>0</v>
      </c>
      <c r="BH171" s="110">
        <f t="shared" si="32"/>
        <v>0</v>
      </c>
      <c r="BI171" s="110">
        <f t="shared" si="33"/>
        <v>0</v>
      </c>
      <c r="BJ171" s="14" t="s">
        <v>9</v>
      </c>
      <c r="BK171" s="110">
        <f t="shared" si="34"/>
        <v>0</v>
      </c>
      <c r="BL171" s="14" t="s">
        <v>203</v>
      </c>
      <c r="BM171" s="14" t="s">
        <v>2161</v>
      </c>
    </row>
    <row r="172" spans="2:63" s="10" customFormat="1" ht="29.85" customHeight="1">
      <c r="B172" s="150"/>
      <c r="C172" s="151"/>
      <c r="D172" s="160" t="s">
        <v>169</v>
      </c>
      <c r="E172" s="160"/>
      <c r="F172" s="160"/>
      <c r="G172" s="160"/>
      <c r="H172" s="160"/>
      <c r="I172" s="160"/>
      <c r="J172" s="160"/>
      <c r="K172" s="160"/>
      <c r="L172" s="160"/>
      <c r="M172" s="160"/>
      <c r="N172" s="264">
        <f>BK172</f>
        <v>0</v>
      </c>
      <c r="O172" s="265"/>
      <c r="P172" s="265"/>
      <c r="Q172" s="265"/>
      <c r="R172" s="153"/>
      <c r="T172" s="154"/>
      <c r="U172" s="151"/>
      <c r="V172" s="151"/>
      <c r="W172" s="155">
        <f>SUM(W173:W176)</f>
        <v>0</v>
      </c>
      <c r="X172" s="151"/>
      <c r="Y172" s="155">
        <f>SUM(Y173:Y176)</f>
        <v>0</v>
      </c>
      <c r="Z172" s="151"/>
      <c r="AA172" s="156">
        <f>SUM(AA173:AA176)</f>
        <v>0</v>
      </c>
      <c r="AR172" s="157" t="s">
        <v>84</v>
      </c>
      <c r="AT172" s="158" t="s">
        <v>73</v>
      </c>
      <c r="AU172" s="158" t="s">
        <v>9</v>
      </c>
      <c r="AY172" s="157" t="s">
        <v>196</v>
      </c>
      <c r="BK172" s="159">
        <f>SUM(BK173:BK176)</f>
        <v>0</v>
      </c>
    </row>
    <row r="173" spans="2:65" s="1" customFormat="1" ht="44.25" customHeight="1">
      <c r="B173" s="132"/>
      <c r="C173" s="168" t="s">
        <v>486</v>
      </c>
      <c r="D173" s="168" t="s">
        <v>217</v>
      </c>
      <c r="E173" s="169" t="s">
        <v>305</v>
      </c>
      <c r="F173" s="252" t="s">
        <v>306</v>
      </c>
      <c r="G173" s="251"/>
      <c r="H173" s="251"/>
      <c r="I173" s="251"/>
      <c r="J173" s="170" t="s">
        <v>307</v>
      </c>
      <c r="K173" s="171">
        <v>20</v>
      </c>
      <c r="L173" s="253">
        <v>0</v>
      </c>
      <c r="M173" s="251"/>
      <c r="N173" s="254">
        <f>ROUND(L173*K173,0)</f>
        <v>0</v>
      </c>
      <c r="O173" s="251"/>
      <c r="P173" s="251"/>
      <c r="Q173" s="251"/>
      <c r="R173" s="134"/>
      <c r="T173" s="165" t="s">
        <v>3</v>
      </c>
      <c r="U173" s="40" t="s">
        <v>39</v>
      </c>
      <c r="V173" s="32"/>
      <c r="W173" s="166">
        <f>V173*K173</f>
        <v>0</v>
      </c>
      <c r="X173" s="166">
        <v>0</v>
      </c>
      <c r="Y173" s="166">
        <f>X173*K173</f>
        <v>0</v>
      </c>
      <c r="Z173" s="166">
        <v>0</v>
      </c>
      <c r="AA173" s="167">
        <f>Z173*K173</f>
        <v>0</v>
      </c>
      <c r="AR173" s="14" t="s">
        <v>9</v>
      </c>
      <c r="AT173" s="14" t="s">
        <v>217</v>
      </c>
      <c r="AU173" s="14" t="s">
        <v>84</v>
      </c>
      <c r="AY173" s="14" t="s">
        <v>196</v>
      </c>
      <c r="BE173" s="110">
        <f>IF(U173="základní",N173,0)</f>
        <v>0</v>
      </c>
      <c r="BF173" s="110">
        <f>IF(U173="snížená",N173,0)</f>
        <v>0</v>
      </c>
      <c r="BG173" s="110">
        <f>IF(U173="zákl. přenesená",N173,0)</f>
        <v>0</v>
      </c>
      <c r="BH173" s="110">
        <f>IF(U173="sníž. přenesená",N173,0)</f>
        <v>0</v>
      </c>
      <c r="BI173" s="110">
        <f>IF(U173="nulová",N173,0)</f>
        <v>0</v>
      </c>
      <c r="BJ173" s="14" t="s">
        <v>9</v>
      </c>
      <c r="BK173" s="110">
        <f>ROUND(L173*K173,0)</f>
        <v>0</v>
      </c>
      <c r="BL173" s="14" t="s">
        <v>9</v>
      </c>
      <c r="BM173" s="14" t="s">
        <v>2162</v>
      </c>
    </row>
    <row r="174" spans="2:65" s="1" customFormat="1" ht="22.5" customHeight="1">
      <c r="B174" s="132"/>
      <c r="C174" s="168" t="s">
        <v>845</v>
      </c>
      <c r="D174" s="168" t="s">
        <v>217</v>
      </c>
      <c r="E174" s="169" t="s">
        <v>878</v>
      </c>
      <c r="F174" s="252" t="s">
        <v>879</v>
      </c>
      <c r="G174" s="251"/>
      <c r="H174" s="251"/>
      <c r="I174" s="251"/>
      <c r="J174" s="170" t="s">
        <v>250</v>
      </c>
      <c r="K174" s="171">
        <v>25</v>
      </c>
      <c r="L174" s="253">
        <v>0</v>
      </c>
      <c r="M174" s="251"/>
      <c r="N174" s="254">
        <f>ROUND(L174*K174,0)</f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>V174*K174</f>
        <v>0</v>
      </c>
      <c r="X174" s="166">
        <v>0</v>
      </c>
      <c r="Y174" s="166">
        <f>X174*K174</f>
        <v>0</v>
      </c>
      <c r="Z174" s="166">
        <v>0</v>
      </c>
      <c r="AA174" s="167">
        <f>Z174*K174</f>
        <v>0</v>
      </c>
      <c r="AR174" s="14" t="s">
        <v>880</v>
      </c>
      <c r="AT174" s="14" t="s">
        <v>217</v>
      </c>
      <c r="AU174" s="14" t="s">
        <v>84</v>
      </c>
      <c r="AY174" s="14" t="s">
        <v>196</v>
      </c>
      <c r="BE174" s="110">
        <f>IF(U174="základní",N174,0)</f>
        <v>0</v>
      </c>
      <c r="BF174" s="110">
        <f>IF(U174="snížená",N174,0)</f>
        <v>0</v>
      </c>
      <c r="BG174" s="110">
        <f>IF(U174="zákl. přenesená",N174,0)</f>
        <v>0</v>
      </c>
      <c r="BH174" s="110">
        <f>IF(U174="sníž. přenesená",N174,0)</f>
        <v>0</v>
      </c>
      <c r="BI174" s="110">
        <f>IF(U174="nulová",N174,0)</f>
        <v>0</v>
      </c>
      <c r="BJ174" s="14" t="s">
        <v>9</v>
      </c>
      <c r="BK174" s="110">
        <f>ROUND(L174*K174,0)</f>
        <v>0</v>
      </c>
      <c r="BL174" s="14" t="s">
        <v>880</v>
      </c>
      <c r="BM174" s="14" t="s">
        <v>2163</v>
      </c>
    </row>
    <row r="175" spans="2:65" s="1" customFormat="1" ht="22.5" customHeight="1">
      <c r="B175" s="132"/>
      <c r="C175" s="168" t="s">
        <v>776</v>
      </c>
      <c r="D175" s="168" t="s">
        <v>217</v>
      </c>
      <c r="E175" s="169" t="s">
        <v>886</v>
      </c>
      <c r="F175" s="252" t="s">
        <v>282</v>
      </c>
      <c r="G175" s="251"/>
      <c r="H175" s="251"/>
      <c r="I175" s="251"/>
      <c r="J175" s="170" t="s">
        <v>224</v>
      </c>
      <c r="K175" s="172">
        <v>0</v>
      </c>
      <c r="L175" s="253">
        <v>0</v>
      </c>
      <c r="M175" s="251"/>
      <c r="N175" s="254">
        <f>ROUND(L175*K175,0)</f>
        <v>0</v>
      </c>
      <c r="O175" s="251"/>
      <c r="P175" s="251"/>
      <c r="Q175" s="251"/>
      <c r="R175" s="134"/>
      <c r="T175" s="165" t="s">
        <v>3</v>
      </c>
      <c r="U175" s="40" t="s">
        <v>39</v>
      </c>
      <c r="V175" s="32"/>
      <c r="W175" s="166">
        <f>V175*K175</f>
        <v>0</v>
      </c>
      <c r="X175" s="166">
        <v>0</v>
      </c>
      <c r="Y175" s="166">
        <f>X175*K175</f>
        <v>0</v>
      </c>
      <c r="Z175" s="166">
        <v>0</v>
      </c>
      <c r="AA175" s="167">
        <f>Z175*K175</f>
        <v>0</v>
      </c>
      <c r="AR175" s="14" t="s">
        <v>203</v>
      </c>
      <c r="AT175" s="14" t="s">
        <v>217</v>
      </c>
      <c r="AU175" s="14" t="s">
        <v>84</v>
      </c>
      <c r="AY175" s="14" t="s">
        <v>196</v>
      </c>
      <c r="BE175" s="110">
        <f>IF(U175="základní",N175,0)</f>
        <v>0</v>
      </c>
      <c r="BF175" s="110">
        <f>IF(U175="snížená",N175,0)</f>
        <v>0</v>
      </c>
      <c r="BG175" s="110">
        <f>IF(U175="zákl. přenesená",N175,0)</f>
        <v>0</v>
      </c>
      <c r="BH175" s="110">
        <f>IF(U175="sníž. přenesená",N175,0)</f>
        <v>0</v>
      </c>
      <c r="BI175" s="110">
        <f>IF(U175="nulová",N175,0)</f>
        <v>0</v>
      </c>
      <c r="BJ175" s="14" t="s">
        <v>9</v>
      </c>
      <c r="BK175" s="110">
        <f>ROUND(L175*K175,0)</f>
        <v>0</v>
      </c>
      <c r="BL175" s="14" t="s">
        <v>203</v>
      </c>
      <c r="BM175" s="14" t="s">
        <v>2164</v>
      </c>
    </row>
    <row r="176" spans="2:65" s="1" customFormat="1" ht="31.5" customHeight="1">
      <c r="B176" s="132"/>
      <c r="C176" s="168" t="s">
        <v>492</v>
      </c>
      <c r="D176" s="168" t="s">
        <v>217</v>
      </c>
      <c r="E176" s="169" t="s">
        <v>309</v>
      </c>
      <c r="F176" s="252" t="s">
        <v>310</v>
      </c>
      <c r="G176" s="251"/>
      <c r="H176" s="251"/>
      <c r="I176" s="251"/>
      <c r="J176" s="170" t="s">
        <v>224</v>
      </c>
      <c r="K176" s="172">
        <v>0</v>
      </c>
      <c r="L176" s="253">
        <v>0</v>
      </c>
      <c r="M176" s="251"/>
      <c r="N176" s="254">
        <f>ROUND(L176*K176,0)</f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>V176*K176</f>
        <v>0</v>
      </c>
      <c r="X176" s="166">
        <v>0</v>
      </c>
      <c r="Y176" s="166">
        <f>X176*K176</f>
        <v>0</v>
      </c>
      <c r="Z176" s="166">
        <v>0</v>
      </c>
      <c r="AA176" s="167">
        <f>Z176*K176</f>
        <v>0</v>
      </c>
      <c r="AR176" s="14" t="s">
        <v>203</v>
      </c>
      <c r="AT176" s="14" t="s">
        <v>217</v>
      </c>
      <c r="AU176" s="14" t="s">
        <v>84</v>
      </c>
      <c r="AY176" s="14" t="s">
        <v>196</v>
      </c>
      <c r="BE176" s="110">
        <f>IF(U176="základní",N176,0)</f>
        <v>0</v>
      </c>
      <c r="BF176" s="110">
        <f>IF(U176="snížená",N176,0)</f>
        <v>0</v>
      </c>
      <c r="BG176" s="110">
        <f>IF(U176="zákl. přenesená",N176,0)</f>
        <v>0</v>
      </c>
      <c r="BH176" s="110">
        <f>IF(U176="sníž. přenesená",N176,0)</f>
        <v>0</v>
      </c>
      <c r="BI176" s="110">
        <f>IF(U176="nulová",N176,0)</f>
        <v>0</v>
      </c>
      <c r="BJ176" s="14" t="s">
        <v>9</v>
      </c>
      <c r="BK176" s="110">
        <f>ROUND(L176*K176,0)</f>
        <v>0</v>
      </c>
      <c r="BL176" s="14" t="s">
        <v>203</v>
      </c>
      <c r="BM176" s="14" t="s">
        <v>2165</v>
      </c>
    </row>
    <row r="177" spans="2:63" s="10" customFormat="1" ht="29.85" customHeight="1">
      <c r="B177" s="150"/>
      <c r="C177" s="151"/>
      <c r="D177" s="160" t="s">
        <v>170</v>
      </c>
      <c r="E177" s="160"/>
      <c r="F177" s="160"/>
      <c r="G177" s="160"/>
      <c r="H177" s="160"/>
      <c r="I177" s="160"/>
      <c r="J177" s="160"/>
      <c r="K177" s="160"/>
      <c r="L177" s="160"/>
      <c r="M177" s="160"/>
      <c r="N177" s="264">
        <f>BK177</f>
        <v>0</v>
      </c>
      <c r="O177" s="265"/>
      <c r="P177" s="265"/>
      <c r="Q177" s="265"/>
      <c r="R177" s="153"/>
      <c r="T177" s="154"/>
      <c r="U177" s="151"/>
      <c r="V177" s="151"/>
      <c r="W177" s="155">
        <f>SUM(W178:W179)</f>
        <v>0</v>
      </c>
      <c r="X177" s="151"/>
      <c r="Y177" s="155">
        <f>SUM(Y178:Y179)</f>
        <v>0.00536</v>
      </c>
      <c r="Z177" s="151"/>
      <c r="AA177" s="156">
        <f>SUM(AA178:AA179)</f>
        <v>0</v>
      </c>
      <c r="AR177" s="157" t="s">
        <v>84</v>
      </c>
      <c r="AT177" s="158" t="s">
        <v>73</v>
      </c>
      <c r="AU177" s="158" t="s">
        <v>9</v>
      </c>
      <c r="AY177" s="157" t="s">
        <v>196</v>
      </c>
      <c r="BK177" s="159">
        <f>SUM(BK178:BK179)</f>
        <v>0</v>
      </c>
    </row>
    <row r="178" spans="2:65" s="1" customFormat="1" ht="31.5" customHeight="1">
      <c r="B178" s="132"/>
      <c r="C178" s="168" t="s">
        <v>708</v>
      </c>
      <c r="D178" s="168" t="s">
        <v>217</v>
      </c>
      <c r="E178" s="169" t="s">
        <v>313</v>
      </c>
      <c r="F178" s="252" t="s">
        <v>314</v>
      </c>
      <c r="G178" s="251"/>
      <c r="H178" s="251"/>
      <c r="I178" s="251"/>
      <c r="J178" s="170" t="s">
        <v>201</v>
      </c>
      <c r="K178" s="171">
        <v>54</v>
      </c>
      <c r="L178" s="253">
        <v>0</v>
      </c>
      <c r="M178" s="251"/>
      <c r="N178" s="254">
        <f>ROUND(L178*K178,0)</f>
        <v>0</v>
      </c>
      <c r="O178" s="251"/>
      <c r="P178" s="251"/>
      <c r="Q178" s="251"/>
      <c r="R178" s="134"/>
      <c r="T178" s="165" t="s">
        <v>3</v>
      </c>
      <c r="U178" s="40" t="s">
        <v>39</v>
      </c>
      <c r="V178" s="32"/>
      <c r="W178" s="166">
        <f>V178*K178</f>
        <v>0</v>
      </c>
      <c r="X178" s="166">
        <v>5E-05</v>
      </c>
      <c r="Y178" s="166">
        <f>X178*K178</f>
        <v>0.0027</v>
      </c>
      <c r="Z178" s="166">
        <v>0</v>
      </c>
      <c r="AA178" s="167">
        <f>Z178*K178</f>
        <v>0</v>
      </c>
      <c r="AR178" s="14" t="s">
        <v>203</v>
      </c>
      <c r="AT178" s="14" t="s">
        <v>217</v>
      </c>
      <c r="AU178" s="14" t="s">
        <v>84</v>
      </c>
      <c r="AY178" s="14" t="s">
        <v>196</v>
      </c>
      <c r="BE178" s="110">
        <f>IF(U178="základní",N178,0)</f>
        <v>0</v>
      </c>
      <c r="BF178" s="110">
        <f>IF(U178="snížená",N178,0)</f>
        <v>0</v>
      </c>
      <c r="BG178" s="110">
        <f>IF(U178="zákl. přenesená",N178,0)</f>
        <v>0</v>
      </c>
      <c r="BH178" s="110">
        <f>IF(U178="sníž. přenesená",N178,0)</f>
        <v>0</v>
      </c>
      <c r="BI178" s="110">
        <f>IF(U178="nulová",N178,0)</f>
        <v>0</v>
      </c>
      <c r="BJ178" s="14" t="s">
        <v>9</v>
      </c>
      <c r="BK178" s="110">
        <f>ROUND(L178*K178,0)</f>
        <v>0</v>
      </c>
      <c r="BL178" s="14" t="s">
        <v>203</v>
      </c>
      <c r="BM178" s="14" t="s">
        <v>2166</v>
      </c>
    </row>
    <row r="179" spans="2:65" s="1" customFormat="1" ht="31.5" customHeight="1">
      <c r="B179" s="132"/>
      <c r="C179" s="168" t="s">
        <v>495</v>
      </c>
      <c r="D179" s="168" t="s">
        <v>217</v>
      </c>
      <c r="E179" s="169" t="s">
        <v>317</v>
      </c>
      <c r="F179" s="252" t="s">
        <v>318</v>
      </c>
      <c r="G179" s="251"/>
      <c r="H179" s="251"/>
      <c r="I179" s="251"/>
      <c r="J179" s="170" t="s">
        <v>201</v>
      </c>
      <c r="K179" s="171">
        <v>38</v>
      </c>
      <c r="L179" s="253">
        <v>0</v>
      </c>
      <c r="M179" s="251"/>
      <c r="N179" s="254">
        <f>ROUND(L179*K179,0)</f>
        <v>0</v>
      </c>
      <c r="O179" s="251"/>
      <c r="P179" s="251"/>
      <c r="Q179" s="251"/>
      <c r="R179" s="134"/>
      <c r="T179" s="165" t="s">
        <v>3</v>
      </c>
      <c r="U179" s="40" t="s">
        <v>39</v>
      </c>
      <c r="V179" s="32"/>
      <c r="W179" s="166">
        <f>V179*K179</f>
        <v>0</v>
      </c>
      <c r="X179" s="166">
        <v>7E-05</v>
      </c>
      <c r="Y179" s="166">
        <f>X179*K179</f>
        <v>0.0026599999999999996</v>
      </c>
      <c r="Z179" s="166">
        <v>0</v>
      </c>
      <c r="AA179" s="167">
        <f>Z179*K179</f>
        <v>0</v>
      </c>
      <c r="AR179" s="14" t="s">
        <v>203</v>
      </c>
      <c r="AT179" s="14" t="s">
        <v>217</v>
      </c>
      <c r="AU179" s="14" t="s">
        <v>84</v>
      </c>
      <c r="AY179" s="14" t="s">
        <v>196</v>
      </c>
      <c r="BE179" s="110">
        <f>IF(U179="základní",N179,0)</f>
        <v>0</v>
      </c>
      <c r="BF179" s="110">
        <f>IF(U179="snížená",N179,0)</f>
        <v>0</v>
      </c>
      <c r="BG179" s="110">
        <f>IF(U179="zákl. přenesená",N179,0)</f>
        <v>0</v>
      </c>
      <c r="BH179" s="110">
        <f>IF(U179="sníž. přenesená",N179,0)</f>
        <v>0</v>
      </c>
      <c r="BI179" s="110">
        <f>IF(U179="nulová",N179,0)</f>
        <v>0</v>
      </c>
      <c r="BJ179" s="14" t="s">
        <v>9</v>
      </c>
      <c r="BK179" s="110">
        <f>ROUND(L179*K179,0)</f>
        <v>0</v>
      </c>
      <c r="BL179" s="14" t="s">
        <v>203</v>
      </c>
      <c r="BM179" s="14" t="s">
        <v>2167</v>
      </c>
    </row>
    <row r="180" spans="2:63" s="10" customFormat="1" ht="37.35" customHeight="1">
      <c r="B180" s="150"/>
      <c r="C180" s="151"/>
      <c r="D180" s="152" t="s">
        <v>171</v>
      </c>
      <c r="E180" s="152"/>
      <c r="F180" s="152"/>
      <c r="G180" s="152"/>
      <c r="H180" s="152"/>
      <c r="I180" s="152"/>
      <c r="J180" s="152"/>
      <c r="K180" s="152"/>
      <c r="L180" s="152"/>
      <c r="M180" s="152"/>
      <c r="N180" s="266">
        <f>BK180</f>
        <v>0</v>
      </c>
      <c r="O180" s="267"/>
      <c r="P180" s="267"/>
      <c r="Q180" s="267"/>
      <c r="R180" s="153"/>
      <c r="T180" s="154"/>
      <c r="U180" s="151"/>
      <c r="V180" s="151"/>
      <c r="W180" s="155">
        <f>SUM(W181:W187)</f>
        <v>0</v>
      </c>
      <c r="X180" s="151"/>
      <c r="Y180" s="155">
        <f>SUM(Y181:Y187)</f>
        <v>0</v>
      </c>
      <c r="Z180" s="151"/>
      <c r="AA180" s="156">
        <f>SUM(AA181:AA187)</f>
        <v>0</v>
      </c>
      <c r="AR180" s="157" t="s">
        <v>212</v>
      </c>
      <c r="AT180" s="158" t="s">
        <v>73</v>
      </c>
      <c r="AU180" s="158" t="s">
        <v>74</v>
      </c>
      <c r="AY180" s="157" t="s">
        <v>196</v>
      </c>
      <c r="BK180" s="159">
        <f>SUM(BK181:BK187)</f>
        <v>0</v>
      </c>
    </row>
    <row r="181" spans="2:65" s="1" customFormat="1" ht="22.5" customHeight="1">
      <c r="B181" s="132"/>
      <c r="C181" s="168" t="s">
        <v>848</v>
      </c>
      <c r="D181" s="168" t="s">
        <v>217</v>
      </c>
      <c r="E181" s="169" t="s">
        <v>321</v>
      </c>
      <c r="F181" s="252" t="s">
        <v>322</v>
      </c>
      <c r="G181" s="251"/>
      <c r="H181" s="251"/>
      <c r="I181" s="251"/>
      <c r="J181" s="170" t="s">
        <v>323</v>
      </c>
      <c r="K181" s="171">
        <v>72</v>
      </c>
      <c r="L181" s="253">
        <v>0</v>
      </c>
      <c r="M181" s="251"/>
      <c r="N181" s="254">
        <f aca="true" t="shared" si="35" ref="N181:N186">ROUND(L181*K181,0)</f>
        <v>0</v>
      </c>
      <c r="O181" s="251"/>
      <c r="P181" s="251"/>
      <c r="Q181" s="251"/>
      <c r="R181" s="134"/>
      <c r="T181" s="165" t="s">
        <v>3</v>
      </c>
      <c r="U181" s="40" t="s">
        <v>39</v>
      </c>
      <c r="V181" s="32"/>
      <c r="W181" s="166">
        <f aca="true" t="shared" si="36" ref="W181:W186">V181*K181</f>
        <v>0</v>
      </c>
      <c r="X181" s="166">
        <v>0</v>
      </c>
      <c r="Y181" s="166">
        <f aca="true" t="shared" si="37" ref="Y181:Y186">X181*K181</f>
        <v>0</v>
      </c>
      <c r="Z181" s="166">
        <v>0</v>
      </c>
      <c r="AA181" s="167">
        <f aca="true" t="shared" si="38" ref="AA181:AA186">Z181*K181</f>
        <v>0</v>
      </c>
      <c r="AR181" s="14" t="s">
        <v>9</v>
      </c>
      <c r="AT181" s="14" t="s">
        <v>217</v>
      </c>
      <c r="AU181" s="14" t="s">
        <v>9</v>
      </c>
      <c r="AY181" s="14" t="s">
        <v>196</v>
      </c>
      <c r="BE181" s="110">
        <f aca="true" t="shared" si="39" ref="BE181:BE186">IF(U181="základní",N181,0)</f>
        <v>0</v>
      </c>
      <c r="BF181" s="110">
        <f aca="true" t="shared" si="40" ref="BF181:BF186">IF(U181="snížená",N181,0)</f>
        <v>0</v>
      </c>
      <c r="BG181" s="110">
        <f aca="true" t="shared" si="41" ref="BG181:BG186">IF(U181="zákl. přenesená",N181,0)</f>
        <v>0</v>
      </c>
      <c r="BH181" s="110">
        <f aca="true" t="shared" si="42" ref="BH181:BH186">IF(U181="sníž. přenesená",N181,0)</f>
        <v>0</v>
      </c>
      <c r="BI181" s="110">
        <f aca="true" t="shared" si="43" ref="BI181:BI186">IF(U181="nulová",N181,0)</f>
        <v>0</v>
      </c>
      <c r="BJ181" s="14" t="s">
        <v>9</v>
      </c>
      <c r="BK181" s="110">
        <f aca="true" t="shared" si="44" ref="BK181:BK186">ROUND(L181*K181,0)</f>
        <v>0</v>
      </c>
      <c r="BL181" s="14" t="s">
        <v>9</v>
      </c>
      <c r="BM181" s="14" t="s">
        <v>2168</v>
      </c>
    </row>
    <row r="182" spans="2:65" s="1" customFormat="1" ht="22.5" customHeight="1">
      <c r="B182" s="132"/>
      <c r="C182" s="168" t="s">
        <v>498</v>
      </c>
      <c r="D182" s="168" t="s">
        <v>217</v>
      </c>
      <c r="E182" s="169" t="s">
        <v>326</v>
      </c>
      <c r="F182" s="252" t="s">
        <v>327</v>
      </c>
      <c r="G182" s="251"/>
      <c r="H182" s="251"/>
      <c r="I182" s="251"/>
      <c r="J182" s="170" t="s">
        <v>323</v>
      </c>
      <c r="K182" s="171">
        <v>7</v>
      </c>
      <c r="L182" s="253">
        <v>0</v>
      </c>
      <c r="M182" s="251"/>
      <c r="N182" s="254">
        <f t="shared" si="35"/>
        <v>0</v>
      </c>
      <c r="O182" s="251"/>
      <c r="P182" s="251"/>
      <c r="Q182" s="251"/>
      <c r="R182" s="134"/>
      <c r="T182" s="165" t="s">
        <v>3</v>
      </c>
      <c r="U182" s="40" t="s">
        <v>39</v>
      </c>
      <c r="V182" s="32"/>
      <c r="W182" s="166">
        <f t="shared" si="36"/>
        <v>0</v>
      </c>
      <c r="X182" s="166">
        <v>0</v>
      </c>
      <c r="Y182" s="166">
        <f t="shared" si="37"/>
        <v>0</v>
      </c>
      <c r="Z182" s="166">
        <v>0</v>
      </c>
      <c r="AA182" s="167">
        <f t="shared" si="38"/>
        <v>0</v>
      </c>
      <c r="AR182" s="14" t="s">
        <v>9</v>
      </c>
      <c r="AT182" s="14" t="s">
        <v>217</v>
      </c>
      <c r="AU182" s="14" t="s">
        <v>9</v>
      </c>
      <c r="AY182" s="14" t="s">
        <v>196</v>
      </c>
      <c r="BE182" s="110">
        <f t="shared" si="39"/>
        <v>0</v>
      </c>
      <c r="BF182" s="110">
        <f t="shared" si="40"/>
        <v>0</v>
      </c>
      <c r="BG182" s="110">
        <f t="shared" si="41"/>
        <v>0</v>
      </c>
      <c r="BH182" s="110">
        <f t="shared" si="42"/>
        <v>0</v>
      </c>
      <c r="BI182" s="110">
        <f t="shared" si="43"/>
        <v>0</v>
      </c>
      <c r="BJ182" s="14" t="s">
        <v>9</v>
      </c>
      <c r="BK182" s="110">
        <f t="shared" si="44"/>
        <v>0</v>
      </c>
      <c r="BL182" s="14" t="s">
        <v>9</v>
      </c>
      <c r="BM182" s="14" t="s">
        <v>2169</v>
      </c>
    </row>
    <row r="183" spans="2:65" s="1" customFormat="1" ht="31.5" customHeight="1">
      <c r="B183" s="132"/>
      <c r="C183" s="168" t="s">
        <v>855</v>
      </c>
      <c r="D183" s="168" t="s">
        <v>217</v>
      </c>
      <c r="E183" s="169" t="s">
        <v>330</v>
      </c>
      <c r="F183" s="252" t="s">
        <v>331</v>
      </c>
      <c r="G183" s="251"/>
      <c r="H183" s="251"/>
      <c r="I183" s="251"/>
      <c r="J183" s="170" t="s">
        <v>323</v>
      </c>
      <c r="K183" s="171">
        <v>7</v>
      </c>
      <c r="L183" s="253">
        <v>0</v>
      </c>
      <c r="M183" s="251"/>
      <c r="N183" s="254">
        <f t="shared" si="35"/>
        <v>0</v>
      </c>
      <c r="O183" s="251"/>
      <c r="P183" s="251"/>
      <c r="Q183" s="251"/>
      <c r="R183" s="134"/>
      <c r="T183" s="165" t="s">
        <v>3</v>
      </c>
      <c r="U183" s="40" t="s">
        <v>39</v>
      </c>
      <c r="V183" s="32"/>
      <c r="W183" s="166">
        <f t="shared" si="36"/>
        <v>0</v>
      </c>
      <c r="X183" s="166">
        <v>0</v>
      </c>
      <c r="Y183" s="166">
        <f t="shared" si="37"/>
        <v>0</v>
      </c>
      <c r="Z183" s="166">
        <v>0</v>
      </c>
      <c r="AA183" s="167">
        <f t="shared" si="38"/>
        <v>0</v>
      </c>
      <c r="AR183" s="14" t="s">
        <v>9</v>
      </c>
      <c r="AT183" s="14" t="s">
        <v>217</v>
      </c>
      <c r="AU183" s="14" t="s">
        <v>9</v>
      </c>
      <c r="AY183" s="14" t="s">
        <v>196</v>
      </c>
      <c r="BE183" s="110">
        <f t="shared" si="39"/>
        <v>0</v>
      </c>
      <c r="BF183" s="110">
        <f t="shared" si="40"/>
        <v>0</v>
      </c>
      <c r="BG183" s="110">
        <f t="shared" si="41"/>
        <v>0</v>
      </c>
      <c r="BH183" s="110">
        <f t="shared" si="42"/>
        <v>0</v>
      </c>
      <c r="BI183" s="110">
        <f t="shared" si="43"/>
        <v>0</v>
      </c>
      <c r="BJ183" s="14" t="s">
        <v>9</v>
      </c>
      <c r="BK183" s="110">
        <f t="shared" si="44"/>
        <v>0</v>
      </c>
      <c r="BL183" s="14" t="s">
        <v>9</v>
      </c>
      <c r="BM183" s="14" t="s">
        <v>2170</v>
      </c>
    </row>
    <row r="184" spans="2:65" s="1" customFormat="1" ht="44.25" customHeight="1">
      <c r="B184" s="132"/>
      <c r="C184" s="168" t="s">
        <v>501</v>
      </c>
      <c r="D184" s="168" t="s">
        <v>217</v>
      </c>
      <c r="E184" s="169" t="s">
        <v>338</v>
      </c>
      <c r="F184" s="252" t="s">
        <v>339</v>
      </c>
      <c r="G184" s="251"/>
      <c r="H184" s="251"/>
      <c r="I184" s="251"/>
      <c r="J184" s="170" t="s">
        <v>245</v>
      </c>
      <c r="K184" s="171">
        <v>1</v>
      </c>
      <c r="L184" s="253">
        <v>0</v>
      </c>
      <c r="M184" s="251"/>
      <c r="N184" s="254">
        <f t="shared" si="35"/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 t="shared" si="36"/>
        <v>0</v>
      </c>
      <c r="X184" s="166">
        <v>0</v>
      </c>
      <c r="Y184" s="166">
        <f t="shared" si="37"/>
        <v>0</v>
      </c>
      <c r="Z184" s="166">
        <v>0</v>
      </c>
      <c r="AA184" s="167">
        <f t="shared" si="38"/>
        <v>0</v>
      </c>
      <c r="AR184" s="14" t="s">
        <v>9</v>
      </c>
      <c r="AT184" s="14" t="s">
        <v>217</v>
      </c>
      <c r="AU184" s="14" t="s">
        <v>9</v>
      </c>
      <c r="AY184" s="14" t="s">
        <v>196</v>
      </c>
      <c r="BE184" s="110">
        <f t="shared" si="39"/>
        <v>0</v>
      </c>
      <c r="BF184" s="110">
        <f t="shared" si="40"/>
        <v>0</v>
      </c>
      <c r="BG184" s="110">
        <f t="shared" si="41"/>
        <v>0</v>
      </c>
      <c r="BH184" s="110">
        <f t="shared" si="42"/>
        <v>0</v>
      </c>
      <c r="BI184" s="110">
        <f t="shared" si="43"/>
        <v>0</v>
      </c>
      <c r="BJ184" s="14" t="s">
        <v>9</v>
      </c>
      <c r="BK184" s="110">
        <f t="shared" si="44"/>
        <v>0</v>
      </c>
      <c r="BL184" s="14" t="s">
        <v>9</v>
      </c>
      <c r="BM184" s="14" t="s">
        <v>2171</v>
      </c>
    </row>
    <row r="185" spans="2:65" s="1" customFormat="1" ht="22.5" customHeight="1">
      <c r="B185" s="132"/>
      <c r="C185" s="168" t="s">
        <v>764</v>
      </c>
      <c r="D185" s="168" t="s">
        <v>217</v>
      </c>
      <c r="E185" s="169" t="s">
        <v>342</v>
      </c>
      <c r="F185" s="252" t="s">
        <v>2172</v>
      </c>
      <c r="G185" s="251"/>
      <c r="H185" s="251"/>
      <c r="I185" s="251"/>
      <c r="J185" s="170" t="s">
        <v>323</v>
      </c>
      <c r="K185" s="171">
        <v>8</v>
      </c>
      <c r="L185" s="253">
        <v>0</v>
      </c>
      <c r="M185" s="251"/>
      <c r="N185" s="254">
        <f t="shared" si="35"/>
        <v>0</v>
      </c>
      <c r="O185" s="251"/>
      <c r="P185" s="251"/>
      <c r="Q185" s="251"/>
      <c r="R185" s="134"/>
      <c r="T185" s="165" t="s">
        <v>3</v>
      </c>
      <c r="U185" s="40" t="s">
        <v>39</v>
      </c>
      <c r="V185" s="32"/>
      <c r="W185" s="166">
        <f t="shared" si="36"/>
        <v>0</v>
      </c>
      <c r="X185" s="166">
        <v>0</v>
      </c>
      <c r="Y185" s="166">
        <f t="shared" si="37"/>
        <v>0</v>
      </c>
      <c r="Z185" s="166">
        <v>0</v>
      </c>
      <c r="AA185" s="167">
        <f t="shared" si="38"/>
        <v>0</v>
      </c>
      <c r="AR185" s="14" t="s">
        <v>9</v>
      </c>
      <c r="AT185" s="14" t="s">
        <v>217</v>
      </c>
      <c r="AU185" s="14" t="s">
        <v>9</v>
      </c>
      <c r="AY185" s="14" t="s">
        <v>196</v>
      </c>
      <c r="BE185" s="110">
        <f t="shared" si="39"/>
        <v>0</v>
      </c>
      <c r="BF185" s="110">
        <f t="shared" si="40"/>
        <v>0</v>
      </c>
      <c r="BG185" s="110">
        <f t="shared" si="41"/>
        <v>0</v>
      </c>
      <c r="BH185" s="110">
        <f t="shared" si="42"/>
        <v>0</v>
      </c>
      <c r="BI185" s="110">
        <f t="shared" si="43"/>
        <v>0</v>
      </c>
      <c r="BJ185" s="14" t="s">
        <v>9</v>
      </c>
      <c r="BK185" s="110">
        <f t="shared" si="44"/>
        <v>0</v>
      </c>
      <c r="BL185" s="14" t="s">
        <v>9</v>
      </c>
      <c r="BM185" s="14" t="s">
        <v>2173</v>
      </c>
    </row>
    <row r="186" spans="2:65" s="1" customFormat="1" ht="22.5" customHeight="1">
      <c r="B186" s="132"/>
      <c r="C186" s="168" t="s">
        <v>504</v>
      </c>
      <c r="D186" s="168" t="s">
        <v>217</v>
      </c>
      <c r="E186" s="169" t="s">
        <v>189</v>
      </c>
      <c r="F186" s="252" t="s">
        <v>189</v>
      </c>
      <c r="G186" s="251"/>
      <c r="H186" s="251"/>
      <c r="I186" s="251"/>
      <c r="J186" s="170" t="s">
        <v>250</v>
      </c>
      <c r="K186" s="171">
        <v>1</v>
      </c>
      <c r="L186" s="253">
        <v>0</v>
      </c>
      <c r="M186" s="251"/>
      <c r="N186" s="254">
        <f t="shared" si="35"/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 t="shared" si="36"/>
        <v>0</v>
      </c>
      <c r="X186" s="166">
        <v>0</v>
      </c>
      <c r="Y186" s="166">
        <f t="shared" si="37"/>
        <v>0</v>
      </c>
      <c r="Z186" s="166">
        <v>0</v>
      </c>
      <c r="AA186" s="167">
        <f t="shared" si="38"/>
        <v>0</v>
      </c>
      <c r="AR186" s="14" t="s">
        <v>9</v>
      </c>
      <c r="AT186" s="14" t="s">
        <v>217</v>
      </c>
      <c r="AU186" s="14" t="s">
        <v>9</v>
      </c>
      <c r="AY186" s="14" t="s">
        <v>196</v>
      </c>
      <c r="BE186" s="110">
        <f t="shared" si="39"/>
        <v>0</v>
      </c>
      <c r="BF186" s="110">
        <f t="shared" si="40"/>
        <v>0</v>
      </c>
      <c r="BG186" s="110">
        <f t="shared" si="41"/>
        <v>0</v>
      </c>
      <c r="BH186" s="110">
        <f t="shared" si="42"/>
        <v>0</v>
      </c>
      <c r="BI186" s="110">
        <f t="shared" si="43"/>
        <v>0</v>
      </c>
      <c r="BJ186" s="14" t="s">
        <v>9</v>
      </c>
      <c r="BK186" s="110">
        <f t="shared" si="44"/>
        <v>0</v>
      </c>
      <c r="BL186" s="14" t="s">
        <v>9</v>
      </c>
      <c r="BM186" s="14" t="s">
        <v>2174</v>
      </c>
    </row>
    <row r="187" spans="2:47" s="1" customFormat="1" ht="150" customHeight="1">
      <c r="B187" s="31"/>
      <c r="C187" s="32"/>
      <c r="D187" s="32"/>
      <c r="E187" s="32"/>
      <c r="F187" s="270" t="s">
        <v>347</v>
      </c>
      <c r="G187" s="204"/>
      <c r="H187" s="204"/>
      <c r="I187" s="204"/>
      <c r="J187" s="32"/>
      <c r="K187" s="32"/>
      <c r="L187" s="32"/>
      <c r="M187" s="32"/>
      <c r="N187" s="32"/>
      <c r="O187" s="32"/>
      <c r="P187" s="32"/>
      <c r="Q187" s="32"/>
      <c r="R187" s="33"/>
      <c r="T187" s="70"/>
      <c r="U187" s="32"/>
      <c r="V187" s="32"/>
      <c r="W187" s="32"/>
      <c r="X187" s="32"/>
      <c r="Y187" s="32"/>
      <c r="Z187" s="32"/>
      <c r="AA187" s="71"/>
      <c r="AT187" s="14" t="s">
        <v>348</v>
      </c>
      <c r="AU187" s="14" t="s">
        <v>9</v>
      </c>
    </row>
    <row r="188" spans="2:63" s="1" customFormat="1" ht="49.9" customHeight="1">
      <c r="B188" s="31"/>
      <c r="C188" s="32"/>
      <c r="D188" s="152" t="s">
        <v>349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268">
        <f aca="true" t="shared" si="45" ref="N188:N193">BK188</f>
        <v>0</v>
      </c>
      <c r="O188" s="269"/>
      <c r="P188" s="269"/>
      <c r="Q188" s="269"/>
      <c r="R188" s="33"/>
      <c r="T188" s="70"/>
      <c r="U188" s="32"/>
      <c r="V188" s="32"/>
      <c r="W188" s="32"/>
      <c r="X188" s="32"/>
      <c r="Y188" s="32"/>
      <c r="Z188" s="32"/>
      <c r="AA188" s="71"/>
      <c r="AT188" s="14" t="s">
        <v>73</v>
      </c>
      <c r="AU188" s="14" t="s">
        <v>74</v>
      </c>
      <c r="AY188" s="14" t="s">
        <v>350</v>
      </c>
      <c r="BK188" s="110">
        <f>SUM(BK189:BK193)</f>
        <v>0</v>
      </c>
    </row>
    <row r="189" spans="2:63" s="1" customFormat="1" ht="22.35" customHeight="1">
      <c r="B189" s="31"/>
      <c r="C189" s="173" t="s">
        <v>3</v>
      </c>
      <c r="D189" s="173" t="s">
        <v>217</v>
      </c>
      <c r="E189" s="174" t="s">
        <v>3</v>
      </c>
      <c r="F189" s="257" t="s">
        <v>3</v>
      </c>
      <c r="G189" s="258"/>
      <c r="H189" s="258"/>
      <c r="I189" s="258"/>
      <c r="J189" s="175" t="s">
        <v>3</v>
      </c>
      <c r="K189" s="172"/>
      <c r="L189" s="253"/>
      <c r="M189" s="255"/>
      <c r="N189" s="256">
        <f t="shared" si="45"/>
        <v>0</v>
      </c>
      <c r="O189" s="255"/>
      <c r="P189" s="255"/>
      <c r="Q189" s="255"/>
      <c r="R189" s="33"/>
      <c r="T189" s="165" t="s">
        <v>3</v>
      </c>
      <c r="U189" s="176" t="s">
        <v>39</v>
      </c>
      <c r="V189" s="32"/>
      <c r="W189" s="32"/>
      <c r="X189" s="32"/>
      <c r="Y189" s="32"/>
      <c r="Z189" s="32"/>
      <c r="AA189" s="71"/>
      <c r="AT189" s="14" t="s">
        <v>350</v>
      </c>
      <c r="AU189" s="14" t="s">
        <v>9</v>
      </c>
      <c r="AY189" s="14" t="s">
        <v>350</v>
      </c>
      <c r="BE189" s="110">
        <f>IF(U189="základní",N189,0)</f>
        <v>0</v>
      </c>
      <c r="BF189" s="110">
        <f>IF(U189="snížená",N189,0)</f>
        <v>0</v>
      </c>
      <c r="BG189" s="110">
        <f>IF(U189="zákl. přenesená",N189,0)</f>
        <v>0</v>
      </c>
      <c r="BH189" s="110">
        <f>IF(U189="sníž. přenesená",N189,0)</f>
        <v>0</v>
      </c>
      <c r="BI189" s="110">
        <f>IF(U189="nulová",N189,0)</f>
        <v>0</v>
      </c>
      <c r="BJ189" s="14" t="s">
        <v>9</v>
      </c>
      <c r="BK189" s="110">
        <f>L189*K189</f>
        <v>0</v>
      </c>
    </row>
    <row r="190" spans="2:63" s="1" customFormat="1" ht="22.35" customHeight="1">
      <c r="B190" s="31"/>
      <c r="C190" s="173" t="s">
        <v>3</v>
      </c>
      <c r="D190" s="173" t="s">
        <v>217</v>
      </c>
      <c r="E190" s="174" t="s">
        <v>3</v>
      </c>
      <c r="F190" s="257" t="s">
        <v>3</v>
      </c>
      <c r="G190" s="258"/>
      <c r="H190" s="258"/>
      <c r="I190" s="258"/>
      <c r="J190" s="175" t="s">
        <v>3</v>
      </c>
      <c r="K190" s="172"/>
      <c r="L190" s="253"/>
      <c r="M190" s="255"/>
      <c r="N190" s="256">
        <f t="shared" si="45"/>
        <v>0</v>
      </c>
      <c r="O190" s="255"/>
      <c r="P190" s="255"/>
      <c r="Q190" s="255"/>
      <c r="R190" s="33"/>
      <c r="T190" s="165" t="s">
        <v>3</v>
      </c>
      <c r="U190" s="176" t="s">
        <v>39</v>
      </c>
      <c r="V190" s="32"/>
      <c r="W190" s="32"/>
      <c r="X190" s="32"/>
      <c r="Y190" s="32"/>
      <c r="Z190" s="32"/>
      <c r="AA190" s="71"/>
      <c r="AT190" s="14" t="s">
        <v>350</v>
      </c>
      <c r="AU190" s="14" t="s">
        <v>9</v>
      </c>
      <c r="AY190" s="14" t="s">
        <v>350</v>
      </c>
      <c r="BE190" s="110">
        <f>IF(U190="základní",N190,0)</f>
        <v>0</v>
      </c>
      <c r="BF190" s="110">
        <f>IF(U190="snížená",N190,0)</f>
        <v>0</v>
      </c>
      <c r="BG190" s="110">
        <f>IF(U190="zákl. přenesená",N190,0)</f>
        <v>0</v>
      </c>
      <c r="BH190" s="110">
        <f>IF(U190="sníž. přenesená",N190,0)</f>
        <v>0</v>
      </c>
      <c r="BI190" s="110">
        <f>IF(U190="nulová",N190,0)</f>
        <v>0</v>
      </c>
      <c r="BJ190" s="14" t="s">
        <v>9</v>
      </c>
      <c r="BK190" s="110">
        <f>L190*K190</f>
        <v>0</v>
      </c>
    </row>
    <row r="191" spans="2:63" s="1" customFormat="1" ht="22.35" customHeight="1">
      <c r="B191" s="31"/>
      <c r="C191" s="173" t="s">
        <v>3</v>
      </c>
      <c r="D191" s="173" t="s">
        <v>217</v>
      </c>
      <c r="E191" s="174" t="s">
        <v>3</v>
      </c>
      <c r="F191" s="257" t="s">
        <v>3</v>
      </c>
      <c r="G191" s="258"/>
      <c r="H191" s="258"/>
      <c r="I191" s="258"/>
      <c r="J191" s="175" t="s">
        <v>3</v>
      </c>
      <c r="K191" s="172"/>
      <c r="L191" s="253"/>
      <c r="M191" s="255"/>
      <c r="N191" s="256">
        <f t="shared" si="45"/>
        <v>0</v>
      </c>
      <c r="O191" s="255"/>
      <c r="P191" s="255"/>
      <c r="Q191" s="255"/>
      <c r="R191" s="33"/>
      <c r="T191" s="165" t="s">
        <v>3</v>
      </c>
      <c r="U191" s="176" t="s">
        <v>39</v>
      </c>
      <c r="V191" s="32"/>
      <c r="W191" s="32"/>
      <c r="X191" s="32"/>
      <c r="Y191" s="32"/>
      <c r="Z191" s="32"/>
      <c r="AA191" s="71"/>
      <c r="AT191" s="14" t="s">
        <v>350</v>
      </c>
      <c r="AU191" s="14" t="s">
        <v>9</v>
      </c>
      <c r="AY191" s="14" t="s">
        <v>350</v>
      </c>
      <c r="BE191" s="110">
        <f>IF(U191="základní",N191,0)</f>
        <v>0</v>
      </c>
      <c r="BF191" s="110">
        <f>IF(U191="snížená",N191,0)</f>
        <v>0</v>
      </c>
      <c r="BG191" s="110">
        <f>IF(U191="zákl. přenesená",N191,0)</f>
        <v>0</v>
      </c>
      <c r="BH191" s="110">
        <f>IF(U191="sníž. přenesená",N191,0)</f>
        <v>0</v>
      </c>
      <c r="BI191" s="110">
        <f>IF(U191="nulová",N191,0)</f>
        <v>0</v>
      </c>
      <c r="BJ191" s="14" t="s">
        <v>9</v>
      </c>
      <c r="BK191" s="110">
        <f>L191*K191</f>
        <v>0</v>
      </c>
    </row>
    <row r="192" spans="2:63" s="1" customFormat="1" ht="22.35" customHeight="1">
      <c r="B192" s="31"/>
      <c r="C192" s="173" t="s">
        <v>3</v>
      </c>
      <c r="D192" s="173" t="s">
        <v>217</v>
      </c>
      <c r="E192" s="174" t="s">
        <v>3</v>
      </c>
      <c r="F192" s="257" t="s">
        <v>3</v>
      </c>
      <c r="G192" s="258"/>
      <c r="H192" s="258"/>
      <c r="I192" s="258"/>
      <c r="J192" s="175" t="s">
        <v>3</v>
      </c>
      <c r="K192" s="172"/>
      <c r="L192" s="253"/>
      <c r="M192" s="255"/>
      <c r="N192" s="256">
        <f t="shared" si="45"/>
        <v>0</v>
      </c>
      <c r="O192" s="255"/>
      <c r="P192" s="255"/>
      <c r="Q192" s="255"/>
      <c r="R192" s="33"/>
      <c r="T192" s="165" t="s">
        <v>3</v>
      </c>
      <c r="U192" s="176" t="s">
        <v>39</v>
      </c>
      <c r="V192" s="32"/>
      <c r="W192" s="32"/>
      <c r="X192" s="32"/>
      <c r="Y192" s="32"/>
      <c r="Z192" s="32"/>
      <c r="AA192" s="71"/>
      <c r="AT192" s="14" t="s">
        <v>350</v>
      </c>
      <c r="AU192" s="14" t="s">
        <v>9</v>
      </c>
      <c r="AY192" s="14" t="s">
        <v>350</v>
      </c>
      <c r="BE192" s="110">
        <f>IF(U192="základní",N192,0)</f>
        <v>0</v>
      </c>
      <c r="BF192" s="110">
        <f>IF(U192="snížená",N192,0)</f>
        <v>0</v>
      </c>
      <c r="BG192" s="110">
        <f>IF(U192="zákl. přenesená",N192,0)</f>
        <v>0</v>
      </c>
      <c r="BH192" s="110">
        <f>IF(U192="sníž. přenesená",N192,0)</f>
        <v>0</v>
      </c>
      <c r="BI192" s="110">
        <f>IF(U192="nulová",N192,0)</f>
        <v>0</v>
      </c>
      <c r="BJ192" s="14" t="s">
        <v>9</v>
      </c>
      <c r="BK192" s="110">
        <f>L192*K192</f>
        <v>0</v>
      </c>
    </row>
    <row r="193" spans="2:63" s="1" customFormat="1" ht="22.35" customHeight="1">
      <c r="B193" s="31"/>
      <c r="C193" s="173" t="s">
        <v>3</v>
      </c>
      <c r="D193" s="173" t="s">
        <v>217</v>
      </c>
      <c r="E193" s="174" t="s">
        <v>3</v>
      </c>
      <c r="F193" s="257" t="s">
        <v>3</v>
      </c>
      <c r="G193" s="258"/>
      <c r="H193" s="258"/>
      <c r="I193" s="258"/>
      <c r="J193" s="175" t="s">
        <v>3</v>
      </c>
      <c r="K193" s="172"/>
      <c r="L193" s="253"/>
      <c r="M193" s="255"/>
      <c r="N193" s="256">
        <f t="shared" si="45"/>
        <v>0</v>
      </c>
      <c r="O193" s="255"/>
      <c r="P193" s="255"/>
      <c r="Q193" s="255"/>
      <c r="R193" s="33"/>
      <c r="T193" s="165" t="s">
        <v>3</v>
      </c>
      <c r="U193" s="176" t="s">
        <v>39</v>
      </c>
      <c r="V193" s="52"/>
      <c r="W193" s="52"/>
      <c r="X193" s="52"/>
      <c r="Y193" s="52"/>
      <c r="Z193" s="52"/>
      <c r="AA193" s="54"/>
      <c r="AT193" s="14" t="s">
        <v>350</v>
      </c>
      <c r="AU193" s="14" t="s">
        <v>9</v>
      </c>
      <c r="AY193" s="14" t="s">
        <v>350</v>
      </c>
      <c r="BE193" s="110">
        <f>IF(U193="základní",N193,0)</f>
        <v>0</v>
      </c>
      <c r="BF193" s="110">
        <f>IF(U193="snížená",N193,0)</f>
        <v>0</v>
      </c>
      <c r="BG193" s="110">
        <f>IF(U193="zákl. přenesená",N193,0)</f>
        <v>0</v>
      </c>
      <c r="BH193" s="110">
        <f>IF(U193="sníž. přenesená",N193,0)</f>
        <v>0</v>
      </c>
      <c r="BI193" s="110">
        <f>IF(U193="nulová",N193,0)</f>
        <v>0</v>
      </c>
      <c r="BJ193" s="14" t="s">
        <v>9</v>
      </c>
      <c r="BK193" s="110">
        <f>L193*K193</f>
        <v>0</v>
      </c>
    </row>
    <row r="194" spans="2:18" s="1" customFormat="1" ht="6.95" customHeight="1">
      <c r="B194" s="55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7"/>
    </row>
  </sheetData>
  <mergeCells count="256">
    <mergeCell ref="H1:K1"/>
    <mergeCell ref="S2:AC2"/>
    <mergeCell ref="N126:Q126"/>
    <mergeCell ref="N127:Q127"/>
    <mergeCell ref="N128:Q128"/>
    <mergeCell ref="N138:Q138"/>
    <mergeCell ref="N142:Q142"/>
    <mergeCell ref="N156:Q156"/>
    <mergeCell ref="N172:Q172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86:I186"/>
    <mergeCell ref="L186:M186"/>
    <mergeCell ref="N186:Q186"/>
    <mergeCell ref="F187:I187"/>
    <mergeCell ref="F189:I189"/>
    <mergeCell ref="L189:M189"/>
    <mergeCell ref="N189:Q189"/>
    <mergeCell ref="F190:I190"/>
    <mergeCell ref="L190:M190"/>
    <mergeCell ref="N190:Q190"/>
    <mergeCell ref="N188:Q188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N183:Q183"/>
    <mergeCell ref="F184:I184"/>
    <mergeCell ref="L184:M184"/>
    <mergeCell ref="N184:Q184"/>
    <mergeCell ref="F185:I185"/>
    <mergeCell ref="L185:M185"/>
    <mergeCell ref="N185:Q185"/>
    <mergeCell ref="F179:I179"/>
    <mergeCell ref="L179:M179"/>
    <mergeCell ref="N179:Q179"/>
    <mergeCell ref="F181:I181"/>
    <mergeCell ref="L181:M181"/>
    <mergeCell ref="N181:Q181"/>
    <mergeCell ref="F182:I182"/>
    <mergeCell ref="L182:M182"/>
    <mergeCell ref="N182:Q182"/>
    <mergeCell ref="N180:Q180"/>
    <mergeCell ref="F183:I183"/>
    <mergeCell ref="L183:M183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N177:Q177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189:D194">
      <formula1>"K,M"</formula1>
    </dataValidation>
    <dataValidation type="list" allowBlank="1" showInputMessage="1" showErrorMessage="1" error="Povoleny jsou hodnoty základní, snížená, zákl. přenesená, sníž. přenesená, nulová." sqref="U189:U19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25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125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2114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351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N126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ROUND((((SUM(BE126:BE133)+SUM(BE152:BE244))+SUM(BE246:BE250))),2)</f>
        <v>0</v>
      </c>
      <c r="I33" s="204"/>
      <c r="J33" s="204"/>
      <c r="K33" s="32"/>
      <c r="L33" s="32"/>
      <c r="M33" s="233">
        <f>ROUND(((ROUND((SUM(BE126:BE133)+SUM(BE152:BE244)),2)*F33)+SUM(BE246:BE250)*F33),2)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ROUND((((SUM(BF126:BF133)+SUM(BF152:BF244))+SUM(BF246:BF250))),2)</f>
        <v>0</v>
      </c>
      <c r="I34" s="204"/>
      <c r="J34" s="204"/>
      <c r="K34" s="32"/>
      <c r="L34" s="32"/>
      <c r="M34" s="233">
        <f>ROUND(((ROUND((SUM(BF126:BF133)+SUM(BF152:BF244)),2)*F34)+SUM(BF246:BF250)*F34),2)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ROUND((((SUM(BG126:BG133)+SUM(BG152:BG244))+SUM(BG246:BG250))),2)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ROUND((((SUM(BH126:BH133)+SUM(BH152:BH244))+SUM(BH246:BH250))),2)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ROUND((((SUM(BI126:BI133)+SUM(BI152:BI244))+SUM(BI246:BI250))),2)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2114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MR a EL - M + R a ELEKTROINSTALACE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N152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2175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N153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353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N154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354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N156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355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N158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356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N160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357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N162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2176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N166</f>
        <v>0</v>
      </c>
      <c r="O96" s="220"/>
      <c r="P96" s="220"/>
      <c r="Q96" s="220"/>
      <c r="R96" s="129"/>
    </row>
    <row r="97" spans="2:18" s="8" customFormat="1" ht="19.9" customHeight="1">
      <c r="B97" s="128"/>
      <c r="C97" s="95"/>
      <c r="D97" s="106" t="s">
        <v>359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N168</f>
        <v>0</v>
      </c>
      <c r="O97" s="220"/>
      <c r="P97" s="220"/>
      <c r="Q97" s="220"/>
      <c r="R97" s="129"/>
    </row>
    <row r="98" spans="2:18" s="8" customFormat="1" ht="19.9" customHeight="1">
      <c r="B98" s="128"/>
      <c r="C98" s="95"/>
      <c r="D98" s="106" t="s">
        <v>360</v>
      </c>
      <c r="E98" s="95"/>
      <c r="F98" s="95"/>
      <c r="G98" s="95"/>
      <c r="H98" s="95"/>
      <c r="I98" s="95"/>
      <c r="J98" s="95"/>
      <c r="K98" s="95"/>
      <c r="L98" s="95"/>
      <c r="M98" s="95"/>
      <c r="N98" s="219">
        <f>N170</f>
        <v>0</v>
      </c>
      <c r="O98" s="220"/>
      <c r="P98" s="220"/>
      <c r="Q98" s="220"/>
      <c r="R98" s="129"/>
    </row>
    <row r="99" spans="2:18" s="8" customFormat="1" ht="19.9" customHeight="1">
      <c r="B99" s="128"/>
      <c r="C99" s="95"/>
      <c r="D99" s="106" t="s">
        <v>359</v>
      </c>
      <c r="E99" s="95"/>
      <c r="F99" s="95"/>
      <c r="G99" s="95"/>
      <c r="H99" s="95"/>
      <c r="I99" s="95"/>
      <c r="J99" s="95"/>
      <c r="K99" s="95"/>
      <c r="L99" s="95"/>
      <c r="M99" s="95"/>
      <c r="N99" s="219">
        <f>N172</f>
        <v>0</v>
      </c>
      <c r="O99" s="220"/>
      <c r="P99" s="220"/>
      <c r="Q99" s="220"/>
      <c r="R99" s="129"/>
    </row>
    <row r="100" spans="2:18" s="8" customFormat="1" ht="19.9" customHeight="1">
      <c r="B100" s="128"/>
      <c r="C100" s="95"/>
      <c r="D100" s="106" t="s">
        <v>361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19">
        <f>N175</f>
        <v>0</v>
      </c>
      <c r="O100" s="220"/>
      <c r="P100" s="220"/>
      <c r="Q100" s="220"/>
      <c r="R100" s="129"/>
    </row>
    <row r="101" spans="2:18" s="8" customFormat="1" ht="19.9" customHeight="1">
      <c r="B101" s="128"/>
      <c r="C101" s="95"/>
      <c r="D101" s="106" t="s">
        <v>362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19">
        <f>N178</f>
        <v>0</v>
      </c>
      <c r="O101" s="220"/>
      <c r="P101" s="220"/>
      <c r="Q101" s="220"/>
      <c r="R101" s="129"/>
    </row>
    <row r="102" spans="2:18" s="8" customFormat="1" ht="19.9" customHeight="1">
      <c r="B102" s="128"/>
      <c r="C102" s="95"/>
      <c r="D102" s="106" t="s">
        <v>363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19">
        <f>N180</f>
        <v>0</v>
      </c>
      <c r="O102" s="220"/>
      <c r="P102" s="220"/>
      <c r="Q102" s="220"/>
      <c r="R102" s="129"/>
    </row>
    <row r="103" spans="2:18" s="8" customFormat="1" ht="19.9" customHeight="1">
      <c r="B103" s="128"/>
      <c r="C103" s="95"/>
      <c r="D103" s="106" t="s">
        <v>364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19">
        <f>N182</f>
        <v>0</v>
      </c>
      <c r="O103" s="220"/>
      <c r="P103" s="220"/>
      <c r="Q103" s="220"/>
      <c r="R103" s="129"/>
    </row>
    <row r="104" spans="2:18" s="8" customFormat="1" ht="19.9" customHeight="1">
      <c r="B104" s="128"/>
      <c r="C104" s="95"/>
      <c r="D104" s="106" t="s">
        <v>365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219">
        <f>N188</f>
        <v>0</v>
      </c>
      <c r="O104" s="220"/>
      <c r="P104" s="220"/>
      <c r="Q104" s="220"/>
      <c r="R104" s="129"/>
    </row>
    <row r="105" spans="2:18" s="8" customFormat="1" ht="19.9" customHeight="1">
      <c r="B105" s="128"/>
      <c r="C105" s="95"/>
      <c r="D105" s="106" t="s">
        <v>366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19">
        <f>N192</f>
        <v>0</v>
      </c>
      <c r="O105" s="220"/>
      <c r="P105" s="220"/>
      <c r="Q105" s="220"/>
      <c r="R105" s="129"/>
    </row>
    <row r="106" spans="2:18" s="7" customFormat="1" ht="24.95" customHeight="1">
      <c r="B106" s="124"/>
      <c r="C106" s="125"/>
      <c r="D106" s="126" t="s">
        <v>2177</v>
      </c>
      <c r="E106" s="125"/>
      <c r="F106" s="125"/>
      <c r="G106" s="125"/>
      <c r="H106" s="125"/>
      <c r="I106" s="125"/>
      <c r="J106" s="125"/>
      <c r="K106" s="125"/>
      <c r="L106" s="125"/>
      <c r="M106" s="125"/>
      <c r="N106" s="238">
        <f>N196</f>
        <v>0</v>
      </c>
      <c r="O106" s="239"/>
      <c r="P106" s="239"/>
      <c r="Q106" s="239"/>
      <c r="R106" s="127"/>
    </row>
    <row r="107" spans="2:18" s="7" customFormat="1" ht="24.95" customHeight="1">
      <c r="B107" s="124"/>
      <c r="C107" s="125"/>
      <c r="D107" s="126" t="s">
        <v>368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238">
        <f>N197</f>
        <v>0</v>
      </c>
      <c r="O107" s="239"/>
      <c r="P107" s="239"/>
      <c r="Q107" s="239"/>
      <c r="R107" s="127"/>
    </row>
    <row r="108" spans="2:18" s="8" customFormat="1" ht="19.9" customHeight="1">
      <c r="B108" s="128"/>
      <c r="C108" s="95"/>
      <c r="D108" s="106" t="s">
        <v>931</v>
      </c>
      <c r="E108" s="95"/>
      <c r="F108" s="95"/>
      <c r="G108" s="95"/>
      <c r="H108" s="95"/>
      <c r="I108" s="95"/>
      <c r="J108" s="95"/>
      <c r="K108" s="95"/>
      <c r="L108" s="95"/>
      <c r="M108" s="95"/>
      <c r="N108" s="219">
        <f>N198</f>
        <v>0</v>
      </c>
      <c r="O108" s="220"/>
      <c r="P108" s="220"/>
      <c r="Q108" s="220"/>
      <c r="R108" s="129"/>
    </row>
    <row r="109" spans="2:18" s="8" customFormat="1" ht="19.9" customHeight="1">
      <c r="B109" s="128"/>
      <c r="C109" s="95"/>
      <c r="D109" s="106" t="s">
        <v>932</v>
      </c>
      <c r="E109" s="95"/>
      <c r="F109" s="95"/>
      <c r="G109" s="95"/>
      <c r="H109" s="95"/>
      <c r="I109" s="95"/>
      <c r="J109" s="95"/>
      <c r="K109" s="95"/>
      <c r="L109" s="95"/>
      <c r="M109" s="95"/>
      <c r="N109" s="219">
        <f>N200</f>
        <v>0</v>
      </c>
      <c r="O109" s="220"/>
      <c r="P109" s="220"/>
      <c r="Q109" s="220"/>
      <c r="R109" s="129"/>
    </row>
    <row r="110" spans="2:18" s="8" customFormat="1" ht="19.9" customHeight="1">
      <c r="B110" s="128"/>
      <c r="C110" s="95"/>
      <c r="D110" s="106" t="s">
        <v>2178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219">
        <f>N205</f>
        <v>0</v>
      </c>
      <c r="O110" s="220"/>
      <c r="P110" s="220"/>
      <c r="Q110" s="220"/>
      <c r="R110" s="129"/>
    </row>
    <row r="111" spans="2:18" s="7" customFormat="1" ht="24.95" customHeight="1">
      <c r="B111" s="124"/>
      <c r="C111" s="125"/>
      <c r="D111" s="126" t="s">
        <v>581</v>
      </c>
      <c r="E111" s="125"/>
      <c r="F111" s="125"/>
      <c r="G111" s="125"/>
      <c r="H111" s="125"/>
      <c r="I111" s="125"/>
      <c r="J111" s="125"/>
      <c r="K111" s="125"/>
      <c r="L111" s="125"/>
      <c r="M111" s="125"/>
      <c r="N111" s="238">
        <f>N206</f>
        <v>0</v>
      </c>
      <c r="O111" s="239"/>
      <c r="P111" s="239"/>
      <c r="Q111" s="239"/>
      <c r="R111" s="127"/>
    </row>
    <row r="112" spans="2:18" s="7" customFormat="1" ht="24.95" customHeight="1">
      <c r="B112" s="124"/>
      <c r="C112" s="125"/>
      <c r="D112" s="126" t="s">
        <v>582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38">
        <f>N207</f>
        <v>0</v>
      </c>
      <c r="O112" s="239"/>
      <c r="P112" s="239"/>
      <c r="Q112" s="239"/>
      <c r="R112" s="127"/>
    </row>
    <row r="113" spans="2:18" s="8" customFormat="1" ht="19.9" customHeight="1">
      <c r="B113" s="128"/>
      <c r="C113" s="95"/>
      <c r="D113" s="106" t="s">
        <v>934</v>
      </c>
      <c r="E113" s="95"/>
      <c r="F113" s="95"/>
      <c r="G113" s="95"/>
      <c r="H113" s="95"/>
      <c r="I113" s="95"/>
      <c r="J113" s="95"/>
      <c r="K113" s="95"/>
      <c r="L113" s="95"/>
      <c r="M113" s="95"/>
      <c r="N113" s="219">
        <f>N208</f>
        <v>0</v>
      </c>
      <c r="O113" s="220"/>
      <c r="P113" s="220"/>
      <c r="Q113" s="220"/>
      <c r="R113" s="129"/>
    </row>
    <row r="114" spans="2:18" s="8" customFormat="1" ht="19.9" customHeight="1">
      <c r="B114" s="128"/>
      <c r="C114" s="95"/>
      <c r="D114" s="106" t="s">
        <v>935</v>
      </c>
      <c r="E114" s="95"/>
      <c r="F114" s="95"/>
      <c r="G114" s="95"/>
      <c r="H114" s="95"/>
      <c r="I114" s="95"/>
      <c r="J114" s="95"/>
      <c r="K114" s="95"/>
      <c r="L114" s="95"/>
      <c r="M114" s="95"/>
      <c r="N114" s="219">
        <f>N210</f>
        <v>0</v>
      </c>
      <c r="O114" s="220"/>
      <c r="P114" s="220"/>
      <c r="Q114" s="220"/>
      <c r="R114" s="129"/>
    </row>
    <row r="115" spans="2:18" s="8" customFormat="1" ht="19.9" customHeight="1">
      <c r="B115" s="128"/>
      <c r="C115" s="95"/>
      <c r="D115" s="106" t="s">
        <v>585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219">
        <f>N214</f>
        <v>0</v>
      </c>
      <c r="O115" s="220"/>
      <c r="P115" s="220"/>
      <c r="Q115" s="220"/>
      <c r="R115" s="129"/>
    </row>
    <row r="116" spans="2:18" s="8" customFormat="1" ht="19.9" customHeight="1">
      <c r="B116" s="128"/>
      <c r="C116" s="95"/>
      <c r="D116" s="106" t="s">
        <v>585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219">
        <f>N218</f>
        <v>0</v>
      </c>
      <c r="O116" s="220"/>
      <c r="P116" s="220"/>
      <c r="Q116" s="220"/>
      <c r="R116" s="129"/>
    </row>
    <row r="117" spans="2:18" s="8" customFormat="1" ht="19.9" customHeight="1">
      <c r="B117" s="128"/>
      <c r="C117" s="95"/>
      <c r="D117" s="106" t="s">
        <v>586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219">
        <f>N220</f>
        <v>0</v>
      </c>
      <c r="O117" s="220"/>
      <c r="P117" s="220"/>
      <c r="Q117" s="220"/>
      <c r="R117" s="129"/>
    </row>
    <row r="118" spans="2:18" s="8" customFormat="1" ht="19.9" customHeight="1">
      <c r="B118" s="128"/>
      <c r="C118" s="95"/>
      <c r="D118" s="106" t="s">
        <v>587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219">
        <f>N223</f>
        <v>0</v>
      </c>
      <c r="O118" s="220"/>
      <c r="P118" s="220"/>
      <c r="Q118" s="220"/>
      <c r="R118" s="129"/>
    </row>
    <row r="119" spans="2:18" s="8" customFormat="1" ht="19.9" customHeight="1">
      <c r="B119" s="128"/>
      <c r="C119" s="95"/>
      <c r="D119" s="106" t="s">
        <v>588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219">
        <f>N229</f>
        <v>0</v>
      </c>
      <c r="O119" s="220"/>
      <c r="P119" s="220"/>
      <c r="Q119" s="220"/>
      <c r="R119" s="129"/>
    </row>
    <row r="120" spans="2:18" s="8" customFormat="1" ht="19.9" customHeight="1">
      <c r="B120" s="128"/>
      <c r="C120" s="95"/>
      <c r="D120" s="106" t="s">
        <v>589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219">
        <f>N231</f>
        <v>0</v>
      </c>
      <c r="O120" s="220"/>
      <c r="P120" s="220"/>
      <c r="Q120" s="220"/>
      <c r="R120" s="129"/>
    </row>
    <row r="121" spans="2:18" s="8" customFormat="1" ht="19.9" customHeight="1">
      <c r="B121" s="128"/>
      <c r="C121" s="95"/>
      <c r="D121" s="106" t="s">
        <v>590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219">
        <f>N238</f>
        <v>0</v>
      </c>
      <c r="O121" s="220"/>
      <c r="P121" s="220"/>
      <c r="Q121" s="220"/>
      <c r="R121" s="129"/>
    </row>
    <row r="122" spans="2:18" s="8" customFormat="1" ht="19.9" customHeight="1">
      <c r="B122" s="128"/>
      <c r="C122" s="95"/>
      <c r="D122" s="106" t="s">
        <v>591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219">
        <f>N240</f>
        <v>0</v>
      </c>
      <c r="O122" s="220"/>
      <c r="P122" s="220"/>
      <c r="Q122" s="220"/>
      <c r="R122" s="129"/>
    </row>
    <row r="123" spans="2:18" s="7" customFormat="1" ht="24.95" customHeight="1">
      <c r="B123" s="124"/>
      <c r="C123" s="125"/>
      <c r="D123" s="126" t="s">
        <v>592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238">
        <f>N244</f>
        <v>0</v>
      </c>
      <c r="O123" s="239"/>
      <c r="P123" s="239"/>
      <c r="Q123" s="239"/>
      <c r="R123" s="127"/>
    </row>
    <row r="124" spans="2:18" s="7" customFormat="1" ht="21.75" customHeight="1">
      <c r="B124" s="124"/>
      <c r="C124" s="125"/>
      <c r="D124" s="126" t="s">
        <v>172</v>
      </c>
      <c r="E124" s="125"/>
      <c r="F124" s="125"/>
      <c r="G124" s="125"/>
      <c r="H124" s="125"/>
      <c r="I124" s="125"/>
      <c r="J124" s="125"/>
      <c r="K124" s="125"/>
      <c r="L124" s="125"/>
      <c r="M124" s="125"/>
      <c r="N124" s="240">
        <f>N245</f>
        <v>0</v>
      </c>
      <c r="O124" s="239"/>
      <c r="P124" s="239"/>
      <c r="Q124" s="239"/>
      <c r="R124" s="127"/>
    </row>
    <row r="125" spans="2:18" s="1" customFormat="1" ht="21.7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</row>
    <row r="126" spans="2:21" s="1" customFormat="1" ht="29.25" customHeight="1">
      <c r="B126" s="31"/>
      <c r="C126" s="123" t="s">
        <v>173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241">
        <f>ROUND(N127+N128+N129+N130+N131+N132,2)</f>
        <v>0</v>
      </c>
      <c r="O126" s="204"/>
      <c r="P126" s="204"/>
      <c r="Q126" s="204"/>
      <c r="R126" s="33"/>
      <c r="T126" s="130"/>
      <c r="U126" s="131" t="s">
        <v>38</v>
      </c>
    </row>
    <row r="127" spans="2:65" s="1" customFormat="1" ht="18" customHeight="1">
      <c r="B127" s="132"/>
      <c r="C127" s="133"/>
      <c r="D127" s="227" t="s">
        <v>174</v>
      </c>
      <c r="E127" s="242"/>
      <c r="F127" s="242"/>
      <c r="G127" s="242"/>
      <c r="H127" s="242"/>
      <c r="I127" s="133"/>
      <c r="J127" s="133"/>
      <c r="K127" s="133"/>
      <c r="L127" s="133"/>
      <c r="M127" s="133"/>
      <c r="N127" s="228">
        <f>ROUND(N89*T127,2)</f>
        <v>0</v>
      </c>
      <c r="O127" s="242"/>
      <c r="P127" s="242"/>
      <c r="Q127" s="242"/>
      <c r="R127" s="134"/>
      <c r="S127" s="133"/>
      <c r="T127" s="135"/>
      <c r="U127" s="136" t="s">
        <v>39</v>
      </c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8" t="s">
        <v>175</v>
      </c>
      <c r="AZ127" s="137"/>
      <c r="BA127" s="137"/>
      <c r="BB127" s="137"/>
      <c r="BC127" s="137"/>
      <c r="BD127" s="137"/>
      <c r="BE127" s="139">
        <f aca="true" t="shared" si="0" ref="BE127:BE132">IF(U127="základní",N127,0)</f>
        <v>0</v>
      </c>
      <c r="BF127" s="139">
        <f aca="true" t="shared" si="1" ref="BF127:BF132">IF(U127="snížená",N127,0)</f>
        <v>0</v>
      </c>
      <c r="BG127" s="139">
        <f aca="true" t="shared" si="2" ref="BG127:BG132">IF(U127="zákl. přenesená",N127,0)</f>
        <v>0</v>
      </c>
      <c r="BH127" s="139">
        <f aca="true" t="shared" si="3" ref="BH127:BH132">IF(U127="sníž. přenesená",N127,0)</f>
        <v>0</v>
      </c>
      <c r="BI127" s="139">
        <f aca="true" t="shared" si="4" ref="BI127:BI132">IF(U127="nulová",N127,0)</f>
        <v>0</v>
      </c>
      <c r="BJ127" s="138" t="s">
        <v>9</v>
      </c>
      <c r="BK127" s="137"/>
      <c r="BL127" s="137"/>
      <c r="BM127" s="137"/>
    </row>
    <row r="128" spans="2:65" s="1" customFormat="1" ht="18" customHeight="1">
      <c r="B128" s="132"/>
      <c r="C128" s="133"/>
      <c r="D128" s="227" t="s">
        <v>176</v>
      </c>
      <c r="E128" s="242"/>
      <c r="F128" s="242"/>
      <c r="G128" s="242"/>
      <c r="H128" s="242"/>
      <c r="I128" s="133"/>
      <c r="J128" s="133"/>
      <c r="K128" s="133"/>
      <c r="L128" s="133"/>
      <c r="M128" s="133"/>
      <c r="N128" s="228">
        <f>ROUND(N89*T128,2)</f>
        <v>0</v>
      </c>
      <c r="O128" s="242"/>
      <c r="P128" s="242"/>
      <c r="Q128" s="242"/>
      <c r="R128" s="134"/>
      <c r="S128" s="133"/>
      <c r="T128" s="135"/>
      <c r="U128" s="136" t="s">
        <v>39</v>
      </c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8" t="s">
        <v>175</v>
      </c>
      <c r="AZ128" s="137"/>
      <c r="BA128" s="137"/>
      <c r="BB128" s="137"/>
      <c r="BC128" s="137"/>
      <c r="BD128" s="137"/>
      <c r="BE128" s="139">
        <f t="shared" si="0"/>
        <v>0</v>
      </c>
      <c r="BF128" s="139">
        <f t="shared" si="1"/>
        <v>0</v>
      </c>
      <c r="BG128" s="139">
        <f t="shared" si="2"/>
        <v>0</v>
      </c>
      <c r="BH128" s="139">
        <f t="shared" si="3"/>
        <v>0</v>
      </c>
      <c r="BI128" s="139">
        <f t="shared" si="4"/>
        <v>0</v>
      </c>
      <c r="BJ128" s="138" t="s">
        <v>9</v>
      </c>
      <c r="BK128" s="137"/>
      <c r="BL128" s="137"/>
      <c r="BM128" s="137"/>
    </row>
    <row r="129" spans="2:65" s="1" customFormat="1" ht="18" customHeight="1">
      <c r="B129" s="132"/>
      <c r="C129" s="133"/>
      <c r="D129" s="227" t="s">
        <v>177</v>
      </c>
      <c r="E129" s="242"/>
      <c r="F129" s="242"/>
      <c r="G129" s="242"/>
      <c r="H129" s="242"/>
      <c r="I129" s="133"/>
      <c r="J129" s="133"/>
      <c r="K129" s="133"/>
      <c r="L129" s="133"/>
      <c r="M129" s="133"/>
      <c r="N129" s="228">
        <f>ROUND(N89*T129,2)</f>
        <v>0</v>
      </c>
      <c r="O129" s="242"/>
      <c r="P129" s="242"/>
      <c r="Q129" s="242"/>
      <c r="R129" s="134"/>
      <c r="S129" s="133"/>
      <c r="T129" s="135"/>
      <c r="U129" s="136" t="s">
        <v>39</v>
      </c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8" t="s">
        <v>175</v>
      </c>
      <c r="AZ129" s="137"/>
      <c r="BA129" s="137"/>
      <c r="BB129" s="137"/>
      <c r="BC129" s="137"/>
      <c r="BD129" s="137"/>
      <c r="BE129" s="139">
        <f t="shared" si="0"/>
        <v>0</v>
      </c>
      <c r="BF129" s="139">
        <f t="shared" si="1"/>
        <v>0</v>
      </c>
      <c r="BG129" s="139">
        <f t="shared" si="2"/>
        <v>0</v>
      </c>
      <c r="BH129" s="139">
        <f t="shared" si="3"/>
        <v>0</v>
      </c>
      <c r="BI129" s="139">
        <f t="shared" si="4"/>
        <v>0</v>
      </c>
      <c r="BJ129" s="138" t="s">
        <v>9</v>
      </c>
      <c r="BK129" s="137"/>
      <c r="BL129" s="137"/>
      <c r="BM129" s="137"/>
    </row>
    <row r="130" spans="2:65" s="1" customFormat="1" ht="18" customHeight="1">
      <c r="B130" s="132"/>
      <c r="C130" s="133"/>
      <c r="D130" s="227" t="s">
        <v>178</v>
      </c>
      <c r="E130" s="242"/>
      <c r="F130" s="242"/>
      <c r="G130" s="242"/>
      <c r="H130" s="242"/>
      <c r="I130" s="133"/>
      <c r="J130" s="133"/>
      <c r="K130" s="133"/>
      <c r="L130" s="133"/>
      <c r="M130" s="133"/>
      <c r="N130" s="228">
        <f>ROUND(N89*T130,2)</f>
        <v>0</v>
      </c>
      <c r="O130" s="242"/>
      <c r="P130" s="242"/>
      <c r="Q130" s="242"/>
      <c r="R130" s="134"/>
      <c r="S130" s="133"/>
      <c r="T130" s="135"/>
      <c r="U130" s="136" t="s">
        <v>39</v>
      </c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8" t="s">
        <v>175</v>
      </c>
      <c r="AZ130" s="137"/>
      <c r="BA130" s="137"/>
      <c r="BB130" s="137"/>
      <c r="BC130" s="137"/>
      <c r="BD130" s="137"/>
      <c r="BE130" s="139">
        <f t="shared" si="0"/>
        <v>0</v>
      </c>
      <c r="BF130" s="139">
        <f t="shared" si="1"/>
        <v>0</v>
      </c>
      <c r="BG130" s="139">
        <f t="shared" si="2"/>
        <v>0</v>
      </c>
      <c r="BH130" s="139">
        <f t="shared" si="3"/>
        <v>0</v>
      </c>
      <c r="BI130" s="139">
        <f t="shared" si="4"/>
        <v>0</v>
      </c>
      <c r="BJ130" s="138" t="s">
        <v>9</v>
      </c>
      <c r="BK130" s="137"/>
      <c r="BL130" s="137"/>
      <c r="BM130" s="137"/>
    </row>
    <row r="131" spans="2:65" s="1" customFormat="1" ht="18" customHeight="1">
      <c r="B131" s="132"/>
      <c r="C131" s="133"/>
      <c r="D131" s="227" t="s">
        <v>179</v>
      </c>
      <c r="E131" s="242"/>
      <c r="F131" s="242"/>
      <c r="G131" s="242"/>
      <c r="H131" s="242"/>
      <c r="I131" s="133"/>
      <c r="J131" s="133"/>
      <c r="K131" s="133"/>
      <c r="L131" s="133"/>
      <c r="M131" s="133"/>
      <c r="N131" s="228">
        <f>ROUND(N89*T131,2)</f>
        <v>0</v>
      </c>
      <c r="O131" s="242"/>
      <c r="P131" s="242"/>
      <c r="Q131" s="242"/>
      <c r="R131" s="134"/>
      <c r="S131" s="133"/>
      <c r="T131" s="135"/>
      <c r="U131" s="136" t="s">
        <v>39</v>
      </c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8" t="s">
        <v>175</v>
      </c>
      <c r="AZ131" s="137"/>
      <c r="BA131" s="137"/>
      <c r="BB131" s="137"/>
      <c r="BC131" s="137"/>
      <c r="BD131" s="137"/>
      <c r="BE131" s="139">
        <f t="shared" si="0"/>
        <v>0</v>
      </c>
      <c r="BF131" s="139">
        <f t="shared" si="1"/>
        <v>0</v>
      </c>
      <c r="BG131" s="139">
        <f t="shared" si="2"/>
        <v>0</v>
      </c>
      <c r="BH131" s="139">
        <f t="shared" si="3"/>
        <v>0</v>
      </c>
      <c r="BI131" s="139">
        <f t="shared" si="4"/>
        <v>0</v>
      </c>
      <c r="BJ131" s="138" t="s">
        <v>9</v>
      </c>
      <c r="BK131" s="137"/>
      <c r="BL131" s="137"/>
      <c r="BM131" s="137"/>
    </row>
    <row r="132" spans="2:65" s="1" customFormat="1" ht="18" customHeight="1">
      <c r="B132" s="132"/>
      <c r="C132" s="133"/>
      <c r="D132" s="140" t="s">
        <v>180</v>
      </c>
      <c r="E132" s="133"/>
      <c r="F132" s="133"/>
      <c r="G132" s="133"/>
      <c r="H132" s="133"/>
      <c r="I132" s="133"/>
      <c r="J132" s="133"/>
      <c r="K132" s="133"/>
      <c r="L132" s="133"/>
      <c r="M132" s="133"/>
      <c r="N132" s="228">
        <f>ROUND(N89*T132,2)</f>
        <v>0</v>
      </c>
      <c r="O132" s="242"/>
      <c r="P132" s="242"/>
      <c r="Q132" s="242"/>
      <c r="R132" s="134"/>
      <c r="S132" s="133"/>
      <c r="T132" s="141"/>
      <c r="U132" s="142" t="s">
        <v>39</v>
      </c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8" t="s">
        <v>181</v>
      </c>
      <c r="AZ132" s="137"/>
      <c r="BA132" s="137"/>
      <c r="BB132" s="137"/>
      <c r="BC132" s="137"/>
      <c r="BD132" s="137"/>
      <c r="BE132" s="139">
        <f t="shared" si="0"/>
        <v>0</v>
      </c>
      <c r="BF132" s="139">
        <f t="shared" si="1"/>
        <v>0</v>
      </c>
      <c r="BG132" s="139">
        <f t="shared" si="2"/>
        <v>0</v>
      </c>
      <c r="BH132" s="139">
        <f t="shared" si="3"/>
        <v>0</v>
      </c>
      <c r="BI132" s="139">
        <f t="shared" si="4"/>
        <v>0</v>
      </c>
      <c r="BJ132" s="138" t="s">
        <v>9</v>
      </c>
      <c r="BK132" s="137"/>
      <c r="BL132" s="137"/>
      <c r="BM132" s="137"/>
    </row>
    <row r="133" spans="2:18" s="1" customFormat="1" ht="13.5"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3"/>
    </row>
    <row r="134" spans="2:18" s="1" customFormat="1" ht="29.25" customHeight="1">
      <c r="B134" s="31"/>
      <c r="C134" s="115" t="s">
        <v>150</v>
      </c>
      <c r="D134" s="116"/>
      <c r="E134" s="116"/>
      <c r="F134" s="116"/>
      <c r="G134" s="116"/>
      <c r="H134" s="116"/>
      <c r="I134" s="116"/>
      <c r="J134" s="116"/>
      <c r="K134" s="116"/>
      <c r="L134" s="225">
        <f>ROUND(SUM(N89+N126),2)</f>
        <v>0</v>
      </c>
      <c r="M134" s="237"/>
      <c r="N134" s="237"/>
      <c r="O134" s="237"/>
      <c r="P134" s="237"/>
      <c r="Q134" s="237"/>
      <c r="R134" s="33"/>
    </row>
    <row r="135" spans="2:18" s="1" customFormat="1" ht="6.95" customHeight="1">
      <c r="B135" s="55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7"/>
    </row>
    <row r="139" spans="2:18" s="1" customFormat="1" ht="6.95" customHeight="1"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60"/>
    </row>
    <row r="140" spans="2:18" s="1" customFormat="1" ht="36.95" customHeight="1">
      <c r="B140" s="31"/>
      <c r="C140" s="185" t="s">
        <v>182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33"/>
    </row>
    <row r="141" spans="2:18" s="1" customFormat="1" ht="6.95" customHeight="1"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3"/>
    </row>
    <row r="142" spans="2:18" s="1" customFormat="1" ht="30" customHeight="1">
      <c r="B142" s="31"/>
      <c r="C142" s="26" t="s">
        <v>18</v>
      </c>
      <c r="D142" s="32"/>
      <c r="E142" s="32"/>
      <c r="F142" s="229" t="str">
        <f>F6</f>
        <v>ODOLOV</v>
      </c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32"/>
      <c r="R142" s="33"/>
    </row>
    <row r="143" spans="2:18" ht="30" customHeight="1">
      <c r="B143" s="18"/>
      <c r="C143" s="26" t="s">
        <v>153</v>
      </c>
      <c r="D143" s="19"/>
      <c r="E143" s="19"/>
      <c r="F143" s="229" t="s">
        <v>2114</v>
      </c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9"/>
      <c r="R143" s="20"/>
    </row>
    <row r="144" spans="2:18" s="1" customFormat="1" ht="36.95" customHeight="1">
      <c r="B144" s="31"/>
      <c r="C144" s="65" t="s">
        <v>155</v>
      </c>
      <c r="D144" s="32"/>
      <c r="E144" s="32"/>
      <c r="F144" s="205" t="str">
        <f>F8</f>
        <v>MR a EL - M + R a ELEKTROINSTALACE</v>
      </c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32"/>
      <c r="R144" s="33"/>
    </row>
    <row r="145" spans="2:18" s="1" customFormat="1" ht="6.95" customHeight="1"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3"/>
    </row>
    <row r="146" spans="2:18" s="1" customFormat="1" ht="18" customHeight="1">
      <c r="B146" s="31"/>
      <c r="C146" s="26" t="s">
        <v>22</v>
      </c>
      <c r="D146" s="32"/>
      <c r="E146" s="32"/>
      <c r="F146" s="24" t="str">
        <f>F10</f>
        <v xml:space="preserve"> </v>
      </c>
      <c r="G146" s="32"/>
      <c r="H146" s="32"/>
      <c r="I146" s="32"/>
      <c r="J146" s="32"/>
      <c r="K146" s="26" t="s">
        <v>24</v>
      </c>
      <c r="L146" s="32"/>
      <c r="M146" s="235" t="str">
        <f>IF(O10="","",O10)</f>
        <v>8.7.2016</v>
      </c>
      <c r="N146" s="204"/>
      <c r="O146" s="204"/>
      <c r="P146" s="204"/>
      <c r="Q146" s="32"/>
      <c r="R146" s="33"/>
    </row>
    <row r="147" spans="2:18" s="1" customFormat="1" ht="6.95" customHeight="1"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3"/>
    </row>
    <row r="148" spans="2:18" s="1" customFormat="1" ht="15">
      <c r="B148" s="31"/>
      <c r="C148" s="26" t="s">
        <v>26</v>
      </c>
      <c r="D148" s="32"/>
      <c r="E148" s="32"/>
      <c r="F148" s="24" t="str">
        <f>E13</f>
        <v xml:space="preserve"> </v>
      </c>
      <c r="G148" s="32"/>
      <c r="H148" s="32"/>
      <c r="I148" s="32"/>
      <c r="J148" s="32"/>
      <c r="K148" s="26" t="s">
        <v>31</v>
      </c>
      <c r="L148" s="32"/>
      <c r="M148" s="190" t="str">
        <f>E19</f>
        <v xml:space="preserve"> </v>
      </c>
      <c r="N148" s="204"/>
      <c r="O148" s="204"/>
      <c r="P148" s="204"/>
      <c r="Q148" s="204"/>
      <c r="R148" s="33"/>
    </row>
    <row r="149" spans="2:18" s="1" customFormat="1" ht="14.45" customHeight="1">
      <c r="B149" s="31"/>
      <c r="C149" s="26" t="s">
        <v>29</v>
      </c>
      <c r="D149" s="32"/>
      <c r="E149" s="32"/>
      <c r="F149" s="24" t="str">
        <f>IF(E16="","",E16)</f>
        <v>Vyplň údaj</v>
      </c>
      <c r="G149" s="32"/>
      <c r="H149" s="32"/>
      <c r="I149" s="32"/>
      <c r="J149" s="32"/>
      <c r="K149" s="26" t="s">
        <v>33</v>
      </c>
      <c r="L149" s="32"/>
      <c r="M149" s="190" t="str">
        <f>E22</f>
        <v xml:space="preserve"> </v>
      </c>
      <c r="N149" s="204"/>
      <c r="O149" s="204"/>
      <c r="P149" s="204"/>
      <c r="Q149" s="204"/>
      <c r="R149" s="33"/>
    </row>
    <row r="150" spans="2:18" s="1" customFormat="1" ht="10.35" customHeight="1"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3"/>
    </row>
    <row r="151" spans="2:27" s="9" customFormat="1" ht="29.25" customHeight="1">
      <c r="B151" s="143"/>
      <c r="C151" s="144" t="s">
        <v>183</v>
      </c>
      <c r="D151" s="145" t="s">
        <v>184</v>
      </c>
      <c r="E151" s="145" t="s">
        <v>56</v>
      </c>
      <c r="F151" s="243" t="s">
        <v>185</v>
      </c>
      <c r="G151" s="244"/>
      <c r="H151" s="244"/>
      <c r="I151" s="244"/>
      <c r="J151" s="145" t="s">
        <v>186</v>
      </c>
      <c r="K151" s="145" t="s">
        <v>187</v>
      </c>
      <c r="L151" s="245" t="s">
        <v>188</v>
      </c>
      <c r="M151" s="244"/>
      <c r="N151" s="243" t="s">
        <v>160</v>
      </c>
      <c r="O151" s="244"/>
      <c r="P151" s="244"/>
      <c r="Q151" s="246"/>
      <c r="R151" s="146"/>
      <c r="T151" s="73" t="s">
        <v>189</v>
      </c>
      <c r="U151" s="74" t="s">
        <v>38</v>
      </c>
      <c r="V151" s="74" t="s">
        <v>190</v>
      </c>
      <c r="W151" s="74" t="s">
        <v>191</v>
      </c>
      <c r="X151" s="74" t="s">
        <v>192</v>
      </c>
      <c r="Y151" s="74" t="s">
        <v>193</v>
      </c>
      <c r="Z151" s="74" t="s">
        <v>194</v>
      </c>
      <c r="AA151" s="75" t="s">
        <v>195</v>
      </c>
    </row>
    <row r="152" spans="2:63" s="1" customFormat="1" ht="29.25" customHeight="1">
      <c r="B152" s="31"/>
      <c r="C152" s="77" t="s">
        <v>157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260">
        <f>BK152</f>
        <v>0</v>
      </c>
      <c r="O152" s="261"/>
      <c r="P152" s="261"/>
      <c r="Q152" s="261"/>
      <c r="R152" s="33"/>
      <c r="T152" s="76"/>
      <c r="U152" s="47"/>
      <c r="V152" s="47"/>
      <c r="W152" s="147">
        <f>W153+W196+W197+W206+W207+W244+W245</f>
        <v>0</v>
      </c>
      <c r="X152" s="47"/>
      <c r="Y152" s="147">
        <f>Y153+Y196+Y197+Y206+Y207+Y244+Y245</f>
        <v>0</v>
      </c>
      <c r="Z152" s="47"/>
      <c r="AA152" s="148">
        <f>AA153+AA196+AA197+AA206+AA207+AA244+AA245</f>
        <v>0</v>
      </c>
      <c r="AT152" s="14" t="s">
        <v>73</v>
      </c>
      <c r="AU152" s="14" t="s">
        <v>162</v>
      </c>
      <c r="BK152" s="149">
        <f>BK153+BK196+BK197+BK206+BK207+BK244+BK245</f>
        <v>0</v>
      </c>
    </row>
    <row r="153" spans="2:63" s="10" customFormat="1" ht="37.35" customHeight="1">
      <c r="B153" s="150"/>
      <c r="C153" s="151"/>
      <c r="D153" s="152" t="s">
        <v>2175</v>
      </c>
      <c r="E153" s="152"/>
      <c r="F153" s="152"/>
      <c r="G153" s="152"/>
      <c r="H153" s="152"/>
      <c r="I153" s="152"/>
      <c r="J153" s="152"/>
      <c r="K153" s="152"/>
      <c r="L153" s="152"/>
      <c r="M153" s="152"/>
      <c r="N153" s="240">
        <f>BK153</f>
        <v>0</v>
      </c>
      <c r="O153" s="238"/>
      <c r="P153" s="238"/>
      <c r="Q153" s="238"/>
      <c r="R153" s="153"/>
      <c r="T153" s="154"/>
      <c r="U153" s="151"/>
      <c r="V153" s="151"/>
      <c r="W153" s="155">
        <f>W154+W156+W158+W160+W162+W166+W168+W170+W172+W175+W178+W180+W182+W188+W192</f>
        <v>0</v>
      </c>
      <c r="X153" s="151"/>
      <c r="Y153" s="155">
        <f>Y154+Y156+Y158+Y160+Y162+Y166+Y168+Y170+Y172+Y175+Y178+Y180+Y182+Y188+Y192</f>
        <v>0</v>
      </c>
      <c r="Z153" s="151"/>
      <c r="AA153" s="156">
        <f>AA154+AA156+AA158+AA160+AA162+AA166+AA168+AA170+AA172+AA175+AA178+AA180+AA182+AA188+AA192</f>
        <v>0</v>
      </c>
      <c r="AR153" s="157" t="s">
        <v>9</v>
      </c>
      <c r="AT153" s="158" t="s">
        <v>73</v>
      </c>
      <c r="AU153" s="158" t="s">
        <v>74</v>
      </c>
      <c r="AY153" s="157" t="s">
        <v>196</v>
      </c>
      <c r="BK153" s="159">
        <f>BK154+BK156+BK158+BK160+BK162+BK166+BK168+BK170+BK172+BK175+BK178+BK180+BK182+BK188+BK192</f>
        <v>0</v>
      </c>
    </row>
    <row r="154" spans="2:63" s="10" customFormat="1" ht="19.9" customHeight="1">
      <c r="B154" s="150"/>
      <c r="C154" s="151"/>
      <c r="D154" s="160" t="s">
        <v>353</v>
      </c>
      <c r="E154" s="160"/>
      <c r="F154" s="160"/>
      <c r="G154" s="160"/>
      <c r="H154" s="160"/>
      <c r="I154" s="160"/>
      <c r="J154" s="160"/>
      <c r="K154" s="160"/>
      <c r="L154" s="160"/>
      <c r="M154" s="160"/>
      <c r="N154" s="262">
        <f>BK154</f>
        <v>0</v>
      </c>
      <c r="O154" s="263"/>
      <c r="P154" s="263"/>
      <c r="Q154" s="263"/>
      <c r="R154" s="153"/>
      <c r="T154" s="154"/>
      <c r="U154" s="151"/>
      <c r="V154" s="151"/>
      <c r="W154" s="155">
        <f>W155</f>
        <v>0</v>
      </c>
      <c r="X154" s="151"/>
      <c r="Y154" s="155">
        <f>Y155</f>
        <v>0</v>
      </c>
      <c r="Z154" s="151"/>
      <c r="AA154" s="156">
        <f>AA155</f>
        <v>0</v>
      </c>
      <c r="AR154" s="157" t="s">
        <v>9</v>
      </c>
      <c r="AT154" s="158" t="s">
        <v>73</v>
      </c>
      <c r="AU154" s="158" t="s">
        <v>9</v>
      </c>
      <c r="AY154" s="157" t="s">
        <v>196</v>
      </c>
      <c r="BK154" s="159">
        <f>BK155</f>
        <v>0</v>
      </c>
    </row>
    <row r="155" spans="2:65" s="1" customFormat="1" ht="22.5" customHeight="1">
      <c r="B155" s="132"/>
      <c r="C155" s="168" t="s">
        <v>74</v>
      </c>
      <c r="D155" s="168" t="s">
        <v>217</v>
      </c>
      <c r="E155" s="169" t="s">
        <v>384</v>
      </c>
      <c r="F155" s="252" t="s">
        <v>385</v>
      </c>
      <c r="G155" s="251"/>
      <c r="H155" s="251"/>
      <c r="I155" s="251"/>
      <c r="J155" s="170" t="s">
        <v>386</v>
      </c>
      <c r="K155" s="171">
        <v>1</v>
      </c>
      <c r="L155" s="253">
        <v>0</v>
      </c>
      <c r="M155" s="251"/>
      <c r="N155" s="254">
        <f>ROUND(L155*K155,0)</f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>V155*K155</f>
        <v>0</v>
      </c>
      <c r="X155" s="166">
        <v>0</v>
      </c>
      <c r="Y155" s="166">
        <f>X155*K155</f>
        <v>0</v>
      </c>
      <c r="Z155" s="166">
        <v>0</v>
      </c>
      <c r="AA155" s="167">
        <f>Z155*K155</f>
        <v>0</v>
      </c>
      <c r="AR155" s="14" t="s">
        <v>212</v>
      </c>
      <c r="AT155" s="14" t="s">
        <v>217</v>
      </c>
      <c r="AU155" s="14" t="s">
        <v>84</v>
      </c>
      <c r="AY155" s="14" t="s">
        <v>196</v>
      </c>
      <c r="BE155" s="110">
        <f>IF(U155="základní",N155,0)</f>
        <v>0</v>
      </c>
      <c r="BF155" s="110">
        <f>IF(U155="snížená",N155,0)</f>
        <v>0</v>
      </c>
      <c r="BG155" s="110">
        <f>IF(U155="zákl. přenesená",N155,0)</f>
        <v>0</v>
      </c>
      <c r="BH155" s="110">
        <f>IF(U155="sníž. přenesená",N155,0)</f>
        <v>0</v>
      </c>
      <c r="BI155" s="110">
        <f>IF(U155="nulová",N155,0)</f>
        <v>0</v>
      </c>
      <c r="BJ155" s="14" t="s">
        <v>9</v>
      </c>
      <c r="BK155" s="110">
        <f>ROUND(L155*K155,0)</f>
        <v>0</v>
      </c>
      <c r="BL155" s="14" t="s">
        <v>212</v>
      </c>
      <c r="BM155" s="14" t="s">
        <v>84</v>
      </c>
    </row>
    <row r="156" spans="2:63" s="10" customFormat="1" ht="29.85" customHeight="1">
      <c r="B156" s="150"/>
      <c r="C156" s="151"/>
      <c r="D156" s="160" t="s">
        <v>354</v>
      </c>
      <c r="E156" s="160"/>
      <c r="F156" s="160"/>
      <c r="G156" s="160"/>
      <c r="H156" s="160"/>
      <c r="I156" s="160"/>
      <c r="J156" s="160"/>
      <c r="K156" s="160"/>
      <c r="L156" s="160"/>
      <c r="M156" s="160"/>
      <c r="N156" s="264">
        <f>BK156</f>
        <v>0</v>
      </c>
      <c r="O156" s="265"/>
      <c r="P156" s="265"/>
      <c r="Q156" s="265"/>
      <c r="R156" s="153"/>
      <c r="T156" s="154"/>
      <c r="U156" s="151"/>
      <c r="V156" s="151"/>
      <c r="W156" s="155">
        <f>W157</f>
        <v>0</v>
      </c>
      <c r="X156" s="151"/>
      <c r="Y156" s="155">
        <f>Y157</f>
        <v>0</v>
      </c>
      <c r="Z156" s="151"/>
      <c r="AA156" s="156">
        <f>AA157</f>
        <v>0</v>
      </c>
      <c r="AR156" s="157" t="s">
        <v>9</v>
      </c>
      <c r="AT156" s="158" t="s">
        <v>73</v>
      </c>
      <c r="AU156" s="158" t="s">
        <v>9</v>
      </c>
      <c r="AY156" s="157" t="s">
        <v>196</v>
      </c>
      <c r="BK156" s="159">
        <f>BK157</f>
        <v>0</v>
      </c>
    </row>
    <row r="157" spans="2:65" s="1" customFormat="1" ht="31.5" customHeight="1">
      <c r="B157" s="132"/>
      <c r="C157" s="168" t="s">
        <v>74</v>
      </c>
      <c r="D157" s="168" t="s">
        <v>217</v>
      </c>
      <c r="E157" s="169" t="s">
        <v>936</v>
      </c>
      <c r="F157" s="252" t="s">
        <v>388</v>
      </c>
      <c r="G157" s="251"/>
      <c r="H157" s="251"/>
      <c r="I157" s="251"/>
      <c r="J157" s="170" t="s">
        <v>386</v>
      </c>
      <c r="K157" s="171">
        <v>1</v>
      </c>
      <c r="L157" s="253">
        <v>0</v>
      </c>
      <c r="M157" s="251"/>
      <c r="N157" s="254">
        <f>ROUND(L157*K157,0)</f>
        <v>0</v>
      </c>
      <c r="O157" s="251"/>
      <c r="P157" s="251"/>
      <c r="Q157" s="251"/>
      <c r="R157" s="134"/>
      <c r="T157" s="165" t="s">
        <v>3</v>
      </c>
      <c r="U157" s="40" t="s">
        <v>39</v>
      </c>
      <c r="V157" s="32"/>
      <c r="W157" s="166">
        <f>V157*K157</f>
        <v>0</v>
      </c>
      <c r="X157" s="166">
        <v>0</v>
      </c>
      <c r="Y157" s="166">
        <f>X157*K157</f>
        <v>0</v>
      </c>
      <c r="Z157" s="166">
        <v>0</v>
      </c>
      <c r="AA157" s="167">
        <f>Z157*K157</f>
        <v>0</v>
      </c>
      <c r="AR157" s="14" t="s">
        <v>212</v>
      </c>
      <c r="AT157" s="14" t="s">
        <v>217</v>
      </c>
      <c r="AU157" s="14" t="s">
        <v>84</v>
      </c>
      <c r="AY157" s="14" t="s">
        <v>196</v>
      </c>
      <c r="BE157" s="110">
        <f>IF(U157="základní",N157,0)</f>
        <v>0</v>
      </c>
      <c r="BF157" s="110">
        <f>IF(U157="snížená",N157,0)</f>
        <v>0</v>
      </c>
      <c r="BG157" s="110">
        <f>IF(U157="zákl. přenesená",N157,0)</f>
        <v>0</v>
      </c>
      <c r="BH157" s="110">
        <f>IF(U157="sníž. přenesená",N157,0)</f>
        <v>0</v>
      </c>
      <c r="BI157" s="110">
        <f>IF(U157="nulová",N157,0)</f>
        <v>0</v>
      </c>
      <c r="BJ157" s="14" t="s">
        <v>9</v>
      </c>
      <c r="BK157" s="110">
        <f>ROUND(L157*K157,0)</f>
        <v>0</v>
      </c>
      <c r="BL157" s="14" t="s">
        <v>212</v>
      </c>
      <c r="BM157" s="14" t="s">
        <v>212</v>
      </c>
    </row>
    <row r="158" spans="2:63" s="10" customFormat="1" ht="29.85" customHeight="1">
      <c r="B158" s="150"/>
      <c r="C158" s="151"/>
      <c r="D158" s="160" t="s">
        <v>355</v>
      </c>
      <c r="E158" s="160"/>
      <c r="F158" s="160"/>
      <c r="G158" s="160"/>
      <c r="H158" s="160"/>
      <c r="I158" s="160"/>
      <c r="J158" s="160"/>
      <c r="K158" s="160"/>
      <c r="L158" s="160"/>
      <c r="M158" s="160"/>
      <c r="N158" s="264">
        <f>BK158</f>
        <v>0</v>
      </c>
      <c r="O158" s="265"/>
      <c r="P158" s="265"/>
      <c r="Q158" s="265"/>
      <c r="R158" s="153"/>
      <c r="T158" s="154"/>
      <c r="U158" s="151"/>
      <c r="V158" s="151"/>
      <c r="W158" s="155">
        <f>W159</f>
        <v>0</v>
      </c>
      <c r="X158" s="151"/>
      <c r="Y158" s="155">
        <f>Y159</f>
        <v>0</v>
      </c>
      <c r="Z158" s="151"/>
      <c r="AA158" s="156">
        <f>AA159</f>
        <v>0</v>
      </c>
      <c r="AR158" s="157" t="s">
        <v>9</v>
      </c>
      <c r="AT158" s="158" t="s">
        <v>73</v>
      </c>
      <c r="AU158" s="158" t="s">
        <v>9</v>
      </c>
      <c r="AY158" s="157" t="s">
        <v>196</v>
      </c>
      <c r="BK158" s="159">
        <f>BK159</f>
        <v>0</v>
      </c>
    </row>
    <row r="159" spans="2:65" s="1" customFormat="1" ht="57" customHeight="1">
      <c r="B159" s="132"/>
      <c r="C159" s="168" t="s">
        <v>74</v>
      </c>
      <c r="D159" s="168" t="s">
        <v>217</v>
      </c>
      <c r="E159" s="169" t="s">
        <v>2089</v>
      </c>
      <c r="F159" s="252" t="s">
        <v>390</v>
      </c>
      <c r="G159" s="251"/>
      <c r="H159" s="251"/>
      <c r="I159" s="251"/>
      <c r="J159" s="170" t="s">
        <v>386</v>
      </c>
      <c r="K159" s="171">
        <v>1</v>
      </c>
      <c r="L159" s="253">
        <v>0</v>
      </c>
      <c r="M159" s="251"/>
      <c r="N159" s="254">
        <f>ROUND(L159*K159,0)</f>
        <v>0</v>
      </c>
      <c r="O159" s="251"/>
      <c r="P159" s="251"/>
      <c r="Q159" s="251"/>
      <c r="R159" s="134"/>
      <c r="T159" s="165" t="s">
        <v>3</v>
      </c>
      <c r="U159" s="40" t="s">
        <v>39</v>
      </c>
      <c r="V159" s="32"/>
      <c r="W159" s="166">
        <f>V159*K159</f>
        <v>0</v>
      </c>
      <c r="X159" s="166">
        <v>0</v>
      </c>
      <c r="Y159" s="166">
        <f>X159*K159</f>
        <v>0</v>
      </c>
      <c r="Z159" s="166">
        <v>0</v>
      </c>
      <c r="AA159" s="167">
        <f>Z159*K159</f>
        <v>0</v>
      </c>
      <c r="AR159" s="14" t="s">
        <v>212</v>
      </c>
      <c r="AT159" s="14" t="s">
        <v>217</v>
      </c>
      <c r="AU159" s="14" t="s">
        <v>84</v>
      </c>
      <c r="AY159" s="14" t="s">
        <v>196</v>
      </c>
      <c r="BE159" s="110">
        <f>IF(U159="základní",N159,0)</f>
        <v>0</v>
      </c>
      <c r="BF159" s="110">
        <f>IF(U159="snížená",N159,0)</f>
        <v>0</v>
      </c>
      <c r="BG159" s="110">
        <f>IF(U159="zákl. přenesená",N159,0)</f>
        <v>0</v>
      </c>
      <c r="BH159" s="110">
        <f>IF(U159="sníž. přenesená",N159,0)</f>
        <v>0</v>
      </c>
      <c r="BI159" s="110">
        <f>IF(U159="nulová",N159,0)</f>
        <v>0</v>
      </c>
      <c r="BJ159" s="14" t="s">
        <v>9</v>
      </c>
      <c r="BK159" s="110">
        <f>ROUND(L159*K159,0)</f>
        <v>0</v>
      </c>
      <c r="BL159" s="14" t="s">
        <v>212</v>
      </c>
      <c r="BM159" s="14" t="s">
        <v>221</v>
      </c>
    </row>
    <row r="160" spans="2:63" s="10" customFormat="1" ht="29.85" customHeight="1">
      <c r="B160" s="150"/>
      <c r="C160" s="151"/>
      <c r="D160" s="160" t="s">
        <v>356</v>
      </c>
      <c r="E160" s="160"/>
      <c r="F160" s="160"/>
      <c r="G160" s="160"/>
      <c r="H160" s="160"/>
      <c r="I160" s="160"/>
      <c r="J160" s="160"/>
      <c r="K160" s="160"/>
      <c r="L160" s="160"/>
      <c r="M160" s="160"/>
      <c r="N160" s="264">
        <f>BK160</f>
        <v>0</v>
      </c>
      <c r="O160" s="265"/>
      <c r="P160" s="265"/>
      <c r="Q160" s="265"/>
      <c r="R160" s="153"/>
      <c r="T160" s="154"/>
      <c r="U160" s="151"/>
      <c r="V160" s="151"/>
      <c r="W160" s="155">
        <f>W161</f>
        <v>0</v>
      </c>
      <c r="X160" s="151"/>
      <c r="Y160" s="155">
        <f>Y161</f>
        <v>0</v>
      </c>
      <c r="Z160" s="151"/>
      <c r="AA160" s="156">
        <f>AA161</f>
        <v>0</v>
      </c>
      <c r="AR160" s="157" t="s">
        <v>9</v>
      </c>
      <c r="AT160" s="158" t="s">
        <v>73</v>
      </c>
      <c r="AU160" s="158" t="s">
        <v>9</v>
      </c>
      <c r="AY160" s="157" t="s">
        <v>196</v>
      </c>
      <c r="BK160" s="159">
        <f>BK161</f>
        <v>0</v>
      </c>
    </row>
    <row r="161" spans="2:65" s="1" customFormat="1" ht="22.5" customHeight="1">
      <c r="B161" s="132"/>
      <c r="C161" s="168" t="s">
        <v>74</v>
      </c>
      <c r="D161" s="168" t="s">
        <v>217</v>
      </c>
      <c r="E161" s="169" t="s">
        <v>391</v>
      </c>
      <c r="F161" s="252" t="s">
        <v>392</v>
      </c>
      <c r="G161" s="251"/>
      <c r="H161" s="251"/>
      <c r="I161" s="251"/>
      <c r="J161" s="170" t="s">
        <v>386</v>
      </c>
      <c r="K161" s="171">
        <v>2</v>
      </c>
      <c r="L161" s="253">
        <v>0</v>
      </c>
      <c r="M161" s="251"/>
      <c r="N161" s="254">
        <f>ROUND(L161*K161,0)</f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>V161*K161</f>
        <v>0</v>
      </c>
      <c r="X161" s="166">
        <v>0</v>
      </c>
      <c r="Y161" s="166">
        <f>X161*K161</f>
        <v>0</v>
      </c>
      <c r="Z161" s="166">
        <v>0</v>
      </c>
      <c r="AA161" s="167">
        <f>Z161*K161</f>
        <v>0</v>
      </c>
      <c r="AR161" s="14" t="s">
        <v>212</v>
      </c>
      <c r="AT161" s="14" t="s">
        <v>217</v>
      </c>
      <c r="AU161" s="14" t="s">
        <v>84</v>
      </c>
      <c r="AY161" s="14" t="s">
        <v>196</v>
      </c>
      <c r="BE161" s="110">
        <f>IF(U161="základní",N161,0)</f>
        <v>0</v>
      </c>
      <c r="BF161" s="110">
        <f>IF(U161="snížená",N161,0)</f>
        <v>0</v>
      </c>
      <c r="BG161" s="110">
        <f>IF(U161="zákl. přenesená",N161,0)</f>
        <v>0</v>
      </c>
      <c r="BH161" s="110">
        <f>IF(U161="sníž. přenesená",N161,0)</f>
        <v>0</v>
      </c>
      <c r="BI161" s="110">
        <f>IF(U161="nulová",N161,0)</f>
        <v>0</v>
      </c>
      <c r="BJ161" s="14" t="s">
        <v>9</v>
      </c>
      <c r="BK161" s="110">
        <f>ROUND(L161*K161,0)</f>
        <v>0</v>
      </c>
      <c r="BL161" s="14" t="s">
        <v>212</v>
      </c>
      <c r="BM161" s="14" t="s">
        <v>247</v>
      </c>
    </row>
    <row r="162" spans="2:63" s="10" customFormat="1" ht="29.85" customHeight="1">
      <c r="B162" s="150"/>
      <c r="C162" s="151"/>
      <c r="D162" s="160" t="s">
        <v>357</v>
      </c>
      <c r="E162" s="160"/>
      <c r="F162" s="160"/>
      <c r="G162" s="160"/>
      <c r="H162" s="160"/>
      <c r="I162" s="160"/>
      <c r="J162" s="160"/>
      <c r="K162" s="160"/>
      <c r="L162" s="160"/>
      <c r="M162" s="160"/>
      <c r="N162" s="264">
        <f>BK162</f>
        <v>0</v>
      </c>
      <c r="O162" s="265"/>
      <c r="P162" s="265"/>
      <c r="Q162" s="265"/>
      <c r="R162" s="153"/>
      <c r="T162" s="154"/>
      <c r="U162" s="151"/>
      <c r="V162" s="151"/>
      <c r="W162" s="155">
        <f>SUM(W163:W165)</f>
        <v>0</v>
      </c>
      <c r="X162" s="151"/>
      <c r="Y162" s="155">
        <f>SUM(Y163:Y165)</f>
        <v>0</v>
      </c>
      <c r="Z162" s="151"/>
      <c r="AA162" s="156">
        <f>SUM(AA163:AA165)</f>
        <v>0</v>
      </c>
      <c r="AR162" s="157" t="s">
        <v>9</v>
      </c>
      <c r="AT162" s="158" t="s">
        <v>73</v>
      </c>
      <c r="AU162" s="158" t="s">
        <v>9</v>
      </c>
      <c r="AY162" s="157" t="s">
        <v>196</v>
      </c>
      <c r="BK162" s="159">
        <f>SUM(BK163:BK165)</f>
        <v>0</v>
      </c>
    </row>
    <row r="163" spans="2:65" s="1" customFormat="1" ht="22.5" customHeight="1">
      <c r="B163" s="132"/>
      <c r="C163" s="168" t="s">
        <v>74</v>
      </c>
      <c r="D163" s="168" t="s">
        <v>217</v>
      </c>
      <c r="E163" s="169" t="s">
        <v>2179</v>
      </c>
      <c r="F163" s="252" t="s">
        <v>940</v>
      </c>
      <c r="G163" s="251"/>
      <c r="H163" s="251"/>
      <c r="I163" s="251"/>
      <c r="J163" s="170" t="s">
        <v>386</v>
      </c>
      <c r="K163" s="171">
        <v>2</v>
      </c>
      <c r="L163" s="253">
        <v>0</v>
      </c>
      <c r="M163" s="251"/>
      <c r="N163" s="254">
        <f>ROUND(L163*K163,0)</f>
        <v>0</v>
      </c>
      <c r="O163" s="251"/>
      <c r="P163" s="251"/>
      <c r="Q163" s="251"/>
      <c r="R163" s="134"/>
      <c r="T163" s="165" t="s">
        <v>3</v>
      </c>
      <c r="U163" s="40" t="s">
        <v>39</v>
      </c>
      <c r="V163" s="32"/>
      <c r="W163" s="166">
        <f>V163*K163</f>
        <v>0</v>
      </c>
      <c r="X163" s="166">
        <v>0</v>
      </c>
      <c r="Y163" s="166">
        <f>X163*K163</f>
        <v>0</v>
      </c>
      <c r="Z163" s="166">
        <v>0</v>
      </c>
      <c r="AA163" s="167">
        <f>Z163*K163</f>
        <v>0</v>
      </c>
      <c r="AR163" s="14" t="s">
        <v>212</v>
      </c>
      <c r="AT163" s="14" t="s">
        <v>217</v>
      </c>
      <c r="AU163" s="14" t="s">
        <v>84</v>
      </c>
      <c r="AY163" s="14" t="s">
        <v>196</v>
      </c>
      <c r="BE163" s="110">
        <f>IF(U163="základní",N163,0)</f>
        <v>0</v>
      </c>
      <c r="BF163" s="110">
        <f>IF(U163="snížená",N163,0)</f>
        <v>0</v>
      </c>
      <c r="BG163" s="110">
        <f>IF(U163="zákl. přenesená",N163,0)</f>
        <v>0</v>
      </c>
      <c r="BH163" s="110">
        <f>IF(U163="sníž. přenesená",N163,0)</f>
        <v>0</v>
      </c>
      <c r="BI163" s="110">
        <f>IF(U163="nulová",N163,0)</f>
        <v>0</v>
      </c>
      <c r="BJ163" s="14" t="s">
        <v>9</v>
      </c>
      <c r="BK163" s="110">
        <f>ROUND(L163*K163,0)</f>
        <v>0</v>
      </c>
      <c r="BL163" s="14" t="s">
        <v>212</v>
      </c>
      <c r="BM163" s="14" t="s">
        <v>395</v>
      </c>
    </row>
    <row r="164" spans="2:65" s="1" customFormat="1" ht="22.5" customHeight="1">
      <c r="B164" s="132"/>
      <c r="C164" s="168" t="s">
        <v>74</v>
      </c>
      <c r="D164" s="168" t="s">
        <v>217</v>
      </c>
      <c r="E164" s="169" t="s">
        <v>2180</v>
      </c>
      <c r="F164" s="252" t="s">
        <v>397</v>
      </c>
      <c r="G164" s="251"/>
      <c r="H164" s="251"/>
      <c r="I164" s="251"/>
      <c r="J164" s="170" t="s">
        <v>386</v>
      </c>
      <c r="K164" s="171">
        <v>1</v>
      </c>
      <c r="L164" s="253">
        <v>0</v>
      </c>
      <c r="M164" s="251"/>
      <c r="N164" s="254">
        <f>ROUND(L164*K164,0)</f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>V164*K164</f>
        <v>0</v>
      </c>
      <c r="X164" s="166">
        <v>0</v>
      </c>
      <c r="Y164" s="166">
        <f>X164*K164</f>
        <v>0</v>
      </c>
      <c r="Z164" s="166">
        <v>0</v>
      </c>
      <c r="AA164" s="167">
        <f>Z164*K164</f>
        <v>0</v>
      </c>
      <c r="AR164" s="14" t="s">
        <v>212</v>
      </c>
      <c r="AT164" s="14" t="s">
        <v>217</v>
      </c>
      <c r="AU164" s="14" t="s">
        <v>84</v>
      </c>
      <c r="AY164" s="14" t="s">
        <v>196</v>
      </c>
      <c r="BE164" s="110">
        <f>IF(U164="základní",N164,0)</f>
        <v>0</v>
      </c>
      <c r="BF164" s="110">
        <f>IF(U164="snížená",N164,0)</f>
        <v>0</v>
      </c>
      <c r="BG164" s="110">
        <f>IF(U164="zákl. přenesená",N164,0)</f>
        <v>0</v>
      </c>
      <c r="BH164" s="110">
        <f>IF(U164="sníž. přenesená",N164,0)</f>
        <v>0</v>
      </c>
      <c r="BI164" s="110">
        <f>IF(U164="nulová",N164,0)</f>
        <v>0</v>
      </c>
      <c r="BJ164" s="14" t="s">
        <v>9</v>
      </c>
      <c r="BK164" s="110">
        <f>ROUND(L164*K164,0)</f>
        <v>0</v>
      </c>
      <c r="BL164" s="14" t="s">
        <v>212</v>
      </c>
      <c r="BM164" s="14" t="s">
        <v>398</v>
      </c>
    </row>
    <row r="165" spans="2:65" s="1" customFormat="1" ht="22.5" customHeight="1">
      <c r="B165" s="132"/>
      <c r="C165" s="168" t="s">
        <v>74</v>
      </c>
      <c r="D165" s="168" t="s">
        <v>217</v>
      </c>
      <c r="E165" s="169" t="s">
        <v>942</v>
      </c>
      <c r="F165" s="252" t="s">
        <v>400</v>
      </c>
      <c r="G165" s="251"/>
      <c r="H165" s="251"/>
      <c r="I165" s="251"/>
      <c r="J165" s="170" t="s">
        <v>386</v>
      </c>
      <c r="K165" s="171">
        <v>3</v>
      </c>
      <c r="L165" s="253">
        <v>0</v>
      </c>
      <c r="M165" s="251"/>
      <c r="N165" s="254">
        <f>ROUND(L165*K165,0)</f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>V165*K165</f>
        <v>0</v>
      </c>
      <c r="X165" s="166">
        <v>0</v>
      </c>
      <c r="Y165" s="166">
        <f>X165*K165</f>
        <v>0</v>
      </c>
      <c r="Z165" s="166">
        <v>0</v>
      </c>
      <c r="AA165" s="167">
        <f>Z165*K165</f>
        <v>0</v>
      </c>
      <c r="AR165" s="14" t="s">
        <v>212</v>
      </c>
      <c r="AT165" s="14" t="s">
        <v>217</v>
      </c>
      <c r="AU165" s="14" t="s">
        <v>84</v>
      </c>
      <c r="AY165" s="14" t="s">
        <v>196</v>
      </c>
      <c r="BE165" s="110">
        <f>IF(U165="základní",N165,0)</f>
        <v>0</v>
      </c>
      <c r="BF165" s="110">
        <f>IF(U165="snížená",N165,0)</f>
        <v>0</v>
      </c>
      <c r="BG165" s="110">
        <f>IF(U165="zákl. přenesená",N165,0)</f>
        <v>0</v>
      </c>
      <c r="BH165" s="110">
        <f>IF(U165="sníž. přenesená",N165,0)</f>
        <v>0</v>
      </c>
      <c r="BI165" s="110">
        <f>IF(U165="nulová",N165,0)</f>
        <v>0</v>
      </c>
      <c r="BJ165" s="14" t="s">
        <v>9</v>
      </c>
      <c r="BK165" s="110">
        <f>ROUND(L165*K165,0)</f>
        <v>0</v>
      </c>
      <c r="BL165" s="14" t="s">
        <v>212</v>
      </c>
      <c r="BM165" s="14" t="s">
        <v>401</v>
      </c>
    </row>
    <row r="166" spans="2:63" s="10" customFormat="1" ht="29.85" customHeight="1">
      <c r="B166" s="150"/>
      <c r="C166" s="151"/>
      <c r="D166" s="160" t="s">
        <v>2176</v>
      </c>
      <c r="E166" s="160"/>
      <c r="F166" s="160"/>
      <c r="G166" s="160"/>
      <c r="H166" s="160"/>
      <c r="I166" s="160"/>
      <c r="J166" s="160"/>
      <c r="K166" s="160"/>
      <c r="L166" s="160"/>
      <c r="M166" s="160"/>
      <c r="N166" s="264">
        <f>BK166</f>
        <v>0</v>
      </c>
      <c r="O166" s="265"/>
      <c r="P166" s="265"/>
      <c r="Q166" s="265"/>
      <c r="R166" s="153"/>
      <c r="T166" s="154"/>
      <c r="U166" s="151"/>
      <c r="V166" s="151"/>
      <c r="W166" s="155">
        <f>W167</f>
        <v>0</v>
      </c>
      <c r="X166" s="151"/>
      <c r="Y166" s="155">
        <f>Y167</f>
        <v>0</v>
      </c>
      <c r="Z166" s="151"/>
      <c r="AA166" s="156">
        <f>AA167</f>
        <v>0</v>
      </c>
      <c r="AR166" s="157" t="s">
        <v>9</v>
      </c>
      <c r="AT166" s="158" t="s">
        <v>73</v>
      </c>
      <c r="AU166" s="158" t="s">
        <v>9</v>
      </c>
      <c r="AY166" s="157" t="s">
        <v>196</v>
      </c>
      <c r="BK166" s="159">
        <f>BK167</f>
        <v>0</v>
      </c>
    </row>
    <row r="167" spans="2:65" s="1" customFormat="1" ht="22.5" customHeight="1">
      <c r="B167" s="132"/>
      <c r="C167" s="168" t="s">
        <v>74</v>
      </c>
      <c r="D167" s="168" t="s">
        <v>217</v>
      </c>
      <c r="E167" s="169" t="s">
        <v>2181</v>
      </c>
      <c r="F167" s="252" t="s">
        <v>403</v>
      </c>
      <c r="G167" s="251"/>
      <c r="H167" s="251"/>
      <c r="I167" s="251"/>
      <c r="J167" s="170" t="s">
        <v>386</v>
      </c>
      <c r="K167" s="171">
        <v>1</v>
      </c>
      <c r="L167" s="253">
        <v>0</v>
      </c>
      <c r="M167" s="251"/>
      <c r="N167" s="254">
        <f>ROUND(L167*K167,0)</f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>V167*K167</f>
        <v>0</v>
      </c>
      <c r="X167" s="166">
        <v>0</v>
      </c>
      <c r="Y167" s="166">
        <f>X167*K167</f>
        <v>0</v>
      </c>
      <c r="Z167" s="166">
        <v>0</v>
      </c>
      <c r="AA167" s="167">
        <f>Z167*K167</f>
        <v>0</v>
      </c>
      <c r="AR167" s="14" t="s">
        <v>212</v>
      </c>
      <c r="AT167" s="14" t="s">
        <v>217</v>
      </c>
      <c r="AU167" s="14" t="s">
        <v>84</v>
      </c>
      <c r="AY167" s="14" t="s">
        <v>196</v>
      </c>
      <c r="BE167" s="110">
        <f>IF(U167="základní",N167,0)</f>
        <v>0</v>
      </c>
      <c r="BF167" s="110">
        <f>IF(U167="snížená",N167,0)</f>
        <v>0</v>
      </c>
      <c r="BG167" s="110">
        <f>IF(U167="zákl. přenesená",N167,0)</f>
        <v>0</v>
      </c>
      <c r="BH167" s="110">
        <f>IF(U167="sníž. přenesená",N167,0)</f>
        <v>0</v>
      </c>
      <c r="BI167" s="110">
        <f>IF(U167="nulová",N167,0)</f>
        <v>0</v>
      </c>
      <c r="BJ167" s="14" t="s">
        <v>9</v>
      </c>
      <c r="BK167" s="110">
        <f>ROUND(L167*K167,0)</f>
        <v>0</v>
      </c>
      <c r="BL167" s="14" t="s">
        <v>212</v>
      </c>
      <c r="BM167" s="14" t="s">
        <v>203</v>
      </c>
    </row>
    <row r="168" spans="2:63" s="10" customFormat="1" ht="29.85" customHeight="1">
      <c r="B168" s="150"/>
      <c r="C168" s="151"/>
      <c r="D168" s="160" t="s">
        <v>359</v>
      </c>
      <c r="E168" s="160"/>
      <c r="F168" s="160"/>
      <c r="G168" s="160"/>
      <c r="H168" s="160"/>
      <c r="I168" s="160"/>
      <c r="J168" s="160"/>
      <c r="K168" s="160"/>
      <c r="L168" s="160"/>
      <c r="M168" s="160"/>
      <c r="N168" s="264">
        <f>BK168</f>
        <v>0</v>
      </c>
      <c r="O168" s="265"/>
      <c r="P168" s="265"/>
      <c r="Q168" s="265"/>
      <c r="R168" s="153"/>
      <c r="T168" s="154"/>
      <c r="U168" s="151"/>
      <c r="V168" s="151"/>
      <c r="W168" s="155">
        <f>W169</f>
        <v>0</v>
      </c>
      <c r="X168" s="151"/>
      <c r="Y168" s="155">
        <f>Y169</f>
        <v>0</v>
      </c>
      <c r="Z168" s="151"/>
      <c r="AA168" s="156">
        <f>AA169</f>
        <v>0</v>
      </c>
      <c r="AR168" s="157" t="s">
        <v>9</v>
      </c>
      <c r="AT168" s="158" t="s">
        <v>73</v>
      </c>
      <c r="AU168" s="158" t="s">
        <v>9</v>
      </c>
      <c r="AY168" s="157" t="s">
        <v>196</v>
      </c>
      <c r="BK168" s="159">
        <f>BK169</f>
        <v>0</v>
      </c>
    </row>
    <row r="169" spans="2:65" s="1" customFormat="1" ht="22.5" customHeight="1">
      <c r="B169" s="132"/>
      <c r="C169" s="168" t="s">
        <v>74</v>
      </c>
      <c r="D169" s="168" t="s">
        <v>217</v>
      </c>
      <c r="E169" s="169" t="s">
        <v>404</v>
      </c>
      <c r="F169" s="252" t="s">
        <v>405</v>
      </c>
      <c r="G169" s="251"/>
      <c r="H169" s="251"/>
      <c r="I169" s="251"/>
      <c r="J169" s="170" t="s">
        <v>386</v>
      </c>
      <c r="K169" s="171">
        <v>3</v>
      </c>
      <c r="L169" s="253">
        <v>0</v>
      </c>
      <c r="M169" s="251"/>
      <c r="N169" s="254">
        <f>ROUND(L169*K169,0)</f>
        <v>0</v>
      </c>
      <c r="O169" s="251"/>
      <c r="P169" s="251"/>
      <c r="Q169" s="251"/>
      <c r="R169" s="134"/>
      <c r="T169" s="165" t="s">
        <v>3</v>
      </c>
      <c r="U169" s="40" t="s">
        <v>39</v>
      </c>
      <c r="V169" s="32"/>
      <c r="W169" s="166">
        <f>V169*K169</f>
        <v>0</v>
      </c>
      <c r="X169" s="166">
        <v>0</v>
      </c>
      <c r="Y169" s="166">
        <f>X169*K169</f>
        <v>0</v>
      </c>
      <c r="Z169" s="166">
        <v>0</v>
      </c>
      <c r="AA169" s="167">
        <f>Z169*K169</f>
        <v>0</v>
      </c>
      <c r="AR169" s="14" t="s">
        <v>212</v>
      </c>
      <c r="AT169" s="14" t="s">
        <v>217</v>
      </c>
      <c r="AU169" s="14" t="s">
        <v>84</v>
      </c>
      <c r="AY169" s="14" t="s">
        <v>196</v>
      </c>
      <c r="BE169" s="110">
        <f>IF(U169="základní",N169,0)</f>
        <v>0</v>
      </c>
      <c r="BF169" s="110">
        <f>IF(U169="snížená",N169,0)</f>
        <v>0</v>
      </c>
      <c r="BG169" s="110">
        <f>IF(U169="zákl. přenesená",N169,0)</f>
        <v>0</v>
      </c>
      <c r="BH169" s="110">
        <f>IF(U169="sníž. přenesená",N169,0)</f>
        <v>0</v>
      </c>
      <c r="BI169" s="110">
        <f>IF(U169="nulová",N169,0)</f>
        <v>0</v>
      </c>
      <c r="BJ169" s="14" t="s">
        <v>9</v>
      </c>
      <c r="BK169" s="110">
        <f>ROUND(L169*K169,0)</f>
        <v>0</v>
      </c>
      <c r="BL169" s="14" t="s">
        <v>212</v>
      </c>
      <c r="BM169" s="14" t="s">
        <v>276</v>
      </c>
    </row>
    <row r="170" spans="2:63" s="10" customFormat="1" ht="29.85" customHeight="1">
      <c r="B170" s="150"/>
      <c r="C170" s="151"/>
      <c r="D170" s="160" t="s">
        <v>360</v>
      </c>
      <c r="E170" s="160"/>
      <c r="F170" s="160"/>
      <c r="G170" s="160"/>
      <c r="H170" s="160"/>
      <c r="I170" s="160"/>
      <c r="J170" s="160"/>
      <c r="K170" s="160"/>
      <c r="L170" s="160"/>
      <c r="M170" s="160"/>
      <c r="N170" s="264">
        <f>BK170</f>
        <v>0</v>
      </c>
      <c r="O170" s="265"/>
      <c r="P170" s="265"/>
      <c r="Q170" s="265"/>
      <c r="R170" s="153"/>
      <c r="T170" s="154"/>
      <c r="U170" s="151"/>
      <c r="V170" s="151"/>
      <c r="W170" s="155">
        <f>W171</f>
        <v>0</v>
      </c>
      <c r="X170" s="151"/>
      <c r="Y170" s="155">
        <f>Y171</f>
        <v>0</v>
      </c>
      <c r="Z170" s="151"/>
      <c r="AA170" s="156">
        <f>AA171</f>
        <v>0</v>
      </c>
      <c r="AR170" s="157" t="s">
        <v>9</v>
      </c>
      <c r="AT170" s="158" t="s">
        <v>73</v>
      </c>
      <c r="AU170" s="158" t="s">
        <v>9</v>
      </c>
      <c r="AY170" s="157" t="s">
        <v>196</v>
      </c>
      <c r="BK170" s="159">
        <f>BK171</f>
        <v>0</v>
      </c>
    </row>
    <row r="171" spans="2:65" s="1" customFormat="1" ht="31.5" customHeight="1">
      <c r="B171" s="132"/>
      <c r="C171" s="168" t="s">
        <v>74</v>
      </c>
      <c r="D171" s="168" t="s">
        <v>217</v>
      </c>
      <c r="E171" s="169" t="s">
        <v>406</v>
      </c>
      <c r="F171" s="252" t="s">
        <v>407</v>
      </c>
      <c r="G171" s="251"/>
      <c r="H171" s="251"/>
      <c r="I171" s="251"/>
      <c r="J171" s="170" t="s">
        <v>386</v>
      </c>
      <c r="K171" s="171">
        <v>2</v>
      </c>
      <c r="L171" s="253">
        <v>0</v>
      </c>
      <c r="M171" s="251"/>
      <c r="N171" s="254">
        <f>ROUND(L171*K171,0)</f>
        <v>0</v>
      </c>
      <c r="O171" s="251"/>
      <c r="P171" s="251"/>
      <c r="Q171" s="251"/>
      <c r="R171" s="134"/>
      <c r="T171" s="165" t="s">
        <v>3</v>
      </c>
      <c r="U171" s="40" t="s">
        <v>39</v>
      </c>
      <c r="V171" s="32"/>
      <c r="W171" s="166">
        <f>V171*K171</f>
        <v>0</v>
      </c>
      <c r="X171" s="166">
        <v>0</v>
      </c>
      <c r="Y171" s="166">
        <f>X171*K171</f>
        <v>0</v>
      </c>
      <c r="Z171" s="166">
        <v>0</v>
      </c>
      <c r="AA171" s="167">
        <f>Z171*K171</f>
        <v>0</v>
      </c>
      <c r="AR171" s="14" t="s">
        <v>212</v>
      </c>
      <c r="AT171" s="14" t="s">
        <v>217</v>
      </c>
      <c r="AU171" s="14" t="s">
        <v>84</v>
      </c>
      <c r="AY171" s="14" t="s">
        <v>196</v>
      </c>
      <c r="BE171" s="110">
        <f>IF(U171="základní",N171,0)</f>
        <v>0</v>
      </c>
      <c r="BF171" s="110">
        <f>IF(U171="snížená",N171,0)</f>
        <v>0</v>
      </c>
      <c r="BG171" s="110">
        <f>IF(U171="zákl. přenesená",N171,0)</f>
        <v>0</v>
      </c>
      <c r="BH171" s="110">
        <f>IF(U171="sníž. přenesená",N171,0)</f>
        <v>0</v>
      </c>
      <c r="BI171" s="110">
        <f>IF(U171="nulová",N171,0)</f>
        <v>0</v>
      </c>
      <c r="BJ171" s="14" t="s">
        <v>9</v>
      </c>
      <c r="BK171" s="110">
        <f>ROUND(L171*K171,0)</f>
        <v>0</v>
      </c>
      <c r="BL171" s="14" t="s">
        <v>212</v>
      </c>
      <c r="BM171" s="14" t="s">
        <v>284</v>
      </c>
    </row>
    <row r="172" spans="2:63" s="10" customFormat="1" ht="29.85" customHeight="1">
      <c r="B172" s="150"/>
      <c r="C172" s="151"/>
      <c r="D172" s="160" t="s">
        <v>359</v>
      </c>
      <c r="E172" s="160"/>
      <c r="F172" s="160"/>
      <c r="G172" s="160"/>
      <c r="H172" s="160"/>
      <c r="I172" s="160"/>
      <c r="J172" s="160"/>
      <c r="K172" s="160"/>
      <c r="L172" s="160"/>
      <c r="M172" s="160"/>
      <c r="N172" s="264">
        <f>BK172</f>
        <v>0</v>
      </c>
      <c r="O172" s="265"/>
      <c r="P172" s="265"/>
      <c r="Q172" s="265"/>
      <c r="R172" s="153"/>
      <c r="T172" s="154"/>
      <c r="U172" s="151"/>
      <c r="V172" s="151"/>
      <c r="W172" s="155">
        <f>SUM(W173:W174)</f>
        <v>0</v>
      </c>
      <c r="X172" s="151"/>
      <c r="Y172" s="155">
        <f>SUM(Y173:Y174)</f>
        <v>0</v>
      </c>
      <c r="Z172" s="151"/>
      <c r="AA172" s="156">
        <f>SUM(AA173:AA174)</f>
        <v>0</v>
      </c>
      <c r="AR172" s="157" t="s">
        <v>9</v>
      </c>
      <c r="AT172" s="158" t="s">
        <v>73</v>
      </c>
      <c r="AU172" s="158" t="s">
        <v>9</v>
      </c>
      <c r="AY172" s="157" t="s">
        <v>196</v>
      </c>
      <c r="BK172" s="159">
        <f>SUM(BK173:BK174)</f>
        <v>0</v>
      </c>
    </row>
    <row r="173" spans="2:65" s="1" customFormat="1" ht="22.5" customHeight="1">
      <c r="B173" s="132"/>
      <c r="C173" s="168" t="s">
        <v>74</v>
      </c>
      <c r="D173" s="168" t="s">
        <v>217</v>
      </c>
      <c r="E173" s="169" t="s">
        <v>408</v>
      </c>
      <c r="F173" s="252" t="s">
        <v>409</v>
      </c>
      <c r="G173" s="251"/>
      <c r="H173" s="251"/>
      <c r="I173" s="251"/>
      <c r="J173" s="170" t="s">
        <v>386</v>
      </c>
      <c r="K173" s="171">
        <v>2</v>
      </c>
      <c r="L173" s="253">
        <v>0</v>
      </c>
      <c r="M173" s="251"/>
      <c r="N173" s="254">
        <f>ROUND(L173*K173,0)</f>
        <v>0</v>
      </c>
      <c r="O173" s="251"/>
      <c r="P173" s="251"/>
      <c r="Q173" s="251"/>
      <c r="R173" s="134"/>
      <c r="T173" s="165" t="s">
        <v>3</v>
      </c>
      <c r="U173" s="40" t="s">
        <v>39</v>
      </c>
      <c r="V173" s="32"/>
      <c r="W173" s="166">
        <f>V173*K173</f>
        <v>0</v>
      </c>
      <c r="X173" s="166">
        <v>0</v>
      </c>
      <c r="Y173" s="166">
        <f>X173*K173</f>
        <v>0</v>
      </c>
      <c r="Z173" s="166">
        <v>0</v>
      </c>
      <c r="AA173" s="167">
        <f>Z173*K173</f>
        <v>0</v>
      </c>
      <c r="AR173" s="14" t="s">
        <v>212</v>
      </c>
      <c r="AT173" s="14" t="s">
        <v>217</v>
      </c>
      <c r="AU173" s="14" t="s">
        <v>84</v>
      </c>
      <c r="AY173" s="14" t="s">
        <v>196</v>
      </c>
      <c r="BE173" s="110">
        <f>IF(U173="základní",N173,0)</f>
        <v>0</v>
      </c>
      <c r="BF173" s="110">
        <f>IF(U173="snížená",N173,0)</f>
        <v>0</v>
      </c>
      <c r="BG173" s="110">
        <f>IF(U173="zákl. přenesená",N173,0)</f>
        <v>0</v>
      </c>
      <c r="BH173" s="110">
        <f>IF(U173="sníž. přenesená",N173,0)</f>
        <v>0</v>
      </c>
      <c r="BI173" s="110">
        <f>IF(U173="nulová",N173,0)</f>
        <v>0</v>
      </c>
      <c r="BJ173" s="14" t="s">
        <v>9</v>
      </c>
      <c r="BK173" s="110">
        <f>ROUND(L173*K173,0)</f>
        <v>0</v>
      </c>
      <c r="BL173" s="14" t="s">
        <v>212</v>
      </c>
      <c r="BM173" s="14" t="s">
        <v>410</v>
      </c>
    </row>
    <row r="174" spans="2:65" s="1" customFormat="1" ht="22.5" customHeight="1">
      <c r="B174" s="132"/>
      <c r="C174" s="168" t="s">
        <v>74</v>
      </c>
      <c r="D174" s="168" t="s">
        <v>217</v>
      </c>
      <c r="E174" s="169" t="s">
        <v>2182</v>
      </c>
      <c r="F174" s="252" t="s">
        <v>2183</v>
      </c>
      <c r="G174" s="251"/>
      <c r="H174" s="251"/>
      <c r="I174" s="251"/>
      <c r="J174" s="170" t="s">
        <v>386</v>
      </c>
      <c r="K174" s="171">
        <v>2</v>
      </c>
      <c r="L174" s="253">
        <v>0</v>
      </c>
      <c r="M174" s="251"/>
      <c r="N174" s="254">
        <f>ROUND(L174*K174,0)</f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>V174*K174</f>
        <v>0</v>
      </c>
      <c r="X174" s="166">
        <v>0</v>
      </c>
      <c r="Y174" s="166">
        <f>X174*K174</f>
        <v>0</v>
      </c>
      <c r="Z174" s="166">
        <v>0</v>
      </c>
      <c r="AA174" s="167">
        <f>Z174*K174</f>
        <v>0</v>
      </c>
      <c r="AR174" s="14" t="s">
        <v>212</v>
      </c>
      <c r="AT174" s="14" t="s">
        <v>217</v>
      </c>
      <c r="AU174" s="14" t="s">
        <v>84</v>
      </c>
      <c r="AY174" s="14" t="s">
        <v>196</v>
      </c>
      <c r="BE174" s="110">
        <f>IF(U174="základní",N174,0)</f>
        <v>0</v>
      </c>
      <c r="BF174" s="110">
        <f>IF(U174="snížená",N174,0)</f>
        <v>0</v>
      </c>
      <c r="BG174" s="110">
        <f>IF(U174="zákl. přenesená",N174,0)</f>
        <v>0</v>
      </c>
      <c r="BH174" s="110">
        <f>IF(U174="sníž. přenesená",N174,0)</f>
        <v>0</v>
      </c>
      <c r="BI174" s="110">
        <f>IF(U174="nulová",N174,0)</f>
        <v>0</v>
      </c>
      <c r="BJ174" s="14" t="s">
        <v>9</v>
      </c>
      <c r="BK174" s="110">
        <f>ROUND(L174*K174,0)</f>
        <v>0</v>
      </c>
      <c r="BL174" s="14" t="s">
        <v>212</v>
      </c>
      <c r="BM174" s="14" t="s">
        <v>413</v>
      </c>
    </row>
    <row r="175" spans="2:63" s="10" customFormat="1" ht="29.85" customHeight="1">
      <c r="B175" s="150"/>
      <c r="C175" s="151"/>
      <c r="D175" s="160" t="s">
        <v>361</v>
      </c>
      <c r="E175" s="160"/>
      <c r="F175" s="160"/>
      <c r="G175" s="160"/>
      <c r="H175" s="160"/>
      <c r="I175" s="160"/>
      <c r="J175" s="160"/>
      <c r="K175" s="160"/>
      <c r="L175" s="160"/>
      <c r="M175" s="160"/>
      <c r="N175" s="264">
        <f>BK175</f>
        <v>0</v>
      </c>
      <c r="O175" s="265"/>
      <c r="P175" s="265"/>
      <c r="Q175" s="265"/>
      <c r="R175" s="153"/>
      <c r="T175" s="154"/>
      <c r="U175" s="151"/>
      <c r="V175" s="151"/>
      <c r="W175" s="155">
        <f>SUM(W176:W177)</f>
        <v>0</v>
      </c>
      <c r="X175" s="151"/>
      <c r="Y175" s="155">
        <f>SUM(Y176:Y177)</f>
        <v>0</v>
      </c>
      <c r="Z175" s="151"/>
      <c r="AA175" s="156">
        <f>SUM(AA176:AA177)</f>
        <v>0</v>
      </c>
      <c r="AR175" s="157" t="s">
        <v>9</v>
      </c>
      <c r="AT175" s="158" t="s">
        <v>73</v>
      </c>
      <c r="AU175" s="158" t="s">
        <v>9</v>
      </c>
      <c r="AY175" s="157" t="s">
        <v>196</v>
      </c>
      <c r="BK175" s="159">
        <f>SUM(BK176:BK177)</f>
        <v>0</v>
      </c>
    </row>
    <row r="176" spans="2:65" s="1" customFormat="1" ht="22.5" customHeight="1">
      <c r="B176" s="132"/>
      <c r="C176" s="168" t="s">
        <v>74</v>
      </c>
      <c r="D176" s="168" t="s">
        <v>217</v>
      </c>
      <c r="E176" s="169" t="s">
        <v>944</v>
      </c>
      <c r="F176" s="252" t="s">
        <v>945</v>
      </c>
      <c r="G176" s="251"/>
      <c r="H176" s="251"/>
      <c r="I176" s="251"/>
      <c r="J176" s="170" t="s">
        <v>386</v>
      </c>
      <c r="K176" s="171">
        <v>2</v>
      </c>
      <c r="L176" s="253">
        <v>0</v>
      </c>
      <c r="M176" s="251"/>
      <c r="N176" s="254">
        <f>ROUND(L176*K176,0)</f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>V176*K176</f>
        <v>0</v>
      </c>
      <c r="X176" s="166">
        <v>0</v>
      </c>
      <c r="Y176" s="166">
        <f>X176*K176</f>
        <v>0</v>
      </c>
      <c r="Z176" s="166">
        <v>0</v>
      </c>
      <c r="AA176" s="167">
        <f>Z176*K176</f>
        <v>0</v>
      </c>
      <c r="AR176" s="14" t="s">
        <v>212</v>
      </c>
      <c r="AT176" s="14" t="s">
        <v>217</v>
      </c>
      <c r="AU176" s="14" t="s">
        <v>84</v>
      </c>
      <c r="AY176" s="14" t="s">
        <v>196</v>
      </c>
      <c r="BE176" s="110">
        <f>IF(U176="základní",N176,0)</f>
        <v>0</v>
      </c>
      <c r="BF176" s="110">
        <f>IF(U176="snížená",N176,0)</f>
        <v>0</v>
      </c>
      <c r="BG176" s="110">
        <f>IF(U176="zákl. přenesená",N176,0)</f>
        <v>0</v>
      </c>
      <c r="BH176" s="110">
        <f>IF(U176="sníž. přenesená",N176,0)</f>
        <v>0</v>
      </c>
      <c r="BI176" s="110">
        <f>IF(U176="nulová",N176,0)</f>
        <v>0</v>
      </c>
      <c r="BJ176" s="14" t="s">
        <v>9</v>
      </c>
      <c r="BK176" s="110">
        <f>ROUND(L176*K176,0)</f>
        <v>0</v>
      </c>
      <c r="BL176" s="14" t="s">
        <v>212</v>
      </c>
      <c r="BM176" s="14" t="s">
        <v>416</v>
      </c>
    </row>
    <row r="177" spans="2:65" s="1" customFormat="1" ht="22.5" customHeight="1">
      <c r="B177" s="132"/>
      <c r="C177" s="168" t="s">
        <v>74</v>
      </c>
      <c r="D177" s="168" t="s">
        <v>217</v>
      </c>
      <c r="E177" s="169" t="s">
        <v>946</v>
      </c>
      <c r="F177" s="252" t="s">
        <v>947</v>
      </c>
      <c r="G177" s="251"/>
      <c r="H177" s="251"/>
      <c r="I177" s="251"/>
      <c r="J177" s="170" t="s">
        <v>386</v>
      </c>
      <c r="K177" s="171">
        <v>2</v>
      </c>
      <c r="L177" s="253">
        <v>0</v>
      </c>
      <c r="M177" s="251"/>
      <c r="N177" s="254">
        <f>ROUND(L177*K177,0)</f>
        <v>0</v>
      </c>
      <c r="O177" s="251"/>
      <c r="P177" s="251"/>
      <c r="Q177" s="251"/>
      <c r="R177" s="134"/>
      <c r="T177" s="165" t="s">
        <v>3</v>
      </c>
      <c r="U177" s="40" t="s">
        <v>39</v>
      </c>
      <c r="V177" s="32"/>
      <c r="W177" s="166">
        <f>V177*K177</f>
        <v>0</v>
      </c>
      <c r="X177" s="166">
        <v>0</v>
      </c>
      <c r="Y177" s="166">
        <f>X177*K177</f>
        <v>0</v>
      </c>
      <c r="Z177" s="166">
        <v>0</v>
      </c>
      <c r="AA177" s="167">
        <f>Z177*K177</f>
        <v>0</v>
      </c>
      <c r="AR177" s="14" t="s">
        <v>212</v>
      </c>
      <c r="AT177" s="14" t="s">
        <v>217</v>
      </c>
      <c r="AU177" s="14" t="s">
        <v>84</v>
      </c>
      <c r="AY177" s="14" t="s">
        <v>196</v>
      </c>
      <c r="BE177" s="110">
        <f>IF(U177="základní",N177,0)</f>
        <v>0</v>
      </c>
      <c r="BF177" s="110">
        <f>IF(U177="snížená",N177,0)</f>
        <v>0</v>
      </c>
      <c r="BG177" s="110">
        <f>IF(U177="zákl. přenesená",N177,0)</f>
        <v>0</v>
      </c>
      <c r="BH177" s="110">
        <f>IF(U177="sníž. přenesená",N177,0)</f>
        <v>0</v>
      </c>
      <c r="BI177" s="110">
        <f>IF(U177="nulová",N177,0)</f>
        <v>0</v>
      </c>
      <c r="BJ177" s="14" t="s">
        <v>9</v>
      </c>
      <c r="BK177" s="110">
        <f>ROUND(L177*K177,0)</f>
        <v>0</v>
      </c>
      <c r="BL177" s="14" t="s">
        <v>212</v>
      </c>
      <c r="BM177" s="14" t="s">
        <v>419</v>
      </c>
    </row>
    <row r="178" spans="2:63" s="10" customFormat="1" ht="29.85" customHeight="1">
      <c r="B178" s="150"/>
      <c r="C178" s="151"/>
      <c r="D178" s="160" t="s">
        <v>362</v>
      </c>
      <c r="E178" s="160"/>
      <c r="F178" s="160"/>
      <c r="G178" s="160"/>
      <c r="H178" s="160"/>
      <c r="I178" s="160"/>
      <c r="J178" s="160"/>
      <c r="K178" s="160"/>
      <c r="L178" s="160"/>
      <c r="M178" s="160"/>
      <c r="N178" s="264">
        <f>BK178</f>
        <v>0</v>
      </c>
      <c r="O178" s="265"/>
      <c r="P178" s="265"/>
      <c r="Q178" s="265"/>
      <c r="R178" s="153"/>
      <c r="T178" s="154"/>
      <c r="U178" s="151"/>
      <c r="V178" s="151"/>
      <c r="W178" s="155">
        <f>W179</f>
        <v>0</v>
      </c>
      <c r="X178" s="151"/>
      <c r="Y178" s="155">
        <f>Y179</f>
        <v>0</v>
      </c>
      <c r="Z178" s="151"/>
      <c r="AA178" s="156">
        <f>AA179</f>
        <v>0</v>
      </c>
      <c r="AR178" s="157" t="s">
        <v>9</v>
      </c>
      <c r="AT178" s="158" t="s">
        <v>73</v>
      </c>
      <c r="AU178" s="158" t="s">
        <v>9</v>
      </c>
      <c r="AY178" s="157" t="s">
        <v>196</v>
      </c>
      <c r="BK178" s="159">
        <f>BK179</f>
        <v>0</v>
      </c>
    </row>
    <row r="179" spans="2:65" s="1" customFormat="1" ht="31.5" customHeight="1">
      <c r="B179" s="132"/>
      <c r="C179" s="168" t="s">
        <v>74</v>
      </c>
      <c r="D179" s="168" t="s">
        <v>217</v>
      </c>
      <c r="E179" s="169" t="s">
        <v>948</v>
      </c>
      <c r="F179" s="252" t="s">
        <v>415</v>
      </c>
      <c r="G179" s="251"/>
      <c r="H179" s="251"/>
      <c r="I179" s="251"/>
      <c r="J179" s="170" t="s">
        <v>386</v>
      </c>
      <c r="K179" s="171">
        <v>1</v>
      </c>
      <c r="L179" s="253">
        <v>0</v>
      </c>
      <c r="M179" s="251"/>
      <c r="N179" s="254">
        <f>ROUND(L179*K179,0)</f>
        <v>0</v>
      </c>
      <c r="O179" s="251"/>
      <c r="P179" s="251"/>
      <c r="Q179" s="251"/>
      <c r="R179" s="134"/>
      <c r="T179" s="165" t="s">
        <v>3</v>
      </c>
      <c r="U179" s="40" t="s">
        <v>39</v>
      </c>
      <c r="V179" s="32"/>
      <c r="W179" s="166">
        <f>V179*K179</f>
        <v>0</v>
      </c>
      <c r="X179" s="166">
        <v>0</v>
      </c>
      <c r="Y179" s="166">
        <f>X179*K179</f>
        <v>0</v>
      </c>
      <c r="Z179" s="166">
        <v>0</v>
      </c>
      <c r="AA179" s="167">
        <f>Z179*K179</f>
        <v>0</v>
      </c>
      <c r="AR179" s="14" t="s">
        <v>212</v>
      </c>
      <c r="AT179" s="14" t="s">
        <v>217</v>
      </c>
      <c r="AU179" s="14" t="s">
        <v>84</v>
      </c>
      <c r="AY179" s="14" t="s">
        <v>196</v>
      </c>
      <c r="BE179" s="110">
        <f>IF(U179="základní",N179,0)</f>
        <v>0</v>
      </c>
      <c r="BF179" s="110">
        <f>IF(U179="snížená",N179,0)</f>
        <v>0</v>
      </c>
      <c r="BG179" s="110">
        <f>IF(U179="zákl. přenesená",N179,0)</f>
        <v>0</v>
      </c>
      <c r="BH179" s="110">
        <f>IF(U179="sníž. přenesená",N179,0)</f>
        <v>0</v>
      </c>
      <c r="BI179" s="110">
        <f>IF(U179="nulová",N179,0)</f>
        <v>0</v>
      </c>
      <c r="BJ179" s="14" t="s">
        <v>9</v>
      </c>
      <c r="BK179" s="110">
        <f>ROUND(L179*K179,0)</f>
        <v>0</v>
      </c>
      <c r="BL179" s="14" t="s">
        <v>212</v>
      </c>
      <c r="BM179" s="14" t="s">
        <v>300</v>
      </c>
    </row>
    <row r="180" spans="2:63" s="10" customFormat="1" ht="29.85" customHeight="1">
      <c r="B180" s="150"/>
      <c r="C180" s="151"/>
      <c r="D180" s="160" t="s">
        <v>363</v>
      </c>
      <c r="E180" s="160"/>
      <c r="F180" s="160"/>
      <c r="G180" s="160"/>
      <c r="H180" s="160"/>
      <c r="I180" s="160"/>
      <c r="J180" s="160"/>
      <c r="K180" s="160"/>
      <c r="L180" s="160"/>
      <c r="M180" s="160"/>
      <c r="N180" s="264">
        <f>BK180</f>
        <v>0</v>
      </c>
      <c r="O180" s="265"/>
      <c r="P180" s="265"/>
      <c r="Q180" s="265"/>
      <c r="R180" s="153"/>
      <c r="T180" s="154"/>
      <c r="U180" s="151"/>
      <c r="V180" s="151"/>
      <c r="W180" s="155">
        <f>W181</f>
        <v>0</v>
      </c>
      <c r="X180" s="151"/>
      <c r="Y180" s="155">
        <f>Y181</f>
        <v>0</v>
      </c>
      <c r="Z180" s="151"/>
      <c r="AA180" s="156">
        <f>AA181</f>
        <v>0</v>
      </c>
      <c r="AR180" s="157" t="s">
        <v>9</v>
      </c>
      <c r="AT180" s="158" t="s">
        <v>73</v>
      </c>
      <c r="AU180" s="158" t="s">
        <v>9</v>
      </c>
      <c r="AY180" s="157" t="s">
        <v>196</v>
      </c>
      <c r="BK180" s="159">
        <f>BK181</f>
        <v>0</v>
      </c>
    </row>
    <row r="181" spans="2:65" s="1" customFormat="1" ht="44.25" customHeight="1">
      <c r="B181" s="132"/>
      <c r="C181" s="168" t="s">
        <v>74</v>
      </c>
      <c r="D181" s="168" t="s">
        <v>217</v>
      </c>
      <c r="E181" s="169" t="s">
        <v>417</v>
      </c>
      <c r="F181" s="252" t="s">
        <v>418</v>
      </c>
      <c r="G181" s="251"/>
      <c r="H181" s="251"/>
      <c r="I181" s="251"/>
      <c r="J181" s="170" t="s">
        <v>386</v>
      </c>
      <c r="K181" s="171">
        <v>1</v>
      </c>
      <c r="L181" s="253">
        <v>0</v>
      </c>
      <c r="M181" s="251"/>
      <c r="N181" s="254">
        <f>ROUND(L181*K181,0)</f>
        <v>0</v>
      </c>
      <c r="O181" s="251"/>
      <c r="P181" s="251"/>
      <c r="Q181" s="251"/>
      <c r="R181" s="134"/>
      <c r="T181" s="165" t="s">
        <v>3</v>
      </c>
      <c r="U181" s="40" t="s">
        <v>39</v>
      </c>
      <c r="V181" s="32"/>
      <c r="W181" s="166">
        <f>V181*K181</f>
        <v>0</v>
      </c>
      <c r="X181" s="166">
        <v>0</v>
      </c>
      <c r="Y181" s="166">
        <f>X181*K181</f>
        <v>0</v>
      </c>
      <c r="Z181" s="166">
        <v>0</v>
      </c>
      <c r="AA181" s="167">
        <f>Z181*K181</f>
        <v>0</v>
      </c>
      <c r="AR181" s="14" t="s">
        <v>212</v>
      </c>
      <c r="AT181" s="14" t="s">
        <v>217</v>
      </c>
      <c r="AU181" s="14" t="s">
        <v>84</v>
      </c>
      <c r="AY181" s="14" t="s">
        <v>196</v>
      </c>
      <c r="BE181" s="110">
        <f>IF(U181="základní",N181,0)</f>
        <v>0</v>
      </c>
      <c r="BF181" s="110">
        <f>IF(U181="snížená",N181,0)</f>
        <v>0</v>
      </c>
      <c r="BG181" s="110">
        <f>IF(U181="zákl. přenesená",N181,0)</f>
        <v>0</v>
      </c>
      <c r="BH181" s="110">
        <f>IF(U181="sníž. přenesená",N181,0)</f>
        <v>0</v>
      </c>
      <c r="BI181" s="110">
        <f>IF(U181="nulová",N181,0)</f>
        <v>0</v>
      </c>
      <c r="BJ181" s="14" t="s">
        <v>9</v>
      </c>
      <c r="BK181" s="110">
        <f>ROUND(L181*K181,0)</f>
        <v>0</v>
      </c>
      <c r="BL181" s="14" t="s">
        <v>212</v>
      </c>
      <c r="BM181" s="14" t="s">
        <v>202</v>
      </c>
    </row>
    <row r="182" spans="2:63" s="10" customFormat="1" ht="29.85" customHeight="1">
      <c r="B182" s="150"/>
      <c r="C182" s="151"/>
      <c r="D182" s="160" t="s">
        <v>364</v>
      </c>
      <c r="E182" s="160"/>
      <c r="F182" s="160"/>
      <c r="G182" s="160"/>
      <c r="H182" s="160"/>
      <c r="I182" s="160"/>
      <c r="J182" s="160"/>
      <c r="K182" s="160"/>
      <c r="L182" s="160"/>
      <c r="M182" s="160"/>
      <c r="N182" s="264">
        <f>BK182</f>
        <v>0</v>
      </c>
      <c r="O182" s="265"/>
      <c r="P182" s="265"/>
      <c r="Q182" s="265"/>
      <c r="R182" s="153"/>
      <c r="T182" s="154"/>
      <c r="U182" s="151"/>
      <c r="V182" s="151"/>
      <c r="W182" s="155">
        <f>SUM(W183:W187)</f>
        <v>0</v>
      </c>
      <c r="X182" s="151"/>
      <c r="Y182" s="155">
        <f>SUM(Y183:Y187)</f>
        <v>0</v>
      </c>
      <c r="Z182" s="151"/>
      <c r="AA182" s="156">
        <f>SUM(AA183:AA187)</f>
        <v>0</v>
      </c>
      <c r="AR182" s="157" t="s">
        <v>9</v>
      </c>
      <c r="AT182" s="158" t="s">
        <v>73</v>
      </c>
      <c r="AU182" s="158" t="s">
        <v>9</v>
      </c>
      <c r="AY182" s="157" t="s">
        <v>196</v>
      </c>
      <c r="BK182" s="159">
        <f>SUM(BK183:BK187)</f>
        <v>0</v>
      </c>
    </row>
    <row r="183" spans="2:65" s="1" customFormat="1" ht="44.25" customHeight="1">
      <c r="B183" s="132"/>
      <c r="C183" s="168" t="s">
        <v>74</v>
      </c>
      <c r="D183" s="168" t="s">
        <v>217</v>
      </c>
      <c r="E183" s="169" t="s">
        <v>949</v>
      </c>
      <c r="F183" s="252" t="s">
        <v>950</v>
      </c>
      <c r="G183" s="251"/>
      <c r="H183" s="251"/>
      <c r="I183" s="251"/>
      <c r="J183" s="170" t="s">
        <v>386</v>
      </c>
      <c r="K183" s="171">
        <v>1</v>
      </c>
      <c r="L183" s="253">
        <v>0</v>
      </c>
      <c r="M183" s="251"/>
      <c r="N183" s="254">
        <f>ROUND(L183*K183,0)</f>
        <v>0</v>
      </c>
      <c r="O183" s="251"/>
      <c r="P183" s="251"/>
      <c r="Q183" s="251"/>
      <c r="R183" s="134"/>
      <c r="T183" s="165" t="s">
        <v>3</v>
      </c>
      <c r="U183" s="40" t="s">
        <v>39</v>
      </c>
      <c r="V183" s="32"/>
      <c r="W183" s="166">
        <f>V183*K183</f>
        <v>0</v>
      </c>
      <c r="X183" s="166">
        <v>0</v>
      </c>
      <c r="Y183" s="166">
        <f>X183*K183</f>
        <v>0</v>
      </c>
      <c r="Z183" s="166">
        <v>0</v>
      </c>
      <c r="AA183" s="167">
        <f>Z183*K183</f>
        <v>0</v>
      </c>
      <c r="AR183" s="14" t="s">
        <v>212</v>
      </c>
      <c r="AT183" s="14" t="s">
        <v>217</v>
      </c>
      <c r="AU183" s="14" t="s">
        <v>84</v>
      </c>
      <c r="AY183" s="14" t="s">
        <v>196</v>
      </c>
      <c r="BE183" s="110">
        <f>IF(U183="základní",N183,0)</f>
        <v>0</v>
      </c>
      <c r="BF183" s="110">
        <f>IF(U183="snížená",N183,0)</f>
        <v>0</v>
      </c>
      <c r="BG183" s="110">
        <f>IF(U183="zákl. přenesená",N183,0)</f>
        <v>0</v>
      </c>
      <c r="BH183" s="110">
        <f>IF(U183="sníž. přenesená",N183,0)</f>
        <v>0</v>
      </c>
      <c r="BI183" s="110">
        <f>IF(U183="nulová",N183,0)</f>
        <v>0</v>
      </c>
      <c r="BJ183" s="14" t="s">
        <v>9</v>
      </c>
      <c r="BK183" s="110">
        <f>ROUND(L183*K183,0)</f>
        <v>0</v>
      </c>
      <c r="BL183" s="14" t="s">
        <v>212</v>
      </c>
      <c r="BM183" s="14" t="s">
        <v>316</v>
      </c>
    </row>
    <row r="184" spans="2:65" s="1" customFormat="1" ht="31.5" customHeight="1">
      <c r="B184" s="132"/>
      <c r="C184" s="168" t="s">
        <v>74</v>
      </c>
      <c r="D184" s="168" t="s">
        <v>217</v>
      </c>
      <c r="E184" s="169" t="s">
        <v>2094</v>
      </c>
      <c r="F184" s="252" t="s">
        <v>2095</v>
      </c>
      <c r="G184" s="251"/>
      <c r="H184" s="251"/>
      <c r="I184" s="251"/>
      <c r="J184" s="170" t="s">
        <v>386</v>
      </c>
      <c r="K184" s="171">
        <v>1</v>
      </c>
      <c r="L184" s="253">
        <v>0</v>
      </c>
      <c r="M184" s="251"/>
      <c r="N184" s="254">
        <f>ROUND(L184*K184,0)</f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>V184*K184</f>
        <v>0</v>
      </c>
      <c r="X184" s="166">
        <v>0</v>
      </c>
      <c r="Y184" s="166">
        <f>X184*K184</f>
        <v>0</v>
      </c>
      <c r="Z184" s="166">
        <v>0</v>
      </c>
      <c r="AA184" s="167">
        <f>Z184*K184</f>
        <v>0</v>
      </c>
      <c r="AR184" s="14" t="s">
        <v>212</v>
      </c>
      <c r="AT184" s="14" t="s">
        <v>217</v>
      </c>
      <c r="AU184" s="14" t="s">
        <v>84</v>
      </c>
      <c r="AY184" s="14" t="s">
        <v>196</v>
      </c>
      <c r="BE184" s="110">
        <f>IF(U184="základní",N184,0)</f>
        <v>0</v>
      </c>
      <c r="BF184" s="110">
        <f>IF(U184="snížená",N184,0)</f>
        <v>0</v>
      </c>
      <c r="BG184" s="110">
        <f>IF(U184="zákl. přenesená",N184,0)</f>
        <v>0</v>
      </c>
      <c r="BH184" s="110">
        <f>IF(U184="sníž. přenesená",N184,0)</f>
        <v>0</v>
      </c>
      <c r="BI184" s="110">
        <f>IF(U184="nulová",N184,0)</f>
        <v>0</v>
      </c>
      <c r="BJ184" s="14" t="s">
        <v>9</v>
      </c>
      <c r="BK184" s="110">
        <f>ROUND(L184*K184,0)</f>
        <v>0</v>
      </c>
      <c r="BL184" s="14" t="s">
        <v>212</v>
      </c>
      <c r="BM184" s="14" t="s">
        <v>325</v>
      </c>
    </row>
    <row r="185" spans="2:65" s="1" customFormat="1" ht="44.25" customHeight="1">
      <c r="B185" s="132"/>
      <c r="C185" s="168" t="s">
        <v>74</v>
      </c>
      <c r="D185" s="168" t="s">
        <v>217</v>
      </c>
      <c r="E185" s="169" t="s">
        <v>424</v>
      </c>
      <c r="F185" s="252" t="s">
        <v>425</v>
      </c>
      <c r="G185" s="251"/>
      <c r="H185" s="251"/>
      <c r="I185" s="251"/>
      <c r="J185" s="170" t="s">
        <v>386</v>
      </c>
      <c r="K185" s="171">
        <v>1</v>
      </c>
      <c r="L185" s="253">
        <v>0</v>
      </c>
      <c r="M185" s="251"/>
      <c r="N185" s="254">
        <f>ROUND(L185*K185,0)</f>
        <v>0</v>
      </c>
      <c r="O185" s="251"/>
      <c r="P185" s="251"/>
      <c r="Q185" s="251"/>
      <c r="R185" s="134"/>
      <c r="T185" s="165" t="s">
        <v>3</v>
      </c>
      <c r="U185" s="40" t="s">
        <v>39</v>
      </c>
      <c r="V185" s="32"/>
      <c r="W185" s="166">
        <f>V185*K185</f>
        <v>0</v>
      </c>
      <c r="X185" s="166">
        <v>0</v>
      </c>
      <c r="Y185" s="166">
        <f>X185*K185</f>
        <v>0</v>
      </c>
      <c r="Z185" s="166">
        <v>0</v>
      </c>
      <c r="AA185" s="167">
        <f>Z185*K185</f>
        <v>0</v>
      </c>
      <c r="AR185" s="14" t="s">
        <v>212</v>
      </c>
      <c r="AT185" s="14" t="s">
        <v>217</v>
      </c>
      <c r="AU185" s="14" t="s">
        <v>84</v>
      </c>
      <c r="AY185" s="14" t="s">
        <v>196</v>
      </c>
      <c r="BE185" s="110">
        <f>IF(U185="základní",N185,0)</f>
        <v>0</v>
      </c>
      <c r="BF185" s="110">
        <f>IF(U185="snížená",N185,0)</f>
        <v>0</v>
      </c>
      <c r="BG185" s="110">
        <f>IF(U185="zákl. přenesená",N185,0)</f>
        <v>0</v>
      </c>
      <c r="BH185" s="110">
        <f>IF(U185="sníž. přenesená",N185,0)</f>
        <v>0</v>
      </c>
      <c r="BI185" s="110">
        <f>IF(U185="nulová",N185,0)</f>
        <v>0</v>
      </c>
      <c r="BJ185" s="14" t="s">
        <v>9</v>
      </c>
      <c r="BK185" s="110">
        <f>ROUND(L185*K185,0)</f>
        <v>0</v>
      </c>
      <c r="BL185" s="14" t="s">
        <v>212</v>
      </c>
      <c r="BM185" s="14" t="s">
        <v>333</v>
      </c>
    </row>
    <row r="186" spans="2:65" s="1" customFormat="1" ht="22.5" customHeight="1">
      <c r="B186" s="132"/>
      <c r="C186" s="168" t="s">
        <v>74</v>
      </c>
      <c r="D186" s="168" t="s">
        <v>217</v>
      </c>
      <c r="E186" s="169" t="s">
        <v>426</v>
      </c>
      <c r="F186" s="252" t="s">
        <v>427</v>
      </c>
      <c r="G186" s="251"/>
      <c r="H186" s="251"/>
      <c r="I186" s="251"/>
      <c r="J186" s="170" t="s">
        <v>386</v>
      </c>
      <c r="K186" s="171">
        <v>4</v>
      </c>
      <c r="L186" s="253">
        <v>0</v>
      </c>
      <c r="M186" s="251"/>
      <c r="N186" s="254">
        <f>ROUND(L186*K186,0)</f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>V186*K186</f>
        <v>0</v>
      </c>
      <c r="X186" s="166">
        <v>0</v>
      </c>
      <c r="Y186" s="166">
        <f>X186*K186</f>
        <v>0</v>
      </c>
      <c r="Z186" s="166">
        <v>0</v>
      </c>
      <c r="AA186" s="167">
        <f>Z186*K186</f>
        <v>0</v>
      </c>
      <c r="AR186" s="14" t="s">
        <v>212</v>
      </c>
      <c r="AT186" s="14" t="s">
        <v>217</v>
      </c>
      <c r="AU186" s="14" t="s">
        <v>84</v>
      </c>
      <c r="AY186" s="14" t="s">
        <v>196</v>
      </c>
      <c r="BE186" s="110">
        <f>IF(U186="základní",N186,0)</f>
        <v>0</v>
      </c>
      <c r="BF186" s="110">
        <f>IF(U186="snížená",N186,0)</f>
        <v>0</v>
      </c>
      <c r="BG186" s="110">
        <f>IF(U186="zákl. přenesená",N186,0)</f>
        <v>0</v>
      </c>
      <c r="BH186" s="110">
        <f>IF(U186="sníž. přenesená",N186,0)</f>
        <v>0</v>
      </c>
      <c r="BI186" s="110">
        <f>IF(U186="nulová",N186,0)</f>
        <v>0</v>
      </c>
      <c r="BJ186" s="14" t="s">
        <v>9</v>
      </c>
      <c r="BK186" s="110">
        <f>ROUND(L186*K186,0)</f>
        <v>0</v>
      </c>
      <c r="BL186" s="14" t="s">
        <v>212</v>
      </c>
      <c r="BM186" s="14" t="s">
        <v>341</v>
      </c>
    </row>
    <row r="187" spans="2:65" s="1" customFormat="1" ht="22.5" customHeight="1">
      <c r="B187" s="132"/>
      <c r="C187" s="168" t="s">
        <v>74</v>
      </c>
      <c r="D187" s="168" t="s">
        <v>217</v>
      </c>
      <c r="E187" s="169" t="s">
        <v>428</v>
      </c>
      <c r="F187" s="252" t="s">
        <v>429</v>
      </c>
      <c r="G187" s="251"/>
      <c r="H187" s="251"/>
      <c r="I187" s="251"/>
      <c r="J187" s="170" t="s">
        <v>386</v>
      </c>
      <c r="K187" s="171">
        <v>1</v>
      </c>
      <c r="L187" s="253">
        <v>0</v>
      </c>
      <c r="M187" s="251"/>
      <c r="N187" s="254">
        <f>ROUND(L187*K187,0)</f>
        <v>0</v>
      </c>
      <c r="O187" s="251"/>
      <c r="P187" s="251"/>
      <c r="Q187" s="251"/>
      <c r="R187" s="134"/>
      <c r="T187" s="165" t="s">
        <v>3</v>
      </c>
      <c r="U187" s="40" t="s">
        <v>39</v>
      </c>
      <c r="V187" s="32"/>
      <c r="W187" s="166">
        <f>V187*K187</f>
        <v>0</v>
      </c>
      <c r="X187" s="166">
        <v>0</v>
      </c>
      <c r="Y187" s="166">
        <f>X187*K187</f>
        <v>0</v>
      </c>
      <c r="Z187" s="166">
        <v>0</v>
      </c>
      <c r="AA187" s="167">
        <f>Z187*K187</f>
        <v>0</v>
      </c>
      <c r="AR187" s="14" t="s">
        <v>212</v>
      </c>
      <c r="AT187" s="14" t="s">
        <v>217</v>
      </c>
      <c r="AU187" s="14" t="s">
        <v>84</v>
      </c>
      <c r="AY187" s="14" t="s">
        <v>196</v>
      </c>
      <c r="BE187" s="110">
        <f>IF(U187="základní",N187,0)</f>
        <v>0</v>
      </c>
      <c r="BF187" s="110">
        <f>IF(U187="snížená",N187,0)</f>
        <v>0</v>
      </c>
      <c r="BG187" s="110">
        <f>IF(U187="zákl. přenesená",N187,0)</f>
        <v>0</v>
      </c>
      <c r="BH187" s="110">
        <f>IF(U187="sníž. přenesená",N187,0)</f>
        <v>0</v>
      </c>
      <c r="BI187" s="110">
        <f>IF(U187="nulová",N187,0)</f>
        <v>0</v>
      </c>
      <c r="BJ187" s="14" t="s">
        <v>9</v>
      </c>
      <c r="BK187" s="110">
        <f>ROUND(L187*K187,0)</f>
        <v>0</v>
      </c>
      <c r="BL187" s="14" t="s">
        <v>212</v>
      </c>
      <c r="BM187" s="14" t="s">
        <v>252</v>
      </c>
    </row>
    <row r="188" spans="2:63" s="10" customFormat="1" ht="29.85" customHeight="1">
      <c r="B188" s="150"/>
      <c r="C188" s="151"/>
      <c r="D188" s="160" t="s">
        <v>365</v>
      </c>
      <c r="E188" s="160"/>
      <c r="F188" s="160"/>
      <c r="G188" s="160"/>
      <c r="H188" s="160"/>
      <c r="I188" s="160"/>
      <c r="J188" s="160"/>
      <c r="K188" s="160"/>
      <c r="L188" s="160"/>
      <c r="M188" s="160"/>
      <c r="N188" s="264">
        <f>BK188</f>
        <v>0</v>
      </c>
      <c r="O188" s="265"/>
      <c r="P188" s="265"/>
      <c r="Q188" s="265"/>
      <c r="R188" s="153"/>
      <c r="T188" s="154"/>
      <c r="U188" s="151"/>
      <c r="V188" s="151"/>
      <c r="W188" s="155">
        <f>SUM(W189:W191)</f>
        <v>0</v>
      </c>
      <c r="X188" s="151"/>
      <c r="Y188" s="155">
        <f>SUM(Y189:Y191)</f>
        <v>0</v>
      </c>
      <c r="Z188" s="151"/>
      <c r="AA188" s="156">
        <f>SUM(AA189:AA191)</f>
        <v>0</v>
      </c>
      <c r="AR188" s="157" t="s">
        <v>9</v>
      </c>
      <c r="AT188" s="158" t="s">
        <v>73</v>
      </c>
      <c r="AU188" s="158" t="s">
        <v>9</v>
      </c>
      <c r="AY188" s="157" t="s">
        <v>196</v>
      </c>
      <c r="BK188" s="159">
        <f>SUM(BK189:BK191)</f>
        <v>0</v>
      </c>
    </row>
    <row r="189" spans="2:65" s="1" customFormat="1" ht="31.5" customHeight="1">
      <c r="B189" s="132"/>
      <c r="C189" s="168" t="s">
        <v>74</v>
      </c>
      <c r="D189" s="168" t="s">
        <v>217</v>
      </c>
      <c r="E189" s="169" t="s">
        <v>430</v>
      </c>
      <c r="F189" s="252" t="s">
        <v>431</v>
      </c>
      <c r="G189" s="251"/>
      <c r="H189" s="251"/>
      <c r="I189" s="251"/>
      <c r="J189" s="170" t="s">
        <v>386</v>
      </c>
      <c r="K189" s="171">
        <v>4</v>
      </c>
      <c r="L189" s="253">
        <v>0</v>
      </c>
      <c r="M189" s="251"/>
      <c r="N189" s="254">
        <f>ROUND(L189*K189,0)</f>
        <v>0</v>
      </c>
      <c r="O189" s="251"/>
      <c r="P189" s="251"/>
      <c r="Q189" s="251"/>
      <c r="R189" s="134"/>
      <c r="T189" s="165" t="s">
        <v>3</v>
      </c>
      <c r="U189" s="40" t="s">
        <v>39</v>
      </c>
      <c r="V189" s="32"/>
      <c r="W189" s="166">
        <f>V189*K189</f>
        <v>0</v>
      </c>
      <c r="X189" s="166">
        <v>0</v>
      </c>
      <c r="Y189" s="166">
        <f>X189*K189</f>
        <v>0</v>
      </c>
      <c r="Z189" s="166">
        <v>0</v>
      </c>
      <c r="AA189" s="167">
        <f>Z189*K189</f>
        <v>0</v>
      </c>
      <c r="AR189" s="14" t="s">
        <v>212</v>
      </c>
      <c r="AT189" s="14" t="s">
        <v>217</v>
      </c>
      <c r="AU189" s="14" t="s">
        <v>84</v>
      </c>
      <c r="AY189" s="14" t="s">
        <v>196</v>
      </c>
      <c r="BE189" s="110">
        <f>IF(U189="základní",N189,0)</f>
        <v>0</v>
      </c>
      <c r="BF189" s="110">
        <f>IF(U189="snížená",N189,0)</f>
        <v>0</v>
      </c>
      <c r="BG189" s="110">
        <f>IF(U189="zákl. přenesená",N189,0)</f>
        <v>0</v>
      </c>
      <c r="BH189" s="110">
        <f>IF(U189="sníž. přenesená",N189,0)</f>
        <v>0</v>
      </c>
      <c r="BI189" s="110">
        <f>IF(U189="nulová",N189,0)</f>
        <v>0</v>
      </c>
      <c r="BJ189" s="14" t="s">
        <v>9</v>
      </c>
      <c r="BK189" s="110">
        <f>ROUND(L189*K189,0)</f>
        <v>0</v>
      </c>
      <c r="BL189" s="14" t="s">
        <v>212</v>
      </c>
      <c r="BM189" s="14" t="s">
        <v>197</v>
      </c>
    </row>
    <row r="190" spans="2:65" s="1" customFormat="1" ht="22.5" customHeight="1">
      <c r="B190" s="132"/>
      <c r="C190" s="168" t="s">
        <v>74</v>
      </c>
      <c r="D190" s="168" t="s">
        <v>217</v>
      </c>
      <c r="E190" s="169" t="s">
        <v>432</v>
      </c>
      <c r="F190" s="252" t="s">
        <v>433</v>
      </c>
      <c r="G190" s="251"/>
      <c r="H190" s="251"/>
      <c r="I190" s="251"/>
      <c r="J190" s="170" t="s">
        <v>386</v>
      </c>
      <c r="K190" s="171">
        <v>1</v>
      </c>
      <c r="L190" s="253">
        <v>0</v>
      </c>
      <c r="M190" s="251"/>
      <c r="N190" s="254">
        <f>ROUND(L190*K190,0)</f>
        <v>0</v>
      </c>
      <c r="O190" s="251"/>
      <c r="P190" s="251"/>
      <c r="Q190" s="251"/>
      <c r="R190" s="134"/>
      <c r="T190" s="165" t="s">
        <v>3</v>
      </c>
      <c r="U190" s="40" t="s">
        <v>39</v>
      </c>
      <c r="V190" s="32"/>
      <c r="W190" s="166">
        <f>V190*K190</f>
        <v>0</v>
      </c>
      <c r="X190" s="166">
        <v>0</v>
      </c>
      <c r="Y190" s="166">
        <f>X190*K190</f>
        <v>0</v>
      </c>
      <c r="Z190" s="166">
        <v>0</v>
      </c>
      <c r="AA190" s="167">
        <f>Z190*K190</f>
        <v>0</v>
      </c>
      <c r="AR190" s="14" t="s">
        <v>212</v>
      </c>
      <c r="AT190" s="14" t="s">
        <v>217</v>
      </c>
      <c r="AU190" s="14" t="s">
        <v>84</v>
      </c>
      <c r="AY190" s="14" t="s">
        <v>196</v>
      </c>
      <c r="BE190" s="110">
        <f>IF(U190="základní",N190,0)</f>
        <v>0</v>
      </c>
      <c r="BF190" s="110">
        <f>IF(U190="snížená",N190,0)</f>
        <v>0</v>
      </c>
      <c r="BG190" s="110">
        <f>IF(U190="zákl. přenesená",N190,0)</f>
        <v>0</v>
      </c>
      <c r="BH190" s="110">
        <f>IF(U190="sníž. přenesená",N190,0)</f>
        <v>0</v>
      </c>
      <c r="BI190" s="110">
        <f>IF(U190="nulová",N190,0)</f>
        <v>0</v>
      </c>
      <c r="BJ190" s="14" t="s">
        <v>9</v>
      </c>
      <c r="BK190" s="110">
        <f>ROUND(L190*K190,0)</f>
        <v>0</v>
      </c>
      <c r="BL190" s="14" t="s">
        <v>212</v>
      </c>
      <c r="BM190" s="14" t="s">
        <v>288</v>
      </c>
    </row>
    <row r="191" spans="2:65" s="1" customFormat="1" ht="22.5" customHeight="1">
      <c r="B191" s="132"/>
      <c r="C191" s="168" t="s">
        <v>74</v>
      </c>
      <c r="D191" s="168" t="s">
        <v>217</v>
      </c>
      <c r="E191" s="169" t="s">
        <v>434</v>
      </c>
      <c r="F191" s="252" t="s">
        <v>435</v>
      </c>
      <c r="G191" s="251"/>
      <c r="H191" s="251"/>
      <c r="I191" s="251"/>
      <c r="J191" s="170" t="s">
        <v>386</v>
      </c>
      <c r="K191" s="171">
        <v>1</v>
      </c>
      <c r="L191" s="253">
        <v>0</v>
      </c>
      <c r="M191" s="251"/>
      <c r="N191" s="254">
        <f>ROUND(L191*K191,0)</f>
        <v>0</v>
      </c>
      <c r="O191" s="251"/>
      <c r="P191" s="251"/>
      <c r="Q191" s="251"/>
      <c r="R191" s="134"/>
      <c r="T191" s="165" t="s">
        <v>3</v>
      </c>
      <c r="U191" s="40" t="s">
        <v>39</v>
      </c>
      <c r="V191" s="32"/>
      <c r="W191" s="166">
        <f>V191*K191</f>
        <v>0</v>
      </c>
      <c r="X191" s="166">
        <v>0</v>
      </c>
      <c r="Y191" s="166">
        <f>X191*K191</f>
        <v>0</v>
      </c>
      <c r="Z191" s="166">
        <v>0</v>
      </c>
      <c r="AA191" s="167">
        <f>Z191*K191</f>
        <v>0</v>
      </c>
      <c r="AR191" s="14" t="s">
        <v>212</v>
      </c>
      <c r="AT191" s="14" t="s">
        <v>217</v>
      </c>
      <c r="AU191" s="14" t="s">
        <v>84</v>
      </c>
      <c r="AY191" s="14" t="s">
        <v>196</v>
      </c>
      <c r="BE191" s="110">
        <f>IF(U191="základní",N191,0)</f>
        <v>0</v>
      </c>
      <c r="BF191" s="110">
        <f>IF(U191="snížená",N191,0)</f>
        <v>0</v>
      </c>
      <c r="BG191" s="110">
        <f>IF(U191="zákl. přenesená",N191,0)</f>
        <v>0</v>
      </c>
      <c r="BH191" s="110">
        <f>IF(U191="sníž. přenesená",N191,0)</f>
        <v>0</v>
      </c>
      <c r="BI191" s="110">
        <f>IF(U191="nulová",N191,0)</f>
        <v>0</v>
      </c>
      <c r="BJ191" s="14" t="s">
        <v>9</v>
      </c>
      <c r="BK191" s="110">
        <f>ROUND(L191*K191,0)</f>
        <v>0</v>
      </c>
      <c r="BL191" s="14" t="s">
        <v>212</v>
      </c>
      <c r="BM191" s="14" t="s">
        <v>440</v>
      </c>
    </row>
    <row r="192" spans="2:63" s="10" customFormat="1" ht="29.85" customHeight="1">
      <c r="B192" s="150"/>
      <c r="C192" s="151"/>
      <c r="D192" s="160" t="s">
        <v>366</v>
      </c>
      <c r="E192" s="160"/>
      <c r="F192" s="160"/>
      <c r="G192" s="160"/>
      <c r="H192" s="160"/>
      <c r="I192" s="160"/>
      <c r="J192" s="160"/>
      <c r="K192" s="160"/>
      <c r="L192" s="160"/>
      <c r="M192" s="160"/>
      <c r="N192" s="264">
        <f>BK192</f>
        <v>0</v>
      </c>
      <c r="O192" s="265"/>
      <c r="P192" s="265"/>
      <c r="Q192" s="265"/>
      <c r="R192" s="153"/>
      <c r="T192" s="154"/>
      <c r="U192" s="151"/>
      <c r="V192" s="151"/>
      <c r="W192" s="155">
        <f>SUM(W193:W195)</f>
        <v>0</v>
      </c>
      <c r="X192" s="151"/>
      <c r="Y192" s="155">
        <f>SUM(Y193:Y195)</f>
        <v>0</v>
      </c>
      <c r="Z192" s="151"/>
      <c r="AA192" s="156">
        <f>SUM(AA193:AA195)</f>
        <v>0</v>
      </c>
      <c r="AR192" s="157" t="s">
        <v>9</v>
      </c>
      <c r="AT192" s="158" t="s">
        <v>73</v>
      </c>
      <c r="AU192" s="158" t="s">
        <v>9</v>
      </c>
      <c r="AY192" s="157" t="s">
        <v>196</v>
      </c>
      <c r="BK192" s="159">
        <f>SUM(BK193:BK195)</f>
        <v>0</v>
      </c>
    </row>
    <row r="193" spans="2:65" s="1" customFormat="1" ht="31.5" customHeight="1">
      <c r="B193" s="132"/>
      <c r="C193" s="168" t="s">
        <v>74</v>
      </c>
      <c r="D193" s="168" t="s">
        <v>217</v>
      </c>
      <c r="E193" s="169" t="s">
        <v>2096</v>
      </c>
      <c r="F193" s="252" t="s">
        <v>2097</v>
      </c>
      <c r="G193" s="251"/>
      <c r="H193" s="251"/>
      <c r="I193" s="251"/>
      <c r="J193" s="170" t="s">
        <v>386</v>
      </c>
      <c r="K193" s="171">
        <v>1</v>
      </c>
      <c r="L193" s="253">
        <v>0</v>
      </c>
      <c r="M193" s="251"/>
      <c r="N193" s="254">
        <f>ROUND(L193*K193,0)</f>
        <v>0</v>
      </c>
      <c r="O193" s="251"/>
      <c r="P193" s="251"/>
      <c r="Q193" s="251"/>
      <c r="R193" s="134"/>
      <c r="T193" s="165" t="s">
        <v>3</v>
      </c>
      <c r="U193" s="40" t="s">
        <v>39</v>
      </c>
      <c r="V193" s="32"/>
      <c r="W193" s="166">
        <f>V193*K193</f>
        <v>0</v>
      </c>
      <c r="X193" s="166">
        <v>0</v>
      </c>
      <c r="Y193" s="166">
        <f>X193*K193</f>
        <v>0</v>
      </c>
      <c r="Z193" s="166">
        <v>0</v>
      </c>
      <c r="AA193" s="167">
        <f>Z193*K193</f>
        <v>0</v>
      </c>
      <c r="AR193" s="14" t="s">
        <v>212</v>
      </c>
      <c r="AT193" s="14" t="s">
        <v>217</v>
      </c>
      <c r="AU193" s="14" t="s">
        <v>84</v>
      </c>
      <c r="AY193" s="14" t="s">
        <v>196</v>
      </c>
      <c r="BE193" s="110">
        <f>IF(U193="základní",N193,0)</f>
        <v>0</v>
      </c>
      <c r="BF193" s="110">
        <f>IF(U193="snížená",N193,0)</f>
        <v>0</v>
      </c>
      <c r="BG193" s="110">
        <f>IF(U193="zákl. přenesená",N193,0)</f>
        <v>0</v>
      </c>
      <c r="BH193" s="110">
        <f>IF(U193="sníž. přenesená",N193,0)</f>
        <v>0</v>
      </c>
      <c r="BI193" s="110">
        <f>IF(U193="nulová",N193,0)</f>
        <v>0</v>
      </c>
      <c r="BJ193" s="14" t="s">
        <v>9</v>
      </c>
      <c r="BK193" s="110">
        <f>ROUND(L193*K193,0)</f>
        <v>0</v>
      </c>
      <c r="BL193" s="14" t="s">
        <v>212</v>
      </c>
      <c r="BM193" s="14" t="s">
        <v>234</v>
      </c>
    </row>
    <row r="194" spans="2:65" s="1" customFormat="1" ht="31.5" customHeight="1">
      <c r="B194" s="132"/>
      <c r="C194" s="168" t="s">
        <v>74</v>
      </c>
      <c r="D194" s="168" t="s">
        <v>217</v>
      </c>
      <c r="E194" s="169" t="s">
        <v>438</v>
      </c>
      <c r="F194" s="252" t="s">
        <v>439</v>
      </c>
      <c r="G194" s="251"/>
      <c r="H194" s="251"/>
      <c r="I194" s="251"/>
      <c r="J194" s="170" t="s">
        <v>386</v>
      </c>
      <c r="K194" s="171">
        <v>1</v>
      </c>
      <c r="L194" s="253">
        <v>0</v>
      </c>
      <c r="M194" s="251"/>
      <c r="N194" s="254">
        <f>ROUND(L194*K194,0)</f>
        <v>0</v>
      </c>
      <c r="O194" s="251"/>
      <c r="P194" s="251"/>
      <c r="Q194" s="251"/>
      <c r="R194" s="134"/>
      <c r="T194" s="165" t="s">
        <v>3</v>
      </c>
      <c r="U194" s="40" t="s">
        <v>39</v>
      </c>
      <c r="V194" s="32"/>
      <c r="W194" s="166">
        <f>V194*K194</f>
        <v>0</v>
      </c>
      <c r="X194" s="166">
        <v>0</v>
      </c>
      <c r="Y194" s="166">
        <f>X194*K194</f>
        <v>0</v>
      </c>
      <c r="Z194" s="166">
        <v>0</v>
      </c>
      <c r="AA194" s="167">
        <f>Z194*K194</f>
        <v>0</v>
      </c>
      <c r="AR194" s="14" t="s">
        <v>212</v>
      </c>
      <c r="AT194" s="14" t="s">
        <v>217</v>
      </c>
      <c r="AU194" s="14" t="s">
        <v>84</v>
      </c>
      <c r="AY194" s="14" t="s">
        <v>196</v>
      </c>
      <c r="BE194" s="110">
        <f>IF(U194="základní",N194,0)</f>
        <v>0</v>
      </c>
      <c r="BF194" s="110">
        <f>IF(U194="snížená",N194,0)</f>
        <v>0</v>
      </c>
      <c r="BG194" s="110">
        <f>IF(U194="zákl. přenesená",N194,0)</f>
        <v>0</v>
      </c>
      <c r="BH194" s="110">
        <f>IF(U194="sníž. přenesená",N194,0)</f>
        <v>0</v>
      </c>
      <c r="BI194" s="110">
        <f>IF(U194="nulová",N194,0)</f>
        <v>0</v>
      </c>
      <c r="BJ194" s="14" t="s">
        <v>9</v>
      </c>
      <c r="BK194" s="110">
        <f>ROUND(L194*K194,0)</f>
        <v>0</v>
      </c>
      <c r="BL194" s="14" t="s">
        <v>212</v>
      </c>
      <c r="BM194" s="14" t="s">
        <v>280</v>
      </c>
    </row>
    <row r="195" spans="2:65" s="1" customFormat="1" ht="22.5" customHeight="1">
      <c r="B195" s="132"/>
      <c r="C195" s="168" t="s">
        <v>74</v>
      </c>
      <c r="D195" s="168" t="s">
        <v>217</v>
      </c>
      <c r="E195" s="169" t="s">
        <v>441</v>
      </c>
      <c r="F195" s="252" t="s">
        <v>442</v>
      </c>
      <c r="G195" s="251"/>
      <c r="H195" s="251"/>
      <c r="I195" s="251"/>
      <c r="J195" s="170" t="s">
        <v>386</v>
      </c>
      <c r="K195" s="171">
        <v>60</v>
      </c>
      <c r="L195" s="253">
        <v>0</v>
      </c>
      <c r="M195" s="251"/>
      <c r="N195" s="254">
        <f>ROUND(L195*K195,0)</f>
        <v>0</v>
      </c>
      <c r="O195" s="251"/>
      <c r="P195" s="251"/>
      <c r="Q195" s="251"/>
      <c r="R195" s="134"/>
      <c r="T195" s="165" t="s">
        <v>3</v>
      </c>
      <c r="U195" s="40" t="s">
        <v>39</v>
      </c>
      <c r="V195" s="32"/>
      <c r="W195" s="166">
        <f>V195*K195</f>
        <v>0</v>
      </c>
      <c r="X195" s="166">
        <v>0</v>
      </c>
      <c r="Y195" s="166">
        <f>X195*K195</f>
        <v>0</v>
      </c>
      <c r="Z195" s="166">
        <v>0</v>
      </c>
      <c r="AA195" s="167">
        <f>Z195*K195</f>
        <v>0</v>
      </c>
      <c r="AR195" s="14" t="s">
        <v>212</v>
      </c>
      <c r="AT195" s="14" t="s">
        <v>217</v>
      </c>
      <c r="AU195" s="14" t="s">
        <v>84</v>
      </c>
      <c r="AY195" s="14" t="s">
        <v>196</v>
      </c>
      <c r="BE195" s="110">
        <f>IF(U195="základní",N195,0)</f>
        <v>0</v>
      </c>
      <c r="BF195" s="110">
        <f>IF(U195="snížená",N195,0)</f>
        <v>0</v>
      </c>
      <c r="BG195" s="110">
        <f>IF(U195="zákl. přenesená",N195,0)</f>
        <v>0</v>
      </c>
      <c r="BH195" s="110">
        <f>IF(U195="sníž. přenesená",N195,0)</f>
        <v>0</v>
      </c>
      <c r="BI195" s="110">
        <f>IF(U195="nulová",N195,0)</f>
        <v>0</v>
      </c>
      <c r="BJ195" s="14" t="s">
        <v>9</v>
      </c>
      <c r="BK195" s="110">
        <f>ROUND(L195*K195,0)</f>
        <v>0</v>
      </c>
      <c r="BL195" s="14" t="s">
        <v>212</v>
      </c>
      <c r="BM195" s="14" t="s">
        <v>230</v>
      </c>
    </row>
    <row r="196" spans="2:63" s="10" customFormat="1" ht="37.35" customHeight="1">
      <c r="B196" s="150"/>
      <c r="C196" s="151"/>
      <c r="D196" s="152" t="s">
        <v>2177</v>
      </c>
      <c r="E196" s="152"/>
      <c r="F196" s="152"/>
      <c r="G196" s="152"/>
      <c r="H196" s="152"/>
      <c r="I196" s="152"/>
      <c r="J196" s="152"/>
      <c r="K196" s="152"/>
      <c r="L196" s="152"/>
      <c r="M196" s="152"/>
      <c r="N196" s="273">
        <f>BK196</f>
        <v>0</v>
      </c>
      <c r="O196" s="274"/>
      <c r="P196" s="274"/>
      <c r="Q196" s="274"/>
      <c r="R196" s="153"/>
      <c r="T196" s="154"/>
      <c r="U196" s="151"/>
      <c r="V196" s="151"/>
      <c r="W196" s="155">
        <v>0</v>
      </c>
      <c r="X196" s="151"/>
      <c r="Y196" s="155">
        <v>0</v>
      </c>
      <c r="Z196" s="151"/>
      <c r="AA196" s="156">
        <v>0</v>
      </c>
      <c r="AR196" s="157" t="s">
        <v>9</v>
      </c>
      <c r="AT196" s="158" t="s">
        <v>73</v>
      </c>
      <c r="AU196" s="158" t="s">
        <v>74</v>
      </c>
      <c r="AY196" s="157" t="s">
        <v>196</v>
      </c>
      <c r="BK196" s="159">
        <v>0</v>
      </c>
    </row>
    <row r="197" spans="2:63" s="10" customFormat="1" ht="24.95" customHeight="1">
      <c r="B197" s="150"/>
      <c r="C197" s="151"/>
      <c r="D197" s="152" t="s">
        <v>368</v>
      </c>
      <c r="E197" s="152"/>
      <c r="F197" s="152"/>
      <c r="G197" s="152"/>
      <c r="H197" s="152"/>
      <c r="I197" s="152"/>
      <c r="J197" s="152"/>
      <c r="K197" s="152"/>
      <c r="L197" s="152"/>
      <c r="M197" s="152"/>
      <c r="N197" s="240">
        <f>BK197</f>
        <v>0</v>
      </c>
      <c r="O197" s="238"/>
      <c r="P197" s="238"/>
      <c r="Q197" s="238"/>
      <c r="R197" s="153"/>
      <c r="T197" s="154"/>
      <c r="U197" s="151"/>
      <c r="V197" s="151"/>
      <c r="W197" s="155">
        <f>W198+W200+W205</f>
        <v>0</v>
      </c>
      <c r="X197" s="151"/>
      <c r="Y197" s="155">
        <f>Y198+Y200+Y205</f>
        <v>0</v>
      </c>
      <c r="Z197" s="151"/>
      <c r="AA197" s="156">
        <f>AA198+AA200+AA205</f>
        <v>0</v>
      </c>
      <c r="AR197" s="157" t="s">
        <v>9</v>
      </c>
      <c r="AT197" s="158" t="s">
        <v>73</v>
      </c>
      <c r="AU197" s="158" t="s">
        <v>74</v>
      </c>
      <c r="AY197" s="157" t="s">
        <v>196</v>
      </c>
      <c r="BK197" s="159">
        <f>BK198+BK200+BK205</f>
        <v>0</v>
      </c>
    </row>
    <row r="198" spans="2:63" s="10" customFormat="1" ht="19.9" customHeight="1">
      <c r="B198" s="150"/>
      <c r="C198" s="151"/>
      <c r="D198" s="160" t="s">
        <v>931</v>
      </c>
      <c r="E198" s="160"/>
      <c r="F198" s="160"/>
      <c r="G198" s="160"/>
      <c r="H198" s="160"/>
      <c r="I198" s="160"/>
      <c r="J198" s="160"/>
      <c r="K198" s="160"/>
      <c r="L198" s="160"/>
      <c r="M198" s="160"/>
      <c r="N198" s="262">
        <f>BK198</f>
        <v>0</v>
      </c>
      <c r="O198" s="263"/>
      <c r="P198" s="263"/>
      <c r="Q198" s="263"/>
      <c r="R198" s="153"/>
      <c r="T198" s="154"/>
      <c r="U198" s="151"/>
      <c r="V198" s="151"/>
      <c r="W198" s="155">
        <f>W199</f>
        <v>0</v>
      </c>
      <c r="X198" s="151"/>
      <c r="Y198" s="155">
        <f>Y199</f>
        <v>0</v>
      </c>
      <c r="Z198" s="151"/>
      <c r="AA198" s="156">
        <f>AA199</f>
        <v>0</v>
      </c>
      <c r="AR198" s="157" t="s">
        <v>9</v>
      </c>
      <c r="AT198" s="158" t="s">
        <v>73</v>
      </c>
      <c r="AU198" s="158" t="s">
        <v>9</v>
      </c>
      <c r="AY198" s="157" t="s">
        <v>196</v>
      </c>
      <c r="BK198" s="159">
        <f>BK199</f>
        <v>0</v>
      </c>
    </row>
    <row r="199" spans="2:65" s="1" customFormat="1" ht="31.5" customHeight="1">
      <c r="B199" s="132"/>
      <c r="C199" s="168" t="s">
        <v>74</v>
      </c>
      <c r="D199" s="168" t="s">
        <v>217</v>
      </c>
      <c r="E199" s="169" t="s">
        <v>2184</v>
      </c>
      <c r="F199" s="252" t="s">
        <v>2185</v>
      </c>
      <c r="G199" s="251"/>
      <c r="H199" s="251"/>
      <c r="I199" s="251"/>
      <c r="J199" s="170" t="s">
        <v>386</v>
      </c>
      <c r="K199" s="171">
        <v>1</v>
      </c>
      <c r="L199" s="253">
        <v>0</v>
      </c>
      <c r="M199" s="251"/>
      <c r="N199" s="254">
        <f>ROUND(L199*K199,0)</f>
        <v>0</v>
      </c>
      <c r="O199" s="251"/>
      <c r="P199" s="251"/>
      <c r="Q199" s="251"/>
      <c r="R199" s="134"/>
      <c r="T199" s="165" t="s">
        <v>3</v>
      </c>
      <c r="U199" s="40" t="s">
        <v>39</v>
      </c>
      <c r="V199" s="32"/>
      <c r="W199" s="166">
        <f>V199*K199</f>
        <v>0</v>
      </c>
      <c r="X199" s="166">
        <v>0</v>
      </c>
      <c r="Y199" s="166">
        <f>X199*K199</f>
        <v>0</v>
      </c>
      <c r="Z199" s="166">
        <v>0</v>
      </c>
      <c r="AA199" s="167">
        <f>Z199*K199</f>
        <v>0</v>
      </c>
      <c r="AR199" s="14" t="s">
        <v>212</v>
      </c>
      <c r="AT199" s="14" t="s">
        <v>217</v>
      </c>
      <c r="AU199" s="14" t="s">
        <v>84</v>
      </c>
      <c r="AY199" s="14" t="s">
        <v>196</v>
      </c>
      <c r="BE199" s="110">
        <f>IF(U199="základní",N199,0)</f>
        <v>0</v>
      </c>
      <c r="BF199" s="110">
        <f>IF(U199="snížená",N199,0)</f>
        <v>0</v>
      </c>
      <c r="BG199" s="110">
        <f>IF(U199="zákl. přenesená",N199,0)</f>
        <v>0</v>
      </c>
      <c r="BH199" s="110">
        <f>IF(U199="sníž. přenesená",N199,0)</f>
        <v>0</v>
      </c>
      <c r="BI199" s="110">
        <f>IF(U199="nulová",N199,0)</f>
        <v>0</v>
      </c>
      <c r="BJ199" s="14" t="s">
        <v>9</v>
      </c>
      <c r="BK199" s="110">
        <f>ROUND(L199*K199,0)</f>
        <v>0</v>
      </c>
      <c r="BL199" s="14" t="s">
        <v>212</v>
      </c>
      <c r="BM199" s="14" t="s">
        <v>449</v>
      </c>
    </row>
    <row r="200" spans="2:63" s="10" customFormat="1" ht="29.85" customHeight="1">
      <c r="B200" s="150"/>
      <c r="C200" s="151"/>
      <c r="D200" s="160" t="s">
        <v>932</v>
      </c>
      <c r="E200" s="160"/>
      <c r="F200" s="160"/>
      <c r="G200" s="160"/>
      <c r="H200" s="160"/>
      <c r="I200" s="160"/>
      <c r="J200" s="160"/>
      <c r="K200" s="160"/>
      <c r="L200" s="160"/>
      <c r="M200" s="160"/>
      <c r="N200" s="264">
        <f>BK200</f>
        <v>0</v>
      </c>
      <c r="O200" s="265"/>
      <c r="P200" s="265"/>
      <c r="Q200" s="265"/>
      <c r="R200" s="153"/>
      <c r="T200" s="154"/>
      <c r="U200" s="151"/>
      <c r="V200" s="151"/>
      <c r="W200" s="155">
        <f>SUM(W201:W204)</f>
        <v>0</v>
      </c>
      <c r="X200" s="151"/>
      <c r="Y200" s="155">
        <f>SUM(Y201:Y204)</f>
        <v>0</v>
      </c>
      <c r="Z200" s="151"/>
      <c r="AA200" s="156">
        <f>SUM(AA201:AA204)</f>
        <v>0</v>
      </c>
      <c r="AR200" s="157" t="s">
        <v>9</v>
      </c>
      <c r="AT200" s="158" t="s">
        <v>73</v>
      </c>
      <c r="AU200" s="158" t="s">
        <v>9</v>
      </c>
      <c r="AY200" s="157" t="s">
        <v>196</v>
      </c>
      <c r="BK200" s="159">
        <f>SUM(BK201:BK204)</f>
        <v>0</v>
      </c>
    </row>
    <row r="201" spans="2:65" s="1" customFormat="1" ht="31.5" customHeight="1">
      <c r="B201" s="132"/>
      <c r="C201" s="168" t="s">
        <v>74</v>
      </c>
      <c r="D201" s="168" t="s">
        <v>217</v>
      </c>
      <c r="E201" s="169" t="s">
        <v>2098</v>
      </c>
      <c r="F201" s="252" t="s">
        <v>2099</v>
      </c>
      <c r="G201" s="251"/>
      <c r="H201" s="251"/>
      <c r="I201" s="251"/>
      <c r="J201" s="170" t="s">
        <v>386</v>
      </c>
      <c r="K201" s="171">
        <v>1</v>
      </c>
      <c r="L201" s="253">
        <v>0</v>
      </c>
      <c r="M201" s="251"/>
      <c r="N201" s="254">
        <f>ROUND(L201*K201,0)</f>
        <v>0</v>
      </c>
      <c r="O201" s="251"/>
      <c r="P201" s="251"/>
      <c r="Q201" s="251"/>
      <c r="R201" s="134"/>
      <c r="T201" s="165" t="s">
        <v>3</v>
      </c>
      <c r="U201" s="40" t="s">
        <v>39</v>
      </c>
      <c r="V201" s="32"/>
      <c r="W201" s="166">
        <f>V201*K201</f>
        <v>0</v>
      </c>
      <c r="X201" s="166">
        <v>0</v>
      </c>
      <c r="Y201" s="166">
        <f>X201*K201</f>
        <v>0</v>
      </c>
      <c r="Z201" s="166">
        <v>0</v>
      </c>
      <c r="AA201" s="167">
        <f>Z201*K201</f>
        <v>0</v>
      </c>
      <c r="AR201" s="14" t="s">
        <v>212</v>
      </c>
      <c r="AT201" s="14" t="s">
        <v>217</v>
      </c>
      <c r="AU201" s="14" t="s">
        <v>84</v>
      </c>
      <c r="AY201" s="14" t="s">
        <v>196</v>
      </c>
      <c r="BE201" s="110">
        <f>IF(U201="základní",N201,0)</f>
        <v>0</v>
      </c>
      <c r="BF201" s="110">
        <f>IF(U201="snížená",N201,0)</f>
        <v>0</v>
      </c>
      <c r="BG201" s="110">
        <f>IF(U201="zákl. přenesená",N201,0)</f>
        <v>0</v>
      </c>
      <c r="BH201" s="110">
        <f>IF(U201="sníž. přenesená",N201,0)</f>
        <v>0</v>
      </c>
      <c r="BI201" s="110">
        <f>IF(U201="nulová",N201,0)</f>
        <v>0</v>
      </c>
      <c r="BJ201" s="14" t="s">
        <v>9</v>
      </c>
      <c r="BK201" s="110">
        <f>ROUND(L201*K201,0)</f>
        <v>0</v>
      </c>
      <c r="BL201" s="14" t="s">
        <v>212</v>
      </c>
      <c r="BM201" s="14" t="s">
        <v>452</v>
      </c>
    </row>
    <row r="202" spans="2:65" s="1" customFormat="1" ht="31.5" customHeight="1">
      <c r="B202" s="132"/>
      <c r="C202" s="168" t="s">
        <v>74</v>
      </c>
      <c r="D202" s="168" t="s">
        <v>217</v>
      </c>
      <c r="E202" s="169" t="s">
        <v>2186</v>
      </c>
      <c r="F202" s="252" t="s">
        <v>2187</v>
      </c>
      <c r="G202" s="251"/>
      <c r="H202" s="251"/>
      <c r="I202" s="251"/>
      <c r="J202" s="170" t="s">
        <v>386</v>
      </c>
      <c r="K202" s="171">
        <v>1</v>
      </c>
      <c r="L202" s="253">
        <v>0</v>
      </c>
      <c r="M202" s="251"/>
      <c r="N202" s="254">
        <f>ROUND(L202*K202,0)</f>
        <v>0</v>
      </c>
      <c r="O202" s="251"/>
      <c r="P202" s="251"/>
      <c r="Q202" s="251"/>
      <c r="R202" s="134"/>
      <c r="T202" s="165" t="s">
        <v>3</v>
      </c>
      <c r="U202" s="40" t="s">
        <v>39</v>
      </c>
      <c r="V202" s="32"/>
      <c r="W202" s="166">
        <f>V202*K202</f>
        <v>0</v>
      </c>
      <c r="X202" s="166">
        <v>0</v>
      </c>
      <c r="Y202" s="166">
        <f>X202*K202</f>
        <v>0</v>
      </c>
      <c r="Z202" s="166">
        <v>0</v>
      </c>
      <c r="AA202" s="167">
        <f>Z202*K202</f>
        <v>0</v>
      </c>
      <c r="AR202" s="14" t="s">
        <v>212</v>
      </c>
      <c r="AT202" s="14" t="s">
        <v>217</v>
      </c>
      <c r="AU202" s="14" t="s">
        <v>84</v>
      </c>
      <c r="AY202" s="14" t="s">
        <v>196</v>
      </c>
      <c r="BE202" s="110">
        <f>IF(U202="základní",N202,0)</f>
        <v>0</v>
      </c>
      <c r="BF202" s="110">
        <f>IF(U202="snížená",N202,0)</f>
        <v>0</v>
      </c>
      <c r="BG202" s="110">
        <f>IF(U202="zákl. přenesená",N202,0)</f>
        <v>0</v>
      </c>
      <c r="BH202" s="110">
        <f>IF(U202="sníž. přenesená",N202,0)</f>
        <v>0</v>
      </c>
      <c r="BI202" s="110">
        <f>IF(U202="nulová",N202,0)</f>
        <v>0</v>
      </c>
      <c r="BJ202" s="14" t="s">
        <v>9</v>
      </c>
      <c r="BK202" s="110">
        <f>ROUND(L202*K202,0)</f>
        <v>0</v>
      </c>
      <c r="BL202" s="14" t="s">
        <v>212</v>
      </c>
      <c r="BM202" s="14" t="s">
        <v>455</v>
      </c>
    </row>
    <row r="203" spans="2:65" s="1" customFormat="1" ht="31.5" customHeight="1">
      <c r="B203" s="132"/>
      <c r="C203" s="168" t="s">
        <v>74</v>
      </c>
      <c r="D203" s="168" t="s">
        <v>217</v>
      </c>
      <c r="E203" s="169" t="s">
        <v>2188</v>
      </c>
      <c r="F203" s="252" t="s">
        <v>2189</v>
      </c>
      <c r="G203" s="251"/>
      <c r="H203" s="251"/>
      <c r="I203" s="251"/>
      <c r="J203" s="170" t="s">
        <v>386</v>
      </c>
      <c r="K203" s="171">
        <v>1</v>
      </c>
      <c r="L203" s="253">
        <v>0</v>
      </c>
      <c r="M203" s="251"/>
      <c r="N203" s="254">
        <f>ROUND(L203*K203,0)</f>
        <v>0</v>
      </c>
      <c r="O203" s="251"/>
      <c r="P203" s="251"/>
      <c r="Q203" s="251"/>
      <c r="R203" s="134"/>
      <c r="T203" s="165" t="s">
        <v>3</v>
      </c>
      <c r="U203" s="40" t="s">
        <v>39</v>
      </c>
      <c r="V203" s="32"/>
      <c r="W203" s="166">
        <f>V203*K203</f>
        <v>0</v>
      </c>
      <c r="X203" s="166">
        <v>0</v>
      </c>
      <c r="Y203" s="166">
        <f>X203*K203</f>
        <v>0</v>
      </c>
      <c r="Z203" s="166">
        <v>0</v>
      </c>
      <c r="AA203" s="167">
        <f>Z203*K203</f>
        <v>0</v>
      </c>
      <c r="AR203" s="14" t="s">
        <v>212</v>
      </c>
      <c r="AT203" s="14" t="s">
        <v>217</v>
      </c>
      <c r="AU203" s="14" t="s">
        <v>84</v>
      </c>
      <c r="AY203" s="14" t="s">
        <v>196</v>
      </c>
      <c r="BE203" s="110">
        <f>IF(U203="základní",N203,0)</f>
        <v>0</v>
      </c>
      <c r="BF203" s="110">
        <f>IF(U203="snížená",N203,0)</f>
        <v>0</v>
      </c>
      <c r="BG203" s="110">
        <f>IF(U203="zákl. přenesená",N203,0)</f>
        <v>0</v>
      </c>
      <c r="BH203" s="110">
        <f>IF(U203="sníž. přenesená",N203,0)</f>
        <v>0</v>
      </c>
      <c r="BI203" s="110">
        <f>IF(U203="nulová",N203,0)</f>
        <v>0</v>
      </c>
      <c r="BJ203" s="14" t="s">
        <v>9</v>
      </c>
      <c r="BK203" s="110">
        <f>ROUND(L203*K203,0)</f>
        <v>0</v>
      </c>
      <c r="BL203" s="14" t="s">
        <v>212</v>
      </c>
      <c r="BM203" s="14" t="s">
        <v>458</v>
      </c>
    </row>
    <row r="204" spans="2:65" s="1" customFormat="1" ht="31.5" customHeight="1">
      <c r="B204" s="132"/>
      <c r="C204" s="168" t="s">
        <v>74</v>
      </c>
      <c r="D204" s="168" t="s">
        <v>217</v>
      </c>
      <c r="E204" s="169" t="s">
        <v>2190</v>
      </c>
      <c r="F204" s="252" t="s">
        <v>2191</v>
      </c>
      <c r="G204" s="251"/>
      <c r="H204" s="251"/>
      <c r="I204" s="251"/>
      <c r="J204" s="170" t="s">
        <v>386</v>
      </c>
      <c r="K204" s="171">
        <v>1</v>
      </c>
      <c r="L204" s="253">
        <v>0</v>
      </c>
      <c r="M204" s="251"/>
      <c r="N204" s="254">
        <f>ROUND(L204*K204,0)</f>
        <v>0</v>
      </c>
      <c r="O204" s="251"/>
      <c r="P204" s="251"/>
      <c r="Q204" s="251"/>
      <c r="R204" s="134"/>
      <c r="T204" s="165" t="s">
        <v>3</v>
      </c>
      <c r="U204" s="40" t="s">
        <v>39</v>
      </c>
      <c r="V204" s="32"/>
      <c r="W204" s="166">
        <f>V204*K204</f>
        <v>0</v>
      </c>
      <c r="X204" s="166">
        <v>0</v>
      </c>
      <c r="Y204" s="166">
        <f>X204*K204</f>
        <v>0</v>
      </c>
      <c r="Z204" s="166">
        <v>0</v>
      </c>
      <c r="AA204" s="167">
        <f>Z204*K204</f>
        <v>0</v>
      </c>
      <c r="AR204" s="14" t="s">
        <v>212</v>
      </c>
      <c r="AT204" s="14" t="s">
        <v>217</v>
      </c>
      <c r="AU204" s="14" t="s">
        <v>84</v>
      </c>
      <c r="AY204" s="14" t="s">
        <v>196</v>
      </c>
      <c r="BE204" s="110">
        <f>IF(U204="základní",N204,0)</f>
        <v>0</v>
      </c>
      <c r="BF204" s="110">
        <f>IF(U204="snížená",N204,0)</f>
        <v>0</v>
      </c>
      <c r="BG204" s="110">
        <f>IF(U204="zákl. přenesená",N204,0)</f>
        <v>0</v>
      </c>
      <c r="BH204" s="110">
        <f>IF(U204="sníž. přenesená",N204,0)</f>
        <v>0</v>
      </c>
      <c r="BI204" s="110">
        <f>IF(U204="nulová",N204,0)</f>
        <v>0</v>
      </c>
      <c r="BJ204" s="14" t="s">
        <v>9</v>
      </c>
      <c r="BK204" s="110">
        <f>ROUND(L204*K204,0)</f>
        <v>0</v>
      </c>
      <c r="BL204" s="14" t="s">
        <v>212</v>
      </c>
      <c r="BM204" s="14" t="s">
        <v>461</v>
      </c>
    </row>
    <row r="205" spans="2:63" s="10" customFormat="1" ht="29.85" customHeight="1">
      <c r="B205" s="150"/>
      <c r="C205" s="151"/>
      <c r="D205" s="160" t="s">
        <v>2178</v>
      </c>
      <c r="E205" s="160"/>
      <c r="F205" s="160"/>
      <c r="G205" s="160"/>
      <c r="H205" s="160"/>
      <c r="I205" s="160"/>
      <c r="J205" s="160"/>
      <c r="K205" s="160"/>
      <c r="L205" s="160"/>
      <c r="M205" s="160"/>
      <c r="N205" s="271">
        <f>BK205</f>
        <v>0</v>
      </c>
      <c r="O205" s="272"/>
      <c r="P205" s="272"/>
      <c r="Q205" s="272"/>
      <c r="R205" s="153"/>
      <c r="T205" s="154"/>
      <c r="U205" s="151"/>
      <c r="V205" s="151"/>
      <c r="W205" s="155">
        <v>0</v>
      </c>
      <c r="X205" s="151"/>
      <c r="Y205" s="155">
        <v>0</v>
      </c>
      <c r="Z205" s="151"/>
      <c r="AA205" s="156">
        <v>0</v>
      </c>
      <c r="AR205" s="157" t="s">
        <v>9</v>
      </c>
      <c r="AT205" s="158" t="s">
        <v>73</v>
      </c>
      <c r="AU205" s="158" t="s">
        <v>9</v>
      </c>
      <c r="AY205" s="157" t="s">
        <v>196</v>
      </c>
      <c r="BK205" s="159">
        <v>0</v>
      </c>
    </row>
    <row r="206" spans="2:63" s="10" customFormat="1" ht="24.95" customHeight="1">
      <c r="B206" s="150"/>
      <c r="C206" s="151"/>
      <c r="D206" s="152" t="s">
        <v>581</v>
      </c>
      <c r="E206" s="152"/>
      <c r="F206" s="152"/>
      <c r="G206" s="152"/>
      <c r="H206" s="152"/>
      <c r="I206" s="152"/>
      <c r="J206" s="152"/>
      <c r="K206" s="152"/>
      <c r="L206" s="152"/>
      <c r="M206" s="152"/>
      <c r="N206" s="240">
        <f>BK206</f>
        <v>0</v>
      </c>
      <c r="O206" s="238"/>
      <c r="P206" s="238"/>
      <c r="Q206" s="238"/>
      <c r="R206" s="153"/>
      <c r="T206" s="154"/>
      <c r="U206" s="151"/>
      <c r="V206" s="151"/>
      <c r="W206" s="155">
        <v>0</v>
      </c>
      <c r="X206" s="151"/>
      <c r="Y206" s="155">
        <v>0</v>
      </c>
      <c r="Z206" s="151"/>
      <c r="AA206" s="156">
        <v>0</v>
      </c>
      <c r="AR206" s="157" t="s">
        <v>9</v>
      </c>
      <c r="AT206" s="158" t="s">
        <v>73</v>
      </c>
      <c r="AU206" s="158" t="s">
        <v>74</v>
      </c>
      <c r="AY206" s="157" t="s">
        <v>196</v>
      </c>
      <c r="BK206" s="159">
        <v>0</v>
      </c>
    </row>
    <row r="207" spans="2:63" s="10" customFormat="1" ht="24.95" customHeight="1">
      <c r="B207" s="150"/>
      <c r="C207" s="151"/>
      <c r="D207" s="152" t="s">
        <v>582</v>
      </c>
      <c r="E207" s="152"/>
      <c r="F207" s="152"/>
      <c r="G207" s="152"/>
      <c r="H207" s="152"/>
      <c r="I207" s="152"/>
      <c r="J207" s="152"/>
      <c r="K207" s="152"/>
      <c r="L207" s="152"/>
      <c r="M207" s="152"/>
      <c r="N207" s="240">
        <f>BK207</f>
        <v>0</v>
      </c>
      <c r="O207" s="238"/>
      <c r="P207" s="238"/>
      <c r="Q207" s="238"/>
      <c r="R207" s="153"/>
      <c r="T207" s="154"/>
      <c r="U207" s="151"/>
      <c r="V207" s="151"/>
      <c r="W207" s="155">
        <f>W208+W210+W214+W218+W220+W223+W229+W231+W238+W240</f>
        <v>0</v>
      </c>
      <c r="X207" s="151"/>
      <c r="Y207" s="155">
        <f>Y208+Y210+Y214+Y218+Y220+Y223+Y229+Y231+Y238+Y240</f>
        <v>0</v>
      </c>
      <c r="Z207" s="151"/>
      <c r="AA207" s="156">
        <f>AA208+AA210+AA214+AA218+AA220+AA223+AA229+AA231+AA238+AA240</f>
        <v>0</v>
      </c>
      <c r="AR207" s="157" t="s">
        <v>9</v>
      </c>
      <c r="AT207" s="158" t="s">
        <v>73</v>
      </c>
      <c r="AU207" s="158" t="s">
        <v>74</v>
      </c>
      <c r="AY207" s="157" t="s">
        <v>196</v>
      </c>
      <c r="BK207" s="159">
        <f>BK208+BK210+BK214+BK218+BK220+BK223+BK229+BK231+BK238+BK240</f>
        <v>0</v>
      </c>
    </row>
    <row r="208" spans="2:63" s="10" customFormat="1" ht="19.9" customHeight="1">
      <c r="B208" s="150"/>
      <c r="C208" s="151"/>
      <c r="D208" s="160" t="s">
        <v>934</v>
      </c>
      <c r="E208" s="160"/>
      <c r="F208" s="160"/>
      <c r="G208" s="160"/>
      <c r="H208" s="160"/>
      <c r="I208" s="160"/>
      <c r="J208" s="160"/>
      <c r="K208" s="160"/>
      <c r="L208" s="160"/>
      <c r="M208" s="160"/>
      <c r="N208" s="262">
        <f>BK208</f>
        <v>0</v>
      </c>
      <c r="O208" s="263"/>
      <c r="P208" s="263"/>
      <c r="Q208" s="263"/>
      <c r="R208" s="153"/>
      <c r="T208" s="154"/>
      <c r="U208" s="151"/>
      <c r="V208" s="151"/>
      <c r="W208" s="155">
        <f>W209</f>
        <v>0</v>
      </c>
      <c r="X208" s="151"/>
      <c r="Y208" s="155">
        <f>Y209</f>
        <v>0</v>
      </c>
      <c r="Z208" s="151"/>
      <c r="AA208" s="156">
        <f>AA209</f>
        <v>0</v>
      </c>
      <c r="AR208" s="157" t="s">
        <v>9</v>
      </c>
      <c r="AT208" s="158" t="s">
        <v>73</v>
      </c>
      <c r="AU208" s="158" t="s">
        <v>9</v>
      </c>
      <c r="AY208" s="157" t="s">
        <v>196</v>
      </c>
      <c r="BK208" s="159">
        <f>BK209</f>
        <v>0</v>
      </c>
    </row>
    <row r="209" spans="2:65" s="1" customFormat="1" ht="22.5" customHeight="1">
      <c r="B209" s="132"/>
      <c r="C209" s="168" t="s">
        <v>74</v>
      </c>
      <c r="D209" s="168" t="s">
        <v>217</v>
      </c>
      <c r="E209" s="169" t="s">
        <v>968</v>
      </c>
      <c r="F209" s="252" t="s">
        <v>969</v>
      </c>
      <c r="G209" s="251"/>
      <c r="H209" s="251"/>
      <c r="I209" s="251"/>
      <c r="J209" s="170" t="s">
        <v>201</v>
      </c>
      <c r="K209" s="171">
        <v>30</v>
      </c>
      <c r="L209" s="253">
        <v>0</v>
      </c>
      <c r="M209" s="251"/>
      <c r="N209" s="254">
        <f>ROUND(L209*K209,0)</f>
        <v>0</v>
      </c>
      <c r="O209" s="251"/>
      <c r="P209" s="251"/>
      <c r="Q209" s="251"/>
      <c r="R209" s="134"/>
      <c r="T209" s="165" t="s">
        <v>3</v>
      </c>
      <c r="U209" s="40" t="s">
        <v>39</v>
      </c>
      <c r="V209" s="32"/>
      <c r="W209" s="166">
        <f>V209*K209</f>
        <v>0</v>
      </c>
      <c r="X209" s="166">
        <v>0</v>
      </c>
      <c r="Y209" s="166">
        <f>X209*K209</f>
        <v>0</v>
      </c>
      <c r="Z209" s="166">
        <v>0</v>
      </c>
      <c r="AA209" s="167">
        <f>Z209*K209</f>
        <v>0</v>
      </c>
      <c r="AR209" s="14" t="s">
        <v>212</v>
      </c>
      <c r="AT209" s="14" t="s">
        <v>217</v>
      </c>
      <c r="AU209" s="14" t="s">
        <v>84</v>
      </c>
      <c r="AY209" s="14" t="s">
        <v>196</v>
      </c>
      <c r="BE209" s="110">
        <f>IF(U209="základní",N209,0)</f>
        <v>0</v>
      </c>
      <c r="BF209" s="110">
        <f>IF(U209="snížená",N209,0)</f>
        <v>0</v>
      </c>
      <c r="BG209" s="110">
        <f>IF(U209="zákl. přenesená",N209,0)</f>
        <v>0</v>
      </c>
      <c r="BH209" s="110">
        <f>IF(U209="sníž. přenesená",N209,0)</f>
        <v>0</v>
      </c>
      <c r="BI209" s="110">
        <f>IF(U209="nulová",N209,0)</f>
        <v>0</v>
      </c>
      <c r="BJ209" s="14" t="s">
        <v>9</v>
      </c>
      <c r="BK209" s="110">
        <f>ROUND(L209*K209,0)</f>
        <v>0</v>
      </c>
      <c r="BL209" s="14" t="s">
        <v>212</v>
      </c>
      <c r="BM209" s="14" t="s">
        <v>464</v>
      </c>
    </row>
    <row r="210" spans="2:63" s="10" customFormat="1" ht="29.85" customHeight="1">
      <c r="B210" s="150"/>
      <c r="C210" s="151"/>
      <c r="D210" s="160" t="s">
        <v>935</v>
      </c>
      <c r="E210" s="160"/>
      <c r="F210" s="160"/>
      <c r="G210" s="160"/>
      <c r="H210" s="160"/>
      <c r="I210" s="160"/>
      <c r="J210" s="160"/>
      <c r="K210" s="160"/>
      <c r="L210" s="160"/>
      <c r="M210" s="160"/>
      <c r="N210" s="264">
        <f>BK210</f>
        <v>0</v>
      </c>
      <c r="O210" s="265"/>
      <c r="P210" s="265"/>
      <c r="Q210" s="265"/>
      <c r="R210" s="153"/>
      <c r="T210" s="154"/>
      <c r="U210" s="151"/>
      <c r="V210" s="151"/>
      <c r="W210" s="155">
        <f>SUM(W211:W213)</f>
        <v>0</v>
      </c>
      <c r="X210" s="151"/>
      <c r="Y210" s="155">
        <f>SUM(Y211:Y213)</f>
        <v>0</v>
      </c>
      <c r="Z210" s="151"/>
      <c r="AA210" s="156">
        <f>SUM(AA211:AA213)</f>
        <v>0</v>
      </c>
      <c r="AR210" s="157" t="s">
        <v>9</v>
      </c>
      <c r="AT210" s="158" t="s">
        <v>73</v>
      </c>
      <c r="AU210" s="158" t="s">
        <v>9</v>
      </c>
      <c r="AY210" s="157" t="s">
        <v>196</v>
      </c>
      <c r="BK210" s="159">
        <f>SUM(BK211:BK213)</f>
        <v>0</v>
      </c>
    </row>
    <row r="211" spans="2:65" s="1" customFormat="1" ht="22.5" customHeight="1">
      <c r="B211" s="132"/>
      <c r="C211" s="168" t="s">
        <v>74</v>
      </c>
      <c r="D211" s="168" t="s">
        <v>217</v>
      </c>
      <c r="E211" s="169" t="s">
        <v>2192</v>
      </c>
      <c r="F211" s="252" t="s">
        <v>2193</v>
      </c>
      <c r="G211" s="251"/>
      <c r="H211" s="251"/>
      <c r="I211" s="251"/>
      <c r="J211" s="170" t="s">
        <v>201</v>
      </c>
      <c r="K211" s="171">
        <v>40</v>
      </c>
      <c r="L211" s="253">
        <v>0</v>
      </c>
      <c r="M211" s="251"/>
      <c r="N211" s="254">
        <f>ROUND(L211*K211,0)</f>
        <v>0</v>
      </c>
      <c r="O211" s="251"/>
      <c r="P211" s="251"/>
      <c r="Q211" s="251"/>
      <c r="R211" s="134"/>
      <c r="T211" s="165" t="s">
        <v>3</v>
      </c>
      <c r="U211" s="40" t="s">
        <v>39</v>
      </c>
      <c r="V211" s="32"/>
      <c r="W211" s="166">
        <f>V211*K211</f>
        <v>0</v>
      </c>
      <c r="X211" s="166">
        <v>0</v>
      </c>
      <c r="Y211" s="166">
        <f>X211*K211</f>
        <v>0</v>
      </c>
      <c r="Z211" s="166">
        <v>0</v>
      </c>
      <c r="AA211" s="167">
        <f>Z211*K211</f>
        <v>0</v>
      </c>
      <c r="AR211" s="14" t="s">
        <v>212</v>
      </c>
      <c r="AT211" s="14" t="s">
        <v>217</v>
      </c>
      <c r="AU211" s="14" t="s">
        <v>84</v>
      </c>
      <c r="AY211" s="14" t="s">
        <v>196</v>
      </c>
      <c r="BE211" s="110">
        <f>IF(U211="základní",N211,0)</f>
        <v>0</v>
      </c>
      <c r="BF211" s="110">
        <f>IF(U211="snížená",N211,0)</f>
        <v>0</v>
      </c>
      <c r="BG211" s="110">
        <f>IF(U211="zákl. přenesená",N211,0)</f>
        <v>0</v>
      </c>
      <c r="BH211" s="110">
        <f>IF(U211="sníž. přenesená",N211,0)</f>
        <v>0</v>
      </c>
      <c r="BI211" s="110">
        <f>IF(U211="nulová",N211,0)</f>
        <v>0</v>
      </c>
      <c r="BJ211" s="14" t="s">
        <v>9</v>
      </c>
      <c r="BK211" s="110">
        <f>ROUND(L211*K211,0)</f>
        <v>0</v>
      </c>
      <c r="BL211" s="14" t="s">
        <v>212</v>
      </c>
      <c r="BM211" s="14" t="s">
        <v>467</v>
      </c>
    </row>
    <row r="212" spans="2:65" s="1" customFormat="1" ht="22.5" customHeight="1">
      <c r="B212" s="132"/>
      <c r="C212" s="168" t="s">
        <v>74</v>
      </c>
      <c r="D212" s="168" t="s">
        <v>217</v>
      </c>
      <c r="E212" s="169" t="s">
        <v>2194</v>
      </c>
      <c r="F212" s="252" t="s">
        <v>446</v>
      </c>
      <c r="G212" s="251"/>
      <c r="H212" s="251"/>
      <c r="I212" s="251"/>
      <c r="J212" s="170" t="s">
        <v>201</v>
      </c>
      <c r="K212" s="171">
        <v>1</v>
      </c>
      <c r="L212" s="253">
        <v>0</v>
      </c>
      <c r="M212" s="251"/>
      <c r="N212" s="254">
        <f>ROUND(L212*K212,0)</f>
        <v>0</v>
      </c>
      <c r="O212" s="251"/>
      <c r="P212" s="251"/>
      <c r="Q212" s="251"/>
      <c r="R212" s="134"/>
      <c r="T212" s="165" t="s">
        <v>3</v>
      </c>
      <c r="U212" s="40" t="s">
        <v>39</v>
      </c>
      <c r="V212" s="32"/>
      <c r="W212" s="166">
        <f>V212*K212</f>
        <v>0</v>
      </c>
      <c r="X212" s="166">
        <v>0</v>
      </c>
      <c r="Y212" s="166">
        <f>X212*K212</f>
        <v>0</v>
      </c>
      <c r="Z212" s="166">
        <v>0</v>
      </c>
      <c r="AA212" s="167">
        <f>Z212*K212</f>
        <v>0</v>
      </c>
      <c r="AR212" s="14" t="s">
        <v>212</v>
      </c>
      <c r="AT212" s="14" t="s">
        <v>217</v>
      </c>
      <c r="AU212" s="14" t="s">
        <v>84</v>
      </c>
      <c r="AY212" s="14" t="s">
        <v>196</v>
      </c>
      <c r="BE212" s="110">
        <f>IF(U212="základní",N212,0)</f>
        <v>0</v>
      </c>
      <c r="BF212" s="110">
        <f>IF(U212="snížená",N212,0)</f>
        <v>0</v>
      </c>
      <c r="BG212" s="110">
        <f>IF(U212="zákl. přenesená",N212,0)</f>
        <v>0</v>
      </c>
      <c r="BH212" s="110">
        <f>IF(U212="sníž. přenesená",N212,0)</f>
        <v>0</v>
      </c>
      <c r="BI212" s="110">
        <f>IF(U212="nulová",N212,0)</f>
        <v>0</v>
      </c>
      <c r="BJ212" s="14" t="s">
        <v>9</v>
      </c>
      <c r="BK212" s="110">
        <f>ROUND(L212*K212,0)</f>
        <v>0</v>
      </c>
      <c r="BL212" s="14" t="s">
        <v>212</v>
      </c>
      <c r="BM212" s="14" t="s">
        <v>470</v>
      </c>
    </row>
    <row r="213" spans="2:65" s="1" customFormat="1" ht="22.5" customHeight="1">
      <c r="B213" s="132"/>
      <c r="C213" s="168" t="s">
        <v>74</v>
      </c>
      <c r="D213" s="168" t="s">
        <v>217</v>
      </c>
      <c r="E213" s="169" t="s">
        <v>2195</v>
      </c>
      <c r="F213" s="252" t="s">
        <v>2196</v>
      </c>
      <c r="G213" s="251"/>
      <c r="H213" s="251"/>
      <c r="I213" s="251"/>
      <c r="J213" s="170" t="s">
        <v>386</v>
      </c>
      <c r="K213" s="171">
        <v>1</v>
      </c>
      <c r="L213" s="253">
        <v>0</v>
      </c>
      <c r="M213" s="251"/>
      <c r="N213" s="254">
        <f>ROUND(L213*K213,0)</f>
        <v>0</v>
      </c>
      <c r="O213" s="251"/>
      <c r="P213" s="251"/>
      <c r="Q213" s="251"/>
      <c r="R213" s="134"/>
      <c r="T213" s="165" t="s">
        <v>3</v>
      </c>
      <c r="U213" s="40" t="s">
        <v>39</v>
      </c>
      <c r="V213" s="32"/>
      <c r="W213" s="166">
        <f>V213*K213</f>
        <v>0</v>
      </c>
      <c r="X213" s="166">
        <v>0</v>
      </c>
      <c r="Y213" s="166">
        <f>X213*K213</f>
        <v>0</v>
      </c>
      <c r="Z213" s="166">
        <v>0</v>
      </c>
      <c r="AA213" s="167">
        <f>Z213*K213</f>
        <v>0</v>
      </c>
      <c r="AR213" s="14" t="s">
        <v>212</v>
      </c>
      <c r="AT213" s="14" t="s">
        <v>217</v>
      </c>
      <c r="AU213" s="14" t="s">
        <v>84</v>
      </c>
      <c r="AY213" s="14" t="s">
        <v>196</v>
      </c>
      <c r="BE213" s="110">
        <f>IF(U213="základní",N213,0)</f>
        <v>0</v>
      </c>
      <c r="BF213" s="110">
        <f>IF(U213="snížená",N213,0)</f>
        <v>0</v>
      </c>
      <c r="BG213" s="110">
        <f>IF(U213="zákl. přenesená",N213,0)</f>
        <v>0</v>
      </c>
      <c r="BH213" s="110">
        <f>IF(U213="sníž. přenesená",N213,0)</f>
        <v>0</v>
      </c>
      <c r="BI213" s="110">
        <f>IF(U213="nulová",N213,0)</f>
        <v>0</v>
      </c>
      <c r="BJ213" s="14" t="s">
        <v>9</v>
      </c>
      <c r="BK213" s="110">
        <f>ROUND(L213*K213,0)</f>
        <v>0</v>
      </c>
      <c r="BL213" s="14" t="s">
        <v>212</v>
      </c>
      <c r="BM213" s="14" t="s">
        <v>473</v>
      </c>
    </row>
    <row r="214" spans="2:63" s="10" customFormat="1" ht="29.85" customHeight="1">
      <c r="B214" s="150"/>
      <c r="C214" s="151"/>
      <c r="D214" s="160" t="s">
        <v>585</v>
      </c>
      <c r="E214" s="160"/>
      <c r="F214" s="160"/>
      <c r="G214" s="160"/>
      <c r="H214" s="160"/>
      <c r="I214" s="160"/>
      <c r="J214" s="160"/>
      <c r="K214" s="160"/>
      <c r="L214" s="160"/>
      <c r="M214" s="160"/>
      <c r="N214" s="264">
        <f>BK214</f>
        <v>0</v>
      </c>
      <c r="O214" s="265"/>
      <c r="P214" s="265"/>
      <c r="Q214" s="265"/>
      <c r="R214" s="153"/>
      <c r="T214" s="154"/>
      <c r="U214" s="151"/>
      <c r="V214" s="151"/>
      <c r="W214" s="155">
        <f>SUM(W215:W217)</f>
        <v>0</v>
      </c>
      <c r="X214" s="151"/>
      <c r="Y214" s="155">
        <f>SUM(Y215:Y217)</f>
        <v>0</v>
      </c>
      <c r="Z214" s="151"/>
      <c r="AA214" s="156">
        <f>SUM(AA215:AA217)</f>
        <v>0</v>
      </c>
      <c r="AR214" s="157" t="s">
        <v>9</v>
      </c>
      <c r="AT214" s="158" t="s">
        <v>73</v>
      </c>
      <c r="AU214" s="158" t="s">
        <v>9</v>
      </c>
      <c r="AY214" s="157" t="s">
        <v>196</v>
      </c>
      <c r="BK214" s="159">
        <f>SUM(BK215:BK217)</f>
        <v>0</v>
      </c>
    </row>
    <row r="215" spans="2:65" s="1" customFormat="1" ht="22.5" customHeight="1">
      <c r="B215" s="132"/>
      <c r="C215" s="168" t="s">
        <v>74</v>
      </c>
      <c r="D215" s="168" t="s">
        <v>217</v>
      </c>
      <c r="E215" s="169" t="s">
        <v>971</v>
      </c>
      <c r="F215" s="252" t="s">
        <v>451</v>
      </c>
      <c r="G215" s="251"/>
      <c r="H215" s="251"/>
      <c r="I215" s="251"/>
      <c r="J215" s="170" t="s">
        <v>201</v>
      </c>
      <c r="K215" s="171">
        <v>40</v>
      </c>
      <c r="L215" s="253">
        <v>0</v>
      </c>
      <c r="M215" s="251"/>
      <c r="N215" s="254">
        <f>ROUND(L215*K215,0)</f>
        <v>0</v>
      </c>
      <c r="O215" s="251"/>
      <c r="P215" s="251"/>
      <c r="Q215" s="251"/>
      <c r="R215" s="134"/>
      <c r="T215" s="165" t="s">
        <v>3</v>
      </c>
      <c r="U215" s="40" t="s">
        <v>39</v>
      </c>
      <c r="V215" s="32"/>
      <c r="W215" s="166">
        <f>V215*K215</f>
        <v>0</v>
      </c>
      <c r="X215" s="166">
        <v>0</v>
      </c>
      <c r="Y215" s="166">
        <f>X215*K215</f>
        <v>0</v>
      </c>
      <c r="Z215" s="166">
        <v>0</v>
      </c>
      <c r="AA215" s="167">
        <f>Z215*K215</f>
        <v>0</v>
      </c>
      <c r="AR215" s="14" t="s">
        <v>212</v>
      </c>
      <c r="AT215" s="14" t="s">
        <v>217</v>
      </c>
      <c r="AU215" s="14" t="s">
        <v>84</v>
      </c>
      <c r="AY215" s="14" t="s">
        <v>196</v>
      </c>
      <c r="BE215" s="110">
        <f>IF(U215="základní",N215,0)</f>
        <v>0</v>
      </c>
      <c r="BF215" s="110">
        <f>IF(U215="snížená",N215,0)</f>
        <v>0</v>
      </c>
      <c r="BG215" s="110">
        <f>IF(U215="zákl. přenesená",N215,0)</f>
        <v>0</v>
      </c>
      <c r="BH215" s="110">
        <f>IF(U215="sníž. přenesená",N215,0)</f>
        <v>0</v>
      </c>
      <c r="BI215" s="110">
        <f>IF(U215="nulová",N215,0)</f>
        <v>0</v>
      </c>
      <c r="BJ215" s="14" t="s">
        <v>9</v>
      </c>
      <c r="BK215" s="110">
        <f>ROUND(L215*K215,0)</f>
        <v>0</v>
      </c>
      <c r="BL215" s="14" t="s">
        <v>212</v>
      </c>
      <c r="BM215" s="14" t="s">
        <v>476</v>
      </c>
    </row>
    <row r="216" spans="2:65" s="1" customFormat="1" ht="22.5" customHeight="1">
      <c r="B216" s="132"/>
      <c r="C216" s="168" t="s">
        <v>74</v>
      </c>
      <c r="D216" s="168" t="s">
        <v>217</v>
      </c>
      <c r="E216" s="169" t="s">
        <v>972</v>
      </c>
      <c r="F216" s="252" t="s">
        <v>973</v>
      </c>
      <c r="G216" s="251"/>
      <c r="H216" s="251"/>
      <c r="I216" s="251"/>
      <c r="J216" s="170" t="s">
        <v>201</v>
      </c>
      <c r="K216" s="171">
        <v>25</v>
      </c>
      <c r="L216" s="253">
        <v>0</v>
      </c>
      <c r="M216" s="251"/>
      <c r="N216" s="254">
        <f>ROUND(L216*K216,0)</f>
        <v>0</v>
      </c>
      <c r="O216" s="251"/>
      <c r="P216" s="251"/>
      <c r="Q216" s="251"/>
      <c r="R216" s="134"/>
      <c r="T216" s="165" t="s">
        <v>3</v>
      </c>
      <c r="U216" s="40" t="s">
        <v>39</v>
      </c>
      <c r="V216" s="32"/>
      <c r="W216" s="166">
        <f>V216*K216</f>
        <v>0</v>
      </c>
      <c r="X216" s="166">
        <v>0</v>
      </c>
      <c r="Y216" s="166">
        <f>X216*K216</f>
        <v>0</v>
      </c>
      <c r="Z216" s="166">
        <v>0</v>
      </c>
      <c r="AA216" s="167">
        <f>Z216*K216</f>
        <v>0</v>
      </c>
      <c r="AR216" s="14" t="s">
        <v>212</v>
      </c>
      <c r="AT216" s="14" t="s">
        <v>217</v>
      </c>
      <c r="AU216" s="14" t="s">
        <v>84</v>
      </c>
      <c r="AY216" s="14" t="s">
        <v>196</v>
      </c>
      <c r="BE216" s="110">
        <f>IF(U216="základní",N216,0)</f>
        <v>0</v>
      </c>
      <c r="BF216" s="110">
        <f>IF(U216="snížená",N216,0)</f>
        <v>0</v>
      </c>
      <c r="BG216" s="110">
        <f>IF(U216="zákl. přenesená",N216,0)</f>
        <v>0</v>
      </c>
      <c r="BH216" s="110">
        <f>IF(U216="sníž. přenesená",N216,0)</f>
        <v>0</v>
      </c>
      <c r="BI216" s="110">
        <f>IF(U216="nulová",N216,0)</f>
        <v>0</v>
      </c>
      <c r="BJ216" s="14" t="s">
        <v>9</v>
      </c>
      <c r="BK216" s="110">
        <f>ROUND(L216*K216,0)</f>
        <v>0</v>
      </c>
      <c r="BL216" s="14" t="s">
        <v>212</v>
      </c>
      <c r="BM216" s="14" t="s">
        <v>479</v>
      </c>
    </row>
    <row r="217" spans="2:65" s="1" customFormat="1" ht="22.5" customHeight="1">
      <c r="B217" s="132"/>
      <c r="C217" s="168" t="s">
        <v>74</v>
      </c>
      <c r="D217" s="168" t="s">
        <v>217</v>
      </c>
      <c r="E217" s="169" t="s">
        <v>974</v>
      </c>
      <c r="F217" s="252" t="s">
        <v>457</v>
      </c>
      <c r="G217" s="251"/>
      <c r="H217" s="251"/>
      <c r="I217" s="251"/>
      <c r="J217" s="170" t="s">
        <v>201</v>
      </c>
      <c r="K217" s="171">
        <v>15</v>
      </c>
      <c r="L217" s="253">
        <v>0</v>
      </c>
      <c r="M217" s="251"/>
      <c r="N217" s="254">
        <f>ROUND(L217*K217,0)</f>
        <v>0</v>
      </c>
      <c r="O217" s="251"/>
      <c r="P217" s="251"/>
      <c r="Q217" s="251"/>
      <c r="R217" s="134"/>
      <c r="T217" s="165" t="s">
        <v>3</v>
      </c>
      <c r="U217" s="40" t="s">
        <v>39</v>
      </c>
      <c r="V217" s="32"/>
      <c r="W217" s="166">
        <f>V217*K217</f>
        <v>0</v>
      </c>
      <c r="X217" s="166">
        <v>0</v>
      </c>
      <c r="Y217" s="166">
        <f>X217*K217</f>
        <v>0</v>
      </c>
      <c r="Z217" s="166">
        <v>0</v>
      </c>
      <c r="AA217" s="167">
        <f>Z217*K217</f>
        <v>0</v>
      </c>
      <c r="AR217" s="14" t="s">
        <v>212</v>
      </c>
      <c r="AT217" s="14" t="s">
        <v>217</v>
      </c>
      <c r="AU217" s="14" t="s">
        <v>84</v>
      </c>
      <c r="AY217" s="14" t="s">
        <v>196</v>
      </c>
      <c r="BE217" s="110">
        <f>IF(U217="základní",N217,0)</f>
        <v>0</v>
      </c>
      <c r="BF217" s="110">
        <f>IF(U217="snížená",N217,0)</f>
        <v>0</v>
      </c>
      <c r="BG217" s="110">
        <f>IF(U217="zákl. přenesená",N217,0)</f>
        <v>0</v>
      </c>
      <c r="BH217" s="110">
        <f>IF(U217="sníž. přenesená",N217,0)</f>
        <v>0</v>
      </c>
      <c r="BI217" s="110">
        <f>IF(U217="nulová",N217,0)</f>
        <v>0</v>
      </c>
      <c r="BJ217" s="14" t="s">
        <v>9</v>
      </c>
      <c r="BK217" s="110">
        <f>ROUND(L217*K217,0)</f>
        <v>0</v>
      </c>
      <c r="BL217" s="14" t="s">
        <v>212</v>
      </c>
      <c r="BM217" s="14" t="s">
        <v>482</v>
      </c>
    </row>
    <row r="218" spans="2:63" s="10" customFormat="1" ht="29.85" customHeight="1">
      <c r="B218" s="150"/>
      <c r="C218" s="151"/>
      <c r="D218" s="160" t="s">
        <v>585</v>
      </c>
      <c r="E218" s="160"/>
      <c r="F218" s="160"/>
      <c r="G218" s="160"/>
      <c r="H218" s="160"/>
      <c r="I218" s="160"/>
      <c r="J218" s="160"/>
      <c r="K218" s="160"/>
      <c r="L218" s="160"/>
      <c r="M218" s="160"/>
      <c r="N218" s="264">
        <f>BK218</f>
        <v>0</v>
      </c>
      <c r="O218" s="265"/>
      <c r="P218" s="265"/>
      <c r="Q218" s="265"/>
      <c r="R218" s="153"/>
      <c r="T218" s="154"/>
      <c r="U218" s="151"/>
      <c r="V218" s="151"/>
      <c r="W218" s="155">
        <f>W219</f>
        <v>0</v>
      </c>
      <c r="X218" s="151"/>
      <c r="Y218" s="155">
        <f>Y219</f>
        <v>0</v>
      </c>
      <c r="Z218" s="151"/>
      <c r="AA218" s="156">
        <f>AA219</f>
        <v>0</v>
      </c>
      <c r="AR218" s="157" t="s">
        <v>9</v>
      </c>
      <c r="AT218" s="158" t="s">
        <v>73</v>
      </c>
      <c r="AU218" s="158" t="s">
        <v>9</v>
      </c>
      <c r="AY218" s="157" t="s">
        <v>196</v>
      </c>
      <c r="BK218" s="159">
        <f>BK219</f>
        <v>0</v>
      </c>
    </row>
    <row r="219" spans="2:65" s="1" customFormat="1" ht="22.5" customHeight="1">
      <c r="B219" s="132"/>
      <c r="C219" s="168" t="s">
        <v>74</v>
      </c>
      <c r="D219" s="168" t="s">
        <v>217</v>
      </c>
      <c r="E219" s="169" t="s">
        <v>2197</v>
      </c>
      <c r="F219" s="252" t="s">
        <v>454</v>
      </c>
      <c r="G219" s="251"/>
      <c r="H219" s="251"/>
      <c r="I219" s="251"/>
      <c r="J219" s="170" t="s">
        <v>201</v>
      </c>
      <c r="K219" s="171">
        <v>15</v>
      </c>
      <c r="L219" s="253">
        <v>0</v>
      </c>
      <c r="M219" s="251"/>
      <c r="N219" s="254">
        <f>ROUND(L219*K219,0)</f>
        <v>0</v>
      </c>
      <c r="O219" s="251"/>
      <c r="P219" s="251"/>
      <c r="Q219" s="251"/>
      <c r="R219" s="134"/>
      <c r="T219" s="165" t="s">
        <v>3</v>
      </c>
      <c r="U219" s="40" t="s">
        <v>39</v>
      </c>
      <c r="V219" s="32"/>
      <c r="W219" s="166">
        <f>V219*K219</f>
        <v>0</v>
      </c>
      <c r="X219" s="166">
        <v>0</v>
      </c>
      <c r="Y219" s="166">
        <f>X219*K219</f>
        <v>0</v>
      </c>
      <c r="Z219" s="166">
        <v>0</v>
      </c>
      <c r="AA219" s="167">
        <f>Z219*K219</f>
        <v>0</v>
      </c>
      <c r="AR219" s="14" t="s">
        <v>212</v>
      </c>
      <c r="AT219" s="14" t="s">
        <v>217</v>
      </c>
      <c r="AU219" s="14" t="s">
        <v>84</v>
      </c>
      <c r="AY219" s="14" t="s">
        <v>196</v>
      </c>
      <c r="BE219" s="110">
        <f>IF(U219="základní",N219,0)</f>
        <v>0</v>
      </c>
      <c r="BF219" s="110">
        <f>IF(U219="snížená",N219,0)</f>
        <v>0</v>
      </c>
      <c r="BG219" s="110">
        <f>IF(U219="zákl. přenesená",N219,0)</f>
        <v>0</v>
      </c>
      <c r="BH219" s="110">
        <f>IF(U219="sníž. přenesená",N219,0)</f>
        <v>0</v>
      </c>
      <c r="BI219" s="110">
        <f>IF(U219="nulová",N219,0)</f>
        <v>0</v>
      </c>
      <c r="BJ219" s="14" t="s">
        <v>9</v>
      </c>
      <c r="BK219" s="110">
        <f>ROUND(L219*K219,0)</f>
        <v>0</v>
      </c>
      <c r="BL219" s="14" t="s">
        <v>212</v>
      </c>
      <c r="BM219" s="14" t="s">
        <v>486</v>
      </c>
    </row>
    <row r="220" spans="2:63" s="10" customFormat="1" ht="29.85" customHeight="1">
      <c r="B220" s="150"/>
      <c r="C220" s="151"/>
      <c r="D220" s="160" t="s">
        <v>586</v>
      </c>
      <c r="E220" s="160"/>
      <c r="F220" s="160"/>
      <c r="G220" s="160"/>
      <c r="H220" s="160"/>
      <c r="I220" s="160"/>
      <c r="J220" s="160"/>
      <c r="K220" s="160"/>
      <c r="L220" s="160"/>
      <c r="M220" s="160"/>
      <c r="N220" s="264">
        <f>BK220</f>
        <v>0</v>
      </c>
      <c r="O220" s="265"/>
      <c r="P220" s="265"/>
      <c r="Q220" s="265"/>
      <c r="R220" s="153"/>
      <c r="T220" s="154"/>
      <c r="U220" s="151"/>
      <c r="V220" s="151"/>
      <c r="W220" s="155">
        <f>SUM(W221:W222)</f>
        <v>0</v>
      </c>
      <c r="X220" s="151"/>
      <c r="Y220" s="155">
        <f>SUM(Y221:Y222)</f>
        <v>0</v>
      </c>
      <c r="Z220" s="151"/>
      <c r="AA220" s="156">
        <f>SUM(AA221:AA222)</f>
        <v>0</v>
      </c>
      <c r="AR220" s="157" t="s">
        <v>9</v>
      </c>
      <c r="AT220" s="158" t="s">
        <v>73</v>
      </c>
      <c r="AU220" s="158" t="s">
        <v>9</v>
      </c>
      <c r="AY220" s="157" t="s">
        <v>196</v>
      </c>
      <c r="BK220" s="159">
        <f>SUM(BK221:BK222)</f>
        <v>0</v>
      </c>
    </row>
    <row r="221" spans="2:65" s="1" customFormat="1" ht="22.5" customHeight="1">
      <c r="B221" s="132"/>
      <c r="C221" s="168" t="s">
        <v>74</v>
      </c>
      <c r="D221" s="168" t="s">
        <v>217</v>
      </c>
      <c r="E221" s="169" t="s">
        <v>975</v>
      </c>
      <c r="F221" s="252" t="s">
        <v>460</v>
      </c>
      <c r="G221" s="251"/>
      <c r="H221" s="251"/>
      <c r="I221" s="251"/>
      <c r="J221" s="170" t="s">
        <v>201</v>
      </c>
      <c r="K221" s="171">
        <v>250</v>
      </c>
      <c r="L221" s="253">
        <v>0</v>
      </c>
      <c r="M221" s="251"/>
      <c r="N221" s="254">
        <f>ROUND(L221*K221,0)</f>
        <v>0</v>
      </c>
      <c r="O221" s="251"/>
      <c r="P221" s="251"/>
      <c r="Q221" s="251"/>
      <c r="R221" s="134"/>
      <c r="T221" s="165" t="s">
        <v>3</v>
      </c>
      <c r="U221" s="40" t="s">
        <v>39</v>
      </c>
      <c r="V221" s="32"/>
      <c r="W221" s="166">
        <f>V221*K221</f>
        <v>0</v>
      </c>
      <c r="X221" s="166">
        <v>0</v>
      </c>
      <c r="Y221" s="166">
        <f>X221*K221</f>
        <v>0</v>
      </c>
      <c r="Z221" s="166">
        <v>0</v>
      </c>
      <c r="AA221" s="167">
        <f>Z221*K221</f>
        <v>0</v>
      </c>
      <c r="AR221" s="14" t="s">
        <v>212</v>
      </c>
      <c r="AT221" s="14" t="s">
        <v>217</v>
      </c>
      <c r="AU221" s="14" t="s">
        <v>84</v>
      </c>
      <c r="AY221" s="14" t="s">
        <v>196</v>
      </c>
      <c r="BE221" s="110">
        <f>IF(U221="základní",N221,0)</f>
        <v>0</v>
      </c>
      <c r="BF221" s="110">
        <f>IF(U221="snížená",N221,0)</f>
        <v>0</v>
      </c>
      <c r="BG221" s="110">
        <f>IF(U221="zákl. přenesená",N221,0)</f>
        <v>0</v>
      </c>
      <c r="BH221" s="110">
        <f>IF(U221="sníž. přenesená",N221,0)</f>
        <v>0</v>
      </c>
      <c r="BI221" s="110">
        <f>IF(U221="nulová",N221,0)</f>
        <v>0</v>
      </c>
      <c r="BJ221" s="14" t="s">
        <v>9</v>
      </c>
      <c r="BK221" s="110">
        <f>ROUND(L221*K221,0)</f>
        <v>0</v>
      </c>
      <c r="BL221" s="14" t="s">
        <v>212</v>
      </c>
      <c r="BM221" s="14" t="s">
        <v>489</v>
      </c>
    </row>
    <row r="222" spans="2:65" s="1" customFormat="1" ht="22.5" customHeight="1">
      <c r="B222" s="132"/>
      <c r="C222" s="168" t="s">
        <v>74</v>
      </c>
      <c r="D222" s="168" t="s">
        <v>217</v>
      </c>
      <c r="E222" s="169" t="s">
        <v>976</v>
      </c>
      <c r="F222" s="252" t="s">
        <v>977</v>
      </c>
      <c r="G222" s="251"/>
      <c r="H222" s="251"/>
      <c r="I222" s="251"/>
      <c r="J222" s="170" t="s">
        <v>201</v>
      </c>
      <c r="K222" s="171">
        <v>60</v>
      </c>
      <c r="L222" s="253">
        <v>0</v>
      </c>
      <c r="M222" s="251"/>
      <c r="N222" s="254">
        <f>ROUND(L222*K222,0)</f>
        <v>0</v>
      </c>
      <c r="O222" s="251"/>
      <c r="P222" s="251"/>
      <c r="Q222" s="251"/>
      <c r="R222" s="134"/>
      <c r="T222" s="165" t="s">
        <v>3</v>
      </c>
      <c r="U222" s="40" t="s">
        <v>39</v>
      </c>
      <c r="V222" s="32"/>
      <c r="W222" s="166">
        <f>V222*K222</f>
        <v>0</v>
      </c>
      <c r="X222" s="166">
        <v>0</v>
      </c>
      <c r="Y222" s="166">
        <f>X222*K222</f>
        <v>0</v>
      </c>
      <c r="Z222" s="166">
        <v>0</v>
      </c>
      <c r="AA222" s="167">
        <f>Z222*K222</f>
        <v>0</v>
      </c>
      <c r="AR222" s="14" t="s">
        <v>212</v>
      </c>
      <c r="AT222" s="14" t="s">
        <v>217</v>
      </c>
      <c r="AU222" s="14" t="s">
        <v>84</v>
      </c>
      <c r="AY222" s="14" t="s">
        <v>196</v>
      </c>
      <c r="BE222" s="110">
        <f>IF(U222="základní",N222,0)</f>
        <v>0</v>
      </c>
      <c r="BF222" s="110">
        <f>IF(U222="snížená",N222,0)</f>
        <v>0</v>
      </c>
      <c r="BG222" s="110">
        <f>IF(U222="zákl. přenesená",N222,0)</f>
        <v>0</v>
      </c>
      <c r="BH222" s="110">
        <f>IF(U222="sníž. přenesená",N222,0)</f>
        <v>0</v>
      </c>
      <c r="BI222" s="110">
        <f>IF(U222="nulová",N222,0)</f>
        <v>0</v>
      </c>
      <c r="BJ222" s="14" t="s">
        <v>9</v>
      </c>
      <c r="BK222" s="110">
        <f>ROUND(L222*K222,0)</f>
        <v>0</v>
      </c>
      <c r="BL222" s="14" t="s">
        <v>212</v>
      </c>
      <c r="BM222" s="14" t="s">
        <v>492</v>
      </c>
    </row>
    <row r="223" spans="2:63" s="10" customFormat="1" ht="29.85" customHeight="1">
      <c r="B223" s="150"/>
      <c r="C223" s="151"/>
      <c r="D223" s="160" t="s">
        <v>587</v>
      </c>
      <c r="E223" s="160"/>
      <c r="F223" s="160"/>
      <c r="G223" s="160"/>
      <c r="H223" s="160"/>
      <c r="I223" s="160"/>
      <c r="J223" s="160"/>
      <c r="K223" s="160"/>
      <c r="L223" s="160"/>
      <c r="M223" s="160"/>
      <c r="N223" s="264">
        <f>BK223</f>
        <v>0</v>
      </c>
      <c r="O223" s="265"/>
      <c r="P223" s="265"/>
      <c r="Q223" s="265"/>
      <c r="R223" s="153"/>
      <c r="T223" s="154"/>
      <c r="U223" s="151"/>
      <c r="V223" s="151"/>
      <c r="W223" s="155">
        <f>SUM(W224:W228)</f>
        <v>0</v>
      </c>
      <c r="X223" s="151"/>
      <c r="Y223" s="155">
        <f>SUM(Y224:Y228)</f>
        <v>0</v>
      </c>
      <c r="Z223" s="151"/>
      <c r="AA223" s="156">
        <f>SUM(AA224:AA228)</f>
        <v>0</v>
      </c>
      <c r="AR223" s="157" t="s">
        <v>9</v>
      </c>
      <c r="AT223" s="158" t="s">
        <v>73</v>
      </c>
      <c r="AU223" s="158" t="s">
        <v>9</v>
      </c>
      <c r="AY223" s="157" t="s">
        <v>196</v>
      </c>
      <c r="BK223" s="159">
        <f>SUM(BK224:BK228)</f>
        <v>0</v>
      </c>
    </row>
    <row r="224" spans="2:65" s="1" customFormat="1" ht="22.5" customHeight="1">
      <c r="B224" s="132"/>
      <c r="C224" s="168" t="s">
        <v>74</v>
      </c>
      <c r="D224" s="168" t="s">
        <v>217</v>
      </c>
      <c r="E224" s="169" t="s">
        <v>465</v>
      </c>
      <c r="F224" s="252" t="s">
        <v>466</v>
      </c>
      <c r="G224" s="251"/>
      <c r="H224" s="251"/>
      <c r="I224" s="251"/>
      <c r="J224" s="170" t="s">
        <v>386</v>
      </c>
      <c r="K224" s="171">
        <v>4</v>
      </c>
      <c r="L224" s="253">
        <v>0</v>
      </c>
      <c r="M224" s="251"/>
      <c r="N224" s="254">
        <f>ROUND(L224*K224,0)</f>
        <v>0</v>
      </c>
      <c r="O224" s="251"/>
      <c r="P224" s="251"/>
      <c r="Q224" s="251"/>
      <c r="R224" s="134"/>
      <c r="T224" s="165" t="s">
        <v>3</v>
      </c>
      <c r="U224" s="40" t="s">
        <v>39</v>
      </c>
      <c r="V224" s="32"/>
      <c r="W224" s="166">
        <f>V224*K224</f>
        <v>0</v>
      </c>
      <c r="X224" s="166">
        <v>0</v>
      </c>
      <c r="Y224" s="166">
        <f>X224*K224</f>
        <v>0</v>
      </c>
      <c r="Z224" s="166">
        <v>0</v>
      </c>
      <c r="AA224" s="167">
        <f>Z224*K224</f>
        <v>0</v>
      </c>
      <c r="AR224" s="14" t="s">
        <v>212</v>
      </c>
      <c r="AT224" s="14" t="s">
        <v>217</v>
      </c>
      <c r="AU224" s="14" t="s">
        <v>84</v>
      </c>
      <c r="AY224" s="14" t="s">
        <v>196</v>
      </c>
      <c r="BE224" s="110">
        <f>IF(U224="základní",N224,0)</f>
        <v>0</v>
      </c>
      <c r="BF224" s="110">
        <f>IF(U224="snížená",N224,0)</f>
        <v>0</v>
      </c>
      <c r="BG224" s="110">
        <f>IF(U224="zákl. přenesená",N224,0)</f>
        <v>0</v>
      </c>
      <c r="BH224" s="110">
        <f>IF(U224="sníž. přenesená",N224,0)</f>
        <v>0</v>
      </c>
      <c r="BI224" s="110">
        <f>IF(U224="nulová",N224,0)</f>
        <v>0</v>
      </c>
      <c r="BJ224" s="14" t="s">
        <v>9</v>
      </c>
      <c r="BK224" s="110">
        <f>ROUND(L224*K224,0)</f>
        <v>0</v>
      </c>
      <c r="BL224" s="14" t="s">
        <v>212</v>
      </c>
      <c r="BM224" s="14" t="s">
        <v>495</v>
      </c>
    </row>
    <row r="225" spans="2:65" s="1" customFormat="1" ht="22.5" customHeight="1">
      <c r="B225" s="132"/>
      <c r="C225" s="168" t="s">
        <v>74</v>
      </c>
      <c r="D225" s="168" t="s">
        <v>217</v>
      </c>
      <c r="E225" s="169" t="s">
        <v>468</v>
      </c>
      <c r="F225" s="252" t="s">
        <v>469</v>
      </c>
      <c r="G225" s="251"/>
      <c r="H225" s="251"/>
      <c r="I225" s="251"/>
      <c r="J225" s="170" t="s">
        <v>386</v>
      </c>
      <c r="K225" s="171">
        <v>2</v>
      </c>
      <c r="L225" s="253">
        <v>0</v>
      </c>
      <c r="M225" s="251"/>
      <c r="N225" s="254">
        <f>ROUND(L225*K225,0)</f>
        <v>0</v>
      </c>
      <c r="O225" s="251"/>
      <c r="P225" s="251"/>
      <c r="Q225" s="251"/>
      <c r="R225" s="134"/>
      <c r="T225" s="165" t="s">
        <v>3</v>
      </c>
      <c r="U225" s="40" t="s">
        <v>39</v>
      </c>
      <c r="V225" s="32"/>
      <c r="W225" s="166">
        <f>V225*K225</f>
        <v>0</v>
      </c>
      <c r="X225" s="166">
        <v>0</v>
      </c>
      <c r="Y225" s="166">
        <f>X225*K225</f>
        <v>0</v>
      </c>
      <c r="Z225" s="166">
        <v>0</v>
      </c>
      <c r="AA225" s="167">
        <f>Z225*K225</f>
        <v>0</v>
      </c>
      <c r="AR225" s="14" t="s">
        <v>212</v>
      </c>
      <c r="AT225" s="14" t="s">
        <v>217</v>
      </c>
      <c r="AU225" s="14" t="s">
        <v>84</v>
      </c>
      <c r="AY225" s="14" t="s">
        <v>196</v>
      </c>
      <c r="BE225" s="110">
        <f>IF(U225="základní",N225,0)</f>
        <v>0</v>
      </c>
      <c r="BF225" s="110">
        <f>IF(U225="snížená",N225,0)</f>
        <v>0</v>
      </c>
      <c r="BG225" s="110">
        <f>IF(U225="zákl. přenesená",N225,0)</f>
        <v>0</v>
      </c>
      <c r="BH225" s="110">
        <f>IF(U225="sníž. přenesená",N225,0)</f>
        <v>0</v>
      </c>
      <c r="BI225" s="110">
        <f>IF(U225="nulová",N225,0)</f>
        <v>0</v>
      </c>
      <c r="BJ225" s="14" t="s">
        <v>9</v>
      </c>
      <c r="BK225" s="110">
        <f>ROUND(L225*K225,0)</f>
        <v>0</v>
      </c>
      <c r="BL225" s="14" t="s">
        <v>212</v>
      </c>
      <c r="BM225" s="14" t="s">
        <v>498</v>
      </c>
    </row>
    <row r="226" spans="2:65" s="1" customFormat="1" ht="22.5" customHeight="1">
      <c r="B226" s="132"/>
      <c r="C226" s="168" t="s">
        <v>74</v>
      </c>
      <c r="D226" s="168" t="s">
        <v>217</v>
      </c>
      <c r="E226" s="169" t="s">
        <v>982</v>
      </c>
      <c r="F226" s="252" t="s">
        <v>983</v>
      </c>
      <c r="G226" s="251"/>
      <c r="H226" s="251"/>
      <c r="I226" s="251"/>
      <c r="J226" s="170" t="s">
        <v>386</v>
      </c>
      <c r="K226" s="171">
        <v>2</v>
      </c>
      <c r="L226" s="253">
        <v>0</v>
      </c>
      <c r="M226" s="251"/>
      <c r="N226" s="254">
        <f>ROUND(L226*K226,0)</f>
        <v>0</v>
      </c>
      <c r="O226" s="251"/>
      <c r="P226" s="251"/>
      <c r="Q226" s="251"/>
      <c r="R226" s="134"/>
      <c r="T226" s="165" t="s">
        <v>3</v>
      </c>
      <c r="U226" s="40" t="s">
        <v>39</v>
      </c>
      <c r="V226" s="32"/>
      <c r="W226" s="166">
        <f>V226*K226</f>
        <v>0</v>
      </c>
      <c r="X226" s="166">
        <v>0</v>
      </c>
      <c r="Y226" s="166">
        <f>X226*K226</f>
        <v>0</v>
      </c>
      <c r="Z226" s="166">
        <v>0</v>
      </c>
      <c r="AA226" s="167">
        <f>Z226*K226</f>
        <v>0</v>
      </c>
      <c r="AR226" s="14" t="s">
        <v>212</v>
      </c>
      <c r="AT226" s="14" t="s">
        <v>217</v>
      </c>
      <c r="AU226" s="14" t="s">
        <v>84</v>
      </c>
      <c r="AY226" s="14" t="s">
        <v>196</v>
      </c>
      <c r="BE226" s="110">
        <f>IF(U226="základní",N226,0)</f>
        <v>0</v>
      </c>
      <c r="BF226" s="110">
        <f>IF(U226="snížená",N226,0)</f>
        <v>0</v>
      </c>
      <c r="BG226" s="110">
        <f>IF(U226="zákl. přenesená",N226,0)</f>
        <v>0</v>
      </c>
      <c r="BH226" s="110">
        <f>IF(U226="sníž. přenesená",N226,0)</f>
        <v>0</v>
      </c>
      <c r="BI226" s="110">
        <f>IF(U226="nulová",N226,0)</f>
        <v>0</v>
      </c>
      <c r="BJ226" s="14" t="s">
        <v>9</v>
      </c>
      <c r="BK226" s="110">
        <f>ROUND(L226*K226,0)</f>
        <v>0</v>
      </c>
      <c r="BL226" s="14" t="s">
        <v>212</v>
      </c>
      <c r="BM226" s="14" t="s">
        <v>501</v>
      </c>
    </row>
    <row r="227" spans="2:65" s="1" customFormat="1" ht="22.5" customHeight="1">
      <c r="B227" s="132"/>
      <c r="C227" s="168" t="s">
        <v>74</v>
      </c>
      <c r="D227" s="168" t="s">
        <v>217</v>
      </c>
      <c r="E227" s="169" t="s">
        <v>474</v>
      </c>
      <c r="F227" s="252" t="s">
        <v>475</v>
      </c>
      <c r="G227" s="251"/>
      <c r="H227" s="251"/>
      <c r="I227" s="251"/>
      <c r="J227" s="170" t="s">
        <v>386</v>
      </c>
      <c r="K227" s="171">
        <v>1</v>
      </c>
      <c r="L227" s="253">
        <v>0</v>
      </c>
      <c r="M227" s="251"/>
      <c r="N227" s="254">
        <f>ROUND(L227*K227,0)</f>
        <v>0</v>
      </c>
      <c r="O227" s="251"/>
      <c r="P227" s="251"/>
      <c r="Q227" s="251"/>
      <c r="R227" s="134"/>
      <c r="T227" s="165" t="s">
        <v>3</v>
      </c>
      <c r="U227" s="40" t="s">
        <v>39</v>
      </c>
      <c r="V227" s="32"/>
      <c r="W227" s="166">
        <f>V227*K227</f>
        <v>0</v>
      </c>
      <c r="X227" s="166">
        <v>0</v>
      </c>
      <c r="Y227" s="166">
        <f>X227*K227</f>
        <v>0</v>
      </c>
      <c r="Z227" s="166">
        <v>0</v>
      </c>
      <c r="AA227" s="167">
        <f>Z227*K227</f>
        <v>0</v>
      </c>
      <c r="AR227" s="14" t="s">
        <v>212</v>
      </c>
      <c r="AT227" s="14" t="s">
        <v>217</v>
      </c>
      <c r="AU227" s="14" t="s">
        <v>84</v>
      </c>
      <c r="AY227" s="14" t="s">
        <v>196</v>
      </c>
      <c r="BE227" s="110">
        <f>IF(U227="základní",N227,0)</f>
        <v>0</v>
      </c>
      <c r="BF227" s="110">
        <f>IF(U227="snížená",N227,0)</f>
        <v>0</v>
      </c>
      <c r="BG227" s="110">
        <f>IF(U227="zákl. přenesená",N227,0)</f>
        <v>0</v>
      </c>
      <c r="BH227" s="110">
        <f>IF(U227="sníž. přenesená",N227,0)</f>
        <v>0</v>
      </c>
      <c r="BI227" s="110">
        <f>IF(U227="nulová",N227,0)</f>
        <v>0</v>
      </c>
      <c r="BJ227" s="14" t="s">
        <v>9</v>
      </c>
      <c r="BK227" s="110">
        <f>ROUND(L227*K227,0)</f>
        <v>0</v>
      </c>
      <c r="BL227" s="14" t="s">
        <v>212</v>
      </c>
      <c r="BM227" s="14" t="s">
        <v>504</v>
      </c>
    </row>
    <row r="228" spans="2:65" s="1" customFormat="1" ht="22.5" customHeight="1">
      <c r="B228" s="132"/>
      <c r="C228" s="168" t="s">
        <v>74</v>
      </c>
      <c r="D228" s="168" t="s">
        <v>217</v>
      </c>
      <c r="E228" s="169" t="s">
        <v>477</v>
      </c>
      <c r="F228" s="252" t="s">
        <v>478</v>
      </c>
      <c r="G228" s="251"/>
      <c r="H228" s="251"/>
      <c r="I228" s="251"/>
      <c r="J228" s="170" t="s">
        <v>201</v>
      </c>
      <c r="K228" s="171">
        <v>80</v>
      </c>
      <c r="L228" s="253">
        <v>0</v>
      </c>
      <c r="M228" s="251"/>
      <c r="N228" s="254">
        <f>ROUND(L228*K228,0)</f>
        <v>0</v>
      </c>
      <c r="O228" s="251"/>
      <c r="P228" s="251"/>
      <c r="Q228" s="251"/>
      <c r="R228" s="134"/>
      <c r="T228" s="165" t="s">
        <v>3</v>
      </c>
      <c r="U228" s="40" t="s">
        <v>39</v>
      </c>
      <c r="V228" s="32"/>
      <c r="W228" s="166">
        <f>V228*K228</f>
        <v>0</v>
      </c>
      <c r="X228" s="166">
        <v>0</v>
      </c>
      <c r="Y228" s="166">
        <f>X228*K228</f>
        <v>0</v>
      </c>
      <c r="Z228" s="166">
        <v>0</v>
      </c>
      <c r="AA228" s="167">
        <f>Z228*K228</f>
        <v>0</v>
      </c>
      <c r="AR228" s="14" t="s">
        <v>212</v>
      </c>
      <c r="AT228" s="14" t="s">
        <v>217</v>
      </c>
      <c r="AU228" s="14" t="s">
        <v>84</v>
      </c>
      <c r="AY228" s="14" t="s">
        <v>196</v>
      </c>
      <c r="BE228" s="110">
        <f>IF(U228="základní",N228,0)</f>
        <v>0</v>
      </c>
      <c r="BF228" s="110">
        <f>IF(U228="snížená",N228,0)</f>
        <v>0</v>
      </c>
      <c r="BG228" s="110">
        <f>IF(U228="zákl. přenesená",N228,0)</f>
        <v>0</v>
      </c>
      <c r="BH228" s="110">
        <f>IF(U228="sníž. přenesená",N228,0)</f>
        <v>0</v>
      </c>
      <c r="BI228" s="110">
        <f>IF(U228="nulová",N228,0)</f>
        <v>0</v>
      </c>
      <c r="BJ228" s="14" t="s">
        <v>9</v>
      </c>
      <c r="BK228" s="110">
        <f>ROUND(L228*K228,0)</f>
        <v>0</v>
      </c>
      <c r="BL228" s="14" t="s">
        <v>212</v>
      </c>
      <c r="BM228" s="14" t="s">
        <v>507</v>
      </c>
    </row>
    <row r="229" spans="2:63" s="10" customFormat="1" ht="29.85" customHeight="1">
      <c r="B229" s="150"/>
      <c r="C229" s="151"/>
      <c r="D229" s="160" t="s">
        <v>588</v>
      </c>
      <c r="E229" s="160"/>
      <c r="F229" s="160"/>
      <c r="G229" s="160"/>
      <c r="H229" s="160"/>
      <c r="I229" s="160"/>
      <c r="J229" s="160"/>
      <c r="K229" s="160"/>
      <c r="L229" s="160"/>
      <c r="M229" s="160"/>
      <c r="N229" s="264">
        <f>BK229</f>
        <v>0</v>
      </c>
      <c r="O229" s="265"/>
      <c r="P229" s="265"/>
      <c r="Q229" s="265"/>
      <c r="R229" s="153"/>
      <c r="T229" s="154"/>
      <c r="U229" s="151"/>
      <c r="V229" s="151"/>
      <c r="W229" s="155">
        <f>W230</f>
        <v>0</v>
      </c>
      <c r="X229" s="151"/>
      <c r="Y229" s="155">
        <f>Y230</f>
        <v>0</v>
      </c>
      <c r="Z229" s="151"/>
      <c r="AA229" s="156">
        <f>AA230</f>
        <v>0</v>
      </c>
      <c r="AR229" s="157" t="s">
        <v>9</v>
      </c>
      <c r="AT229" s="158" t="s">
        <v>73</v>
      </c>
      <c r="AU229" s="158" t="s">
        <v>9</v>
      </c>
      <c r="AY229" s="157" t="s">
        <v>196</v>
      </c>
      <c r="BK229" s="159">
        <f>BK230</f>
        <v>0</v>
      </c>
    </row>
    <row r="230" spans="2:65" s="1" customFormat="1" ht="22.5" customHeight="1">
      <c r="B230" s="132"/>
      <c r="C230" s="168" t="s">
        <v>74</v>
      </c>
      <c r="D230" s="168" t="s">
        <v>217</v>
      </c>
      <c r="E230" s="169" t="s">
        <v>480</v>
      </c>
      <c r="F230" s="252" t="s">
        <v>481</v>
      </c>
      <c r="G230" s="251"/>
      <c r="H230" s="251"/>
      <c r="I230" s="251"/>
      <c r="J230" s="170" t="s">
        <v>386</v>
      </c>
      <c r="K230" s="171">
        <v>35</v>
      </c>
      <c r="L230" s="253">
        <v>0</v>
      </c>
      <c r="M230" s="251"/>
      <c r="N230" s="254">
        <f>ROUND(L230*K230,0)</f>
        <v>0</v>
      </c>
      <c r="O230" s="251"/>
      <c r="P230" s="251"/>
      <c r="Q230" s="251"/>
      <c r="R230" s="134"/>
      <c r="T230" s="165" t="s">
        <v>3</v>
      </c>
      <c r="U230" s="40" t="s">
        <v>39</v>
      </c>
      <c r="V230" s="32"/>
      <c r="W230" s="166">
        <f>V230*K230</f>
        <v>0</v>
      </c>
      <c r="X230" s="166">
        <v>0</v>
      </c>
      <c r="Y230" s="166">
        <f>X230*K230</f>
        <v>0</v>
      </c>
      <c r="Z230" s="166">
        <v>0</v>
      </c>
      <c r="AA230" s="167">
        <f>Z230*K230</f>
        <v>0</v>
      </c>
      <c r="AR230" s="14" t="s">
        <v>212</v>
      </c>
      <c r="AT230" s="14" t="s">
        <v>217</v>
      </c>
      <c r="AU230" s="14" t="s">
        <v>84</v>
      </c>
      <c r="AY230" s="14" t="s">
        <v>196</v>
      </c>
      <c r="BE230" s="110">
        <f>IF(U230="základní",N230,0)</f>
        <v>0</v>
      </c>
      <c r="BF230" s="110">
        <f>IF(U230="snížená",N230,0)</f>
        <v>0</v>
      </c>
      <c r="BG230" s="110">
        <f>IF(U230="zákl. přenesená",N230,0)</f>
        <v>0</v>
      </c>
      <c r="BH230" s="110">
        <f>IF(U230="sníž. přenesená",N230,0)</f>
        <v>0</v>
      </c>
      <c r="BI230" s="110">
        <f>IF(U230="nulová",N230,0)</f>
        <v>0</v>
      </c>
      <c r="BJ230" s="14" t="s">
        <v>9</v>
      </c>
      <c r="BK230" s="110">
        <f>ROUND(L230*K230,0)</f>
        <v>0</v>
      </c>
      <c r="BL230" s="14" t="s">
        <v>212</v>
      </c>
      <c r="BM230" s="14" t="s">
        <v>510</v>
      </c>
    </row>
    <row r="231" spans="2:63" s="10" customFormat="1" ht="29.85" customHeight="1">
      <c r="B231" s="150"/>
      <c r="C231" s="151"/>
      <c r="D231" s="160" t="s">
        <v>589</v>
      </c>
      <c r="E231" s="160"/>
      <c r="F231" s="160"/>
      <c r="G231" s="160"/>
      <c r="H231" s="160"/>
      <c r="I231" s="160"/>
      <c r="J231" s="160"/>
      <c r="K231" s="160"/>
      <c r="L231" s="160"/>
      <c r="M231" s="160"/>
      <c r="N231" s="264">
        <f>BK231</f>
        <v>0</v>
      </c>
      <c r="O231" s="265"/>
      <c r="P231" s="265"/>
      <c r="Q231" s="265"/>
      <c r="R231" s="153"/>
      <c r="T231" s="154"/>
      <c r="U231" s="151"/>
      <c r="V231" s="151"/>
      <c r="W231" s="155">
        <f>SUM(W232:W237)</f>
        <v>0</v>
      </c>
      <c r="X231" s="151"/>
      <c r="Y231" s="155">
        <f>SUM(Y232:Y237)</f>
        <v>0</v>
      </c>
      <c r="Z231" s="151"/>
      <c r="AA231" s="156">
        <f>SUM(AA232:AA237)</f>
        <v>0</v>
      </c>
      <c r="AR231" s="157" t="s">
        <v>9</v>
      </c>
      <c r="AT231" s="158" t="s">
        <v>73</v>
      </c>
      <c r="AU231" s="158" t="s">
        <v>9</v>
      </c>
      <c r="AY231" s="157" t="s">
        <v>196</v>
      </c>
      <c r="BK231" s="159">
        <f>SUM(BK232:BK237)</f>
        <v>0</v>
      </c>
    </row>
    <row r="232" spans="2:65" s="1" customFormat="1" ht="22.5" customHeight="1">
      <c r="B232" s="132"/>
      <c r="C232" s="168" t="s">
        <v>74</v>
      </c>
      <c r="D232" s="168" t="s">
        <v>217</v>
      </c>
      <c r="E232" s="169" t="s">
        <v>483</v>
      </c>
      <c r="F232" s="252" t="s">
        <v>484</v>
      </c>
      <c r="G232" s="251"/>
      <c r="H232" s="251"/>
      <c r="I232" s="251"/>
      <c r="J232" s="170" t="s">
        <v>485</v>
      </c>
      <c r="K232" s="171">
        <v>64</v>
      </c>
      <c r="L232" s="253">
        <v>0</v>
      </c>
      <c r="M232" s="251"/>
      <c r="N232" s="254">
        <f aca="true" t="shared" si="5" ref="N232:N237">ROUND(L232*K232,0)</f>
        <v>0</v>
      </c>
      <c r="O232" s="251"/>
      <c r="P232" s="251"/>
      <c r="Q232" s="251"/>
      <c r="R232" s="134"/>
      <c r="T232" s="165" t="s">
        <v>3</v>
      </c>
      <c r="U232" s="40" t="s">
        <v>39</v>
      </c>
      <c r="V232" s="32"/>
      <c r="W232" s="166">
        <f aca="true" t="shared" si="6" ref="W232:W237">V232*K232</f>
        <v>0</v>
      </c>
      <c r="X232" s="166">
        <v>0</v>
      </c>
      <c r="Y232" s="166">
        <f aca="true" t="shared" si="7" ref="Y232:Y237">X232*K232</f>
        <v>0</v>
      </c>
      <c r="Z232" s="166">
        <v>0</v>
      </c>
      <c r="AA232" s="167">
        <f aca="true" t="shared" si="8" ref="AA232:AA237">Z232*K232</f>
        <v>0</v>
      </c>
      <c r="AR232" s="14" t="s">
        <v>212</v>
      </c>
      <c r="AT232" s="14" t="s">
        <v>217</v>
      </c>
      <c r="AU232" s="14" t="s">
        <v>84</v>
      </c>
      <c r="AY232" s="14" t="s">
        <v>196</v>
      </c>
      <c r="BE232" s="110">
        <f aca="true" t="shared" si="9" ref="BE232:BE237">IF(U232="základní",N232,0)</f>
        <v>0</v>
      </c>
      <c r="BF232" s="110">
        <f aca="true" t="shared" si="10" ref="BF232:BF237">IF(U232="snížená",N232,0)</f>
        <v>0</v>
      </c>
      <c r="BG232" s="110">
        <f aca="true" t="shared" si="11" ref="BG232:BG237">IF(U232="zákl. přenesená",N232,0)</f>
        <v>0</v>
      </c>
      <c r="BH232" s="110">
        <f aca="true" t="shared" si="12" ref="BH232:BH237">IF(U232="sníž. přenesená",N232,0)</f>
        <v>0</v>
      </c>
      <c r="BI232" s="110">
        <f aca="true" t="shared" si="13" ref="BI232:BI237">IF(U232="nulová",N232,0)</f>
        <v>0</v>
      </c>
      <c r="BJ232" s="14" t="s">
        <v>9</v>
      </c>
      <c r="BK232" s="110">
        <f aca="true" t="shared" si="14" ref="BK232:BK237">ROUND(L232*K232,0)</f>
        <v>0</v>
      </c>
      <c r="BL232" s="14" t="s">
        <v>212</v>
      </c>
      <c r="BM232" s="14" t="s">
        <v>603</v>
      </c>
    </row>
    <row r="233" spans="2:65" s="1" customFormat="1" ht="22.5" customHeight="1">
      <c r="B233" s="132"/>
      <c r="C233" s="168" t="s">
        <v>74</v>
      </c>
      <c r="D233" s="168" t="s">
        <v>217</v>
      </c>
      <c r="E233" s="169" t="s">
        <v>487</v>
      </c>
      <c r="F233" s="252" t="s">
        <v>488</v>
      </c>
      <c r="G233" s="251"/>
      <c r="H233" s="251"/>
      <c r="I233" s="251"/>
      <c r="J233" s="170" t="s">
        <v>485</v>
      </c>
      <c r="K233" s="171">
        <v>16</v>
      </c>
      <c r="L233" s="253">
        <v>0</v>
      </c>
      <c r="M233" s="251"/>
      <c r="N233" s="254">
        <f t="shared" si="5"/>
        <v>0</v>
      </c>
      <c r="O233" s="251"/>
      <c r="P233" s="251"/>
      <c r="Q233" s="251"/>
      <c r="R233" s="134"/>
      <c r="T233" s="165" t="s">
        <v>3</v>
      </c>
      <c r="U233" s="40" t="s">
        <v>39</v>
      </c>
      <c r="V233" s="32"/>
      <c r="W233" s="166">
        <f t="shared" si="6"/>
        <v>0</v>
      </c>
      <c r="X233" s="166">
        <v>0</v>
      </c>
      <c r="Y233" s="166">
        <f t="shared" si="7"/>
        <v>0</v>
      </c>
      <c r="Z233" s="166">
        <v>0</v>
      </c>
      <c r="AA233" s="167">
        <f t="shared" si="8"/>
        <v>0</v>
      </c>
      <c r="AR233" s="14" t="s">
        <v>212</v>
      </c>
      <c r="AT233" s="14" t="s">
        <v>217</v>
      </c>
      <c r="AU233" s="14" t="s">
        <v>84</v>
      </c>
      <c r="AY233" s="14" t="s">
        <v>196</v>
      </c>
      <c r="BE233" s="110">
        <f t="shared" si="9"/>
        <v>0</v>
      </c>
      <c r="BF233" s="110">
        <f t="shared" si="10"/>
        <v>0</v>
      </c>
      <c r="BG233" s="110">
        <f t="shared" si="11"/>
        <v>0</v>
      </c>
      <c r="BH233" s="110">
        <f t="shared" si="12"/>
        <v>0</v>
      </c>
      <c r="BI233" s="110">
        <f t="shared" si="13"/>
        <v>0</v>
      </c>
      <c r="BJ233" s="14" t="s">
        <v>9</v>
      </c>
      <c r="BK233" s="110">
        <f t="shared" si="14"/>
        <v>0</v>
      </c>
      <c r="BL233" s="14" t="s">
        <v>212</v>
      </c>
      <c r="BM233" s="14" t="s">
        <v>604</v>
      </c>
    </row>
    <row r="234" spans="2:65" s="1" customFormat="1" ht="22.5" customHeight="1">
      <c r="B234" s="132"/>
      <c r="C234" s="168" t="s">
        <v>74</v>
      </c>
      <c r="D234" s="168" t="s">
        <v>217</v>
      </c>
      <c r="E234" s="169" t="s">
        <v>490</v>
      </c>
      <c r="F234" s="252" t="s">
        <v>491</v>
      </c>
      <c r="G234" s="251"/>
      <c r="H234" s="251"/>
      <c r="I234" s="251"/>
      <c r="J234" s="170" t="s">
        <v>485</v>
      </c>
      <c r="K234" s="171">
        <v>6</v>
      </c>
      <c r="L234" s="253">
        <v>0</v>
      </c>
      <c r="M234" s="251"/>
      <c r="N234" s="254">
        <f t="shared" si="5"/>
        <v>0</v>
      </c>
      <c r="O234" s="251"/>
      <c r="P234" s="251"/>
      <c r="Q234" s="251"/>
      <c r="R234" s="134"/>
      <c r="T234" s="165" t="s">
        <v>3</v>
      </c>
      <c r="U234" s="40" t="s">
        <v>39</v>
      </c>
      <c r="V234" s="32"/>
      <c r="W234" s="166">
        <f t="shared" si="6"/>
        <v>0</v>
      </c>
      <c r="X234" s="166">
        <v>0</v>
      </c>
      <c r="Y234" s="166">
        <f t="shared" si="7"/>
        <v>0</v>
      </c>
      <c r="Z234" s="166">
        <v>0</v>
      </c>
      <c r="AA234" s="167">
        <f t="shared" si="8"/>
        <v>0</v>
      </c>
      <c r="AR234" s="14" t="s">
        <v>212</v>
      </c>
      <c r="AT234" s="14" t="s">
        <v>217</v>
      </c>
      <c r="AU234" s="14" t="s">
        <v>84</v>
      </c>
      <c r="AY234" s="14" t="s">
        <v>196</v>
      </c>
      <c r="BE234" s="110">
        <f t="shared" si="9"/>
        <v>0</v>
      </c>
      <c r="BF234" s="110">
        <f t="shared" si="10"/>
        <v>0</v>
      </c>
      <c r="BG234" s="110">
        <f t="shared" si="11"/>
        <v>0</v>
      </c>
      <c r="BH234" s="110">
        <f t="shared" si="12"/>
        <v>0</v>
      </c>
      <c r="BI234" s="110">
        <f t="shared" si="13"/>
        <v>0</v>
      </c>
      <c r="BJ234" s="14" t="s">
        <v>9</v>
      </c>
      <c r="BK234" s="110">
        <f t="shared" si="14"/>
        <v>0</v>
      </c>
      <c r="BL234" s="14" t="s">
        <v>212</v>
      </c>
      <c r="BM234" s="14" t="s">
        <v>986</v>
      </c>
    </row>
    <row r="235" spans="2:65" s="1" customFormat="1" ht="22.5" customHeight="1">
      <c r="B235" s="132"/>
      <c r="C235" s="168" t="s">
        <v>74</v>
      </c>
      <c r="D235" s="168" t="s">
        <v>217</v>
      </c>
      <c r="E235" s="169" t="s">
        <v>493</v>
      </c>
      <c r="F235" s="252" t="s">
        <v>494</v>
      </c>
      <c r="G235" s="251"/>
      <c r="H235" s="251"/>
      <c r="I235" s="251"/>
      <c r="J235" s="170" t="s">
        <v>485</v>
      </c>
      <c r="K235" s="171">
        <v>4</v>
      </c>
      <c r="L235" s="253">
        <v>0</v>
      </c>
      <c r="M235" s="251"/>
      <c r="N235" s="254">
        <f t="shared" si="5"/>
        <v>0</v>
      </c>
      <c r="O235" s="251"/>
      <c r="P235" s="251"/>
      <c r="Q235" s="251"/>
      <c r="R235" s="134"/>
      <c r="T235" s="165" t="s">
        <v>3</v>
      </c>
      <c r="U235" s="40" t="s">
        <v>39</v>
      </c>
      <c r="V235" s="32"/>
      <c r="W235" s="166">
        <f t="shared" si="6"/>
        <v>0</v>
      </c>
      <c r="X235" s="166">
        <v>0</v>
      </c>
      <c r="Y235" s="166">
        <f t="shared" si="7"/>
        <v>0</v>
      </c>
      <c r="Z235" s="166">
        <v>0</v>
      </c>
      <c r="AA235" s="167">
        <f t="shared" si="8"/>
        <v>0</v>
      </c>
      <c r="AR235" s="14" t="s">
        <v>212</v>
      </c>
      <c r="AT235" s="14" t="s">
        <v>217</v>
      </c>
      <c r="AU235" s="14" t="s">
        <v>84</v>
      </c>
      <c r="AY235" s="14" t="s">
        <v>196</v>
      </c>
      <c r="BE235" s="110">
        <f t="shared" si="9"/>
        <v>0</v>
      </c>
      <c r="BF235" s="110">
        <f t="shared" si="10"/>
        <v>0</v>
      </c>
      <c r="BG235" s="110">
        <f t="shared" si="11"/>
        <v>0</v>
      </c>
      <c r="BH235" s="110">
        <f t="shared" si="12"/>
        <v>0</v>
      </c>
      <c r="BI235" s="110">
        <f t="shared" si="13"/>
        <v>0</v>
      </c>
      <c r="BJ235" s="14" t="s">
        <v>9</v>
      </c>
      <c r="BK235" s="110">
        <f t="shared" si="14"/>
        <v>0</v>
      </c>
      <c r="BL235" s="14" t="s">
        <v>212</v>
      </c>
      <c r="BM235" s="14" t="s">
        <v>749</v>
      </c>
    </row>
    <row r="236" spans="2:65" s="1" customFormat="1" ht="22.5" customHeight="1">
      <c r="B236" s="132"/>
      <c r="C236" s="168" t="s">
        <v>74</v>
      </c>
      <c r="D236" s="168" t="s">
        <v>217</v>
      </c>
      <c r="E236" s="169" t="s">
        <v>496</v>
      </c>
      <c r="F236" s="252" t="s">
        <v>497</v>
      </c>
      <c r="G236" s="251"/>
      <c r="H236" s="251"/>
      <c r="I236" s="251"/>
      <c r="J236" s="170" t="s">
        <v>485</v>
      </c>
      <c r="K236" s="171">
        <v>6</v>
      </c>
      <c r="L236" s="253">
        <v>0</v>
      </c>
      <c r="M236" s="251"/>
      <c r="N236" s="254">
        <f t="shared" si="5"/>
        <v>0</v>
      </c>
      <c r="O236" s="251"/>
      <c r="P236" s="251"/>
      <c r="Q236" s="251"/>
      <c r="R236" s="134"/>
      <c r="T236" s="165" t="s">
        <v>3</v>
      </c>
      <c r="U236" s="40" t="s">
        <v>39</v>
      </c>
      <c r="V236" s="32"/>
      <c r="W236" s="166">
        <f t="shared" si="6"/>
        <v>0</v>
      </c>
      <c r="X236" s="166">
        <v>0</v>
      </c>
      <c r="Y236" s="166">
        <f t="shared" si="7"/>
        <v>0</v>
      </c>
      <c r="Z236" s="166">
        <v>0</v>
      </c>
      <c r="AA236" s="167">
        <f t="shared" si="8"/>
        <v>0</v>
      </c>
      <c r="AR236" s="14" t="s">
        <v>212</v>
      </c>
      <c r="AT236" s="14" t="s">
        <v>217</v>
      </c>
      <c r="AU236" s="14" t="s">
        <v>84</v>
      </c>
      <c r="AY236" s="14" t="s">
        <v>196</v>
      </c>
      <c r="BE236" s="110">
        <f t="shared" si="9"/>
        <v>0</v>
      </c>
      <c r="BF236" s="110">
        <f t="shared" si="10"/>
        <v>0</v>
      </c>
      <c r="BG236" s="110">
        <f t="shared" si="11"/>
        <v>0</v>
      </c>
      <c r="BH236" s="110">
        <f t="shared" si="12"/>
        <v>0</v>
      </c>
      <c r="BI236" s="110">
        <f t="shared" si="13"/>
        <v>0</v>
      </c>
      <c r="BJ236" s="14" t="s">
        <v>9</v>
      </c>
      <c r="BK236" s="110">
        <f t="shared" si="14"/>
        <v>0</v>
      </c>
      <c r="BL236" s="14" t="s">
        <v>212</v>
      </c>
      <c r="BM236" s="14" t="s">
        <v>745</v>
      </c>
    </row>
    <row r="237" spans="2:65" s="1" customFormat="1" ht="22.5" customHeight="1">
      <c r="B237" s="132"/>
      <c r="C237" s="168" t="s">
        <v>74</v>
      </c>
      <c r="D237" s="168" t="s">
        <v>217</v>
      </c>
      <c r="E237" s="169" t="s">
        <v>499</v>
      </c>
      <c r="F237" s="252" t="s">
        <v>500</v>
      </c>
      <c r="G237" s="251"/>
      <c r="H237" s="251"/>
      <c r="I237" s="251"/>
      <c r="J237" s="170" t="s">
        <v>485</v>
      </c>
      <c r="K237" s="171">
        <v>2</v>
      </c>
      <c r="L237" s="253">
        <v>0</v>
      </c>
      <c r="M237" s="251"/>
      <c r="N237" s="254">
        <f t="shared" si="5"/>
        <v>0</v>
      </c>
      <c r="O237" s="251"/>
      <c r="P237" s="251"/>
      <c r="Q237" s="251"/>
      <c r="R237" s="134"/>
      <c r="T237" s="165" t="s">
        <v>3</v>
      </c>
      <c r="U237" s="40" t="s">
        <v>39</v>
      </c>
      <c r="V237" s="32"/>
      <c r="W237" s="166">
        <f t="shared" si="6"/>
        <v>0</v>
      </c>
      <c r="X237" s="166">
        <v>0</v>
      </c>
      <c r="Y237" s="166">
        <f t="shared" si="7"/>
        <v>0</v>
      </c>
      <c r="Z237" s="166">
        <v>0</v>
      </c>
      <c r="AA237" s="167">
        <f t="shared" si="8"/>
        <v>0</v>
      </c>
      <c r="AR237" s="14" t="s">
        <v>212</v>
      </c>
      <c r="AT237" s="14" t="s">
        <v>217</v>
      </c>
      <c r="AU237" s="14" t="s">
        <v>84</v>
      </c>
      <c r="AY237" s="14" t="s">
        <v>196</v>
      </c>
      <c r="BE237" s="110">
        <f t="shared" si="9"/>
        <v>0</v>
      </c>
      <c r="BF237" s="110">
        <f t="shared" si="10"/>
        <v>0</v>
      </c>
      <c r="BG237" s="110">
        <f t="shared" si="11"/>
        <v>0</v>
      </c>
      <c r="BH237" s="110">
        <f t="shared" si="12"/>
        <v>0</v>
      </c>
      <c r="BI237" s="110">
        <f t="shared" si="13"/>
        <v>0</v>
      </c>
      <c r="BJ237" s="14" t="s">
        <v>9</v>
      </c>
      <c r="BK237" s="110">
        <f t="shared" si="14"/>
        <v>0</v>
      </c>
      <c r="BL237" s="14" t="s">
        <v>212</v>
      </c>
      <c r="BM237" s="14" t="s">
        <v>987</v>
      </c>
    </row>
    <row r="238" spans="2:63" s="10" customFormat="1" ht="29.85" customHeight="1">
      <c r="B238" s="150"/>
      <c r="C238" s="151"/>
      <c r="D238" s="160" t="s">
        <v>590</v>
      </c>
      <c r="E238" s="160"/>
      <c r="F238" s="160"/>
      <c r="G238" s="160"/>
      <c r="H238" s="160"/>
      <c r="I238" s="160"/>
      <c r="J238" s="160"/>
      <c r="K238" s="160"/>
      <c r="L238" s="160"/>
      <c r="M238" s="160"/>
      <c r="N238" s="264">
        <f>BK238</f>
        <v>0</v>
      </c>
      <c r="O238" s="265"/>
      <c r="P238" s="265"/>
      <c r="Q238" s="265"/>
      <c r="R238" s="153"/>
      <c r="T238" s="154"/>
      <c r="U238" s="151"/>
      <c r="V238" s="151"/>
      <c r="W238" s="155">
        <f>W239</f>
        <v>0</v>
      </c>
      <c r="X238" s="151"/>
      <c r="Y238" s="155">
        <f>Y239</f>
        <v>0</v>
      </c>
      <c r="Z238" s="151"/>
      <c r="AA238" s="156">
        <f>AA239</f>
        <v>0</v>
      </c>
      <c r="AR238" s="157" t="s">
        <v>9</v>
      </c>
      <c r="AT238" s="158" t="s">
        <v>73</v>
      </c>
      <c r="AU238" s="158" t="s">
        <v>9</v>
      </c>
      <c r="AY238" s="157" t="s">
        <v>196</v>
      </c>
      <c r="BK238" s="159">
        <f>BK239</f>
        <v>0</v>
      </c>
    </row>
    <row r="239" spans="2:65" s="1" customFormat="1" ht="22.5" customHeight="1">
      <c r="B239" s="132"/>
      <c r="C239" s="168" t="s">
        <v>74</v>
      </c>
      <c r="D239" s="168" t="s">
        <v>217</v>
      </c>
      <c r="E239" s="169" t="s">
        <v>502</v>
      </c>
      <c r="F239" s="252" t="s">
        <v>503</v>
      </c>
      <c r="G239" s="251"/>
      <c r="H239" s="251"/>
      <c r="I239" s="251"/>
      <c r="J239" s="170" t="s">
        <v>485</v>
      </c>
      <c r="K239" s="171">
        <v>4</v>
      </c>
      <c r="L239" s="253">
        <v>0</v>
      </c>
      <c r="M239" s="251"/>
      <c r="N239" s="254">
        <f>ROUND(L239*K239,0)</f>
        <v>0</v>
      </c>
      <c r="O239" s="251"/>
      <c r="P239" s="251"/>
      <c r="Q239" s="251"/>
      <c r="R239" s="134"/>
      <c r="T239" s="165" t="s">
        <v>3</v>
      </c>
      <c r="U239" s="40" t="s">
        <v>39</v>
      </c>
      <c r="V239" s="32"/>
      <c r="W239" s="166">
        <f>V239*K239</f>
        <v>0</v>
      </c>
      <c r="X239" s="166">
        <v>0</v>
      </c>
      <c r="Y239" s="166">
        <f>X239*K239</f>
        <v>0</v>
      </c>
      <c r="Z239" s="166">
        <v>0</v>
      </c>
      <c r="AA239" s="167">
        <f>Z239*K239</f>
        <v>0</v>
      </c>
      <c r="AR239" s="14" t="s">
        <v>212</v>
      </c>
      <c r="AT239" s="14" t="s">
        <v>217</v>
      </c>
      <c r="AU239" s="14" t="s">
        <v>84</v>
      </c>
      <c r="AY239" s="14" t="s">
        <v>196</v>
      </c>
      <c r="BE239" s="110">
        <f>IF(U239="základní",N239,0)</f>
        <v>0</v>
      </c>
      <c r="BF239" s="110">
        <f>IF(U239="snížená",N239,0)</f>
        <v>0</v>
      </c>
      <c r="BG239" s="110">
        <f>IF(U239="zákl. přenesená",N239,0)</f>
        <v>0</v>
      </c>
      <c r="BH239" s="110">
        <f>IF(U239="sníž. přenesená",N239,0)</f>
        <v>0</v>
      </c>
      <c r="BI239" s="110">
        <f>IF(U239="nulová",N239,0)</f>
        <v>0</v>
      </c>
      <c r="BJ239" s="14" t="s">
        <v>9</v>
      </c>
      <c r="BK239" s="110">
        <f>ROUND(L239*K239,0)</f>
        <v>0</v>
      </c>
      <c r="BL239" s="14" t="s">
        <v>212</v>
      </c>
      <c r="BM239" s="14" t="s">
        <v>867</v>
      </c>
    </row>
    <row r="240" spans="2:63" s="10" customFormat="1" ht="29.85" customHeight="1">
      <c r="B240" s="150"/>
      <c r="C240" s="151"/>
      <c r="D240" s="160" t="s">
        <v>591</v>
      </c>
      <c r="E240" s="160"/>
      <c r="F240" s="160"/>
      <c r="G240" s="160"/>
      <c r="H240" s="160"/>
      <c r="I240" s="160"/>
      <c r="J240" s="160"/>
      <c r="K240" s="160"/>
      <c r="L240" s="160"/>
      <c r="M240" s="160"/>
      <c r="N240" s="264">
        <f>BK240</f>
        <v>0</v>
      </c>
      <c r="O240" s="265"/>
      <c r="P240" s="265"/>
      <c r="Q240" s="265"/>
      <c r="R240" s="153"/>
      <c r="T240" s="154"/>
      <c r="U240" s="151"/>
      <c r="V240" s="151"/>
      <c r="W240" s="155">
        <f>SUM(W241:W243)</f>
        <v>0</v>
      </c>
      <c r="X240" s="151"/>
      <c r="Y240" s="155">
        <f>SUM(Y241:Y243)</f>
        <v>0</v>
      </c>
      <c r="Z240" s="151"/>
      <c r="AA240" s="156">
        <f>SUM(AA241:AA243)</f>
        <v>0</v>
      </c>
      <c r="AR240" s="157" t="s">
        <v>9</v>
      </c>
      <c r="AT240" s="158" t="s">
        <v>73</v>
      </c>
      <c r="AU240" s="158" t="s">
        <v>9</v>
      </c>
      <c r="AY240" s="157" t="s">
        <v>196</v>
      </c>
      <c r="BK240" s="159">
        <f>SUM(BK241:BK243)</f>
        <v>0</v>
      </c>
    </row>
    <row r="241" spans="2:65" s="1" customFormat="1" ht="22.5" customHeight="1">
      <c r="B241" s="132"/>
      <c r="C241" s="168" t="s">
        <v>74</v>
      </c>
      <c r="D241" s="168" t="s">
        <v>217</v>
      </c>
      <c r="E241" s="169" t="s">
        <v>505</v>
      </c>
      <c r="F241" s="252" t="s">
        <v>506</v>
      </c>
      <c r="G241" s="251"/>
      <c r="H241" s="251"/>
      <c r="I241" s="251"/>
      <c r="J241" s="170" t="s">
        <v>485</v>
      </c>
      <c r="K241" s="171">
        <v>8</v>
      </c>
      <c r="L241" s="253">
        <v>0</v>
      </c>
      <c r="M241" s="251"/>
      <c r="N241" s="254">
        <f>ROUND(L241*K241,0)</f>
        <v>0</v>
      </c>
      <c r="O241" s="251"/>
      <c r="P241" s="251"/>
      <c r="Q241" s="251"/>
      <c r="R241" s="134"/>
      <c r="T241" s="165" t="s">
        <v>3</v>
      </c>
      <c r="U241" s="40" t="s">
        <v>39</v>
      </c>
      <c r="V241" s="32"/>
      <c r="W241" s="166">
        <f>V241*K241</f>
        <v>0</v>
      </c>
      <c r="X241" s="166">
        <v>0</v>
      </c>
      <c r="Y241" s="166">
        <f>X241*K241</f>
        <v>0</v>
      </c>
      <c r="Z241" s="166">
        <v>0</v>
      </c>
      <c r="AA241" s="167">
        <f>Z241*K241</f>
        <v>0</v>
      </c>
      <c r="AR241" s="14" t="s">
        <v>212</v>
      </c>
      <c r="AT241" s="14" t="s">
        <v>217</v>
      </c>
      <c r="AU241" s="14" t="s">
        <v>84</v>
      </c>
      <c r="AY241" s="14" t="s">
        <v>196</v>
      </c>
      <c r="BE241" s="110">
        <f>IF(U241="základní",N241,0)</f>
        <v>0</v>
      </c>
      <c r="BF241" s="110">
        <f>IF(U241="snížená",N241,0)</f>
        <v>0</v>
      </c>
      <c r="BG241" s="110">
        <f>IF(U241="zákl. přenesená",N241,0)</f>
        <v>0</v>
      </c>
      <c r="BH241" s="110">
        <f>IF(U241="sníž. přenesená",N241,0)</f>
        <v>0</v>
      </c>
      <c r="BI241" s="110">
        <f>IF(U241="nulová",N241,0)</f>
        <v>0</v>
      </c>
      <c r="BJ241" s="14" t="s">
        <v>9</v>
      </c>
      <c r="BK241" s="110">
        <f>ROUND(L241*K241,0)</f>
        <v>0</v>
      </c>
      <c r="BL241" s="14" t="s">
        <v>212</v>
      </c>
      <c r="BM241" s="14" t="s">
        <v>662</v>
      </c>
    </row>
    <row r="242" spans="2:65" s="1" customFormat="1" ht="22.5" customHeight="1">
      <c r="B242" s="132"/>
      <c r="C242" s="168" t="s">
        <v>74</v>
      </c>
      <c r="D242" s="168" t="s">
        <v>217</v>
      </c>
      <c r="E242" s="169" t="s">
        <v>988</v>
      </c>
      <c r="F242" s="252" t="s">
        <v>509</v>
      </c>
      <c r="G242" s="251"/>
      <c r="H242" s="251"/>
      <c r="I242" s="251"/>
      <c r="J242" s="170" t="s">
        <v>386</v>
      </c>
      <c r="K242" s="171">
        <v>1</v>
      </c>
      <c r="L242" s="253">
        <v>0</v>
      </c>
      <c r="M242" s="251"/>
      <c r="N242" s="254">
        <f>ROUND(L242*K242,0)</f>
        <v>0</v>
      </c>
      <c r="O242" s="251"/>
      <c r="P242" s="251"/>
      <c r="Q242" s="251"/>
      <c r="R242" s="134"/>
      <c r="T242" s="165" t="s">
        <v>3</v>
      </c>
      <c r="U242" s="40" t="s">
        <v>39</v>
      </c>
      <c r="V242" s="32"/>
      <c r="W242" s="166">
        <f>V242*K242</f>
        <v>0</v>
      </c>
      <c r="X242" s="166">
        <v>0</v>
      </c>
      <c r="Y242" s="166">
        <f>X242*K242</f>
        <v>0</v>
      </c>
      <c r="Z242" s="166">
        <v>0</v>
      </c>
      <c r="AA242" s="167">
        <f>Z242*K242</f>
        <v>0</v>
      </c>
      <c r="AR242" s="14" t="s">
        <v>212</v>
      </c>
      <c r="AT242" s="14" t="s">
        <v>217</v>
      </c>
      <c r="AU242" s="14" t="s">
        <v>84</v>
      </c>
      <c r="AY242" s="14" t="s">
        <v>196</v>
      </c>
      <c r="BE242" s="110">
        <f>IF(U242="základní",N242,0)</f>
        <v>0</v>
      </c>
      <c r="BF242" s="110">
        <f>IF(U242="snížená",N242,0)</f>
        <v>0</v>
      </c>
      <c r="BG242" s="110">
        <f>IF(U242="zákl. přenesená",N242,0)</f>
        <v>0</v>
      </c>
      <c r="BH242" s="110">
        <f>IF(U242="sníž. přenesená",N242,0)</f>
        <v>0</v>
      </c>
      <c r="BI242" s="110">
        <f>IF(U242="nulová",N242,0)</f>
        <v>0</v>
      </c>
      <c r="BJ242" s="14" t="s">
        <v>9</v>
      </c>
      <c r="BK242" s="110">
        <f>ROUND(L242*K242,0)</f>
        <v>0</v>
      </c>
      <c r="BL242" s="14" t="s">
        <v>212</v>
      </c>
      <c r="BM242" s="14" t="s">
        <v>684</v>
      </c>
    </row>
    <row r="243" spans="2:47" s="1" customFormat="1" ht="22.5" customHeight="1">
      <c r="B243" s="31"/>
      <c r="C243" s="32"/>
      <c r="D243" s="32"/>
      <c r="E243" s="32"/>
      <c r="F243" s="270" t="s">
        <v>511</v>
      </c>
      <c r="G243" s="204"/>
      <c r="H243" s="204"/>
      <c r="I243" s="204"/>
      <c r="J243" s="32"/>
      <c r="K243" s="32"/>
      <c r="L243" s="32"/>
      <c r="M243" s="32"/>
      <c r="N243" s="32"/>
      <c r="O243" s="32"/>
      <c r="P243" s="32"/>
      <c r="Q243" s="32"/>
      <c r="R243" s="33"/>
      <c r="T243" s="70"/>
      <c r="U243" s="32"/>
      <c r="V243" s="32"/>
      <c r="W243" s="32"/>
      <c r="X243" s="32"/>
      <c r="Y243" s="32"/>
      <c r="Z243" s="32"/>
      <c r="AA243" s="71"/>
      <c r="AT243" s="14" t="s">
        <v>348</v>
      </c>
      <c r="AU243" s="14" t="s">
        <v>84</v>
      </c>
    </row>
    <row r="244" spans="2:63" s="10" customFormat="1" ht="37.35" customHeight="1">
      <c r="B244" s="150"/>
      <c r="C244" s="151"/>
      <c r="D244" s="152" t="s">
        <v>592</v>
      </c>
      <c r="E244" s="152"/>
      <c r="F244" s="152"/>
      <c r="G244" s="152"/>
      <c r="H244" s="152"/>
      <c r="I244" s="152"/>
      <c r="J244" s="152"/>
      <c r="K244" s="152"/>
      <c r="L244" s="152"/>
      <c r="M244" s="152"/>
      <c r="N244" s="240">
        <f aca="true" t="shared" si="15" ref="N244:N250">BK244</f>
        <v>0</v>
      </c>
      <c r="O244" s="238"/>
      <c r="P244" s="238"/>
      <c r="Q244" s="238"/>
      <c r="R244" s="153"/>
      <c r="T244" s="154"/>
      <c r="U244" s="151"/>
      <c r="V244" s="151"/>
      <c r="W244" s="155">
        <v>0</v>
      </c>
      <c r="X244" s="151"/>
      <c r="Y244" s="155">
        <v>0</v>
      </c>
      <c r="Z244" s="151"/>
      <c r="AA244" s="156">
        <v>0</v>
      </c>
      <c r="AR244" s="157" t="s">
        <v>9</v>
      </c>
      <c r="AT244" s="158" t="s">
        <v>73</v>
      </c>
      <c r="AU244" s="158" t="s">
        <v>74</v>
      </c>
      <c r="AY244" s="157" t="s">
        <v>196</v>
      </c>
      <c r="BK244" s="159">
        <v>0</v>
      </c>
    </row>
    <row r="245" spans="2:63" s="1" customFormat="1" ht="49.9" customHeight="1">
      <c r="B245" s="31"/>
      <c r="C245" s="32"/>
      <c r="D245" s="152" t="s">
        <v>349</v>
      </c>
      <c r="E245" s="32"/>
      <c r="F245" s="32"/>
      <c r="G245" s="32"/>
      <c r="H245" s="32"/>
      <c r="I245" s="32"/>
      <c r="J245" s="32"/>
      <c r="K245" s="32"/>
      <c r="L245" s="32"/>
      <c r="M245" s="32"/>
      <c r="N245" s="268">
        <f t="shared" si="15"/>
        <v>0</v>
      </c>
      <c r="O245" s="269"/>
      <c r="P245" s="269"/>
      <c r="Q245" s="269"/>
      <c r="R245" s="33"/>
      <c r="T245" s="70"/>
      <c r="U245" s="32"/>
      <c r="V245" s="32"/>
      <c r="W245" s="32"/>
      <c r="X245" s="32"/>
      <c r="Y245" s="32"/>
      <c r="Z245" s="32"/>
      <c r="AA245" s="71"/>
      <c r="AT245" s="14" t="s">
        <v>73</v>
      </c>
      <c r="AU245" s="14" t="s">
        <v>74</v>
      </c>
      <c r="AY245" s="14" t="s">
        <v>350</v>
      </c>
      <c r="BK245" s="110">
        <f>SUM(BK246:BK250)</f>
        <v>0</v>
      </c>
    </row>
    <row r="246" spans="2:63" s="1" customFormat="1" ht="22.35" customHeight="1">
      <c r="B246" s="31"/>
      <c r="C246" s="173" t="s">
        <v>3</v>
      </c>
      <c r="D246" s="173" t="s">
        <v>217</v>
      </c>
      <c r="E246" s="174" t="s">
        <v>3</v>
      </c>
      <c r="F246" s="257" t="s">
        <v>3</v>
      </c>
      <c r="G246" s="258"/>
      <c r="H246" s="258"/>
      <c r="I246" s="258"/>
      <c r="J246" s="175" t="s">
        <v>3</v>
      </c>
      <c r="K246" s="172"/>
      <c r="L246" s="253"/>
      <c r="M246" s="255"/>
      <c r="N246" s="256">
        <f t="shared" si="15"/>
        <v>0</v>
      </c>
      <c r="O246" s="255"/>
      <c r="P246" s="255"/>
      <c r="Q246" s="255"/>
      <c r="R246" s="33"/>
      <c r="T246" s="165" t="s">
        <v>3</v>
      </c>
      <c r="U246" s="176" t="s">
        <v>39</v>
      </c>
      <c r="V246" s="32"/>
      <c r="W246" s="32"/>
      <c r="X246" s="32"/>
      <c r="Y246" s="32"/>
      <c r="Z246" s="32"/>
      <c r="AA246" s="71"/>
      <c r="AT246" s="14" t="s">
        <v>350</v>
      </c>
      <c r="AU246" s="14" t="s">
        <v>9</v>
      </c>
      <c r="AY246" s="14" t="s">
        <v>350</v>
      </c>
      <c r="BE246" s="110">
        <f>IF(U246="základní",N246,0)</f>
        <v>0</v>
      </c>
      <c r="BF246" s="110">
        <f>IF(U246="snížená",N246,0)</f>
        <v>0</v>
      </c>
      <c r="BG246" s="110">
        <f>IF(U246="zákl. přenesená",N246,0)</f>
        <v>0</v>
      </c>
      <c r="BH246" s="110">
        <f>IF(U246="sníž. přenesená",N246,0)</f>
        <v>0</v>
      </c>
      <c r="BI246" s="110">
        <f>IF(U246="nulová",N246,0)</f>
        <v>0</v>
      </c>
      <c r="BJ246" s="14" t="s">
        <v>9</v>
      </c>
      <c r="BK246" s="110">
        <f>L246*K246</f>
        <v>0</v>
      </c>
    </row>
    <row r="247" spans="2:63" s="1" customFormat="1" ht="22.35" customHeight="1">
      <c r="B247" s="31"/>
      <c r="C247" s="173" t="s">
        <v>3</v>
      </c>
      <c r="D247" s="173" t="s">
        <v>217</v>
      </c>
      <c r="E247" s="174" t="s">
        <v>3</v>
      </c>
      <c r="F247" s="257" t="s">
        <v>3</v>
      </c>
      <c r="G247" s="258"/>
      <c r="H247" s="258"/>
      <c r="I247" s="258"/>
      <c r="J247" s="175" t="s">
        <v>3</v>
      </c>
      <c r="K247" s="172"/>
      <c r="L247" s="253"/>
      <c r="M247" s="255"/>
      <c r="N247" s="256">
        <f t="shared" si="15"/>
        <v>0</v>
      </c>
      <c r="O247" s="255"/>
      <c r="P247" s="255"/>
      <c r="Q247" s="255"/>
      <c r="R247" s="33"/>
      <c r="T247" s="165" t="s">
        <v>3</v>
      </c>
      <c r="U247" s="176" t="s">
        <v>39</v>
      </c>
      <c r="V247" s="32"/>
      <c r="W247" s="32"/>
      <c r="X247" s="32"/>
      <c r="Y247" s="32"/>
      <c r="Z247" s="32"/>
      <c r="AA247" s="71"/>
      <c r="AT247" s="14" t="s">
        <v>350</v>
      </c>
      <c r="AU247" s="14" t="s">
        <v>9</v>
      </c>
      <c r="AY247" s="14" t="s">
        <v>350</v>
      </c>
      <c r="BE247" s="110">
        <f>IF(U247="základní",N247,0)</f>
        <v>0</v>
      </c>
      <c r="BF247" s="110">
        <f>IF(U247="snížená",N247,0)</f>
        <v>0</v>
      </c>
      <c r="BG247" s="110">
        <f>IF(U247="zákl. přenesená",N247,0)</f>
        <v>0</v>
      </c>
      <c r="BH247" s="110">
        <f>IF(U247="sníž. přenesená",N247,0)</f>
        <v>0</v>
      </c>
      <c r="BI247" s="110">
        <f>IF(U247="nulová",N247,0)</f>
        <v>0</v>
      </c>
      <c r="BJ247" s="14" t="s">
        <v>9</v>
      </c>
      <c r="BK247" s="110">
        <f>L247*K247</f>
        <v>0</v>
      </c>
    </row>
    <row r="248" spans="2:63" s="1" customFormat="1" ht="22.35" customHeight="1">
      <c r="B248" s="31"/>
      <c r="C248" s="173" t="s">
        <v>3</v>
      </c>
      <c r="D248" s="173" t="s">
        <v>217</v>
      </c>
      <c r="E248" s="174" t="s">
        <v>3</v>
      </c>
      <c r="F248" s="257" t="s">
        <v>3</v>
      </c>
      <c r="G248" s="258"/>
      <c r="H248" s="258"/>
      <c r="I248" s="258"/>
      <c r="J248" s="175" t="s">
        <v>3</v>
      </c>
      <c r="K248" s="172"/>
      <c r="L248" s="253"/>
      <c r="M248" s="255"/>
      <c r="N248" s="256">
        <f t="shared" si="15"/>
        <v>0</v>
      </c>
      <c r="O248" s="255"/>
      <c r="P248" s="255"/>
      <c r="Q248" s="255"/>
      <c r="R248" s="33"/>
      <c r="T248" s="165" t="s">
        <v>3</v>
      </c>
      <c r="U248" s="176" t="s">
        <v>39</v>
      </c>
      <c r="V248" s="32"/>
      <c r="W248" s="32"/>
      <c r="X248" s="32"/>
      <c r="Y248" s="32"/>
      <c r="Z248" s="32"/>
      <c r="AA248" s="71"/>
      <c r="AT248" s="14" t="s">
        <v>350</v>
      </c>
      <c r="AU248" s="14" t="s">
        <v>9</v>
      </c>
      <c r="AY248" s="14" t="s">
        <v>350</v>
      </c>
      <c r="BE248" s="110">
        <f>IF(U248="základní",N248,0)</f>
        <v>0</v>
      </c>
      <c r="BF248" s="110">
        <f>IF(U248="snížená",N248,0)</f>
        <v>0</v>
      </c>
      <c r="BG248" s="110">
        <f>IF(U248="zákl. přenesená",N248,0)</f>
        <v>0</v>
      </c>
      <c r="BH248" s="110">
        <f>IF(U248="sníž. přenesená",N248,0)</f>
        <v>0</v>
      </c>
      <c r="BI248" s="110">
        <f>IF(U248="nulová",N248,0)</f>
        <v>0</v>
      </c>
      <c r="BJ248" s="14" t="s">
        <v>9</v>
      </c>
      <c r="BK248" s="110">
        <f>L248*K248</f>
        <v>0</v>
      </c>
    </row>
    <row r="249" spans="2:63" s="1" customFormat="1" ht="22.35" customHeight="1">
      <c r="B249" s="31"/>
      <c r="C249" s="173" t="s">
        <v>3</v>
      </c>
      <c r="D249" s="173" t="s">
        <v>217</v>
      </c>
      <c r="E249" s="174" t="s">
        <v>3</v>
      </c>
      <c r="F249" s="257" t="s">
        <v>3</v>
      </c>
      <c r="G249" s="258"/>
      <c r="H249" s="258"/>
      <c r="I249" s="258"/>
      <c r="J249" s="175" t="s">
        <v>3</v>
      </c>
      <c r="K249" s="172"/>
      <c r="L249" s="253"/>
      <c r="M249" s="255"/>
      <c r="N249" s="256">
        <f t="shared" si="15"/>
        <v>0</v>
      </c>
      <c r="O249" s="255"/>
      <c r="P249" s="255"/>
      <c r="Q249" s="255"/>
      <c r="R249" s="33"/>
      <c r="T249" s="165" t="s">
        <v>3</v>
      </c>
      <c r="U249" s="176" t="s">
        <v>39</v>
      </c>
      <c r="V249" s="32"/>
      <c r="W249" s="32"/>
      <c r="X249" s="32"/>
      <c r="Y249" s="32"/>
      <c r="Z249" s="32"/>
      <c r="AA249" s="71"/>
      <c r="AT249" s="14" t="s">
        <v>350</v>
      </c>
      <c r="AU249" s="14" t="s">
        <v>9</v>
      </c>
      <c r="AY249" s="14" t="s">
        <v>350</v>
      </c>
      <c r="BE249" s="110">
        <f>IF(U249="základní",N249,0)</f>
        <v>0</v>
      </c>
      <c r="BF249" s="110">
        <f>IF(U249="snížená",N249,0)</f>
        <v>0</v>
      </c>
      <c r="BG249" s="110">
        <f>IF(U249="zákl. přenesená",N249,0)</f>
        <v>0</v>
      </c>
      <c r="BH249" s="110">
        <f>IF(U249="sníž. přenesená",N249,0)</f>
        <v>0</v>
      </c>
      <c r="BI249" s="110">
        <f>IF(U249="nulová",N249,0)</f>
        <v>0</v>
      </c>
      <c r="BJ249" s="14" t="s">
        <v>9</v>
      </c>
      <c r="BK249" s="110">
        <f>L249*K249</f>
        <v>0</v>
      </c>
    </row>
    <row r="250" spans="2:63" s="1" customFormat="1" ht="22.35" customHeight="1">
      <c r="B250" s="31"/>
      <c r="C250" s="173" t="s">
        <v>3</v>
      </c>
      <c r="D250" s="173" t="s">
        <v>217</v>
      </c>
      <c r="E250" s="174" t="s">
        <v>3</v>
      </c>
      <c r="F250" s="257" t="s">
        <v>3</v>
      </c>
      <c r="G250" s="258"/>
      <c r="H250" s="258"/>
      <c r="I250" s="258"/>
      <c r="J250" s="175" t="s">
        <v>3</v>
      </c>
      <c r="K250" s="172"/>
      <c r="L250" s="253"/>
      <c r="M250" s="255"/>
      <c r="N250" s="256">
        <f t="shared" si="15"/>
        <v>0</v>
      </c>
      <c r="O250" s="255"/>
      <c r="P250" s="255"/>
      <c r="Q250" s="255"/>
      <c r="R250" s="33"/>
      <c r="T250" s="165" t="s">
        <v>3</v>
      </c>
      <c r="U250" s="176" t="s">
        <v>39</v>
      </c>
      <c r="V250" s="52"/>
      <c r="W250" s="52"/>
      <c r="X250" s="52"/>
      <c r="Y250" s="52"/>
      <c r="Z250" s="52"/>
      <c r="AA250" s="54"/>
      <c r="AT250" s="14" t="s">
        <v>350</v>
      </c>
      <c r="AU250" s="14" t="s">
        <v>9</v>
      </c>
      <c r="AY250" s="14" t="s">
        <v>350</v>
      </c>
      <c r="BE250" s="110">
        <f>IF(U250="základní",N250,0)</f>
        <v>0</v>
      </c>
      <c r="BF250" s="110">
        <f>IF(U250="snížená",N250,0)</f>
        <v>0</v>
      </c>
      <c r="BG250" s="110">
        <f>IF(U250="zákl. přenesená",N250,0)</f>
        <v>0</v>
      </c>
      <c r="BH250" s="110">
        <f>IF(U250="sníž. přenesená",N250,0)</f>
        <v>0</v>
      </c>
      <c r="BI250" s="110">
        <f>IF(U250="nulová",N250,0)</f>
        <v>0</v>
      </c>
      <c r="BJ250" s="14" t="s">
        <v>9</v>
      </c>
      <c r="BK250" s="110">
        <f>L250*K250</f>
        <v>0</v>
      </c>
    </row>
    <row r="251" spans="2:18" s="1" customFormat="1" ht="6.95" customHeight="1">
      <c r="B251" s="55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7"/>
    </row>
  </sheetData>
  <mergeCells count="323">
    <mergeCell ref="S2:AC2"/>
    <mergeCell ref="N220:Q220"/>
    <mergeCell ref="N223:Q223"/>
    <mergeCell ref="N229:Q229"/>
    <mergeCell ref="N231:Q231"/>
    <mergeCell ref="N238:Q238"/>
    <mergeCell ref="N240:Q240"/>
    <mergeCell ref="N244:Q244"/>
    <mergeCell ref="N245:Q245"/>
    <mergeCell ref="N200:Q200"/>
    <mergeCell ref="F144:P144"/>
    <mergeCell ref="M146:P146"/>
    <mergeCell ref="M148:Q148"/>
    <mergeCell ref="M149:Q149"/>
    <mergeCell ref="F151:I151"/>
    <mergeCell ref="L151:M151"/>
    <mergeCell ref="N151:Q151"/>
    <mergeCell ref="F155:I155"/>
    <mergeCell ref="L155:M155"/>
    <mergeCell ref="N155:Q155"/>
    <mergeCell ref="D130:H130"/>
    <mergeCell ref="N130:Q130"/>
    <mergeCell ref="D131:H131"/>
    <mergeCell ref="N131:Q131"/>
    <mergeCell ref="H1:K1"/>
    <mergeCell ref="F250:I250"/>
    <mergeCell ref="L250:M250"/>
    <mergeCell ref="N250:Q250"/>
    <mergeCell ref="N152:Q152"/>
    <mergeCell ref="N153:Q153"/>
    <mergeCell ref="N154:Q154"/>
    <mergeCell ref="N156:Q156"/>
    <mergeCell ref="N158:Q158"/>
    <mergeCell ref="N160:Q160"/>
    <mergeCell ref="N162:Q162"/>
    <mergeCell ref="N166:Q166"/>
    <mergeCell ref="N168:Q168"/>
    <mergeCell ref="N170:Q170"/>
    <mergeCell ref="N172:Q172"/>
    <mergeCell ref="N175:Q175"/>
    <mergeCell ref="N178:Q178"/>
    <mergeCell ref="N180:Q180"/>
    <mergeCell ref="N182:Q182"/>
    <mergeCell ref="N188:Q188"/>
    <mergeCell ref="N192:Q192"/>
    <mergeCell ref="N196:Q196"/>
    <mergeCell ref="N197:Q197"/>
    <mergeCell ref="N198:Q198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41:I241"/>
    <mergeCell ref="L241:M241"/>
    <mergeCell ref="N241:Q241"/>
    <mergeCell ref="F242:I242"/>
    <mergeCell ref="L242:M242"/>
    <mergeCell ref="N242:Q242"/>
    <mergeCell ref="F243:I243"/>
    <mergeCell ref="F246:I246"/>
    <mergeCell ref="L246:M246"/>
    <mergeCell ref="N246:Q246"/>
    <mergeCell ref="F236:I236"/>
    <mergeCell ref="L236:M236"/>
    <mergeCell ref="N236:Q236"/>
    <mergeCell ref="F237:I237"/>
    <mergeCell ref="L237:M237"/>
    <mergeCell ref="N237:Q237"/>
    <mergeCell ref="F239:I239"/>
    <mergeCell ref="L239:M239"/>
    <mergeCell ref="N239:Q239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28:I228"/>
    <mergeCell ref="L228:M228"/>
    <mergeCell ref="N228:Q228"/>
    <mergeCell ref="F230:I230"/>
    <mergeCell ref="L230:M230"/>
    <mergeCell ref="N230:Q230"/>
    <mergeCell ref="F232:I232"/>
    <mergeCell ref="L232:M232"/>
    <mergeCell ref="N232:Q232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1:I221"/>
    <mergeCell ref="L221:M221"/>
    <mergeCell ref="N221:Q221"/>
    <mergeCell ref="F222:I222"/>
    <mergeCell ref="L222:M222"/>
    <mergeCell ref="N222:Q222"/>
    <mergeCell ref="F224:I224"/>
    <mergeCell ref="L224:M224"/>
    <mergeCell ref="N224:Q224"/>
    <mergeCell ref="F216:I216"/>
    <mergeCell ref="L216:M216"/>
    <mergeCell ref="N216:Q216"/>
    <mergeCell ref="F217:I217"/>
    <mergeCell ref="L217:M217"/>
    <mergeCell ref="N217:Q217"/>
    <mergeCell ref="F219:I219"/>
    <mergeCell ref="L219:M219"/>
    <mergeCell ref="N219:Q219"/>
    <mergeCell ref="N218:Q218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N214:Q214"/>
    <mergeCell ref="F204:I204"/>
    <mergeCell ref="L204:M204"/>
    <mergeCell ref="N204:Q204"/>
    <mergeCell ref="F209:I209"/>
    <mergeCell ref="L209:M209"/>
    <mergeCell ref="N209:Q209"/>
    <mergeCell ref="F211:I211"/>
    <mergeCell ref="L211:M211"/>
    <mergeCell ref="N211:Q211"/>
    <mergeCell ref="N205:Q205"/>
    <mergeCell ref="N206:Q206"/>
    <mergeCell ref="N207:Q207"/>
    <mergeCell ref="N208:Q208"/>
    <mergeCell ref="N210:Q21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4:I194"/>
    <mergeCell ref="L194:M194"/>
    <mergeCell ref="N194:Q194"/>
    <mergeCell ref="F195:I195"/>
    <mergeCell ref="L195:M195"/>
    <mergeCell ref="N195:Q195"/>
    <mergeCell ref="F199:I199"/>
    <mergeCell ref="L199:M199"/>
    <mergeCell ref="N199:Q199"/>
    <mergeCell ref="F190:I190"/>
    <mergeCell ref="L190:M190"/>
    <mergeCell ref="N190:Q190"/>
    <mergeCell ref="F191:I191"/>
    <mergeCell ref="L191:M191"/>
    <mergeCell ref="N191:Q191"/>
    <mergeCell ref="F193:I193"/>
    <mergeCell ref="L193:M193"/>
    <mergeCell ref="N193:Q193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77:I177"/>
    <mergeCell ref="L177:M177"/>
    <mergeCell ref="N177:Q177"/>
    <mergeCell ref="F179:I179"/>
    <mergeCell ref="L179:M179"/>
    <mergeCell ref="N179:Q179"/>
    <mergeCell ref="F181:I181"/>
    <mergeCell ref="L181:M181"/>
    <mergeCell ref="N181:Q181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67:I167"/>
    <mergeCell ref="L167:M167"/>
    <mergeCell ref="N167:Q167"/>
    <mergeCell ref="F169:I169"/>
    <mergeCell ref="L169:M169"/>
    <mergeCell ref="N169:Q169"/>
    <mergeCell ref="F171:I171"/>
    <mergeCell ref="L171:M171"/>
    <mergeCell ref="N171:Q171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7:I157"/>
    <mergeCell ref="L157:M157"/>
    <mergeCell ref="N157:Q157"/>
    <mergeCell ref="F159:I159"/>
    <mergeCell ref="L159:M159"/>
    <mergeCell ref="N159:Q159"/>
    <mergeCell ref="F161:I161"/>
    <mergeCell ref="L161:M161"/>
    <mergeCell ref="N161:Q161"/>
    <mergeCell ref="N132:Q132"/>
    <mergeCell ref="L134:Q134"/>
    <mergeCell ref="C140:Q140"/>
    <mergeCell ref="F142:P142"/>
    <mergeCell ref="F143:P143"/>
    <mergeCell ref="N122:Q122"/>
    <mergeCell ref="N123:Q123"/>
    <mergeCell ref="N124:Q124"/>
    <mergeCell ref="N126:Q126"/>
    <mergeCell ref="D127:H127"/>
    <mergeCell ref="N127:Q127"/>
    <mergeCell ref="D128:H128"/>
    <mergeCell ref="N128:Q128"/>
    <mergeCell ref="D129:H129"/>
    <mergeCell ref="N129:Q129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246:D251">
      <formula1>"K,M"</formula1>
    </dataValidation>
    <dataValidation type="list" allowBlank="1" showInputMessage="1" showErrorMessage="1" error="Povoleny jsou hodnoty základní, snížená, zákl. přenesená, sníž. přenesená, nulová." sqref="U246:U251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51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130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2198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2199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N97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ROUND((((SUM(BE97:BE104)+SUM(BE123:BE189))+SUM(BE191:BE195))),2)</f>
        <v>0</v>
      </c>
      <c r="I33" s="204"/>
      <c r="J33" s="204"/>
      <c r="K33" s="32"/>
      <c r="L33" s="32"/>
      <c r="M33" s="233">
        <f>ROUND(((ROUND((SUM(BE97:BE104)+SUM(BE123:BE189)),2)*F33)+SUM(BE191:BE195)*F33),2)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ROUND((((SUM(BF97:BF104)+SUM(BF123:BF189))+SUM(BF191:BF195))),2)</f>
        <v>0</v>
      </c>
      <c r="I34" s="204"/>
      <c r="J34" s="204"/>
      <c r="K34" s="32"/>
      <c r="L34" s="32"/>
      <c r="M34" s="233">
        <f>ROUND(((ROUND((SUM(BF97:BF104)+SUM(BF123:BF189)),2)*F34)+SUM(BF191:BF195)*F34),2)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ROUND((((SUM(BG97:BG104)+SUM(BG123:BG189))+SUM(BG191:BG195))),2)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ROUND((((SUM(BH97:BH104)+SUM(BH123:BH189))+SUM(BH191:BH195))),2)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ROUND((((SUM(BI97:BI104)+SUM(BI123:BI189))+SUM(BI191:BI195))),2)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2198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VZT - VZT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N123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2200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N124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2201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N125</f>
        <v>0</v>
      </c>
      <c r="O91" s="220"/>
      <c r="P91" s="220"/>
      <c r="Q91" s="220"/>
      <c r="R91" s="129"/>
    </row>
    <row r="92" spans="2:18" s="7" customFormat="1" ht="24.95" customHeight="1">
      <c r="B92" s="124"/>
      <c r="C92" s="125"/>
      <c r="D92" s="126" t="s">
        <v>2202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8">
        <f>N134</f>
        <v>0</v>
      </c>
      <c r="O92" s="239"/>
      <c r="P92" s="239"/>
      <c r="Q92" s="239"/>
      <c r="R92" s="127"/>
    </row>
    <row r="93" spans="2:18" s="8" customFormat="1" ht="19.9" customHeight="1">
      <c r="B93" s="128"/>
      <c r="C93" s="95"/>
      <c r="D93" s="106" t="s">
        <v>2203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N135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2204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N171</f>
        <v>0</v>
      </c>
      <c r="O94" s="220"/>
      <c r="P94" s="220"/>
      <c r="Q94" s="220"/>
      <c r="R94" s="129"/>
    </row>
    <row r="95" spans="2:18" s="7" customFormat="1" ht="21.75" customHeight="1">
      <c r="B95" s="124"/>
      <c r="C95" s="125"/>
      <c r="D95" s="126" t="s">
        <v>172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40">
        <f>N190</f>
        <v>0</v>
      </c>
      <c r="O95" s="239"/>
      <c r="P95" s="239"/>
      <c r="Q95" s="239"/>
      <c r="R95" s="127"/>
    </row>
    <row r="96" spans="2:18" s="1" customFormat="1" ht="21.75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1" s="1" customFormat="1" ht="29.25" customHeight="1">
      <c r="B97" s="31"/>
      <c r="C97" s="123" t="s">
        <v>173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41">
        <f>ROUND(N98+N99+N100+N101+N102+N103,2)</f>
        <v>0</v>
      </c>
      <c r="O97" s="204"/>
      <c r="P97" s="204"/>
      <c r="Q97" s="204"/>
      <c r="R97" s="33"/>
      <c r="T97" s="130"/>
      <c r="U97" s="131" t="s">
        <v>38</v>
      </c>
    </row>
    <row r="98" spans="2:65" s="1" customFormat="1" ht="18" customHeight="1">
      <c r="B98" s="132"/>
      <c r="C98" s="133"/>
      <c r="D98" s="227" t="s">
        <v>174</v>
      </c>
      <c r="E98" s="242"/>
      <c r="F98" s="242"/>
      <c r="G98" s="242"/>
      <c r="H98" s="242"/>
      <c r="I98" s="133"/>
      <c r="J98" s="133"/>
      <c r="K98" s="133"/>
      <c r="L98" s="133"/>
      <c r="M98" s="133"/>
      <c r="N98" s="228">
        <f>ROUND(N89*T98,2)</f>
        <v>0</v>
      </c>
      <c r="O98" s="242"/>
      <c r="P98" s="242"/>
      <c r="Q98" s="242"/>
      <c r="R98" s="134"/>
      <c r="S98" s="133"/>
      <c r="T98" s="135"/>
      <c r="U98" s="136" t="s">
        <v>39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175</v>
      </c>
      <c r="AZ98" s="137"/>
      <c r="BA98" s="137"/>
      <c r="BB98" s="137"/>
      <c r="BC98" s="137"/>
      <c r="BD98" s="137"/>
      <c r="BE98" s="139">
        <f aca="true" t="shared" si="0" ref="BE98:BE103">IF(U98="základní",N98,0)</f>
        <v>0</v>
      </c>
      <c r="BF98" s="139">
        <f aca="true" t="shared" si="1" ref="BF98:BF103">IF(U98="snížená",N98,0)</f>
        <v>0</v>
      </c>
      <c r="BG98" s="139">
        <f aca="true" t="shared" si="2" ref="BG98:BG103">IF(U98="zákl. přenesená",N98,0)</f>
        <v>0</v>
      </c>
      <c r="BH98" s="139">
        <f aca="true" t="shared" si="3" ref="BH98:BH103">IF(U98="sníž. přenesená",N98,0)</f>
        <v>0</v>
      </c>
      <c r="BI98" s="139">
        <f aca="true" t="shared" si="4" ref="BI98:BI103">IF(U98="nulová",N98,0)</f>
        <v>0</v>
      </c>
      <c r="BJ98" s="138" t="s">
        <v>9</v>
      </c>
      <c r="BK98" s="137"/>
      <c r="BL98" s="137"/>
      <c r="BM98" s="137"/>
    </row>
    <row r="99" spans="2:65" s="1" customFormat="1" ht="18" customHeight="1">
      <c r="B99" s="132"/>
      <c r="C99" s="133"/>
      <c r="D99" s="227" t="s">
        <v>176</v>
      </c>
      <c r="E99" s="242"/>
      <c r="F99" s="242"/>
      <c r="G99" s="242"/>
      <c r="H99" s="242"/>
      <c r="I99" s="133"/>
      <c r="J99" s="133"/>
      <c r="K99" s="133"/>
      <c r="L99" s="133"/>
      <c r="M99" s="133"/>
      <c r="N99" s="228">
        <f>ROUND(N89*T99,2)</f>
        <v>0</v>
      </c>
      <c r="O99" s="242"/>
      <c r="P99" s="242"/>
      <c r="Q99" s="242"/>
      <c r="R99" s="134"/>
      <c r="S99" s="133"/>
      <c r="T99" s="135"/>
      <c r="U99" s="136" t="s">
        <v>39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175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9</v>
      </c>
      <c r="BK99" s="137"/>
      <c r="BL99" s="137"/>
      <c r="BM99" s="137"/>
    </row>
    <row r="100" spans="2:65" s="1" customFormat="1" ht="18" customHeight="1">
      <c r="B100" s="132"/>
      <c r="C100" s="133"/>
      <c r="D100" s="227" t="s">
        <v>177</v>
      </c>
      <c r="E100" s="242"/>
      <c r="F100" s="242"/>
      <c r="G100" s="242"/>
      <c r="H100" s="242"/>
      <c r="I100" s="133"/>
      <c r="J100" s="133"/>
      <c r="K100" s="133"/>
      <c r="L100" s="133"/>
      <c r="M100" s="133"/>
      <c r="N100" s="228">
        <f>ROUND(N89*T100,2)</f>
        <v>0</v>
      </c>
      <c r="O100" s="242"/>
      <c r="P100" s="242"/>
      <c r="Q100" s="242"/>
      <c r="R100" s="134"/>
      <c r="S100" s="133"/>
      <c r="T100" s="135"/>
      <c r="U100" s="136" t="s">
        <v>39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175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9</v>
      </c>
      <c r="BK100" s="137"/>
      <c r="BL100" s="137"/>
      <c r="BM100" s="137"/>
    </row>
    <row r="101" spans="2:65" s="1" customFormat="1" ht="18" customHeight="1">
      <c r="B101" s="132"/>
      <c r="C101" s="133"/>
      <c r="D101" s="227" t="s">
        <v>178</v>
      </c>
      <c r="E101" s="242"/>
      <c r="F101" s="242"/>
      <c r="G101" s="242"/>
      <c r="H101" s="242"/>
      <c r="I101" s="133"/>
      <c r="J101" s="133"/>
      <c r="K101" s="133"/>
      <c r="L101" s="133"/>
      <c r="M101" s="133"/>
      <c r="N101" s="228">
        <f>ROUND(N89*T101,2)</f>
        <v>0</v>
      </c>
      <c r="O101" s="242"/>
      <c r="P101" s="242"/>
      <c r="Q101" s="242"/>
      <c r="R101" s="134"/>
      <c r="S101" s="133"/>
      <c r="T101" s="135"/>
      <c r="U101" s="136" t="s">
        <v>39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175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9</v>
      </c>
      <c r="BK101" s="137"/>
      <c r="BL101" s="137"/>
      <c r="BM101" s="137"/>
    </row>
    <row r="102" spans="2:65" s="1" customFormat="1" ht="18" customHeight="1">
      <c r="B102" s="132"/>
      <c r="C102" s="133"/>
      <c r="D102" s="227" t="s">
        <v>179</v>
      </c>
      <c r="E102" s="242"/>
      <c r="F102" s="242"/>
      <c r="G102" s="242"/>
      <c r="H102" s="242"/>
      <c r="I102" s="133"/>
      <c r="J102" s="133"/>
      <c r="K102" s="133"/>
      <c r="L102" s="133"/>
      <c r="M102" s="133"/>
      <c r="N102" s="228">
        <f>ROUND(N89*T102,2)</f>
        <v>0</v>
      </c>
      <c r="O102" s="242"/>
      <c r="P102" s="242"/>
      <c r="Q102" s="242"/>
      <c r="R102" s="134"/>
      <c r="S102" s="133"/>
      <c r="T102" s="135"/>
      <c r="U102" s="136" t="s">
        <v>39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175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9</v>
      </c>
      <c r="BK102" s="137"/>
      <c r="BL102" s="137"/>
      <c r="BM102" s="137"/>
    </row>
    <row r="103" spans="2:65" s="1" customFormat="1" ht="18" customHeight="1">
      <c r="B103" s="132"/>
      <c r="C103" s="133"/>
      <c r="D103" s="140" t="s">
        <v>180</v>
      </c>
      <c r="E103" s="133"/>
      <c r="F103" s="133"/>
      <c r="G103" s="133"/>
      <c r="H103" s="133"/>
      <c r="I103" s="133"/>
      <c r="J103" s="133"/>
      <c r="K103" s="133"/>
      <c r="L103" s="133"/>
      <c r="M103" s="133"/>
      <c r="N103" s="228">
        <f>ROUND(N89*T103,2)</f>
        <v>0</v>
      </c>
      <c r="O103" s="242"/>
      <c r="P103" s="242"/>
      <c r="Q103" s="242"/>
      <c r="R103" s="134"/>
      <c r="S103" s="133"/>
      <c r="T103" s="141"/>
      <c r="U103" s="142" t="s">
        <v>39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181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9</v>
      </c>
      <c r="BK103" s="137"/>
      <c r="BL103" s="137"/>
      <c r="BM103" s="137"/>
    </row>
    <row r="104" spans="2:18" s="1" customFormat="1" ht="13.5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29.25" customHeight="1">
      <c r="B105" s="31"/>
      <c r="C105" s="115" t="s">
        <v>150</v>
      </c>
      <c r="D105" s="116"/>
      <c r="E105" s="116"/>
      <c r="F105" s="116"/>
      <c r="G105" s="116"/>
      <c r="H105" s="116"/>
      <c r="I105" s="116"/>
      <c r="J105" s="116"/>
      <c r="K105" s="116"/>
      <c r="L105" s="225">
        <f>ROUND(SUM(N89+N97),2)</f>
        <v>0</v>
      </c>
      <c r="M105" s="237"/>
      <c r="N105" s="237"/>
      <c r="O105" s="237"/>
      <c r="P105" s="237"/>
      <c r="Q105" s="237"/>
      <c r="R105" s="33"/>
    </row>
    <row r="106" spans="2:18" s="1" customFormat="1" ht="6.95" customHeight="1"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7"/>
    </row>
    <row r="110" spans="2:18" s="1" customFormat="1" ht="6.9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</row>
    <row r="111" spans="2:18" s="1" customFormat="1" ht="36.95" customHeight="1">
      <c r="B111" s="31"/>
      <c r="C111" s="185" t="s">
        <v>182</v>
      </c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33"/>
    </row>
    <row r="112" spans="2:18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30" customHeight="1">
      <c r="B113" s="31"/>
      <c r="C113" s="26" t="s">
        <v>18</v>
      </c>
      <c r="D113" s="32"/>
      <c r="E113" s="32"/>
      <c r="F113" s="229" t="str">
        <f>F6</f>
        <v>ODOLOV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32"/>
      <c r="R113" s="33"/>
    </row>
    <row r="114" spans="2:18" ht="30" customHeight="1">
      <c r="B114" s="18"/>
      <c r="C114" s="26" t="s">
        <v>153</v>
      </c>
      <c r="D114" s="19"/>
      <c r="E114" s="19"/>
      <c r="F114" s="229" t="s">
        <v>2198</v>
      </c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9"/>
      <c r="R114" s="20"/>
    </row>
    <row r="115" spans="2:18" s="1" customFormat="1" ht="36.95" customHeight="1">
      <c r="B115" s="31"/>
      <c r="C115" s="65" t="s">
        <v>155</v>
      </c>
      <c r="D115" s="32"/>
      <c r="E115" s="32"/>
      <c r="F115" s="205" t="str">
        <f>F8</f>
        <v>VZT - VZT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32"/>
      <c r="R115" s="33"/>
    </row>
    <row r="116" spans="2:18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18" customHeight="1">
      <c r="B117" s="31"/>
      <c r="C117" s="26" t="s">
        <v>22</v>
      </c>
      <c r="D117" s="32"/>
      <c r="E117" s="32"/>
      <c r="F117" s="24" t="str">
        <f>F10</f>
        <v xml:space="preserve"> </v>
      </c>
      <c r="G117" s="32"/>
      <c r="H117" s="32"/>
      <c r="I117" s="32"/>
      <c r="J117" s="32"/>
      <c r="K117" s="26" t="s">
        <v>24</v>
      </c>
      <c r="L117" s="32"/>
      <c r="M117" s="235" t="str">
        <f>IF(O10="","",O10)</f>
        <v>8.7.2016</v>
      </c>
      <c r="N117" s="204"/>
      <c r="O117" s="204"/>
      <c r="P117" s="204"/>
      <c r="Q117" s="32"/>
      <c r="R117" s="33"/>
    </row>
    <row r="118" spans="2:18" s="1" customFormat="1" ht="6.9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18" s="1" customFormat="1" ht="15">
      <c r="B119" s="31"/>
      <c r="C119" s="26" t="s">
        <v>26</v>
      </c>
      <c r="D119" s="32"/>
      <c r="E119" s="32"/>
      <c r="F119" s="24" t="str">
        <f>E13</f>
        <v xml:space="preserve"> </v>
      </c>
      <c r="G119" s="32"/>
      <c r="H119" s="32"/>
      <c r="I119" s="32"/>
      <c r="J119" s="32"/>
      <c r="K119" s="26" t="s">
        <v>31</v>
      </c>
      <c r="L119" s="32"/>
      <c r="M119" s="190" t="str">
        <f>E19</f>
        <v xml:space="preserve"> </v>
      </c>
      <c r="N119" s="204"/>
      <c r="O119" s="204"/>
      <c r="P119" s="204"/>
      <c r="Q119" s="204"/>
      <c r="R119" s="33"/>
    </row>
    <row r="120" spans="2:18" s="1" customFormat="1" ht="14.45" customHeight="1">
      <c r="B120" s="31"/>
      <c r="C120" s="26" t="s">
        <v>29</v>
      </c>
      <c r="D120" s="32"/>
      <c r="E120" s="32"/>
      <c r="F120" s="24" t="str">
        <f>IF(E16="","",E16)</f>
        <v>Vyplň údaj</v>
      </c>
      <c r="G120" s="32"/>
      <c r="H120" s="32"/>
      <c r="I120" s="32"/>
      <c r="J120" s="32"/>
      <c r="K120" s="26" t="s">
        <v>33</v>
      </c>
      <c r="L120" s="32"/>
      <c r="M120" s="190" t="str">
        <f>E22</f>
        <v xml:space="preserve"> </v>
      </c>
      <c r="N120" s="204"/>
      <c r="O120" s="204"/>
      <c r="P120" s="204"/>
      <c r="Q120" s="204"/>
      <c r="R120" s="33"/>
    </row>
    <row r="121" spans="2:18" s="1" customFormat="1" ht="10.3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27" s="9" customFormat="1" ht="29.25" customHeight="1">
      <c r="B122" s="143"/>
      <c r="C122" s="144" t="s">
        <v>183</v>
      </c>
      <c r="D122" s="145" t="s">
        <v>184</v>
      </c>
      <c r="E122" s="145" t="s">
        <v>56</v>
      </c>
      <c r="F122" s="243" t="s">
        <v>185</v>
      </c>
      <c r="G122" s="244"/>
      <c r="H122" s="244"/>
      <c r="I122" s="244"/>
      <c r="J122" s="145" t="s">
        <v>186</v>
      </c>
      <c r="K122" s="145" t="s">
        <v>187</v>
      </c>
      <c r="L122" s="245" t="s">
        <v>188</v>
      </c>
      <c r="M122" s="244"/>
      <c r="N122" s="243" t="s">
        <v>160</v>
      </c>
      <c r="O122" s="244"/>
      <c r="P122" s="244"/>
      <c r="Q122" s="246"/>
      <c r="R122" s="146"/>
      <c r="T122" s="73" t="s">
        <v>189</v>
      </c>
      <c r="U122" s="74" t="s">
        <v>38</v>
      </c>
      <c r="V122" s="74" t="s">
        <v>190</v>
      </c>
      <c r="W122" s="74" t="s">
        <v>191</v>
      </c>
      <c r="X122" s="74" t="s">
        <v>192</v>
      </c>
      <c r="Y122" s="74" t="s">
        <v>193</v>
      </c>
      <c r="Z122" s="74" t="s">
        <v>194</v>
      </c>
      <c r="AA122" s="75" t="s">
        <v>195</v>
      </c>
    </row>
    <row r="123" spans="2:63" s="1" customFormat="1" ht="29.25" customHeight="1">
      <c r="B123" s="31"/>
      <c r="C123" s="77" t="s">
        <v>157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260">
        <f>BK123</f>
        <v>0</v>
      </c>
      <c r="O123" s="261"/>
      <c r="P123" s="261"/>
      <c r="Q123" s="261"/>
      <c r="R123" s="33"/>
      <c r="T123" s="76"/>
      <c r="U123" s="47"/>
      <c r="V123" s="47"/>
      <c r="W123" s="147">
        <f>W124+W134+W190</f>
        <v>0</v>
      </c>
      <c r="X123" s="47"/>
      <c r="Y123" s="147">
        <f>Y124+Y134+Y190</f>
        <v>0.389715</v>
      </c>
      <c r="Z123" s="47"/>
      <c r="AA123" s="148">
        <f>AA124+AA134+AA190</f>
        <v>0</v>
      </c>
      <c r="AT123" s="14" t="s">
        <v>73</v>
      </c>
      <c r="AU123" s="14" t="s">
        <v>162</v>
      </c>
      <c r="BK123" s="149">
        <f>BK124+BK134+BK190</f>
        <v>0</v>
      </c>
    </row>
    <row r="124" spans="2:63" s="10" customFormat="1" ht="37.35" customHeight="1">
      <c r="B124" s="150"/>
      <c r="C124" s="151"/>
      <c r="D124" s="152" t="s">
        <v>2200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240">
        <f>BK124</f>
        <v>0</v>
      </c>
      <c r="O124" s="238"/>
      <c r="P124" s="238"/>
      <c r="Q124" s="238"/>
      <c r="R124" s="153"/>
      <c r="T124" s="154"/>
      <c r="U124" s="151"/>
      <c r="V124" s="151"/>
      <c r="W124" s="155">
        <f>W125</f>
        <v>0</v>
      </c>
      <c r="X124" s="151"/>
      <c r="Y124" s="155">
        <f>Y125</f>
        <v>0.18032</v>
      </c>
      <c r="Z124" s="151"/>
      <c r="AA124" s="156">
        <f>AA125</f>
        <v>0</v>
      </c>
      <c r="AR124" s="157" t="s">
        <v>9</v>
      </c>
      <c r="AT124" s="158" t="s">
        <v>73</v>
      </c>
      <c r="AU124" s="158" t="s">
        <v>74</v>
      </c>
      <c r="AY124" s="157" t="s">
        <v>196</v>
      </c>
      <c r="BK124" s="159">
        <f>BK125</f>
        <v>0</v>
      </c>
    </row>
    <row r="125" spans="2:63" s="10" customFormat="1" ht="19.9" customHeight="1">
      <c r="B125" s="150"/>
      <c r="C125" s="151"/>
      <c r="D125" s="160" t="s">
        <v>2201</v>
      </c>
      <c r="E125" s="160"/>
      <c r="F125" s="160"/>
      <c r="G125" s="160"/>
      <c r="H125" s="160"/>
      <c r="I125" s="160"/>
      <c r="J125" s="160"/>
      <c r="K125" s="160"/>
      <c r="L125" s="160"/>
      <c r="M125" s="160"/>
      <c r="N125" s="262">
        <f>BK125</f>
        <v>0</v>
      </c>
      <c r="O125" s="263"/>
      <c r="P125" s="263"/>
      <c r="Q125" s="263"/>
      <c r="R125" s="153"/>
      <c r="T125" s="154"/>
      <c r="U125" s="151"/>
      <c r="V125" s="151"/>
      <c r="W125" s="155">
        <f>SUM(W126:W133)</f>
        <v>0</v>
      </c>
      <c r="X125" s="151"/>
      <c r="Y125" s="155">
        <f>SUM(Y126:Y133)</f>
        <v>0.18032</v>
      </c>
      <c r="Z125" s="151"/>
      <c r="AA125" s="156">
        <f>SUM(AA126:AA133)</f>
        <v>0</v>
      </c>
      <c r="AR125" s="157" t="s">
        <v>9</v>
      </c>
      <c r="AT125" s="158" t="s">
        <v>73</v>
      </c>
      <c r="AU125" s="158" t="s">
        <v>9</v>
      </c>
      <c r="AY125" s="157" t="s">
        <v>196</v>
      </c>
      <c r="BK125" s="159">
        <f>SUM(BK126:BK133)</f>
        <v>0</v>
      </c>
    </row>
    <row r="126" spans="2:65" s="1" customFormat="1" ht="31.5" customHeight="1">
      <c r="B126" s="132"/>
      <c r="C126" s="168" t="s">
        <v>9</v>
      </c>
      <c r="D126" s="168" t="s">
        <v>217</v>
      </c>
      <c r="E126" s="169" t="s">
        <v>2205</v>
      </c>
      <c r="F126" s="252" t="s">
        <v>2206</v>
      </c>
      <c r="G126" s="251"/>
      <c r="H126" s="251"/>
      <c r="I126" s="251"/>
      <c r="J126" s="170" t="s">
        <v>612</v>
      </c>
      <c r="K126" s="171">
        <v>112</v>
      </c>
      <c r="L126" s="253">
        <v>0</v>
      </c>
      <c r="M126" s="251"/>
      <c r="N126" s="254">
        <f>ROUND(L126*K126,0)</f>
        <v>0</v>
      </c>
      <c r="O126" s="251"/>
      <c r="P126" s="251"/>
      <c r="Q126" s="251"/>
      <c r="R126" s="134"/>
      <c r="T126" s="165" t="s">
        <v>3</v>
      </c>
      <c r="U126" s="40" t="s">
        <v>39</v>
      </c>
      <c r="V126" s="32"/>
      <c r="W126" s="166">
        <f>V126*K126</f>
        <v>0</v>
      </c>
      <c r="X126" s="166">
        <v>0</v>
      </c>
      <c r="Y126" s="166">
        <f>X126*K126</f>
        <v>0</v>
      </c>
      <c r="Z126" s="166">
        <v>0</v>
      </c>
      <c r="AA126" s="167">
        <f>Z126*K126</f>
        <v>0</v>
      </c>
      <c r="AR126" s="14" t="s">
        <v>212</v>
      </c>
      <c r="AT126" s="14" t="s">
        <v>217</v>
      </c>
      <c r="AU126" s="14" t="s">
        <v>84</v>
      </c>
      <c r="AY126" s="14" t="s">
        <v>196</v>
      </c>
      <c r="BE126" s="110">
        <f>IF(U126="základní",N126,0)</f>
        <v>0</v>
      </c>
      <c r="BF126" s="110">
        <f>IF(U126="snížená",N126,0)</f>
        <v>0</v>
      </c>
      <c r="BG126" s="110">
        <f>IF(U126="zákl. přenesená",N126,0)</f>
        <v>0</v>
      </c>
      <c r="BH126" s="110">
        <f>IF(U126="sníž. přenesená",N126,0)</f>
        <v>0</v>
      </c>
      <c r="BI126" s="110">
        <f>IF(U126="nulová",N126,0)</f>
        <v>0</v>
      </c>
      <c r="BJ126" s="14" t="s">
        <v>9</v>
      </c>
      <c r="BK126" s="110">
        <f>ROUND(L126*K126,0)</f>
        <v>0</v>
      </c>
      <c r="BL126" s="14" t="s">
        <v>212</v>
      </c>
      <c r="BM126" s="14" t="s">
        <v>2207</v>
      </c>
    </row>
    <row r="127" spans="2:47" s="1" customFormat="1" ht="22.5" customHeight="1">
      <c r="B127" s="31"/>
      <c r="C127" s="32"/>
      <c r="D127" s="32"/>
      <c r="E127" s="32"/>
      <c r="F127" s="270" t="s">
        <v>2208</v>
      </c>
      <c r="G127" s="204"/>
      <c r="H127" s="204"/>
      <c r="I127" s="204"/>
      <c r="J127" s="32"/>
      <c r="K127" s="32"/>
      <c r="L127" s="32"/>
      <c r="M127" s="32"/>
      <c r="N127" s="32"/>
      <c r="O127" s="32"/>
      <c r="P127" s="32"/>
      <c r="Q127" s="32"/>
      <c r="R127" s="33"/>
      <c r="T127" s="70"/>
      <c r="U127" s="32"/>
      <c r="V127" s="32"/>
      <c r="W127" s="32"/>
      <c r="X127" s="32"/>
      <c r="Y127" s="32"/>
      <c r="Z127" s="32"/>
      <c r="AA127" s="71"/>
      <c r="AT127" s="14" t="s">
        <v>348</v>
      </c>
      <c r="AU127" s="14" t="s">
        <v>84</v>
      </c>
    </row>
    <row r="128" spans="2:65" s="1" customFormat="1" ht="31.5" customHeight="1">
      <c r="B128" s="132"/>
      <c r="C128" s="168" t="s">
        <v>84</v>
      </c>
      <c r="D128" s="168" t="s">
        <v>217</v>
      </c>
      <c r="E128" s="169" t="s">
        <v>2209</v>
      </c>
      <c r="F128" s="252" t="s">
        <v>2210</v>
      </c>
      <c r="G128" s="251"/>
      <c r="H128" s="251"/>
      <c r="I128" s="251"/>
      <c r="J128" s="170" t="s">
        <v>612</v>
      </c>
      <c r="K128" s="171">
        <v>112</v>
      </c>
      <c r="L128" s="253">
        <v>0</v>
      </c>
      <c r="M128" s="251"/>
      <c r="N128" s="254">
        <f>ROUND(L128*K128,0)</f>
        <v>0</v>
      </c>
      <c r="O128" s="251"/>
      <c r="P128" s="251"/>
      <c r="Q128" s="251"/>
      <c r="R128" s="134"/>
      <c r="T128" s="165" t="s">
        <v>3</v>
      </c>
      <c r="U128" s="40" t="s">
        <v>39</v>
      </c>
      <c r="V128" s="32"/>
      <c r="W128" s="166">
        <f>V128*K128</f>
        <v>0</v>
      </c>
      <c r="X128" s="166">
        <v>0.00161</v>
      </c>
      <c r="Y128" s="166">
        <f>X128*K128</f>
        <v>0.18032</v>
      </c>
      <c r="Z128" s="166">
        <v>0</v>
      </c>
      <c r="AA128" s="167">
        <f>Z128*K128</f>
        <v>0</v>
      </c>
      <c r="AR128" s="14" t="s">
        <v>212</v>
      </c>
      <c r="AT128" s="14" t="s">
        <v>217</v>
      </c>
      <c r="AU128" s="14" t="s">
        <v>84</v>
      </c>
      <c r="AY128" s="14" t="s">
        <v>196</v>
      </c>
      <c r="BE128" s="110">
        <f>IF(U128="základní",N128,0)</f>
        <v>0</v>
      </c>
      <c r="BF128" s="110">
        <f>IF(U128="snížená",N128,0)</f>
        <v>0</v>
      </c>
      <c r="BG128" s="110">
        <f>IF(U128="zákl. přenesená",N128,0)</f>
        <v>0</v>
      </c>
      <c r="BH128" s="110">
        <f>IF(U128="sníž. přenesená",N128,0)</f>
        <v>0</v>
      </c>
      <c r="BI128" s="110">
        <f>IF(U128="nulová",N128,0)</f>
        <v>0</v>
      </c>
      <c r="BJ128" s="14" t="s">
        <v>9</v>
      </c>
      <c r="BK128" s="110">
        <f>ROUND(L128*K128,0)</f>
        <v>0</v>
      </c>
      <c r="BL128" s="14" t="s">
        <v>212</v>
      </c>
      <c r="BM128" s="14" t="s">
        <v>2211</v>
      </c>
    </row>
    <row r="129" spans="2:47" s="1" customFormat="1" ht="22.5" customHeight="1">
      <c r="B129" s="31"/>
      <c r="C129" s="32"/>
      <c r="D129" s="32"/>
      <c r="E129" s="32"/>
      <c r="F129" s="270" t="s">
        <v>2212</v>
      </c>
      <c r="G129" s="204"/>
      <c r="H129" s="204"/>
      <c r="I129" s="204"/>
      <c r="J129" s="32"/>
      <c r="K129" s="32"/>
      <c r="L129" s="32"/>
      <c r="M129" s="32"/>
      <c r="N129" s="32"/>
      <c r="O129" s="32"/>
      <c r="P129" s="32"/>
      <c r="Q129" s="32"/>
      <c r="R129" s="33"/>
      <c r="T129" s="70"/>
      <c r="U129" s="32"/>
      <c r="V129" s="32"/>
      <c r="W129" s="32"/>
      <c r="X129" s="32"/>
      <c r="Y129" s="32"/>
      <c r="Z129" s="32"/>
      <c r="AA129" s="71"/>
      <c r="AT129" s="14" t="s">
        <v>348</v>
      </c>
      <c r="AU129" s="14" t="s">
        <v>84</v>
      </c>
    </row>
    <row r="130" spans="2:65" s="1" customFormat="1" ht="31.5" customHeight="1">
      <c r="B130" s="132"/>
      <c r="C130" s="168" t="s">
        <v>98</v>
      </c>
      <c r="D130" s="168" t="s">
        <v>217</v>
      </c>
      <c r="E130" s="169" t="s">
        <v>2213</v>
      </c>
      <c r="F130" s="252" t="s">
        <v>2214</v>
      </c>
      <c r="G130" s="251"/>
      <c r="H130" s="251"/>
      <c r="I130" s="251"/>
      <c r="J130" s="170" t="s">
        <v>612</v>
      </c>
      <c r="K130" s="171">
        <v>112</v>
      </c>
      <c r="L130" s="253">
        <v>0</v>
      </c>
      <c r="M130" s="251"/>
      <c r="N130" s="254">
        <f>ROUND(L130*K130,0)</f>
        <v>0</v>
      </c>
      <c r="O130" s="251"/>
      <c r="P130" s="251"/>
      <c r="Q130" s="251"/>
      <c r="R130" s="134"/>
      <c r="T130" s="165" t="s">
        <v>3</v>
      </c>
      <c r="U130" s="40" t="s">
        <v>39</v>
      </c>
      <c r="V130" s="32"/>
      <c r="W130" s="166">
        <f>V130*K130</f>
        <v>0</v>
      </c>
      <c r="X130" s="166">
        <v>0</v>
      </c>
      <c r="Y130" s="166">
        <f>X130*K130</f>
        <v>0</v>
      </c>
      <c r="Z130" s="166">
        <v>0</v>
      </c>
      <c r="AA130" s="167">
        <f>Z130*K130</f>
        <v>0</v>
      </c>
      <c r="AR130" s="14" t="s">
        <v>212</v>
      </c>
      <c r="AT130" s="14" t="s">
        <v>217</v>
      </c>
      <c r="AU130" s="14" t="s">
        <v>84</v>
      </c>
      <c r="AY130" s="14" t="s">
        <v>196</v>
      </c>
      <c r="BE130" s="110">
        <f>IF(U130="základní",N130,0)</f>
        <v>0</v>
      </c>
      <c r="BF130" s="110">
        <f>IF(U130="snížená",N130,0)</f>
        <v>0</v>
      </c>
      <c r="BG130" s="110">
        <f>IF(U130="zákl. přenesená",N130,0)</f>
        <v>0</v>
      </c>
      <c r="BH130" s="110">
        <f>IF(U130="sníž. přenesená",N130,0)</f>
        <v>0</v>
      </c>
      <c r="BI130" s="110">
        <f>IF(U130="nulová",N130,0)</f>
        <v>0</v>
      </c>
      <c r="BJ130" s="14" t="s">
        <v>9</v>
      </c>
      <c r="BK130" s="110">
        <f>ROUND(L130*K130,0)</f>
        <v>0</v>
      </c>
      <c r="BL130" s="14" t="s">
        <v>212</v>
      </c>
      <c r="BM130" s="14" t="s">
        <v>2215</v>
      </c>
    </row>
    <row r="131" spans="2:65" s="1" customFormat="1" ht="31.5" customHeight="1">
      <c r="B131" s="132"/>
      <c r="C131" s="168" t="s">
        <v>212</v>
      </c>
      <c r="D131" s="168" t="s">
        <v>217</v>
      </c>
      <c r="E131" s="169" t="s">
        <v>2216</v>
      </c>
      <c r="F131" s="252" t="s">
        <v>2217</v>
      </c>
      <c r="G131" s="251"/>
      <c r="H131" s="251"/>
      <c r="I131" s="251"/>
      <c r="J131" s="170" t="s">
        <v>906</v>
      </c>
      <c r="K131" s="171">
        <v>0.36</v>
      </c>
      <c r="L131" s="253">
        <v>0</v>
      </c>
      <c r="M131" s="251"/>
      <c r="N131" s="254">
        <f>ROUND(L131*K131,0)</f>
        <v>0</v>
      </c>
      <c r="O131" s="251"/>
      <c r="P131" s="251"/>
      <c r="Q131" s="251"/>
      <c r="R131" s="134"/>
      <c r="T131" s="165" t="s">
        <v>3</v>
      </c>
      <c r="U131" s="40" t="s">
        <v>39</v>
      </c>
      <c r="V131" s="32"/>
      <c r="W131" s="166">
        <f>V131*K131</f>
        <v>0</v>
      </c>
      <c r="X131" s="166">
        <v>0</v>
      </c>
      <c r="Y131" s="166">
        <f>X131*K131</f>
        <v>0</v>
      </c>
      <c r="Z131" s="166">
        <v>0</v>
      </c>
      <c r="AA131" s="167">
        <f>Z131*K131</f>
        <v>0</v>
      </c>
      <c r="AR131" s="14" t="s">
        <v>212</v>
      </c>
      <c r="AT131" s="14" t="s">
        <v>217</v>
      </c>
      <c r="AU131" s="14" t="s">
        <v>84</v>
      </c>
      <c r="AY131" s="14" t="s">
        <v>196</v>
      </c>
      <c r="BE131" s="110">
        <f>IF(U131="základní",N131,0)</f>
        <v>0</v>
      </c>
      <c r="BF131" s="110">
        <f>IF(U131="snížená",N131,0)</f>
        <v>0</v>
      </c>
      <c r="BG131" s="110">
        <f>IF(U131="zákl. přenesená",N131,0)</f>
        <v>0</v>
      </c>
      <c r="BH131" s="110">
        <f>IF(U131="sníž. přenesená",N131,0)</f>
        <v>0</v>
      </c>
      <c r="BI131" s="110">
        <f>IF(U131="nulová",N131,0)</f>
        <v>0</v>
      </c>
      <c r="BJ131" s="14" t="s">
        <v>9</v>
      </c>
      <c r="BK131" s="110">
        <f>ROUND(L131*K131,0)</f>
        <v>0</v>
      </c>
      <c r="BL131" s="14" t="s">
        <v>212</v>
      </c>
      <c r="BM131" s="14" t="s">
        <v>2218</v>
      </c>
    </row>
    <row r="132" spans="2:65" s="1" customFormat="1" ht="31.5" customHeight="1">
      <c r="B132" s="132"/>
      <c r="C132" s="168" t="s">
        <v>216</v>
      </c>
      <c r="D132" s="168" t="s">
        <v>217</v>
      </c>
      <c r="E132" s="169" t="s">
        <v>2219</v>
      </c>
      <c r="F132" s="252" t="s">
        <v>2220</v>
      </c>
      <c r="G132" s="251"/>
      <c r="H132" s="251"/>
      <c r="I132" s="251"/>
      <c r="J132" s="170" t="s">
        <v>906</v>
      </c>
      <c r="K132" s="171">
        <v>0.36</v>
      </c>
      <c r="L132" s="253">
        <v>0</v>
      </c>
      <c r="M132" s="251"/>
      <c r="N132" s="254">
        <f>ROUND(L132*K132,0)</f>
        <v>0</v>
      </c>
      <c r="O132" s="251"/>
      <c r="P132" s="251"/>
      <c r="Q132" s="251"/>
      <c r="R132" s="134"/>
      <c r="T132" s="165" t="s">
        <v>3</v>
      </c>
      <c r="U132" s="40" t="s">
        <v>39</v>
      </c>
      <c r="V132" s="32"/>
      <c r="W132" s="166">
        <f>V132*K132</f>
        <v>0</v>
      </c>
      <c r="X132" s="166">
        <v>0</v>
      </c>
      <c r="Y132" s="166">
        <f>X132*K132</f>
        <v>0</v>
      </c>
      <c r="Z132" s="166">
        <v>0</v>
      </c>
      <c r="AA132" s="167">
        <f>Z132*K132</f>
        <v>0</v>
      </c>
      <c r="AR132" s="14" t="s">
        <v>212</v>
      </c>
      <c r="AT132" s="14" t="s">
        <v>217</v>
      </c>
      <c r="AU132" s="14" t="s">
        <v>84</v>
      </c>
      <c r="AY132" s="14" t="s">
        <v>196</v>
      </c>
      <c r="BE132" s="110">
        <f>IF(U132="základní",N132,0)</f>
        <v>0</v>
      </c>
      <c r="BF132" s="110">
        <f>IF(U132="snížená",N132,0)</f>
        <v>0</v>
      </c>
      <c r="BG132" s="110">
        <f>IF(U132="zákl. přenesená",N132,0)</f>
        <v>0</v>
      </c>
      <c r="BH132" s="110">
        <f>IF(U132="sníž. přenesená",N132,0)</f>
        <v>0</v>
      </c>
      <c r="BI132" s="110">
        <f>IF(U132="nulová",N132,0)</f>
        <v>0</v>
      </c>
      <c r="BJ132" s="14" t="s">
        <v>9</v>
      </c>
      <c r="BK132" s="110">
        <f>ROUND(L132*K132,0)</f>
        <v>0</v>
      </c>
      <c r="BL132" s="14" t="s">
        <v>212</v>
      </c>
      <c r="BM132" s="14" t="s">
        <v>2221</v>
      </c>
    </row>
    <row r="133" spans="2:65" s="1" customFormat="1" ht="31.5" customHeight="1">
      <c r="B133" s="132"/>
      <c r="C133" s="168" t="s">
        <v>221</v>
      </c>
      <c r="D133" s="168" t="s">
        <v>217</v>
      </c>
      <c r="E133" s="169" t="s">
        <v>2222</v>
      </c>
      <c r="F133" s="252" t="s">
        <v>2223</v>
      </c>
      <c r="G133" s="251"/>
      <c r="H133" s="251"/>
      <c r="I133" s="251"/>
      <c r="J133" s="170" t="s">
        <v>906</v>
      </c>
      <c r="K133" s="171">
        <v>0.36</v>
      </c>
      <c r="L133" s="253">
        <v>0</v>
      </c>
      <c r="M133" s="251"/>
      <c r="N133" s="254">
        <f>ROUND(L133*K133,0)</f>
        <v>0</v>
      </c>
      <c r="O133" s="251"/>
      <c r="P133" s="251"/>
      <c r="Q133" s="251"/>
      <c r="R133" s="134"/>
      <c r="T133" s="165" t="s">
        <v>3</v>
      </c>
      <c r="U133" s="40" t="s">
        <v>39</v>
      </c>
      <c r="V133" s="32"/>
      <c r="W133" s="166">
        <f>V133*K133</f>
        <v>0</v>
      </c>
      <c r="X133" s="166">
        <v>0</v>
      </c>
      <c r="Y133" s="166">
        <f>X133*K133</f>
        <v>0</v>
      </c>
      <c r="Z133" s="166">
        <v>0</v>
      </c>
      <c r="AA133" s="167">
        <f>Z133*K133</f>
        <v>0</v>
      </c>
      <c r="AR133" s="14" t="s">
        <v>212</v>
      </c>
      <c r="AT133" s="14" t="s">
        <v>217</v>
      </c>
      <c r="AU133" s="14" t="s">
        <v>84</v>
      </c>
      <c r="AY133" s="14" t="s">
        <v>196</v>
      </c>
      <c r="BE133" s="110">
        <f>IF(U133="základní",N133,0)</f>
        <v>0</v>
      </c>
      <c r="BF133" s="110">
        <f>IF(U133="snížená",N133,0)</f>
        <v>0</v>
      </c>
      <c r="BG133" s="110">
        <f>IF(U133="zákl. přenesená",N133,0)</f>
        <v>0</v>
      </c>
      <c r="BH133" s="110">
        <f>IF(U133="sníž. přenesená",N133,0)</f>
        <v>0</v>
      </c>
      <c r="BI133" s="110">
        <f>IF(U133="nulová",N133,0)</f>
        <v>0</v>
      </c>
      <c r="BJ133" s="14" t="s">
        <v>9</v>
      </c>
      <c r="BK133" s="110">
        <f>ROUND(L133*K133,0)</f>
        <v>0</v>
      </c>
      <c r="BL133" s="14" t="s">
        <v>212</v>
      </c>
      <c r="BM133" s="14" t="s">
        <v>2224</v>
      </c>
    </row>
    <row r="134" spans="2:63" s="10" customFormat="1" ht="37.35" customHeight="1">
      <c r="B134" s="150"/>
      <c r="C134" s="151"/>
      <c r="D134" s="152" t="s">
        <v>2202</v>
      </c>
      <c r="E134" s="152"/>
      <c r="F134" s="152"/>
      <c r="G134" s="152"/>
      <c r="H134" s="152"/>
      <c r="I134" s="152"/>
      <c r="J134" s="152"/>
      <c r="K134" s="152"/>
      <c r="L134" s="152"/>
      <c r="M134" s="152"/>
      <c r="N134" s="273">
        <f>BK134</f>
        <v>0</v>
      </c>
      <c r="O134" s="274"/>
      <c r="P134" s="274"/>
      <c r="Q134" s="274"/>
      <c r="R134" s="153"/>
      <c r="T134" s="154"/>
      <c r="U134" s="151"/>
      <c r="V134" s="151"/>
      <c r="W134" s="155">
        <f>W135+W171</f>
        <v>0</v>
      </c>
      <c r="X134" s="151"/>
      <c r="Y134" s="155">
        <f>Y135+Y171</f>
        <v>0.20939499999999997</v>
      </c>
      <c r="Z134" s="151"/>
      <c r="AA134" s="156">
        <f>AA135+AA171</f>
        <v>0</v>
      </c>
      <c r="AR134" s="157" t="s">
        <v>9</v>
      </c>
      <c r="AT134" s="158" t="s">
        <v>73</v>
      </c>
      <c r="AU134" s="158" t="s">
        <v>74</v>
      </c>
      <c r="AY134" s="157" t="s">
        <v>196</v>
      </c>
      <c r="BK134" s="159">
        <f>BK135+BK171</f>
        <v>0</v>
      </c>
    </row>
    <row r="135" spans="2:63" s="10" customFormat="1" ht="19.9" customHeight="1">
      <c r="B135" s="150"/>
      <c r="C135" s="151"/>
      <c r="D135" s="160" t="s">
        <v>2203</v>
      </c>
      <c r="E135" s="160"/>
      <c r="F135" s="160"/>
      <c r="G135" s="160"/>
      <c r="H135" s="160"/>
      <c r="I135" s="160"/>
      <c r="J135" s="160"/>
      <c r="K135" s="160"/>
      <c r="L135" s="160"/>
      <c r="M135" s="160"/>
      <c r="N135" s="262">
        <f>BK135</f>
        <v>0</v>
      </c>
      <c r="O135" s="263"/>
      <c r="P135" s="263"/>
      <c r="Q135" s="263"/>
      <c r="R135" s="153"/>
      <c r="T135" s="154"/>
      <c r="U135" s="151"/>
      <c r="V135" s="151"/>
      <c r="W135" s="155">
        <f>SUM(W136:W170)</f>
        <v>0</v>
      </c>
      <c r="X135" s="151"/>
      <c r="Y135" s="155">
        <f>SUM(Y136:Y170)</f>
        <v>0.18369999999999997</v>
      </c>
      <c r="Z135" s="151"/>
      <c r="AA135" s="156">
        <f>SUM(AA136:AA170)</f>
        <v>0</v>
      </c>
      <c r="AR135" s="157" t="s">
        <v>9</v>
      </c>
      <c r="AT135" s="158" t="s">
        <v>73</v>
      </c>
      <c r="AU135" s="158" t="s">
        <v>9</v>
      </c>
      <c r="AY135" s="157" t="s">
        <v>196</v>
      </c>
      <c r="BK135" s="159">
        <f>SUM(BK136:BK170)</f>
        <v>0</v>
      </c>
    </row>
    <row r="136" spans="2:65" s="1" customFormat="1" ht="22.5" customHeight="1">
      <c r="B136" s="132"/>
      <c r="C136" s="168" t="s">
        <v>242</v>
      </c>
      <c r="D136" s="168" t="s">
        <v>217</v>
      </c>
      <c r="E136" s="169" t="s">
        <v>2225</v>
      </c>
      <c r="F136" s="252" t="s">
        <v>2226</v>
      </c>
      <c r="G136" s="251"/>
      <c r="H136" s="251"/>
      <c r="I136" s="251"/>
      <c r="J136" s="170" t="s">
        <v>2227</v>
      </c>
      <c r="K136" s="171">
        <v>4</v>
      </c>
      <c r="L136" s="253">
        <v>0</v>
      </c>
      <c r="M136" s="251"/>
      <c r="N136" s="254">
        <f>ROUND(L136*K136,0)</f>
        <v>0</v>
      </c>
      <c r="O136" s="251"/>
      <c r="P136" s="251"/>
      <c r="Q136" s="251"/>
      <c r="R136" s="134"/>
      <c r="T136" s="165" t="s">
        <v>3</v>
      </c>
      <c r="U136" s="40" t="s">
        <v>39</v>
      </c>
      <c r="V136" s="32"/>
      <c r="W136" s="166">
        <f>V136*K136</f>
        <v>0</v>
      </c>
      <c r="X136" s="166">
        <v>0</v>
      </c>
      <c r="Y136" s="166">
        <f>X136*K136</f>
        <v>0</v>
      </c>
      <c r="Z136" s="166">
        <v>0</v>
      </c>
      <c r="AA136" s="167">
        <f>Z136*K136</f>
        <v>0</v>
      </c>
      <c r="AR136" s="14" t="s">
        <v>212</v>
      </c>
      <c r="AT136" s="14" t="s">
        <v>217</v>
      </c>
      <c r="AU136" s="14" t="s">
        <v>84</v>
      </c>
      <c r="AY136" s="14" t="s">
        <v>196</v>
      </c>
      <c r="BE136" s="110">
        <f>IF(U136="základní",N136,0)</f>
        <v>0</v>
      </c>
      <c r="BF136" s="110">
        <f>IF(U136="snížená",N136,0)</f>
        <v>0</v>
      </c>
      <c r="BG136" s="110">
        <f>IF(U136="zákl. přenesená",N136,0)</f>
        <v>0</v>
      </c>
      <c r="BH136" s="110">
        <f>IF(U136="sníž. přenesená",N136,0)</f>
        <v>0</v>
      </c>
      <c r="BI136" s="110">
        <f>IF(U136="nulová",N136,0)</f>
        <v>0</v>
      </c>
      <c r="BJ136" s="14" t="s">
        <v>9</v>
      </c>
      <c r="BK136" s="110">
        <f>ROUND(L136*K136,0)</f>
        <v>0</v>
      </c>
      <c r="BL136" s="14" t="s">
        <v>212</v>
      </c>
      <c r="BM136" s="14" t="s">
        <v>2228</v>
      </c>
    </row>
    <row r="137" spans="2:47" s="1" customFormat="1" ht="22.5" customHeight="1">
      <c r="B137" s="31"/>
      <c r="C137" s="32"/>
      <c r="D137" s="32"/>
      <c r="E137" s="32"/>
      <c r="F137" s="270" t="s">
        <v>2208</v>
      </c>
      <c r="G137" s="204"/>
      <c r="H137" s="204"/>
      <c r="I137" s="204"/>
      <c r="J137" s="32"/>
      <c r="K137" s="32"/>
      <c r="L137" s="32"/>
      <c r="M137" s="32"/>
      <c r="N137" s="32"/>
      <c r="O137" s="32"/>
      <c r="P137" s="32"/>
      <c r="Q137" s="32"/>
      <c r="R137" s="33"/>
      <c r="T137" s="70"/>
      <c r="U137" s="32"/>
      <c r="V137" s="32"/>
      <c r="W137" s="32"/>
      <c r="X137" s="32"/>
      <c r="Y137" s="32"/>
      <c r="Z137" s="32"/>
      <c r="AA137" s="71"/>
      <c r="AT137" s="14" t="s">
        <v>348</v>
      </c>
      <c r="AU137" s="14" t="s">
        <v>84</v>
      </c>
    </row>
    <row r="138" spans="2:65" s="1" customFormat="1" ht="22.5" customHeight="1">
      <c r="B138" s="132"/>
      <c r="C138" s="168" t="s">
        <v>247</v>
      </c>
      <c r="D138" s="168" t="s">
        <v>217</v>
      </c>
      <c r="E138" s="169" t="s">
        <v>2229</v>
      </c>
      <c r="F138" s="252" t="s">
        <v>2230</v>
      </c>
      <c r="G138" s="251"/>
      <c r="H138" s="251"/>
      <c r="I138" s="251"/>
      <c r="J138" s="170" t="s">
        <v>250</v>
      </c>
      <c r="K138" s="171">
        <v>2</v>
      </c>
      <c r="L138" s="253">
        <v>0</v>
      </c>
      <c r="M138" s="251"/>
      <c r="N138" s="254">
        <f aca="true" t="shared" si="5" ref="N138:N151">ROUND(L138*K138,0)</f>
        <v>0</v>
      </c>
      <c r="O138" s="251"/>
      <c r="P138" s="251"/>
      <c r="Q138" s="251"/>
      <c r="R138" s="134"/>
      <c r="T138" s="165" t="s">
        <v>3</v>
      </c>
      <c r="U138" s="40" t="s">
        <v>39</v>
      </c>
      <c r="V138" s="32"/>
      <c r="W138" s="166">
        <f aca="true" t="shared" si="6" ref="W138:W151">V138*K138</f>
        <v>0</v>
      </c>
      <c r="X138" s="166">
        <v>0</v>
      </c>
      <c r="Y138" s="166">
        <f aca="true" t="shared" si="7" ref="Y138:Y151">X138*K138</f>
        <v>0</v>
      </c>
      <c r="Z138" s="166">
        <v>0</v>
      </c>
      <c r="AA138" s="167">
        <f aca="true" t="shared" si="8" ref="AA138:AA151">Z138*K138</f>
        <v>0</v>
      </c>
      <c r="AR138" s="14" t="s">
        <v>212</v>
      </c>
      <c r="AT138" s="14" t="s">
        <v>217</v>
      </c>
      <c r="AU138" s="14" t="s">
        <v>84</v>
      </c>
      <c r="AY138" s="14" t="s">
        <v>196</v>
      </c>
      <c r="BE138" s="110">
        <f aca="true" t="shared" si="9" ref="BE138:BE151">IF(U138="základní",N138,0)</f>
        <v>0</v>
      </c>
      <c r="BF138" s="110">
        <f aca="true" t="shared" si="10" ref="BF138:BF151">IF(U138="snížená",N138,0)</f>
        <v>0</v>
      </c>
      <c r="BG138" s="110">
        <f aca="true" t="shared" si="11" ref="BG138:BG151">IF(U138="zákl. přenesená",N138,0)</f>
        <v>0</v>
      </c>
      <c r="BH138" s="110">
        <f aca="true" t="shared" si="12" ref="BH138:BH151">IF(U138="sníž. přenesená",N138,0)</f>
        <v>0</v>
      </c>
      <c r="BI138" s="110">
        <f aca="true" t="shared" si="13" ref="BI138:BI151">IF(U138="nulová",N138,0)</f>
        <v>0</v>
      </c>
      <c r="BJ138" s="14" t="s">
        <v>9</v>
      </c>
      <c r="BK138" s="110">
        <f aca="true" t="shared" si="14" ref="BK138:BK151">ROUND(L138*K138,0)</f>
        <v>0</v>
      </c>
      <c r="BL138" s="14" t="s">
        <v>212</v>
      </c>
      <c r="BM138" s="14" t="s">
        <v>2231</v>
      </c>
    </row>
    <row r="139" spans="2:65" s="1" customFormat="1" ht="31.5" customHeight="1">
      <c r="B139" s="132"/>
      <c r="C139" s="168" t="s">
        <v>264</v>
      </c>
      <c r="D139" s="168" t="s">
        <v>217</v>
      </c>
      <c r="E139" s="169" t="s">
        <v>2232</v>
      </c>
      <c r="F139" s="252" t="s">
        <v>2233</v>
      </c>
      <c r="G139" s="251"/>
      <c r="H139" s="251"/>
      <c r="I139" s="251"/>
      <c r="J139" s="170" t="s">
        <v>250</v>
      </c>
      <c r="K139" s="171">
        <v>2</v>
      </c>
      <c r="L139" s="253">
        <v>0</v>
      </c>
      <c r="M139" s="251"/>
      <c r="N139" s="254">
        <f t="shared" si="5"/>
        <v>0</v>
      </c>
      <c r="O139" s="251"/>
      <c r="P139" s="251"/>
      <c r="Q139" s="251"/>
      <c r="R139" s="134"/>
      <c r="T139" s="165" t="s">
        <v>3</v>
      </c>
      <c r="U139" s="40" t="s">
        <v>39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212</v>
      </c>
      <c r="AT139" s="14" t="s">
        <v>217</v>
      </c>
      <c r="AU139" s="14" t="s">
        <v>84</v>
      </c>
      <c r="AY139" s="14" t="s">
        <v>196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9</v>
      </c>
      <c r="BK139" s="110">
        <f t="shared" si="14"/>
        <v>0</v>
      </c>
      <c r="BL139" s="14" t="s">
        <v>212</v>
      </c>
      <c r="BM139" s="14" t="s">
        <v>2234</v>
      </c>
    </row>
    <row r="140" spans="2:65" s="1" customFormat="1" ht="31.5" customHeight="1">
      <c r="B140" s="132"/>
      <c r="C140" s="168" t="s">
        <v>401</v>
      </c>
      <c r="D140" s="168" t="s">
        <v>217</v>
      </c>
      <c r="E140" s="169" t="s">
        <v>2235</v>
      </c>
      <c r="F140" s="252" t="s">
        <v>2236</v>
      </c>
      <c r="G140" s="251"/>
      <c r="H140" s="251"/>
      <c r="I140" s="251"/>
      <c r="J140" s="170" t="s">
        <v>250</v>
      </c>
      <c r="K140" s="171">
        <v>1</v>
      </c>
      <c r="L140" s="253">
        <v>0</v>
      </c>
      <c r="M140" s="251"/>
      <c r="N140" s="254">
        <f t="shared" si="5"/>
        <v>0</v>
      </c>
      <c r="O140" s="251"/>
      <c r="P140" s="251"/>
      <c r="Q140" s="251"/>
      <c r="R140" s="134"/>
      <c r="T140" s="165" t="s">
        <v>3</v>
      </c>
      <c r="U140" s="40" t="s">
        <v>39</v>
      </c>
      <c r="V140" s="32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4" t="s">
        <v>212</v>
      </c>
      <c r="AT140" s="14" t="s">
        <v>217</v>
      </c>
      <c r="AU140" s="14" t="s">
        <v>84</v>
      </c>
      <c r="AY140" s="14" t="s">
        <v>196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9</v>
      </c>
      <c r="BK140" s="110">
        <f t="shared" si="14"/>
        <v>0</v>
      </c>
      <c r="BL140" s="14" t="s">
        <v>212</v>
      </c>
      <c r="BM140" s="14" t="s">
        <v>2237</v>
      </c>
    </row>
    <row r="141" spans="2:65" s="1" customFormat="1" ht="31.5" customHeight="1">
      <c r="B141" s="132"/>
      <c r="C141" s="168" t="s">
        <v>203</v>
      </c>
      <c r="D141" s="168" t="s">
        <v>217</v>
      </c>
      <c r="E141" s="169" t="s">
        <v>2238</v>
      </c>
      <c r="F141" s="252" t="s">
        <v>2239</v>
      </c>
      <c r="G141" s="251"/>
      <c r="H141" s="251"/>
      <c r="I141" s="251"/>
      <c r="J141" s="170" t="s">
        <v>250</v>
      </c>
      <c r="K141" s="171">
        <v>2</v>
      </c>
      <c r="L141" s="253">
        <v>0</v>
      </c>
      <c r="M141" s="251"/>
      <c r="N141" s="254">
        <f t="shared" si="5"/>
        <v>0</v>
      </c>
      <c r="O141" s="251"/>
      <c r="P141" s="251"/>
      <c r="Q141" s="251"/>
      <c r="R141" s="134"/>
      <c r="T141" s="165" t="s">
        <v>3</v>
      </c>
      <c r="U141" s="40" t="s">
        <v>39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212</v>
      </c>
      <c r="AT141" s="14" t="s">
        <v>217</v>
      </c>
      <c r="AU141" s="14" t="s">
        <v>84</v>
      </c>
      <c r="AY141" s="14" t="s">
        <v>196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9</v>
      </c>
      <c r="BK141" s="110">
        <f t="shared" si="14"/>
        <v>0</v>
      </c>
      <c r="BL141" s="14" t="s">
        <v>212</v>
      </c>
      <c r="BM141" s="14" t="s">
        <v>2240</v>
      </c>
    </row>
    <row r="142" spans="2:65" s="1" customFormat="1" ht="31.5" customHeight="1">
      <c r="B142" s="132"/>
      <c r="C142" s="168" t="s">
        <v>284</v>
      </c>
      <c r="D142" s="168" t="s">
        <v>217</v>
      </c>
      <c r="E142" s="169" t="s">
        <v>2241</v>
      </c>
      <c r="F142" s="252" t="s">
        <v>2242</v>
      </c>
      <c r="G142" s="251"/>
      <c r="H142" s="251"/>
      <c r="I142" s="251"/>
      <c r="J142" s="170" t="s">
        <v>250</v>
      </c>
      <c r="K142" s="171">
        <v>1</v>
      </c>
      <c r="L142" s="253">
        <v>0</v>
      </c>
      <c r="M142" s="251"/>
      <c r="N142" s="254">
        <f t="shared" si="5"/>
        <v>0</v>
      </c>
      <c r="O142" s="251"/>
      <c r="P142" s="251"/>
      <c r="Q142" s="251"/>
      <c r="R142" s="134"/>
      <c r="T142" s="165" t="s">
        <v>3</v>
      </c>
      <c r="U142" s="40" t="s">
        <v>39</v>
      </c>
      <c r="V142" s="32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4" t="s">
        <v>212</v>
      </c>
      <c r="AT142" s="14" t="s">
        <v>217</v>
      </c>
      <c r="AU142" s="14" t="s">
        <v>84</v>
      </c>
      <c r="AY142" s="14" t="s">
        <v>196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9</v>
      </c>
      <c r="BK142" s="110">
        <f t="shared" si="14"/>
        <v>0</v>
      </c>
      <c r="BL142" s="14" t="s">
        <v>212</v>
      </c>
      <c r="BM142" s="14" t="s">
        <v>2243</v>
      </c>
    </row>
    <row r="143" spans="2:65" s="1" customFormat="1" ht="31.5" customHeight="1">
      <c r="B143" s="132"/>
      <c r="C143" s="168" t="s">
        <v>410</v>
      </c>
      <c r="D143" s="168" t="s">
        <v>217</v>
      </c>
      <c r="E143" s="169" t="s">
        <v>2244</v>
      </c>
      <c r="F143" s="252" t="s">
        <v>2245</v>
      </c>
      <c r="G143" s="251"/>
      <c r="H143" s="251"/>
      <c r="I143" s="251"/>
      <c r="J143" s="170" t="s">
        <v>250</v>
      </c>
      <c r="K143" s="171">
        <v>1</v>
      </c>
      <c r="L143" s="253">
        <v>0</v>
      </c>
      <c r="M143" s="251"/>
      <c r="N143" s="254">
        <f t="shared" si="5"/>
        <v>0</v>
      </c>
      <c r="O143" s="251"/>
      <c r="P143" s="251"/>
      <c r="Q143" s="251"/>
      <c r="R143" s="134"/>
      <c r="T143" s="165" t="s">
        <v>3</v>
      </c>
      <c r="U143" s="40" t="s">
        <v>39</v>
      </c>
      <c r="V143" s="32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4" t="s">
        <v>212</v>
      </c>
      <c r="AT143" s="14" t="s">
        <v>217</v>
      </c>
      <c r="AU143" s="14" t="s">
        <v>84</v>
      </c>
      <c r="AY143" s="14" t="s">
        <v>196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4" t="s">
        <v>9</v>
      </c>
      <c r="BK143" s="110">
        <f t="shared" si="14"/>
        <v>0</v>
      </c>
      <c r="BL143" s="14" t="s">
        <v>212</v>
      </c>
      <c r="BM143" s="14" t="s">
        <v>2246</v>
      </c>
    </row>
    <row r="144" spans="2:65" s="1" customFormat="1" ht="22.5" customHeight="1">
      <c r="B144" s="132"/>
      <c r="C144" s="168" t="s">
        <v>413</v>
      </c>
      <c r="D144" s="168" t="s">
        <v>217</v>
      </c>
      <c r="E144" s="169" t="s">
        <v>2247</v>
      </c>
      <c r="F144" s="252" t="s">
        <v>2248</v>
      </c>
      <c r="G144" s="251"/>
      <c r="H144" s="251"/>
      <c r="I144" s="251"/>
      <c r="J144" s="170" t="s">
        <v>250</v>
      </c>
      <c r="K144" s="171">
        <v>1</v>
      </c>
      <c r="L144" s="253">
        <v>0</v>
      </c>
      <c r="M144" s="251"/>
      <c r="N144" s="254">
        <f t="shared" si="5"/>
        <v>0</v>
      </c>
      <c r="O144" s="251"/>
      <c r="P144" s="251"/>
      <c r="Q144" s="251"/>
      <c r="R144" s="134"/>
      <c r="T144" s="165" t="s">
        <v>3</v>
      </c>
      <c r="U144" s="40" t="s">
        <v>39</v>
      </c>
      <c r="V144" s="32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4" t="s">
        <v>212</v>
      </c>
      <c r="AT144" s="14" t="s">
        <v>217</v>
      </c>
      <c r="AU144" s="14" t="s">
        <v>84</v>
      </c>
      <c r="AY144" s="14" t="s">
        <v>196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4" t="s">
        <v>9</v>
      </c>
      <c r="BK144" s="110">
        <f t="shared" si="14"/>
        <v>0</v>
      </c>
      <c r="BL144" s="14" t="s">
        <v>212</v>
      </c>
      <c r="BM144" s="14" t="s">
        <v>2249</v>
      </c>
    </row>
    <row r="145" spans="2:65" s="1" customFormat="1" ht="31.5" customHeight="1">
      <c r="B145" s="132"/>
      <c r="C145" s="168" t="s">
        <v>416</v>
      </c>
      <c r="D145" s="168" t="s">
        <v>217</v>
      </c>
      <c r="E145" s="169" t="s">
        <v>2250</v>
      </c>
      <c r="F145" s="252" t="s">
        <v>2251</v>
      </c>
      <c r="G145" s="251"/>
      <c r="H145" s="251"/>
      <c r="I145" s="251"/>
      <c r="J145" s="170" t="s">
        <v>250</v>
      </c>
      <c r="K145" s="171">
        <v>5</v>
      </c>
      <c r="L145" s="253">
        <v>0</v>
      </c>
      <c r="M145" s="251"/>
      <c r="N145" s="254">
        <f t="shared" si="5"/>
        <v>0</v>
      </c>
      <c r="O145" s="251"/>
      <c r="P145" s="251"/>
      <c r="Q145" s="251"/>
      <c r="R145" s="134"/>
      <c r="T145" s="165" t="s">
        <v>3</v>
      </c>
      <c r="U145" s="40" t="s">
        <v>39</v>
      </c>
      <c r="V145" s="32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4" t="s">
        <v>212</v>
      </c>
      <c r="AT145" s="14" t="s">
        <v>217</v>
      </c>
      <c r="AU145" s="14" t="s">
        <v>84</v>
      </c>
      <c r="AY145" s="14" t="s">
        <v>196</v>
      </c>
      <c r="BE145" s="110">
        <f t="shared" si="9"/>
        <v>0</v>
      </c>
      <c r="BF145" s="110">
        <f t="shared" si="10"/>
        <v>0</v>
      </c>
      <c r="BG145" s="110">
        <f t="shared" si="11"/>
        <v>0</v>
      </c>
      <c r="BH145" s="110">
        <f t="shared" si="12"/>
        <v>0</v>
      </c>
      <c r="BI145" s="110">
        <f t="shared" si="13"/>
        <v>0</v>
      </c>
      <c r="BJ145" s="14" t="s">
        <v>9</v>
      </c>
      <c r="BK145" s="110">
        <f t="shared" si="14"/>
        <v>0</v>
      </c>
      <c r="BL145" s="14" t="s">
        <v>212</v>
      </c>
      <c r="BM145" s="14" t="s">
        <v>2252</v>
      </c>
    </row>
    <row r="146" spans="2:65" s="1" customFormat="1" ht="31.5" customHeight="1">
      <c r="B146" s="132"/>
      <c r="C146" s="168" t="s">
        <v>300</v>
      </c>
      <c r="D146" s="168" t="s">
        <v>217</v>
      </c>
      <c r="E146" s="169" t="s">
        <v>2253</v>
      </c>
      <c r="F146" s="252" t="s">
        <v>2254</v>
      </c>
      <c r="G146" s="251"/>
      <c r="H146" s="251"/>
      <c r="I146" s="251"/>
      <c r="J146" s="170" t="s">
        <v>307</v>
      </c>
      <c r="K146" s="171">
        <v>49</v>
      </c>
      <c r="L146" s="253">
        <v>0</v>
      </c>
      <c r="M146" s="251"/>
      <c r="N146" s="254">
        <f t="shared" si="5"/>
        <v>0</v>
      </c>
      <c r="O146" s="251"/>
      <c r="P146" s="251"/>
      <c r="Q146" s="251"/>
      <c r="R146" s="134"/>
      <c r="T146" s="165" t="s">
        <v>3</v>
      </c>
      <c r="U146" s="40" t="s">
        <v>39</v>
      </c>
      <c r="V146" s="32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14" t="s">
        <v>212</v>
      </c>
      <c r="AT146" s="14" t="s">
        <v>217</v>
      </c>
      <c r="AU146" s="14" t="s">
        <v>84</v>
      </c>
      <c r="AY146" s="14" t="s">
        <v>196</v>
      </c>
      <c r="BE146" s="110">
        <f t="shared" si="9"/>
        <v>0</v>
      </c>
      <c r="BF146" s="110">
        <f t="shared" si="10"/>
        <v>0</v>
      </c>
      <c r="BG146" s="110">
        <f t="shared" si="11"/>
        <v>0</v>
      </c>
      <c r="BH146" s="110">
        <f t="shared" si="12"/>
        <v>0</v>
      </c>
      <c r="BI146" s="110">
        <f t="shared" si="13"/>
        <v>0</v>
      </c>
      <c r="BJ146" s="14" t="s">
        <v>9</v>
      </c>
      <c r="BK146" s="110">
        <f t="shared" si="14"/>
        <v>0</v>
      </c>
      <c r="BL146" s="14" t="s">
        <v>212</v>
      </c>
      <c r="BM146" s="14" t="s">
        <v>2255</v>
      </c>
    </row>
    <row r="147" spans="2:65" s="1" customFormat="1" ht="31.5" customHeight="1">
      <c r="B147" s="132"/>
      <c r="C147" s="168" t="s">
        <v>304</v>
      </c>
      <c r="D147" s="168" t="s">
        <v>217</v>
      </c>
      <c r="E147" s="169" t="s">
        <v>2256</v>
      </c>
      <c r="F147" s="252" t="s">
        <v>2257</v>
      </c>
      <c r="G147" s="251"/>
      <c r="H147" s="251"/>
      <c r="I147" s="251"/>
      <c r="J147" s="170" t="s">
        <v>307</v>
      </c>
      <c r="K147" s="171">
        <v>49</v>
      </c>
      <c r="L147" s="253">
        <v>0</v>
      </c>
      <c r="M147" s="251"/>
      <c r="N147" s="254">
        <f t="shared" si="5"/>
        <v>0</v>
      </c>
      <c r="O147" s="251"/>
      <c r="P147" s="251"/>
      <c r="Q147" s="251"/>
      <c r="R147" s="134"/>
      <c r="T147" s="165" t="s">
        <v>3</v>
      </c>
      <c r="U147" s="40" t="s">
        <v>39</v>
      </c>
      <c r="V147" s="32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4" t="s">
        <v>212</v>
      </c>
      <c r="AT147" s="14" t="s">
        <v>217</v>
      </c>
      <c r="AU147" s="14" t="s">
        <v>84</v>
      </c>
      <c r="AY147" s="14" t="s">
        <v>196</v>
      </c>
      <c r="BE147" s="110">
        <f t="shared" si="9"/>
        <v>0</v>
      </c>
      <c r="BF147" s="110">
        <f t="shared" si="10"/>
        <v>0</v>
      </c>
      <c r="BG147" s="110">
        <f t="shared" si="11"/>
        <v>0</v>
      </c>
      <c r="BH147" s="110">
        <f t="shared" si="12"/>
        <v>0</v>
      </c>
      <c r="BI147" s="110">
        <f t="shared" si="13"/>
        <v>0</v>
      </c>
      <c r="BJ147" s="14" t="s">
        <v>9</v>
      </c>
      <c r="BK147" s="110">
        <f t="shared" si="14"/>
        <v>0</v>
      </c>
      <c r="BL147" s="14" t="s">
        <v>212</v>
      </c>
      <c r="BM147" s="14" t="s">
        <v>2258</v>
      </c>
    </row>
    <row r="148" spans="2:65" s="1" customFormat="1" ht="31.5" customHeight="1">
      <c r="B148" s="132"/>
      <c r="C148" s="168" t="s">
        <v>312</v>
      </c>
      <c r="D148" s="168" t="s">
        <v>217</v>
      </c>
      <c r="E148" s="169" t="s">
        <v>2259</v>
      </c>
      <c r="F148" s="252" t="s">
        <v>2260</v>
      </c>
      <c r="G148" s="251"/>
      <c r="H148" s="251"/>
      <c r="I148" s="251"/>
      <c r="J148" s="170" t="s">
        <v>250</v>
      </c>
      <c r="K148" s="171">
        <v>1</v>
      </c>
      <c r="L148" s="253">
        <v>0</v>
      </c>
      <c r="M148" s="251"/>
      <c r="N148" s="254">
        <f t="shared" si="5"/>
        <v>0</v>
      </c>
      <c r="O148" s="251"/>
      <c r="P148" s="251"/>
      <c r="Q148" s="251"/>
      <c r="R148" s="134"/>
      <c r="T148" s="165" t="s">
        <v>3</v>
      </c>
      <c r="U148" s="40" t="s">
        <v>39</v>
      </c>
      <c r="V148" s="32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4" t="s">
        <v>212</v>
      </c>
      <c r="AT148" s="14" t="s">
        <v>217</v>
      </c>
      <c r="AU148" s="14" t="s">
        <v>84</v>
      </c>
      <c r="AY148" s="14" t="s">
        <v>196</v>
      </c>
      <c r="BE148" s="110">
        <f t="shared" si="9"/>
        <v>0</v>
      </c>
      <c r="BF148" s="110">
        <f t="shared" si="10"/>
        <v>0</v>
      </c>
      <c r="BG148" s="110">
        <f t="shared" si="11"/>
        <v>0</v>
      </c>
      <c r="BH148" s="110">
        <f t="shared" si="12"/>
        <v>0</v>
      </c>
      <c r="BI148" s="110">
        <f t="shared" si="13"/>
        <v>0</v>
      </c>
      <c r="BJ148" s="14" t="s">
        <v>9</v>
      </c>
      <c r="BK148" s="110">
        <f t="shared" si="14"/>
        <v>0</v>
      </c>
      <c r="BL148" s="14" t="s">
        <v>212</v>
      </c>
      <c r="BM148" s="14" t="s">
        <v>2261</v>
      </c>
    </row>
    <row r="149" spans="2:65" s="1" customFormat="1" ht="31.5" customHeight="1">
      <c r="B149" s="132"/>
      <c r="C149" s="168" t="s">
        <v>316</v>
      </c>
      <c r="D149" s="168" t="s">
        <v>217</v>
      </c>
      <c r="E149" s="169" t="s">
        <v>2262</v>
      </c>
      <c r="F149" s="252" t="s">
        <v>2263</v>
      </c>
      <c r="G149" s="251"/>
      <c r="H149" s="251"/>
      <c r="I149" s="251"/>
      <c r="J149" s="170" t="s">
        <v>250</v>
      </c>
      <c r="K149" s="171">
        <v>5</v>
      </c>
      <c r="L149" s="253">
        <v>0</v>
      </c>
      <c r="M149" s="251"/>
      <c r="N149" s="254">
        <f t="shared" si="5"/>
        <v>0</v>
      </c>
      <c r="O149" s="251"/>
      <c r="P149" s="251"/>
      <c r="Q149" s="251"/>
      <c r="R149" s="134"/>
      <c r="T149" s="165" t="s">
        <v>3</v>
      </c>
      <c r="U149" s="40" t="s">
        <v>39</v>
      </c>
      <c r="V149" s="32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4" t="s">
        <v>212</v>
      </c>
      <c r="AT149" s="14" t="s">
        <v>217</v>
      </c>
      <c r="AU149" s="14" t="s">
        <v>84</v>
      </c>
      <c r="AY149" s="14" t="s">
        <v>196</v>
      </c>
      <c r="BE149" s="110">
        <f t="shared" si="9"/>
        <v>0</v>
      </c>
      <c r="BF149" s="110">
        <f t="shared" si="10"/>
        <v>0</v>
      </c>
      <c r="BG149" s="110">
        <f t="shared" si="11"/>
        <v>0</v>
      </c>
      <c r="BH149" s="110">
        <f t="shared" si="12"/>
        <v>0</v>
      </c>
      <c r="BI149" s="110">
        <f t="shared" si="13"/>
        <v>0</v>
      </c>
      <c r="BJ149" s="14" t="s">
        <v>9</v>
      </c>
      <c r="BK149" s="110">
        <f t="shared" si="14"/>
        <v>0</v>
      </c>
      <c r="BL149" s="14" t="s">
        <v>212</v>
      </c>
      <c r="BM149" s="14" t="s">
        <v>2264</v>
      </c>
    </row>
    <row r="150" spans="2:65" s="1" customFormat="1" ht="22.5" customHeight="1">
      <c r="B150" s="132"/>
      <c r="C150" s="168" t="s">
        <v>320</v>
      </c>
      <c r="D150" s="168" t="s">
        <v>217</v>
      </c>
      <c r="E150" s="169" t="s">
        <v>2265</v>
      </c>
      <c r="F150" s="252" t="s">
        <v>2266</v>
      </c>
      <c r="G150" s="251"/>
      <c r="H150" s="251"/>
      <c r="I150" s="251"/>
      <c r="J150" s="170" t="s">
        <v>245</v>
      </c>
      <c r="K150" s="171">
        <v>2</v>
      </c>
      <c r="L150" s="253">
        <v>0</v>
      </c>
      <c r="M150" s="251"/>
      <c r="N150" s="254">
        <f t="shared" si="5"/>
        <v>0</v>
      </c>
      <c r="O150" s="251"/>
      <c r="P150" s="251"/>
      <c r="Q150" s="251"/>
      <c r="R150" s="134"/>
      <c r="T150" s="165" t="s">
        <v>3</v>
      </c>
      <c r="U150" s="40" t="s">
        <v>39</v>
      </c>
      <c r="V150" s="32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4" t="s">
        <v>212</v>
      </c>
      <c r="AT150" s="14" t="s">
        <v>217</v>
      </c>
      <c r="AU150" s="14" t="s">
        <v>84</v>
      </c>
      <c r="AY150" s="14" t="s">
        <v>196</v>
      </c>
      <c r="BE150" s="110">
        <f t="shared" si="9"/>
        <v>0</v>
      </c>
      <c r="BF150" s="110">
        <f t="shared" si="10"/>
        <v>0</v>
      </c>
      <c r="BG150" s="110">
        <f t="shared" si="11"/>
        <v>0</v>
      </c>
      <c r="BH150" s="110">
        <f t="shared" si="12"/>
        <v>0</v>
      </c>
      <c r="BI150" s="110">
        <f t="shared" si="13"/>
        <v>0</v>
      </c>
      <c r="BJ150" s="14" t="s">
        <v>9</v>
      </c>
      <c r="BK150" s="110">
        <f t="shared" si="14"/>
        <v>0</v>
      </c>
      <c r="BL150" s="14" t="s">
        <v>212</v>
      </c>
      <c r="BM150" s="14" t="s">
        <v>2267</v>
      </c>
    </row>
    <row r="151" spans="2:65" s="1" customFormat="1" ht="31.5" customHeight="1">
      <c r="B151" s="132"/>
      <c r="C151" s="168" t="s">
        <v>256</v>
      </c>
      <c r="D151" s="168" t="s">
        <v>217</v>
      </c>
      <c r="E151" s="169" t="s">
        <v>2268</v>
      </c>
      <c r="F151" s="252" t="s">
        <v>2269</v>
      </c>
      <c r="G151" s="251"/>
      <c r="H151" s="251"/>
      <c r="I151" s="251"/>
      <c r="J151" s="170" t="s">
        <v>250</v>
      </c>
      <c r="K151" s="171">
        <v>1</v>
      </c>
      <c r="L151" s="253">
        <v>0</v>
      </c>
      <c r="M151" s="251"/>
      <c r="N151" s="254">
        <f t="shared" si="5"/>
        <v>0</v>
      </c>
      <c r="O151" s="251"/>
      <c r="P151" s="251"/>
      <c r="Q151" s="251"/>
      <c r="R151" s="134"/>
      <c r="T151" s="165" t="s">
        <v>3</v>
      </c>
      <c r="U151" s="40" t="s">
        <v>39</v>
      </c>
      <c r="V151" s="32"/>
      <c r="W151" s="166">
        <f t="shared" si="6"/>
        <v>0</v>
      </c>
      <c r="X151" s="166">
        <v>0.013</v>
      </c>
      <c r="Y151" s="166">
        <f t="shared" si="7"/>
        <v>0.013</v>
      </c>
      <c r="Z151" s="166">
        <v>0</v>
      </c>
      <c r="AA151" s="167">
        <f t="shared" si="8"/>
        <v>0</v>
      </c>
      <c r="AR151" s="14" t="s">
        <v>212</v>
      </c>
      <c r="AT151" s="14" t="s">
        <v>217</v>
      </c>
      <c r="AU151" s="14" t="s">
        <v>84</v>
      </c>
      <c r="AY151" s="14" t="s">
        <v>196</v>
      </c>
      <c r="BE151" s="110">
        <f t="shared" si="9"/>
        <v>0</v>
      </c>
      <c r="BF151" s="110">
        <f t="shared" si="10"/>
        <v>0</v>
      </c>
      <c r="BG151" s="110">
        <f t="shared" si="11"/>
        <v>0</v>
      </c>
      <c r="BH151" s="110">
        <f t="shared" si="12"/>
        <v>0</v>
      </c>
      <c r="BI151" s="110">
        <f t="shared" si="13"/>
        <v>0</v>
      </c>
      <c r="BJ151" s="14" t="s">
        <v>9</v>
      </c>
      <c r="BK151" s="110">
        <f t="shared" si="14"/>
        <v>0</v>
      </c>
      <c r="BL151" s="14" t="s">
        <v>212</v>
      </c>
      <c r="BM151" s="14" t="s">
        <v>2270</v>
      </c>
    </row>
    <row r="152" spans="2:47" s="1" customFormat="1" ht="30" customHeight="1">
      <c r="B152" s="31"/>
      <c r="C152" s="32"/>
      <c r="D152" s="32"/>
      <c r="E152" s="32"/>
      <c r="F152" s="270" t="s">
        <v>2271</v>
      </c>
      <c r="G152" s="204"/>
      <c r="H152" s="204"/>
      <c r="I152" s="204"/>
      <c r="J152" s="32"/>
      <c r="K152" s="32"/>
      <c r="L152" s="32"/>
      <c r="M152" s="32"/>
      <c r="N152" s="32"/>
      <c r="O152" s="32"/>
      <c r="P152" s="32"/>
      <c r="Q152" s="32"/>
      <c r="R152" s="33"/>
      <c r="T152" s="70"/>
      <c r="U152" s="32"/>
      <c r="V152" s="32"/>
      <c r="W152" s="32"/>
      <c r="X152" s="32"/>
      <c r="Y152" s="32"/>
      <c r="Z152" s="32"/>
      <c r="AA152" s="71"/>
      <c r="AT152" s="14" t="s">
        <v>348</v>
      </c>
      <c r="AU152" s="14" t="s">
        <v>84</v>
      </c>
    </row>
    <row r="153" spans="2:65" s="1" customFormat="1" ht="31.5" customHeight="1">
      <c r="B153" s="132"/>
      <c r="C153" s="168" t="s">
        <v>398</v>
      </c>
      <c r="D153" s="168" t="s">
        <v>217</v>
      </c>
      <c r="E153" s="169" t="s">
        <v>2272</v>
      </c>
      <c r="F153" s="252" t="s">
        <v>2273</v>
      </c>
      <c r="G153" s="251"/>
      <c r="H153" s="251"/>
      <c r="I153" s="251"/>
      <c r="J153" s="170" t="s">
        <v>250</v>
      </c>
      <c r="K153" s="171">
        <v>1</v>
      </c>
      <c r="L153" s="253">
        <v>0</v>
      </c>
      <c r="M153" s="251"/>
      <c r="N153" s="254">
        <f aca="true" t="shared" si="15" ref="N153:N162">ROUND(L153*K153,0)</f>
        <v>0</v>
      </c>
      <c r="O153" s="251"/>
      <c r="P153" s="251"/>
      <c r="Q153" s="251"/>
      <c r="R153" s="134"/>
      <c r="T153" s="165" t="s">
        <v>3</v>
      </c>
      <c r="U153" s="40" t="s">
        <v>39</v>
      </c>
      <c r="V153" s="32"/>
      <c r="W153" s="166">
        <f aca="true" t="shared" si="16" ref="W153:W162">V153*K153</f>
        <v>0</v>
      </c>
      <c r="X153" s="166">
        <v>0.0035</v>
      </c>
      <c r="Y153" s="166">
        <f aca="true" t="shared" si="17" ref="Y153:Y162">X153*K153</f>
        <v>0.0035</v>
      </c>
      <c r="Z153" s="166">
        <v>0</v>
      </c>
      <c r="AA153" s="167">
        <f aca="true" t="shared" si="18" ref="AA153:AA162">Z153*K153</f>
        <v>0</v>
      </c>
      <c r="AR153" s="14" t="s">
        <v>212</v>
      </c>
      <c r="AT153" s="14" t="s">
        <v>217</v>
      </c>
      <c r="AU153" s="14" t="s">
        <v>84</v>
      </c>
      <c r="AY153" s="14" t="s">
        <v>196</v>
      </c>
      <c r="BE153" s="110">
        <f aca="true" t="shared" si="19" ref="BE153:BE162">IF(U153="základní",N153,0)</f>
        <v>0</v>
      </c>
      <c r="BF153" s="110">
        <f aca="true" t="shared" si="20" ref="BF153:BF162">IF(U153="snížená",N153,0)</f>
        <v>0</v>
      </c>
      <c r="BG153" s="110">
        <f aca="true" t="shared" si="21" ref="BG153:BG162">IF(U153="zákl. přenesená",N153,0)</f>
        <v>0</v>
      </c>
      <c r="BH153" s="110">
        <f aca="true" t="shared" si="22" ref="BH153:BH162">IF(U153="sníž. přenesená",N153,0)</f>
        <v>0</v>
      </c>
      <c r="BI153" s="110">
        <f aca="true" t="shared" si="23" ref="BI153:BI162">IF(U153="nulová",N153,0)</f>
        <v>0</v>
      </c>
      <c r="BJ153" s="14" t="s">
        <v>9</v>
      </c>
      <c r="BK153" s="110">
        <f aca="true" t="shared" si="24" ref="BK153:BK162">ROUND(L153*K153,0)</f>
        <v>0</v>
      </c>
      <c r="BL153" s="14" t="s">
        <v>212</v>
      </c>
      <c r="BM153" s="14" t="s">
        <v>2274</v>
      </c>
    </row>
    <row r="154" spans="2:65" s="1" customFormat="1" ht="31.5" customHeight="1">
      <c r="B154" s="132"/>
      <c r="C154" s="168" t="s">
        <v>296</v>
      </c>
      <c r="D154" s="168" t="s">
        <v>217</v>
      </c>
      <c r="E154" s="169" t="s">
        <v>2275</v>
      </c>
      <c r="F154" s="252" t="s">
        <v>2276</v>
      </c>
      <c r="G154" s="251"/>
      <c r="H154" s="251"/>
      <c r="I154" s="251"/>
      <c r="J154" s="170" t="s">
        <v>250</v>
      </c>
      <c r="K154" s="171">
        <v>2</v>
      </c>
      <c r="L154" s="253">
        <v>0</v>
      </c>
      <c r="M154" s="251"/>
      <c r="N154" s="254">
        <f t="shared" si="15"/>
        <v>0</v>
      </c>
      <c r="O154" s="251"/>
      <c r="P154" s="251"/>
      <c r="Q154" s="251"/>
      <c r="R154" s="134"/>
      <c r="T154" s="165" t="s">
        <v>3</v>
      </c>
      <c r="U154" s="40" t="s">
        <v>39</v>
      </c>
      <c r="V154" s="32"/>
      <c r="W154" s="166">
        <f t="shared" si="16"/>
        <v>0</v>
      </c>
      <c r="X154" s="166">
        <v>0.003</v>
      </c>
      <c r="Y154" s="166">
        <f t="shared" si="17"/>
        <v>0.006</v>
      </c>
      <c r="Z154" s="166">
        <v>0</v>
      </c>
      <c r="AA154" s="167">
        <f t="shared" si="18"/>
        <v>0</v>
      </c>
      <c r="AR154" s="14" t="s">
        <v>212</v>
      </c>
      <c r="AT154" s="14" t="s">
        <v>217</v>
      </c>
      <c r="AU154" s="14" t="s">
        <v>84</v>
      </c>
      <c r="AY154" s="14" t="s">
        <v>196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9</v>
      </c>
      <c r="BK154" s="110">
        <f t="shared" si="24"/>
        <v>0</v>
      </c>
      <c r="BL154" s="14" t="s">
        <v>212</v>
      </c>
      <c r="BM154" s="14" t="s">
        <v>2277</v>
      </c>
    </row>
    <row r="155" spans="2:65" s="1" customFormat="1" ht="22.5" customHeight="1">
      <c r="B155" s="132"/>
      <c r="C155" s="168" t="s">
        <v>10</v>
      </c>
      <c r="D155" s="168" t="s">
        <v>217</v>
      </c>
      <c r="E155" s="169" t="s">
        <v>2278</v>
      </c>
      <c r="F155" s="252" t="s">
        <v>2279</v>
      </c>
      <c r="G155" s="251"/>
      <c r="H155" s="251"/>
      <c r="I155" s="251"/>
      <c r="J155" s="170" t="s">
        <v>250</v>
      </c>
      <c r="K155" s="171">
        <v>1</v>
      </c>
      <c r="L155" s="253">
        <v>0</v>
      </c>
      <c r="M155" s="251"/>
      <c r="N155" s="254">
        <f t="shared" si="15"/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 t="shared" si="16"/>
        <v>0</v>
      </c>
      <c r="X155" s="166">
        <v>0.0057</v>
      </c>
      <c r="Y155" s="166">
        <f t="shared" si="17"/>
        <v>0.0057</v>
      </c>
      <c r="Z155" s="166">
        <v>0</v>
      </c>
      <c r="AA155" s="167">
        <f t="shared" si="18"/>
        <v>0</v>
      </c>
      <c r="AR155" s="14" t="s">
        <v>212</v>
      </c>
      <c r="AT155" s="14" t="s">
        <v>217</v>
      </c>
      <c r="AU155" s="14" t="s">
        <v>84</v>
      </c>
      <c r="AY155" s="14" t="s">
        <v>196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9</v>
      </c>
      <c r="BK155" s="110">
        <f t="shared" si="24"/>
        <v>0</v>
      </c>
      <c r="BL155" s="14" t="s">
        <v>212</v>
      </c>
      <c r="BM155" s="14" t="s">
        <v>2280</v>
      </c>
    </row>
    <row r="156" spans="2:65" s="1" customFormat="1" ht="22.5" customHeight="1">
      <c r="B156" s="132"/>
      <c r="C156" s="168" t="s">
        <v>272</v>
      </c>
      <c r="D156" s="168" t="s">
        <v>217</v>
      </c>
      <c r="E156" s="169" t="s">
        <v>2281</v>
      </c>
      <c r="F156" s="252" t="s">
        <v>2282</v>
      </c>
      <c r="G156" s="251"/>
      <c r="H156" s="251"/>
      <c r="I156" s="251"/>
      <c r="J156" s="170" t="s">
        <v>2283</v>
      </c>
      <c r="K156" s="171">
        <v>0.5</v>
      </c>
      <c r="L156" s="253">
        <v>0</v>
      </c>
      <c r="M156" s="251"/>
      <c r="N156" s="254">
        <f t="shared" si="15"/>
        <v>0</v>
      </c>
      <c r="O156" s="251"/>
      <c r="P156" s="251"/>
      <c r="Q156" s="251"/>
      <c r="R156" s="134"/>
      <c r="T156" s="165" t="s">
        <v>3</v>
      </c>
      <c r="U156" s="40" t="s">
        <v>39</v>
      </c>
      <c r="V156" s="32"/>
      <c r="W156" s="166">
        <f t="shared" si="16"/>
        <v>0</v>
      </c>
      <c r="X156" s="166">
        <v>0.029</v>
      </c>
      <c r="Y156" s="166">
        <f t="shared" si="17"/>
        <v>0.0145</v>
      </c>
      <c r="Z156" s="166">
        <v>0</v>
      </c>
      <c r="AA156" s="167">
        <f t="shared" si="18"/>
        <v>0</v>
      </c>
      <c r="AR156" s="14" t="s">
        <v>212</v>
      </c>
      <c r="AT156" s="14" t="s">
        <v>217</v>
      </c>
      <c r="AU156" s="14" t="s">
        <v>84</v>
      </c>
      <c r="AY156" s="14" t="s">
        <v>196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4" t="s">
        <v>9</v>
      </c>
      <c r="BK156" s="110">
        <f t="shared" si="24"/>
        <v>0</v>
      </c>
      <c r="BL156" s="14" t="s">
        <v>212</v>
      </c>
      <c r="BM156" s="14" t="s">
        <v>2284</v>
      </c>
    </row>
    <row r="157" spans="2:65" s="1" customFormat="1" ht="31.5" customHeight="1">
      <c r="B157" s="132"/>
      <c r="C157" s="168" t="s">
        <v>419</v>
      </c>
      <c r="D157" s="168" t="s">
        <v>217</v>
      </c>
      <c r="E157" s="169" t="s">
        <v>2285</v>
      </c>
      <c r="F157" s="252" t="s">
        <v>2286</v>
      </c>
      <c r="G157" s="251"/>
      <c r="H157" s="251"/>
      <c r="I157" s="251"/>
      <c r="J157" s="170" t="s">
        <v>250</v>
      </c>
      <c r="K157" s="171">
        <v>2</v>
      </c>
      <c r="L157" s="253">
        <v>0</v>
      </c>
      <c r="M157" s="251"/>
      <c r="N157" s="254">
        <f t="shared" si="15"/>
        <v>0</v>
      </c>
      <c r="O157" s="251"/>
      <c r="P157" s="251"/>
      <c r="Q157" s="251"/>
      <c r="R157" s="134"/>
      <c r="T157" s="165" t="s">
        <v>3</v>
      </c>
      <c r="U157" s="40" t="s">
        <v>39</v>
      </c>
      <c r="V157" s="32"/>
      <c r="W157" s="166">
        <f t="shared" si="16"/>
        <v>0</v>
      </c>
      <c r="X157" s="166">
        <v>0.0036</v>
      </c>
      <c r="Y157" s="166">
        <f t="shared" si="17"/>
        <v>0.0072</v>
      </c>
      <c r="Z157" s="166">
        <v>0</v>
      </c>
      <c r="AA157" s="167">
        <f t="shared" si="18"/>
        <v>0</v>
      </c>
      <c r="AR157" s="14" t="s">
        <v>212</v>
      </c>
      <c r="AT157" s="14" t="s">
        <v>217</v>
      </c>
      <c r="AU157" s="14" t="s">
        <v>84</v>
      </c>
      <c r="AY157" s="14" t="s">
        <v>196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4" t="s">
        <v>9</v>
      </c>
      <c r="BK157" s="110">
        <f t="shared" si="24"/>
        <v>0</v>
      </c>
      <c r="BL157" s="14" t="s">
        <v>212</v>
      </c>
      <c r="BM157" s="14" t="s">
        <v>2287</v>
      </c>
    </row>
    <row r="158" spans="2:65" s="1" customFormat="1" ht="31.5" customHeight="1">
      <c r="B158" s="132"/>
      <c r="C158" s="168" t="s">
        <v>8</v>
      </c>
      <c r="D158" s="168" t="s">
        <v>217</v>
      </c>
      <c r="E158" s="169" t="s">
        <v>2288</v>
      </c>
      <c r="F158" s="252" t="s">
        <v>2289</v>
      </c>
      <c r="G158" s="251"/>
      <c r="H158" s="251"/>
      <c r="I158" s="251"/>
      <c r="J158" s="170" t="s">
        <v>250</v>
      </c>
      <c r="K158" s="171">
        <v>1</v>
      </c>
      <c r="L158" s="253">
        <v>0</v>
      </c>
      <c r="M158" s="251"/>
      <c r="N158" s="254">
        <f t="shared" si="15"/>
        <v>0</v>
      </c>
      <c r="O158" s="251"/>
      <c r="P158" s="251"/>
      <c r="Q158" s="251"/>
      <c r="R158" s="134"/>
      <c r="T158" s="165" t="s">
        <v>3</v>
      </c>
      <c r="U158" s="40" t="s">
        <v>39</v>
      </c>
      <c r="V158" s="32"/>
      <c r="W158" s="166">
        <f t="shared" si="16"/>
        <v>0</v>
      </c>
      <c r="X158" s="166">
        <v>0.013</v>
      </c>
      <c r="Y158" s="166">
        <f t="shared" si="17"/>
        <v>0.013</v>
      </c>
      <c r="Z158" s="166">
        <v>0</v>
      </c>
      <c r="AA158" s="167">
        <f t="shared" si="18"/>
        <v>0</v>
      </c>
      <c r="AR158" s="14" t="s">
        <v>212</v>
      </c>
      <c r="AT158" s="14" t="s">
        <v>217</v>
      </c>
      <c r="AU158" s="14" t="s">
        <v>84</v>
      </c>
      <c r="AY158" s="14" t="s">
        <v>196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9</v>
      </c>
      <c r="BK158" s="110">
        <f t="shared" si="24"/>
        <v>0</v>
      </c>
      <c r="BL158" s="14" t="s">
        <v>212</v>
      </c>
      <c r="BM158" s="14" t="s">
        <v>2290</v>
      </c>
    </row>
    <row r="159" spans="2:65" s="1" customFormat="1" ht="22.5" customHeight="1">
      <c r="B159" s="132"/>
      <c r="C159" s="168" t="s">
        <v>276</v>
      </c>
      <c r="D159" s="168" t="s">
        <v>217</v>
      </c>
      <c r="E159" s="169" t="s">
        <v>2291</v>
      </c>
      <c r="F159" s="252" t="s">
        <v>2292</v>
      </c>
      <c r="G159" s="251"/>
      <c r="H159" s="251"/>
      <c r="I159" s="251"/>
      <c r="J159" s="170" t="s">
        <v>2283</v>
      </c>
      <c r="K159" s="171">
        <v>0.3</v>
      </c>
      <c r="L159" s="253">
        <v>0</v>
      </c>
      <c r="M159" s="251"/>
      <c r="N159" s="254">
        <f t="shared" si="15"/>
        <v>0</v>
      </c>
      <c r="O159" s="251"/>
      <c r="P159" s="251"/>
      <c r="Q159" s="251"/>
      <c r="R159" s="134"/>
      <c r="T159" s="165" t="s">
        <v>3</v>
      </c>
      <c r="U159" s="40" t="s">
        <v>39</v>
      </c>
      <c r="V159" s="32"/>
      <c r="W159" s="166">
        <f t="shared" si="16"/>
        <v>0</v>
      </c>
      <c r="X159" s="166">
        <v>0.029</v>
      </c>
      <c r="Y159" s="166">
        <f t="shared" si="17"/>
        <v>0.0087</v>
      </c>
      <c r="Z159" s="166">
        <v>0</v>
      </c>
      <c r="AA159" s="167">
        <f t="shared" si="18"/>
        <v>0</v>
      </c>
      <c r="AR159" s="14" t="s">
        <v>212</v>
      </c>
      <c r="AT159" s="14" t="s">
        <v>217</v>
      </c>
      <c r="AU159" s="14" t="s">
        <v>84</v>
      </c>
      <c r="AY159" s="14" t="s">
        <v>196</v>
      </c>
      <c r="BE159" s="110">
        <f t="shared" si="19"/>
        <v>0</v>
      </c>
      <c r="BF159" s="110">
        <f t="shared" si="20"/>
        <v>0</v>
      </c>
      <c r="BG159" s="110">
        <f t="shared" si="21"/>
        <v>0</v>
      </c>
      <c r="BH159" s="110">
        <f t="shared" si="22"/>
        <v>0</v>
      </c>
      <c r="BI159" s="110">
        <f t="shared" si="23"/>
        <v>0</v>
      </c>
      <c r="BJ159" s="14" t="s">
        <v>9</v>
      </c>
      <c r="BK159" s="110">
        <f t="shared" si="24"/>
        <v>0</v>
      </c>
      <c r="BL159" s="14" t="s">
        <v>212</v>
      </c>
      <c r="BM159" s="14" t="s">
        <v>2293</v>
      </c>
    </row>
    <row r="160" spans="2:65" s="1" customFormat="1" ht="31.5" customHeight="1">
      <c r="B160" s="132"/>
      <c r="C160" s="168" t="s">
        <v>574</v>
      </c>
      <c r="D160" s="168" t="s">
        <v>217</v>
      </c>
      <c r="E160" s="169" t="s">
        <v>2294</v>
      </c>
      <c r="F160" s="252" t="s">
        <v>2295</v>
      </c>
      <c r="G160" s="251"/>
      <c r="H160" s="251"/>
      <c r="I160" s="251"/>
      <c r="J160" s="170" t="s">
        <v>250</v>
      </c>
      <c r="K160" s="171">
        <v>1</v>
      </c>
      <c r="L160" s="253">
        <v>0</v>
      </c>
      <c r="M160" s="251"/>
      <c r="N160" s="254">
        <f t="shared" si="15"/>
        <v>0</v>
      </c>
      <c r="O160" s="251"/>
      <c r="P160" s="251"/>
      <c r="Q160" s="251"/>
      <c r="R160" s="134"/>
      <c r="T160" s="165" t="s">
        <v>3</v>
      </c>
      <c r="U160" s="40" t="s">
        <v>39</v>
      </c>
      <c r="V160" s="32"/>
      <c r="W160" s="166">
        <f t="shared" si="16"/>
        <v>0</v>
      </c>
      <c r="X160" s="166">
        <v>0.0049</v>
      </c>
      <c r="Y160" s="166">
        <f t="shared" si="17"/>
        <v>0.0049</v>
      </c>
      <c r="Z160" s="166">
        <v>0</v>
      </c>
      <c r="AA160" s="167">
        <f t="shared" si="18"/>
        <v>0</v>
      </c>
      <c r="AR160" s="14" t="s">
        <v>212</v>
      </c>
      <c r="AT160" s="14" t="s">
        <v>217</v>
      </c>
      <c r="AU160" s="14" t="s">
        <v>84</v>
      </c>
      <c r="AY160" s="14" t="s">
        <v>196</v>
      </c>
      <c r="BE160" s="110">
        <f t="shared" si="19"/>
        <v>0</v>
      </c>
      <c r="BF160" s="110">
        <f t="shared" si="20"/>
        <v>0</v>
      </c>
      <c r="BG160" s="110">
        <f t="shared" si="21"/>
        <v>0</v>
      </c>
      <c r="BH160" s="110">
        <f t="shared" si="22"/>
        <v>0</v>
      </c>
      <c r="BI160" s="110">
        <f t="shared" si="23"/>
        <v>0</v>
      </c>
      <c r="BJ160" s="14" t="s">
        <v>9</v>
      </c>
      <c r="BK160" s="110">
        <f t="shared" si="24"/>
        <v>0</v>
      </c>
      <c r="BL160" s="14" t="s">
        <v>212</v>
      </c>
      <c r="BM160" s="14" t="s">
        <v>2296</v>
      </c>
    </row>
    <row r="161" spans="2:65" s="1" customFormat="1" ht="22.5" customHeight="1">
      <c r="B161" s="132"/>
      <c r="C161" s="168" t="s">
        <v>558</v>
      </c>
      <c r="D161" s="168" t="s">
        <v>217</v>
      </c>
      <c r="E161" s="169" t="s">
        <v>2297</v>
      </c>
      <c r="F161" s="252" t="s">
        <v>2298</v>
      </c>
      <c r="G161" s="251"/>
      <c r="H161" s="251"/>
      <c r="I161" s="251"/>
      <c r="J161" s="170" t="s">
        <v>2283</v>
      </c>
      <c r="K161" s="171">
        <v>0.3</v>
      </c>
      <c r="L161" s="253">
        <v>0</v>
      </c>
      <c r="M161" s="251"/>
      <c r="N161" s="254">
        <f t="shared" si="15"/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 t="shared" si="16"/>
        <v>0</v>
      </c>
      <c r="X161" s="166">
        <v>0.029</v>
      </c>
      <c r="Y161" s="166">
        <f t="shared" si="17"/>
        <v>0.0087</v>
      </c>
      <c r="Z161" s="166">
        <v>0</v>
      </c>
      <c r="AA161" s="167">
        <f t="shared" si="18"/>
        <v>0</v>
      </c>
      <c r="AR161" s="14" t="s">
        <v>212</v>
      </c>
      <c r="AT161" s="14" t="s">
        <v>217</v>
      </c>
      <c r="AU161" s="14" t="s">
        <v>84</v>
      </c>
      <c r="AY161" s="14" t="s">
        <v>196</v>
      </c>
      <c r="BE161" s="110">
        <f t="shared" si="19"/>
        <v>0</v>
      </c>
      <c r="BF161" s="110">
        <f t="shared" si="20"/>
        <v>0</v>
      </c>
      <c r="BG161" s="110">
        <f t="shared" si="21"/>
        <v>0</v>
      </c>
      <c r="BH161" s="110">
        <f t="shared" si="22"/>
        <v>0</v>
      </c>
      <c r="BI161" s="110">
        <f t="shared" si="23"/>
        <v>0</v>
      </c>
      <c r="BJ161" s="14" t="s">
        <v>9</v>
      </c>
      <c r="BK161" s="110">
        <f t="shared" si="24"/>
        <v>0</v>
      </c>
      <c r="BL161" s="14" t="s">
        <v>212</v>
      </c>
      <c r="BM161" s="14" t="s">
        <v>2299</v>
      </c>
    </row>
    <row r="162" spans="2:65" s="1" customFormat="1" ht="31.5" customHeight="1">
      <c r="B162" s="132"/>
      <c r="C162" s="168" t="s">
        <v>565</v>
      </c>
      <c r="D162" s="168" t="s">
        <v>217</v>
      </c>
      <c r="E162" s="169" t="s">
        <v>2300</v>
      </c>
      <c r="F162" s="252" t="s">
        <v>2301</v>
      </c>
      <c r="G162" s="251"/>
      <c r="H162" s="251"/>
      <c r="I162" s="251"/>
      <c r="J162" s="170" t="s">
        <v>250</v>
      </c>
      <c r="K162" s="171">
        <v>1</v>
      </c>
      <c r="L162" s="253">
        <v>0</v>
      </c>
      <c r="M162" s="251"/>
      <c r="N162" s="254">
        <f t="shared" si="15"/>
        <v>0</v>
      </c>
      <c r="O162" s="251"/>
      <c r="P162" s="251"/>
      <c r="Q162" s="251"/>
      <c r="R162" s="134"/>
      <c r="T162" s="165" t="s">
        <v>3</v>
      </c>
      <c r="U162" s="40" t="s">
        <v>39</v>
      </c>
      <c r="V162" s="32"/>
      <c r="W162" s="166">
        <f t="shared" si="16"/>
        <v>0</v>
      </c>
      <c r="X162" s="166">
        <v>0.016</v>
      </c>
      <c r="Y162" s="166">
        <f t="shared" si="17"/>
        <v>0.016</v>
      </c>
      <c r="Z162" s="166">
        <v>0</v>
      </c>
      <c r="AA162" s="167">
        <f t="shared" si="18"/>
        <v>0</v>
      </c>
      <c r="AR162" s="14" t="s">
        <v>212</v>
      </c>
      <c r="AT162" s="14" t="s">
        <v>217</v>
      </c>
      <c r="AU162" s="14" t="s">
        <v>84</v>
      </c>
      <c r="AY162" s="14" t="s">
        <v>196</v>
      </c>
      <c r="BE162" s="110">
        <f t="shared" si="19"/>
        <v>0</v>
      </c>
      <c r="BF162" s="110">
        <f t="shared" si="20"/>
        <v>0</v>
      </c>
      <c r="BG162" s="110">
        <f t="shared" si="21"/>
        <v>0</v>
      </c>
      <c r="BH162" s="110">
        <f t="shared" si="22"/>
        <v>0</v>
      </c>
      <c r="BI162" s="110">
        <f t="shared" si="23"/>
        <v>0</v>
      </c>
      <c r="BJ162" s="14" t="s">
        <v>9</v>
      </c>
      <c r="BK162" s="110">
        <f t="shared" si="24"/>
        <v>0</v>
      </c>
      <c r="BL162" s="14" t="s">
        <v>212</v>
      </c>
      <c r="BM162" s="14" t="s">
        <v>2302</v>
      </c>
    </row>
    <row r="163" spans="2:47" s="1" customFormat="1" ht="22.5" customHeight="1">
      <c r="B163" s="31"/>
      <c r="C163" s="32"/>
      <c r="D163" s="32"/>
      <c r="E163" s="32"/>
      <c r="F163" s="270" t="s">
        <v>2303</v>
      </c>
      <c r="G163" s="204"/>
      <c r="H163" s="204"/>
      <c r="I163" s="204"/>
      <c r="J163" s="32"/>
      <c r="K163" s="32"/>
      <c r="L163" s="32"/>
      <c r="M163" s="32"/>
      <c r="N163" s="32"/>
      <c r="O163" s="32"/>
      <c r="P163" s="32"/>
      <c r="Q163" s="32"/>
      <c r="R163" s="33"/>
      <c r="T163" s="70"/>
      <c r="U163" s="32"/>
      <c r="V163" s="32"/>
      <c r="W163" s="32"/>
      <c r="X163" s="32"/>
      <c r="Y163" s="32"/>
      <c r="Z163" s="32"/>
      <c r="AA163" s="71"/>
      <c r="AT163" s="14" t="s">
        <v>348</v>
      </c>
      <c r="AU163" s="14" t="s">
        <v>84</v>
      </c>
    </row>
    <row r="164" spans="2:65" s="1" customFormat="1" ht="22.5" customHeight="1">
      <c r="B164" s="132"/>
      <c r="C164" s="168" t="s">
        <v>395</v>
      </c>
      <c r="D164" s="168" t="s">
        <v>217</v>
      </c>
      <c r="E164" s="169" t="s">
        <v>2304</v>
      </c>
      <c r="F164" s="252" t="s">
        <v>2305</v>
      </c>
      <c r="G164" s="251"/>
      <c r="H164" s="251"/>
      <c r="I164" s="251"/>
      <c r="J164" s="170" t="s">
        <v>250</v>
      </c>
      <c r="K164" s="171">
        <v>1</v>
      </c>
      <c r="L164" s="253">
        <v>0</v>
      </c>
      <c r="M164" s="251"/>
      <c r="N164" s="254">
        <f>ROUND(L164*K164,0)</f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>V164*K164</f>
        <v>0</v>
      </c>
      <c r="X164" s="166">
        <v>0.013</v>
      </c>
      <c r="Y164" s="166">
        <f>X164*K164</f>
        <v>0.013</v>
      </c>
      <c r="Z164" s="166">
        <v>0</v>
      </c>
      <c r="AA164" s="167">
        <f>Z164*K164</f>
        <v>0</v>
      </c>
      <c r="AR164" s="14" t="s">
        <v>212</v>
      </c>
      <c r="AT164" s="14" t="s">
        <v>217</v>
      </c>
      <c r="AU164" s="14" t="s">
        <v>84</v>
      </c>
      <c r="AY164" s="14" t="s">
        <v>196</v>
      </c>
      <c r="BE164" s="110">
        <f>IF(U164="základní",N164,0)</f>
        <v>0</v>
      </c>
      <c r="BF164" s="110">
        <f>IF(U164="snížená",N164,0)</f>
        <v>0</v>
      </c>
      <c r="BG164" s="110">
        <f>IF(U164="zákl. přenesená",N164,0)</f>
        <v>0</v>
      </c>
      <c r="BH164" s="110">
        <f>IF(U164="sníž. přenesená",N164,0)</f>
        <v>0</v>
      </c>
      <c r="BI164" s="110">
        <f>IF(U164="nulová",N164,0)</f>
        <v>0</v>
      </c>
      <c r="BJ164" s="14" t="s">
        <v>9</v>
      </c>
      <c r="BK164" s="110">
        <f>ROUND(L164*K164,0)</f>
        <v>0</v>
      </c>
      <c r="BL164" s="14" t="s">
        <v>212</v>
      </c>
      <c r="BM164" s="14" t="s">
        <v>2306</v>
      </c>
    </row>
    <row r="165" spans="2:47" s="1" customFormat="1" ht="30" customHeight="1">
      <c r="B165" s="31"/>
      <c r="C165" s="32"/>
      <c r="D165" s="32"/>
      <c r="E165" s="32"/>
      <c r="F165" s="270" t="s">
        <v>2307</v>
      </c>
      <c r="G165" s="204"/>
      <c r="H165" s="204"/>
      <c r="I165" s="204"/>
      <c r="J165" s="32"/>
      <c r="K165" s="32"/>
      <c r="L165" s="32"/>
      <c r="M165" s="32"/>
      <c r="N165" s="32"/>
      <c r="O165" s="32"/>
      <c r="P165" s="32"/>
      <c r="Q165" s="32"/>
      <c r="R165" s="33"/>
      <c r="T165" s="70"/>
      <c r="U165" s="32"/>
      <c r="V165" s="32"/>
      <c r="W165" s="32"/>
      <c r="X165" s="32"/>
      <c r="Y165" s="32"/>
      <c r="Z165" s="32"/>
      <c r="AA165" s="71"/>
      <c r="AT165" s="14" t="s">
        <v>348</v>
      </c>
      <c r="AU165" s="14" t="s">
        <v>84</v>
      </c>
    </row>
    <row r="166" spans="2:65" s="1" customFormat="1" ht="22.5" customHeight="1">
      <c r="B166" s="132"/>
      <c r="C166" s="168" t="s">
        <v>292</v>
      </c>
      <c r="D166" s="168" t="s">
        <v>217</v>
      </c>
      <c r="E166" s="169" t="s">
        <v>2308</v>
      </c>
      <c r="F166" s="252" t="s">
        <v>2309</v>
      </c>
      <c r="G166" s="251"/>
      <c r="H166" s="251"/>
      <c r="I166" s="251"/>
      <c r="J166" s="170" t="s">
        <v>250</v>
      </c>
      <c r="K166" s="171">
        <v>1</v>
      </c>
      <c r="L166" s="253">
        <v>0</v>
      </c>
      <c r="M166" s="251"/>
      <c r="N166" s="254">
        <f>ROUND(L166*K166,0)</f>
        <v>0</v>
      </c>
      <c r="O166" s="251"/>
      <c r="P166" s="251"/>
      <c r="Q166" s="251"/>
      <c r="R166" s="134"/>
      <c r="T166" s="165" t="s">
        <v>3</v>
      </c>
      <c r="U166" s="40" t="s">
        <v>39</v>
      </c>
      <c r="V166" s="32"/>
      <c r="W166" s="166">
        <f>V166*K166</f>
        <v>0</v>
      </c>
      <c r="X166" s="166">
        <v>0.015</v>
      </c>
      <c r="Y166" s="166">
        <f>X166*K166</f>
        <v>0.015</v>
      </c>
      <c r="Z166" s="166">
        <v>0</v>
      </c>
      <c r="AA166" s="167">
        <f>Z166*K166</f>
        <v>0</v>
      </c>
      <c r="AR166" s="14" t="s">
        <v>212</v>
      </c>
      <c r="AT166" s="14" t="s">
        <v>217</v>
      </c>
      <c r="AU166" s="14" t="s">
        <v>84</v>
      </c>
      <c r="AY166" s="14" t="s">
        <v>196</v>
      </c>
      <c r="BE166" s="110">
        <f>IF(U166="základní",N166,0)</f>
        <v>0</v>
      </c>
      <c r="BF166" s="110">
        <f>IF(U166="snížená",N166,0)</f>
        <v>0</v>
      </c>
      <c r="BG166" s="110">
        <f>IF(U166="zákl. přenesená",N166,0)</f>
        <v>0</v>
      </c>
      <c r="BH166" s="110">
        <f>IF(U166="sníž. přenesená",N166,0)</f>
        <v>0</v>
      </c>
      <c r="BI166" s="110">
        <f>IF(U166="nulová",N166,0)</f>
        <v>0</v>
      </c>
      <c r="BJ166" s="14" t="s">
        <v>9</v>
      </c>
      <c r="BK166" s="110">
        <f>ROUND(L166*K166,0)</f>
        <v>0</v>
      </c>
      <c r="BL166" s="14" t="s">
        <v>212</v>
      </c>
      <c r="BM166" s="14" t="s">
        <v>2310</v>
      </c>
    </row>
    <row r="167" spans="2:65" s="1" customFormat="1" ht="22.5" customHeight="1">
      <c r="B167" s="132"/>
      <c r="C167" s="168" t="s">
        <v>532</v>
      </c>
      <c r="D167" s="168" t="s">
        <v>217</v>
      </c>
      <c r="E167" s="169" t="s">
        <v>2311</v>
      </c>
      <c r="F167" s="252" t="s">
        <v>2312</v>
      </c>
      <c r="G167" s="251"/>
      <c r="H167" s="251"/>
      <c r="I167" s="251"/>
      <c r="J167" s="170" t="s">
        <v>250</v>
      </c>
      <c r="K167" s="171">
        <v>1</v>
      </c>
      <c r="L167" s="253">
        <v>0</v>
      </c>
      <c r="M167" s="251"/>
      <c r="N167" s="254">
        <f>ROUND(L167*K167,0)</f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>V167*K167</f>
        <v>0</v>
      </c>
      <c r="X167" s="166">
        <v>0.0055</v>
      </c>
      <c r="Y167" s="166">
        <f>X167*K167</f>
        <v>0.0055</v>
      </c>
      <c r="Z167" s="166">
        <v>0</v>
      </c>
      <c r="AA167" s="167">
        <f>Z167*K167</f>
        <v>0</v>
      </c>
      <c r="AR167" s="14" t="s">
        <v>212</v>
      </c>
      <c r="AT167" s="14" t="s">
        <v>217</v>
      </c>
      <c r="AU167" s="14" t="s">
        <v>84</v>
      </c>
      <c r="AY167" s="14" t="s">
        <v>196</v>
      </c>
      <c r="BE167" s="110">
        <f>IF(U167="základní",N167,0)</f>
        <v>0</v>
      </c>
      <c r="BF167" s="110">
        <f>IF(U167="snížená",N167,0)</f>
        <v>0</v>
      </c>
      <c r="BG167" s="110">
        <f>IF(U167="zákl. přenesená",N167,0)</f>
        <v>0</v>
      </c>
      <c r="BH167" s="110">
        <f>IF(U167="sníž. přenesená",N167,0)</f>
        <v>0</v>
      </c>
      <c r="BI167" s="110">
        <f>IF(U167="nulová",N167,0)</f>
        <v>0</v>
      </c>
      <c r="BJ167" s="14" t="s">
        <v>9</v>
      </c>
      <c r="BK167" s="110">
        <f>ROUND(L167*K167,0)</f>
        <v>0</v>
      </c>
      <c r="BL167" s="14" t="s">
        <v>212</v>
      </c>
      <c r="BM167" s="14" t="s">
        <v>2313</v>
      </c>
    </row>
    <row r="168" spans="2:65" s="1" customFormat="1" ht="44.25" customHeight="1">
      <c r="B168" s="132"/>
      <c r="C168" s="168" t="s">
        <v>202</v>
      </c>
      <c r="D168" s="168" t="s">
        <v>217</v>
      </c>
      <c r="E168" s="169" t="s">
        <v>2314</v>
      </c>
      <c r="F168" s="252" t="s">
        <v>2315</v>
      </c>
      <c r="G168" s="251"/>
      <c r="H168" s="251"/>
      <c r="I168" s="251"/>
      <c r="J168" s="170" t="s">
        <v>307</v>
      </c>
      <c r="K168" s="171">
        <v>49</v>
      </c>
      <c r="L168" s="253">
        <v>0</v>
      </c>
      <c r="M168" s="251"/>
      <c r="N168" s="254">
        <f>ROUND(L168*K168,0)</f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>V168*K168</f>
        <v>0</v>
      </c>
      <c r="X168" s="166">
        <v>0.001</v>
      </c>
      <c r="Y168" s="166">
        <f>X168*K168</f>
        <v>0.049</v>
      </c>
      <c r="Z168" s="166">
        <v>0</v>
      </c>
      <c r="AA168" s="167">
        <f>Z168*K168</f>
        <v>0</v>
      </c>
      <c r="AR168" s="14" t="s">
        <v>212</v>
      </c>
      <c r="AT168" s="14" t="s">
        <v>217</v>
      </c>
      <c r="AU168" s="14" t="s">
        <v>84</v>
      </c>
      <c r="AY168" s="14" t="s">
        <v>196</v>
      </c>
      <c r="BE168" s="110">
        <f>IF(U168="základní",N168,0)</f>
        <v>0</v>
      </c>
      <c r="BF168" s="110">
        <f>IF(U168="snížená",N168,0)</f>
        <v>0</v>
      </c>
      <c r="BG168" s="110">
        <f>IF(U168="zákl. přenesená",N168,0)</f>
        <v>0</v>
      </c>
      <c r="BH168" s="110">
        <f>IF(U168="sníž. přenesená",N168,0)</f>
        <v>0</v>
      </c>
      <c r="BI168" s="110">
        <f>IF(U168="nulová",N168,0)</f>
        <v>0</v>
      </c>
      <c r="BJ168" s="14" t="s">
        <v>9</v>
      </c>
      <c r="BK168" s="110">
        <f>ROUND(L168*K168,0)</f>
        <v>0</v>
      </c>
      <c r="BL168" s="14" t="s">
        <v>212</v>
      </c>
      <c r="BM168" s="14" t="s">
        <v>2316</v>
      </c>
    </row>
    <row r="169" spans="2:65" s="1" customFormat="1" ht="22.5" customHeight="1">
      <c r="B169" s="132"/>
      <c r="C169" s="168" t="s">
        <v>325</v>
      </c>
      <c r="D169" s="168" t="s">
        <v>217</v>
      </c>
      <c r="E169" s="169" t="s">
        <v>2317</v>
      </c>
      <c r="F169" s="252" t="s">
        <v>2318</v>
      </c>
      <c r="G169" s="251"/>
      <c r="H169" s="251"/>
      <c r="I169" s="251"/>
      <c r="J169" s="170" t="s">
        <v>245</v>
      </c>
      <c r="K169" s="171">
        <v>1</v>
      </c>
      <c r="L169" s="253">
        <v>0</v>
      </c>
      <c r="M169" s="251"/>
      <c r="N169" s="254">
        <f>ROUND(L169*K169,0)</f>
        <v>0</v>
      </c>
      <c r="O169" s="251"/>
      <c r="P169" s="251"/>
      <c r="Q169" s="251"/>
      <c r="R169" s="134"/>
      <c r="T169" s="165" t="s">
        <v>3</v>
      </c>
      <c r="U169" s="40" t="s">
        <v>39</v>
      </c>
      <c r="V169" s="32"/>
      <c r="W169" s="166">
        <f>V169*K169</f>
        <v>0</v>
      </c>
      <c r="X169" s="166">
        <v>0</v>
      </c>
      <c r="Y169" s="166">
        <f>X169*K169</f>
        <v>0</v>
      </c>
      <c r="Z169" s="166">
        <v>0</v>
      </c>
      <c r="AA169" s="167">
        <f>Z169*K169</f>
        <v>0</v>
      </c>
      <c r="AR169" s="14" t="s">
        <v>212</v>
      </c>
      <c r="AT169" s="14" t="s">
        <v>217</v>
      </c>
      <c r="AU169" s="14" t="s">
        <v>84</v>
      </c>
      <c r="AY169" s="14" t="s">
        <v>196</v>
      </c>
      <c r="BE169" s="110">
        <f>IF(U169="základní",N169,0)</f>
        <v>0</v>
      </c>
      <c r="BF169" s="110">
        <f>IF(U169="snížená",N169,0)</f>
        <v>0</v>
      </c>
      <c r="BG169" s="110">
        <f>IF(U169="zákl. přenesená",N169,0)</f>
        <v>0</v>
      </c>
      <c r="BH169" s="110">
        <f>IF(U169="sníž. přenesená",N169,0)</f>
        <v>0</v>
      </c>
      <c r="BI169" s="110">
        <f>IF(U169="nulová",N169,0)</f>
        <v>0</v>
      </c>
      <c r="BJ169" s="14" t="s">
        <v>9</v>
      </c>
      <c r="BK169" s="110">
        <f>ROUND(L169*K169,0)</f>
        <v>0</v>
      </c>
      <c r="BL169" s="14" t="s">
        <v>212</v>
      </c>
      <c r="BM169" s="14" t="s">
        <v>2319</v>
      </c>
    </row>
    <row r="170" spans="2:47" s="1" customFormat="1" ht="22.5" customHeight="1">
      <c r="B170" s="31"/>
      <c r="C170" s="32"/>
      <c r="D170" s="32"/>
      <c r="E170" s="32"/>
      <c r="F170" s="270" t="s">
        <v>2320</v>
      </c>
      <c r="G170" s="204"/>
      <c r="H170" s="204"/>
      <c r="I170" s="204"/>
      <c r="J170" s="32"/>
      <c r="K170" s="32"/>
      <c r="L170" s="32"/>
      <c r="M170" s="32"/>
      <c r="N170" s="32"/>
      <c r="O170" s="32"/>
      <c r="P170" s="32"/>
      <c r="Q170" s="32"/>
      <c r="R170" s="33"/>
      <c r="T170" s="70"/>
      <c r="U170" s="32"/>
      <c r="V170" s="32"/>
      <c r="W170" s="32"/>
      <c r="X170" s="32"/>
      <c r="Y170" s="32"/>
      <c r="Z170" s="32"/>
      <c r="AA170" s="71"/>
      <c r="AT170" s="14" t="s">
        <v>348</v>
      </c>
      <c r="AU170" s="14" t="s">
        <v>84</v>
      </c>
    </row>
    <row r="171" spans="2:63" s="10" customFormat="1" ht="29.85" customHeight="1">
      <c r="B171" s="150"/>
      <c r="C171" s="151"/>
      <c r="D171" s="160" t="s">
        <v>2204</v>
      </c>
      <c r="E171" s="160"/>
      <c r="F171" s="160"/>
      <c r="G171" s="160"/>
      <c r="H171" s="160"/>
      <c r="I171" s="160"/>
      <c r="J171" s="160"/>
      <c r="K171" s="160"/>
      <c r="L171" s="160"/>
      <c r="M171" s="160"/>
      <c r="N171" s="262">
        <f>BK171</f>
        <v>0</v>
      </c>
      <c r="O171" s="263"/>
      <c r="P171" s="263"/>
      <c r="Q171" s="263"/>
      <c r="R171" s="153"/>
      <c r="T171" s="154"/>
      <c r="U171" s="151"/>
      <c r="V171" s="151"/>
      <c r="W171" s="155">
        <f>SUM(W172:W189)</f>
        <v>0</v>
      </c>
      <c r="X171" s="151"/>
      <c r="Y171" s="155">
        <f>SUM(Y172:Y189)</f>
        <v>0.025695</v>
      </c>
      <c r="Z171" s="151"/>
      <c r="AA171" s="156">
        <f>SUM(AA172:AA189)</f>
        <v>0</v>
      </c>
      <c r="AR171" s="157" t="s">
        <v>9</v>
      </c>
      <c r="AT171" s="158" t="s">
        <v>73</v>
      </c>
      <c r="AU171" s="158" t="s">
        <v>9</v>
      </c>
      <c r="AY171" s="157" t="s">
        <v>196</v>
      </c>
      <c r="BK171" s="159">
        <f>SUM(BK172:BK189)</f>
        <v>0</v>
      </c>
    </row>
    <row r="172" spans="2:65" s="1" customFormat="1" ht="22.5" customHeight="1">
      <c r="B172" s="132"/>
      <c r="C172" s="168" t="s">
        <v>646</v>
      </c>
      <c r="D172" s="168" t="s">
        <v>217</v>
      </c>
      <c r="E172" s="169" t="s">
        <v>2321</v>
      </c>
      <c r="F172" s="252" t="s">
        <v>2322</v>
      </c>
      <c r="G172" s="251"/>
      <c r="H172" s="251"/>
      <c r="I172" s="251"/>
      <c r="J172" s="170" t="s">
        <v>2323</v>
      </c>
      <c r="K172" s="171">
        <v>0.5</v>
      </c>
      <c r="L172" s="253">
        <v>0</v>
      </c>
      <c r="M172" s="251"/>
      <c r="N172" s="254">
        <f aca="true" t="shared" si="25" ref="N172:N183">ROUND(L172*K172,0)</f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 aca="true" t="shared" si="26" ref="W172:W183">V172*K172</f>
        <v>0</v>
      </c>
      <c r="X172" s="166">
        <v>0.00079</v>
      </c>
      <c r="Y172" s="166">
        <f aca="true" t="shared" si="27" ref="Y172:Y183">X172*K172</f>
        <v>0.000395</v>
      </c>
      <c r="Z172" s="166">
        <v>0</v>
      </c>
      <c r="AA172" s="167">
        <f aca="true" t="shared" si="28" ref="AA172:AA183">Z172*K172</f>
        <v>0</v>
      </c>
      <c r="AR172" s="14" t="s">
        <v>212</v>
      </c>
      <c r="AT172" s="14" t="s">
        <v>217</v>
      </c>
      <c r="AU172" s="14" t="s">
        <v>84</v>
      </c>
      <c r="AY172" s="14" t="s">
        <v>196</v>
      </c>
      <c r="BE172" s="110">
        <f aca="true" t="shared" si="29" ref="BE172:BE183">IF(U172="základní",N172,0)</f>
        <v>0</v>
      </c>
      <c r="BF172" s="110">
        <f aca="true" t="shared" si="30" ref="BF172:BF183">IF(U172="snížená",N172,0)</f>
        <v>0</v>
      </c>
      <c r="BG172" s="110">
        <f aca="true" t="shared" si="31" ref="BG172:BG183">IF(U172="zákl. přenesená",N172,0)</f>
        <v>0</v>
      </c>
      <c r="BH172" s="110">
        <f aca="true" t="shared" si="32" ref="BH172:BH183">IF(U172="sníž. přenesená",N172,0)</f>
        <v>0</v>
      </c>
      <c r="BI172" s="110">
        <f aca="true" t="shared" si="33" ref="BI172:BI183">IF(U172="nulová",N172,0)</f>
        <v>0</v>
      </c>
      <c r="BJ172" s="14" t="s">
        <v>9</v>
      </c>
      <c r="BK172" s="110">
        <f aca="true" t="shared" si="34" ref="BK172:BK183">ROUND(L172*K172,0)</f>
        <v>0</v>
      </c>
      <c r="BL172" s="14" t="s">
        <v>212</v>
      </c>
      <c r="BM172" s="14" t="s">
        <v>2324</v>
      </c>
    </row>
    <row r="173" spans="2:65" s="1" customFormat="1" ht="22.5" customHeight="1">
      <c r="B173" s="132"/>
      <c r="C173" s="168" t="s">
        <v>288</v>
      </c>
      <c r="D173" s="168" t="s">
        <v>217</v>
      </c>
      <c r="E173" s="169" t="s">
        <v>2325</v>
      </c>
      <c r="F173" s="252" t="s">
        <v>2326</v>
      </c>
      <c r="G173" s="251"/>
      <c r="H173" s="251"/>
      <c r="I173" s="251"/>
      <c r="J173" s="170" t="s">
        <v>307</v>
      </c>
      <c r="K173" s="171">
        <v>0.5</v>
      </c>
      <c r="L173" s="253">
        <v>0</v>
      </c>
      <c r="M173" s="251"/>
      <c r="N173" s="254">
        <f t="shared" si="25"/>
        <v>0</v>
      </c>
      <c r="O173" s="251"/>
      <c r="P173" s="251"/>
      <c r="Q173" s="251"/>
      <c r="R173" s="134"/>
      <c r="T173" s="165" t="s">
        <v>3</v>
      </c>
      <c r="U173" s="40" t="s">
        <v>39</v>
      </c>
      <c r="V173" s="32"/>
      <c r="W173" s="166">
        <f t="shared" si="26"/>
        <v>0</v>
      </c>
      <c r="X173" s="166">
        <v>0.001</v>
      </c>
      <c r="Y173" s="166">
        <f t="shared" si="27"/>
        <v>0.0005</v>
      </c>
      <c r="Z173" s="166">
        <v>0</v>
      </c>
      <c r="AA173" s="167">
        <f t="shared" si="28"/>
        <v>0</v>
      </c>
      <c r="AR173" s="14" t="s">
        <v>212</v>
      </c>
      <c r="AT173" s="14" t="s">
        <v>217</v>
      </c>
      <c r="AU173" s="14" t="s">
        <v>84</v>
      </c>
      <c r="AY173" s="14" t="s">
        <v>196</v>
      </c>
      <c r="BE173" s="110">
        <f t="shared" si="29"/>
        <v>0</v>
      </c>
      <c r="BF173" s="110">
        <f t="shared" si="30"/>
        <v>0</v>
      </c>
      <c r="BG173" s="110">
        <f t="shared" si="31"/>
        <v>0</v>
      </c>
      <c r="BH173" s="110">
        <f t="shared" si="32"/>
        <v>0</v>
      </c>
      <c r="BI173" s="110">
        <f t="shared" si="33"/>
        <v>0</v>
      </c>
      <c r="BJ173" s="14" t="s">
        <v>9</v>
      </c>
      <c r="BK173" s="110">
        <f t="shared" si="34"/>
        <v>0</v>
      </c>
      <c r="BL173" s="14" t="s">
        <v>212</v>
      </c>
      <c r="BM173" s="14" t="s">
        <v>2327</v>
      </c>
    </row>
    <row r="174" spans="2:65" s="1" customFormat="1" ht="22.5" customHeight="1">
      <c r="B174" s="132"/>
      <c r="C174" s="168" t="s">
        <v>252</v>
      </c>
      <c r="D174" s="168" t="s">
        <v>217</v>
      </c>
      <c r="E174" s="169" t="s">
        <v>2328</v>
      </c>
      <c r="F174" s="252" t="s">
        <v>2329</v>
      </c>
      <c r="G174" s="251"/>
      <c r="H174" s="251"/>
      <c r="I174" s="251"/>
      <c r="J174" s="170" t="s">
        <v>307</v>
      </c>
      <c r="K174" s="171">
        <v>10</v>
      </c>
      <c r="L174" s="253">
        <v>0</v>
      </c>
      <c r="M174" s="251"/>
      <c r="N174" s="254">
        <f t="shared" si="25"/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 t="shared" si="26"/>
        <v>0</v>
      </c>
      <c r="X174" s="166">
        <v>0.001</v>
      </c>
      <c r="Y174" s="166">
        <f t="shared" si="27"/>
        <v>0.01</v>
      </c>
      <c r="Z174" s="166">
        <v>0</v>
      </c>
      <c r="AA174" s="167">
        <f t="shared" si="28"/>
        <v>0</v>
      </c>
      <c r="AR174" s="14" t="s">
        <v>212</v>
      </c>
      <c r="AT174" s="14" t="s">
        <v>217</v>
      </c>
      <c r="AU174" s="14" t="s">
        <v>84</v>
      </c>
      <c r="AY174" s="14" t="s">
        <v>196</v>
      </c>
      <c r="BE174" s="110">
        <f t="shared" si="29"/>
        <v>0</v>
      </c>
      <c r="BF174" s="110">
        <f t="shared" si="30"/>
        <v>0</v>
      </c>
      <c r="BG174" s="110">
        <f t="shared" si="31"/>
        <v>0</v>
      </c>
      <c r="BH174" s="110">
        <f t="shared" si="32"/>
        <v>0</v>
      </c>
      <c r="BI174" s="110">
        <f t="shared" si="33"/>
        <v>0</v>
      </c>
      <c r="BJ174" s="14" t="s">
        <v>9</v>
      </c>
      <c r="BK174" s="110">
        <f t="shared" si="34"/>
        <v>0</v>
      </c>
      <c r="BL174" s="14" t="s">
        <v>212</v>
      </c>
      <c r="BM174" s="14" t="s">
        <v>2330</v>
      </c>
    </row>
    <row r="175" spans="2:65" s="1" customFormat="1" ht="22.5" customHeight="1">
      <c r="B175" s="132"/>
      <c r="C175" s="168" t="s">
        <v>226</v>
      </c>
      <c r="D175" s="168" t="s">
        <v>217</v>
      </c>
      <c r="E175" s="169" t="s">
        <v>2331</v>
      </c>
      <c r="F175" s="252" t="s">
        <v>2332</v>
      </c>
      <c r="G175" s="251"/>
      <c r="H175" s="251"/>
      <c r="I175" s="251"/>
      <c r="J175" s="170" t="s">
        <v>2323</v>
      </c>
      <c r="K175" s="171">
        <v>1</v>
      </c>
      <c r="L175" s="253">
        <v>0</v>
      </c>
      <c r="M175" s="251"/>
      <c r="N175" s="254">
        <f t="shared" si="25"/>
        <v>0</v>
      </c>
      <c r="O175" s="251"/>
      <c r="P175" s="251"/>
      <c r="Q175" s="251"/>
      <c r="R175" s="134"/>
      <c r="T175" s="165" t="s">
        <v>3</v>
      </c>
      <c r="U175" s="40" t="s">
        <v>39</v>
      </c>
      <c r="V175" s="32"/>
      <c r="W175" s="166">
        <f t="shared" si="26"/>
        <v>0</v>
      </c>
      <c r="X175" s="166">
        <v>0.0013</v>
      </c>
      <c r="Y175" s="166">
        <f t="shared" si="27"/>
        <v>0.0013</v>
      </c>
      <c r="Z175" s="166">
        <v>0</v>
      </c>
      <c r="AA175" s="167">
        <f t="shared" si="28"/>
        <v>0</v>
      </c>
      <c r="AR175" s="14" t="s">
        <v>212</v>
      </c>
      <c r="AT175" s="14" t="s">
        <v>217</v>
      </c>
      <c r="AU175" s="14" t="s">
        <v>84</v>
      </c>
      <c r="AY175" s="14" t="s">
        <v>196</v>
      </c>
      <c r="BE175" s="110">
        <f t="shared" si="29"/>
        <v>0</v>
      </c>
      <c r="BF175" s="110">
        <f t="shared" si="30"/>
        <v>0</v>
      </c>
      <c r="BG175" s="110">
        <f t="shared" si="31"/>
        <v>0</v>
      </c>
      <c r="BH175" s="110">
        <f t="shared" si="32"/>
        <v>0</v>
      </c>
      <c r="BI175" s="110">
        <f t="shared" si="33"/>
        <v>0</v>
      </c>
      <c r="BJ175" s="14" t="s">
        <v>9</v>
      </c>
      <c r="BK175" s="110">
        <f t="shared" si="34"/>
        <v>0</v>
      </c>
      <c r="BL175" s="14" t="s">
        <v>212</v>
      </c>
      <c r="BM175" s="14" t="s">
        <v>2333</v>
      </c>
    </row>
    <row r="176" spans="2:65" s="1" customFormat="1" ht="22.5" customHeight="1">
      <c r="B176" s="132"/>
      <c r="C176" s="168" t="s">
        <v>238</v>
      </c>
      <c r="D176" s="168" t="s">
        <v>217</v>
      </c>
      <c r="E176" s="169" t="s">
        <v>2334</v>
      </c>
      <c r="F176" s="252" t="s">
        <v>2335</v>
      </c>
      <c r="G176" s="251"/>
      <c r="H176" s="251"/>
      <c r="I176" s="251"/>
      <c r="J176" s="170" t="s">
        <v>307</v>
      </c>
      <c r="K176" s="171">
        <v>0.5</v>
      </c>
      <c r="L176" s="253">
        <v>0</v>
      </c>
      <c r="M176" s="251"/>
      <c r="N176" s="254">
        <f t="shared" si="25"/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 t="shared" si="26"/>
        <v>0</v>
      </c>
      <c r="X176" s="166">
        <v>0.001</v>
      </c>
      <c r="Y176" s="166">
        <f t="shared" si="27"/>
        <v>0.0005</v>
      </c>
      <c r="Z176" s="166">
        <v>0</v>
      </c>
      <c r="AA176" s="167">
        <f t="shared" si="28"/>
        <v>0</v>
      </c>
      <c r="AR176" s="14" t="s">
        <v>212</v>
      </c>
      <c r="AT176" s="14" t="s">
        <v>217</v>
      </c>
      <c r="AU176" s="14" t="s">
        <v>84</v>
      </c>
      <c r="AY176" s="14" t="s">
        <v>196</v>
      </c>
      <c r="BE176" s="110">
        <f t="shared" si="29"/>
        <v>0</v>
      </c>
      <c r="BF176" s="110">
        <f t="shared" si="30"/>
        <v>0</v>
      </c>
      <c r="BG176" s="110">
        <f t="shared" si="31"/>
        <v>0</v>
      </c>
      <c r="BH176" s="110">
        <f t="shared" si="32"/>
        <v>0</v>
      </c>
      <c r="BI176" s="110">
        <f t="shared" si="33"/>
        <v>0</v>
      </c>
      <c r="BJ176" s="14" t="s">
        <v>9</v>
      </c>
      <c r="BK176" s="110">
        <f t="shared" si="34"/>
        <v>0</v>
      </c>
      <c r="BL176" s="14" t="s">
        <v>212</v>
      </c>
      <c r="BM176" s="14" t="s">
        <v>2336</v>
      </c>
    </row>
    <row r="177" spans="2:65" s="1" customFormat="1" ht="22.5" customHeight="1">
      <c r="B177" s="132"/>
      <c r="C177" s="168" t="s">
        <v>341</v>
      </c>
      <c r="D177" s="168" t="s">
        <v>217</v>
      </c>
      <c r="E177" s="169" t="s">
        <v>2337</v>
      </c>
      <c r="F177" s="252" t="s">
        <v>2338</v>
      </c>
      <c r="G177" s="251"/>
      <c r="H177" s="251"/>
      <c r="I177" s="251"/>
      <c r="J177" s="170" t="s">
        <v>2323</v>
      </c>
      <c r="K177" s="171">
        <v>5</v>
      </c>
      <c r="L177" s="253">
        <v>0</v>
      </c>
      <c r="M177" s="251"/>
      <c r="N177" s="254">
        <f t="shared" si="25"/>
        <v>0</v>
      </c>
      <c r="O177" s="251"/>
      <c r="P177" s="251"/>
      <c r="Q177" s="251"/>
      <c r="R177" s="134"/>
      <c r="T177" s="165" t="s">
        <v>3</v>
      </c>
      <c r="U177" s="40" t="s">
        <v>39</v>
      </c>
      <c r="V177" s="32"/>
      <c r="W177" s="166">
        <f t="shared" si="26"/>
        <v>0</v>
      </c>
      <c r="X177" s="166">
        <v>0.0014</v>
      </c>
      <c r="Y177" s="166">
        <f t="shared" si="27"/>
        <v>0.007</v>
      </c>
      <c r="Z177" s="166">
        <v>0</v>
      </c>
      <c r="AA177" s="167">
        <f t="shared" si="28"/>
        <v>0</v>
      </c>
      <c r="AR177" s="14" t="s">
        <v>212</v>
      </c>
      <c r="AT177" s="14" t="s">
        <v>217</v>
      </c>
      <c r="AU177" s="14" t="s">
        <v>84</v>
      </c>
      <c r="AY177" s="14" t="s">
        <v>196</v>
      </c>
      <c r="BE177" s="110">
        <f t="shared" si="29"/>
        <v>0</v>
      </c>
      <c r="BF177" s="110">
        <f t="shared" si="30"/>
        <v>0</v>
      </c>
      <c r="BG177" s="110">
        <f t="shared" si="31"/>
        <v>0</v>
      </c>
      <c r="BH177" s="110">
        <f t="shared" si="32"/>
        <v>0</v>
      </c>
      <c r="BI177" s="110">
        <f t="shared" si="33"/>
        <v>0</v>
      </c>
      <c r="BJ177" s="14" t="s">
        <v>9</v>
      </c>
      <c r="BK177" s="110">
        <f t="shared" si="34"/>
        <v>0</v>
      </c>
      <c r="BL177" s="14" t="s">
        <v>212</v>
      </c>
      <c r="BM177" s="14" t="s">
        <v>2339</v>
      </c>
    </row>
    <row r="178" spans="2:65" s="1" customFormat="1" ht="22.5" customHeight="1">
      <c r="B178" s="132"/>
      <c r="C178" s="168" t="s">
        <v>268</v>
      </c>
      <c r="D178" s="168" t="s">
        <v>217</v>
      </c>
      <c r="E178" s="169" t="s">
        <v>2340</v>
      </c>
      <c r="F178" s="252" t="s">
        <v>2341</v>
      </c>
      <c r="G178" s="251"/>
      <c r="H178" s="251"/>
      <c r="I178" s="251"/>
      <c r="J178" s="170" t="s">
        <v>307</v>
      </c>
      <c r="K178" s="171">
        <v>3</v>
      </c>
      <c r="L178" s="253">
        <v>0</v>
      </c>
      <c r="M178" s="251"/>
      <c r="N178" s="254">
        <f t="shared" si="25"/>
        <v>0</v>
      </c>
      <c r="O178" s="251"/>
      <c r="P178" s="251"/>
      <c r="Q178" s="251"/>
      <c r="R178" s="134"/>
      <c r="T178" s="165" t="s">
        <v>3</v>
      </c>
      <c r="U178" s="40" t="s">
        <v>39</v>
      </c>
      <c r="V178" s="32"/>
      <c r="W178" s="166">
        <f t="shared" si="26"/>
        <v>0</v>
      </c>
      <c r="X178" s="166">
        <v>0.001</v>
      </c>
      <c r="Y178" s="166">
        <f t="shared" si="27"/>
        <v>0.003</v>
      </c>
      <c r="Z178" s="166">
        <v>0</v>
      </c>
      <c r="AA178" s="167">
        <f t="shared" si="28"/>
        <v>0</v>
      </c>
      <c r="AR178" s="14" t="s">
        <v>212</v>
      </c>
      <c r="AT178" s="14" t="s">
        <v>217</v>
      </c>
      <c r="AU178" s="14" t="s">
        <v>84</v>
      </c>
      <c r="AY178" s="14" t="s">
        <v>196</v>
      </c>
      <c r="BE178" s="110">
        <f t="shared" si="29"/>
        <v>0</v>
      </c>
      <c r="BF178" s="110">
        <f t="shared" si="30"/>
        <v>0</v>
      </c>
      <c r="BG178" s="110">
        <f t="shared" si="31"/>
        <v>0</v>
      </c>
      <c r="BH178" s="110">
        <f t="shared" si="32"/>
        <v>0</v>
      </c>
      <c r="BI178" s="110">
        <f t="shared" si="33"/>
        <v>0</v>
      </c>
      <c r="BJ178" s="14" t="s">
        <v>9</v>
      </c>
      <c r="BK178" s="110">
        <f t="shared" si="34"/>
        <v>0</v>
      </c>
      <c r="BL178" s="14" t="s">
        <v>212</v>
      </c>
      <c r="BM178" s="14" t="s">
        <v>2342</v>
      </c>
    </row>
    <row r="179" spans="2:65" s="1" customFormat="1" ht="22.5" customHeight="1">
      <c r="B179" s="132"/>
      <c r="C179" s="168" t="s">
        <v>333</v>
      </c>
      <c r="D179" s="168" t="s">
        <v>217</v>
      </c>
      <c r="E179" s="169" t="s">
        <v>2343</v>
      </c>
      <c r="F179" s="252" t="s">
        <v>2322</v>
      </c>
      <c r="G179" s="251"/>
      <c r="H179" s="251"/>
      <c r="I179" s="251"/>
      <c r="J179" s="170" t="s">
        <v>2323</v>
      </c>
      <c r="K179" s="171">
        <v>5</v>
      </c>
      <c r="L179" s="253">
        <v>0</v>
      </c>
      <c r="M179" s="251"/>
      <c r="N179" s="254">
        <f t="shared" si="25"/>
        <v>0</v>
      </c>
      <c r="O179" s="251"/>
      <c r="P179" s="251"/>
      <c r="Q179" s="251"/>
      <c r="R179" s="134"/>
      <c r="T179" s="165" t="s">
        <v>3</v>
      </c>
      <c r="U179" s="40" t="s">
        <v>39</v>
      </c>
      <c r="V179" s="32"/>
      <c r="W179" s="166">
        <f t="shared" si="26"/>
        <v>0</v>
      </c>
      <c r="X179" s="166">
        <v>0.0006</v>
      </c>
      <c r="Y179" s="166">
        <f t="shared" si="27"/>
        <v>0.0029999999999999996</v>
      </c>
      <c r="Z179" s="166">
        <v>0</v>
      </c>
      <c r="AA179" s="167">
        <f t="shared" si="28"/>
        <v>0</v>
      </c>
      <c r="AR179" s="14" t="s">
        <v>212</v>
      </c>
      <c r="AT179" s="14" t="s">
        <v>217</v>
      </c>
      <c r="AU179" s="14" t="s">
        <v>84</v>
      </c>
      <c r="AY179" s="14" t="s">
        <v>196</v>
      </c>
      <c r="BE179" s="110">
        <f t="shared" si="29"/>
        <v>0</v>
      </c>
      <c r="BF179" s="110">
        <f t="shared" si="30"/>
        <v>0</v>
      </c>
      <c r="BG179" s="110">
        <f t="shared" si="31"/>
        <v>0</v>
      </c>
      <c r="BH179" s="110">
        <f t="shared" si="32"/>
        <v>0</v>
      </c>
      <c r="BI179" s="110">
        <f t="shared" si="33"/>
        <v>0</v>
      </c>
      <c r="BJ179" s="14" t="s">
        <v>9</v>
      </c>
      <c r="BK179" s="110">
        <f t="shared" si="34"/>
        <v>0</v>
      </c>
      <c r="BL179" s="14" t="s">
        <v>212</v>
      </c>
      <c r="BM179" s="14" t="s">
        <v>2344</v>
      </c>
    </row>
    <row r="180" spans="2:65" s="1" customFormat="1" ht="31.5" customHeight="1">
      <c r="B180" s="132"/>
      <c r="C180" s="168" t="s">
        <v>329</v>
      </c>
      <c r="D180" s="168" t="s">
        <v>217</v>
      </c>
      <c r="E180" s="169" t="s">
        <v>2345</v>
      </c>
      <c r="F180" s="252" t="s">
        <v>2346</v>
      </c>
      <c r="G180" s="251"/>
      <c r="H180" s="251"/>
      <c r="I180" s="251"/>
      <c r="J180" s="170" t="s">
        <v>612</v>
      </c>
      <c r="K180" s="171">
        <v>36</v>
      </c>
      <c r="L180" s="253">
        <v>0</v>
      </c>
      <c r="M180" s="251"/>
      <c r="N180" s="254">
        <f t="shared" si="25"/>
        <v>0</v>
      </c>
      <c r="O180" s="251"/>
      <c r="P180" s="251"/>
      <c r="Q180" s="251"/>
      <c r="R180" s="134"/>
      <c r="T180" s="165" t="s">
        <v>3</v>
      </c>
      <c r="U180" s="40" t="s">
        <v>39</v>
      </c>
      <c r="V180" s="32"/>
      <c r="W180" s="166">
        <f t="shared" si="26"/>
        <v>0</v>
      </c>
      <c r="X180" s="166">
        <v>0</v>
      </c>
      <c r="Y180" s="166">
        <f t="shared" si="27"/>
        <v>0</v>
      </c>
      <c r="Z180" s="166">
        <v>0</v>
      </c>
      <c r="AA180" s="167">
        <f t="shared" si="28"/>
        <v>0</v>
      </c>
      <c r="AR180" s="14" t="s">
        <v>212</v>
      </c>
      <c r="AT180" s="14" t="s">
        <v>217</v>
      </c>
      <c r="AU180" s="14" t="s">
        <v>84</v>
      </c>
      <c r="AY180" s="14" t="s">
        <v>196</v>
      </c>
      <c r="BE180" s="110">
        <f t="shared" si="29"/>
        <v>0</v>
      </c>
      <c r="BF180" s="110">
        <f t="shared" si="30"/>
        <v>0</v>
      </c>
      <c r="BG180" s="110">
        <f t="shared" si="31"/>
        <v>0</v>
      </c>
      <c r="BH180" s="110">
        <f t="shared" si="32"/>
        <v>0</v>
      </c>
      <c r="BI180" s="110">
        <f t="shared" si="33"/>
        <v>0</v>
      </c>
      <c r="BJ180" s="14" t="s">
        <v>9</v>
      </c>
      <c r="BK180" s="110">
        <f t="shared" si="34"/>
        <v>0</v>
      </c>
      <c r="BL180" s="14" t="s">
        <v>212</v>
      </c>
      <c r="BM180" s="14" t="s">
        <v>2347</v>
      </c>
    </row>
    <row r="181" spans="2:65" s="1" customFormat="1" ht="44.25" customHeight="1">
      <c r="B181" s="132"/>
      <c r="C181" s="168" t="s">
        <v>337</v>
      </c>
      <c r="D181" s="168" t="s">
        <v>217</v>
      </c>
      <c r="E181" s="169" t="s">
        <v>2348</v>
      </c>
      <c r="F181" s="252" t="s">
        <v>2349</v>
      </c>
      <c r="G181" s="251"/>
      <c r="H181" s="251"/>
      <c r="I181" s="251"/>
      <c r="J181" s="170" t="s">
        <v>612</v>
      </c>
      <c r="K181" s="171">
        <v>36</v>
      </c>
      <c r="L181" s="253">
        <v>0</v>
      </c>
      <c r="M181" s="251"/>
      <c r="N181" s="254">
        <f t="shared" si="25"/>
        <v>0</v>
      </c>
      <c r="O181" s="251"/>
      <c r="P181" s="251"/>
      <c r="Q181" s="251"/>
      <c r="R181" s="134"/>
      <c r="T181" s="165" t="s">
        <v>3</v>
      </c>
      <c r="U181" s="40" t="s">
        <v>39</v>
      </c>
      <c r="V181" s="32"/>
      <c r="W181" s="166">
        <f t="shared" si="26"/>
        <v>0</v>
      </c>
      <c r="X181" s="166">
        <v>0</v>
      </c>
      <c r="Y181" s="166">
        <f t="shared" si="27"/>
        <v>0</v>
      </c>
      <c r="Z181" s="166">
        <v>0</v>
      </c>
      <c r="AA181" s="167">
        <f t="shared" si="28"/>
        <v>0</v>
      </c>
      <c r="AR181" s="14" t="s">
        <v>212</v>
      </c>
      <c r="AT181" s="14" t="s">
        <v>217</v>
      </c>
      <c r="AU181" s="14" t="s">
        <v>84</v>
      </c>
      <c r="AY181" s="14" t="s">
        <v>196</v>
      </c>
      <c r="BE181" s="110">
        <f t="shared" si="29"/>
        <v>0</v>
      </c>
      <c r="BF181" s="110">
        <f t="shared" si="30"/>
        <v>0</v>
      </c>
      <c r="BG181" s="110">
        <f t="shared" si="31"/>
        <v>0</v>
      </c>
      <c r="BH181" s="110">
        <f t="shared" si="32"/>
        <v>0</v>
      </c>
      <c r="BI181" s="110">
        <f t="shared" si="33"/>
        <v>0</v>
      </c>
      <c r="BJ181" s="14" t="s">
        <v>9</v>
      </c>
      <c r="BK181" s="110">
        <f t="shared" si="34"/>
        <v>0</v>
      </c>
      <c r="BL181" s="14" t="s">
        <v>212</v>
      </c>
      <c r="BM181" s="14" t="s">
        <v>2350</v>
      </c>
    </row>
    <row r="182" spans="2:65" s="1" customFormat="1" ht="31.5" customHeight="1">
      <c r="B182" s="132"/>
      <c r="C182" s="168" t="s">
        <v>345</v>
      </c>
      <c r="D182" s="168" t="s">
        <v>217</v>
      </c>
      <c r="E182" s="169" t="s">
        <v>2351</v>
      </c>
      <c r="F182" s="252" t="s">
        <v>2352</v>
      </c>
      <c r="G182" s="251"/>
      <c r="H182" s="251"/>
      <c r="I182" s="251"/>
      <c r="J182" s="170" t="s">
        <v>612</v>
      </c>
      <c r="K182" s="171">
        <v>72</v>
      </c>
      <c r="L182" s="253">
        <v>0</v>
      </c>
      <c r="M182" s="251"/>
      <c r="N182" s="254">
        <f t="shared" si="25"/>
        <v>0</v>
      </c>
      <c r="O182" s="251"/>
      <c r="P182" s="251"/>
      <c r="Q182" s="251"/>
      <c r="R182" s="134"/>
      <c r="T182" s="165" t="s">
        <v>3</v>
      </c>
      <c r="U182" s="40" t="s">
        <v>39</v>
      </c>
      <c r="V182" s="32"/>
      <c r="W182" s="166">
        <f t="shared" si="26"/>
        <v>0</v>
      </c>
      <c r="X182" s="166">
        <v>0</v>
      </c>
      <c r="Y182" s="166">
        <f t="shared" si="27"/>
        <v>0</v>
      </c>
      <c r="Z182" s="166">
        <v>0</v>
      </c>
      <c r="AA182" s="167">
        <f t="shared" si="28"/>
        <v>0</v>
      </c>
      <c r="AR182" s="14" t="s">
        <v>212</v>
      </c>
      <c r="AT182" s="14" t="s">
        <v>217</v>
      </c>
      <c r="AU182" s="14" t="s">
        <v>84</v>
      </c>
      <c r="AY182" s="14" t="s">
        <v>196</v>
      </c>
      <c r="BE182" s="110">
        <f t="shared" si="29"/>
        <v>0</v>
      </c>
      <c r="BF182" s="110">
        <f t="shared" si="30"/>
        <v>0</v>
      </c>
      <c r="BG182" s="110">
        <f t="shared" si="31"/>
        <v>0</v>
      </c>
      <c r="BH182" s="110">
        <f t="shared" si="32"/>
        <v>0</v>
      </c>
      <c r="BI182" s="110">
        <f t="shared" si="33"/>
        <v>0</v>
      </c>
      <c r="BJ182" s="14" t="s">
        <v>9</v>
      </c>
      <c r="BK182" s="110">
        <f t="shared" si="34"/>
        <v>0</v>
      </c>
      <c r="BL182" s="14" t="s">
        <v>212</v>
      </c>
      <c r="BM182" s="14" t="s">
        <v>2353</v>
      </c>
    </row>
    <row r="183" spans="2:65" s="1" customFormat="1" ht="31.5" customHeight="1">
      <c r="B183" s="132"/>
      <c r="C183" s="168" t="s">
        <v>197</v>
      </c>
      <c r="D183" s="168" t="s">
        <v>217</v>
      </c>
      <c r="E183" s="169" t="s">
        <v>2354</v>
      </c>
      <c r="F183" s="252" t="s">
        <v>2355</v>
      </c>
      <c r="G183" s="251"/>
      <c r="H183" s="251"/>
      <c r="I183" s="251"/>
      <c r="J183" s="170" t="s">
        <v>612</v>
      </c>
      <c r="K183" s="171">
        <v>4.3</v>
      </c>
      <c r="L183" s="253">
        <v>0</v>
      </c>
      <c r="M183" s="251"/>
      <c r="N183" s="254">
        <f t="shared" si="25"/>
        <v>0</v>
      </c>
      <c r="O183" s="251"/>
      <c r="P183" s="251"/>
      <c r="Q183" s="251"/>
      <c r="R183" s="134"/>
      <c r="T183" s="165" t="s">
        <v>3</v>
      </c>
      <c r="U183" s="40" t="s">
        <v>39</v>
      </c>
      <c r="V183" s="32"/>
      <c r="W183" s="166">
        <f t="shared" si="26"/>
        <v>0</v>
      </c>
      <c r="X183" s="166">
        <v>0</v>
      </c>
      <c r="Y183" s="166">
        <f t="shared" si="27"/>
        <v>0</v>
      </c>
      <c r="Z183" s="166">
        <v>0</v>
      </c>
      <c r="AA183" s="167">
        <f t="shared" si="28"/>
        <v>0</v>
      </c>
      <c r="AR183" s="14" t="s">
        <v>212</v>
      </c>
      <c r="AT183" s="14" t="s">
        <v>217</v>
      </c>
      <c r="AU183" s="14" t="s">
        <v>84</v>
      </c>
      <c r="AY183" s="14" t="s">
        <v>196</v>
      </c>
      <c r="BE183" s="110">
        <f t="shared" si="29"/>
        <v>0</v>
      </c>
      <c r="BF183" s="110">
        <f t="shared" si="30"/>
        <v>0</v>
      </c>
      <c r="BG183" s="110">
        <f t="shared" si="31"/>
        <v>0</v>
      </c>
      <c r="BH183" s="110">
        <f t="shared" si="32"/>
        <v>0</v>
      </c>
      <c r="BI183" s="110">
        <f t="shared" si="33"/>
        <v>0</v>
      </c>
      <c r="BJ183" s="14" t="s">
        <v>9</v>
      </c>
      <c r="BK183" s="110">
        <f t="shared" si="34"/>
        <v>0</v>
      </c>
      <c r="BL183" s="14" t="s">
        <v>212</v>
      </c>
      <c r="BM183" s="14" t="s">
        <v>2356</v>
      </c>
    </row>
    <row r="184" spans="2:47" s="1" customFormat="1" ht="42" customHeight="1">
      <c r="B184" s="31"/>
      <c r="C184" s="32"/>
      <c r="D184" s="32"/>
      <c r="E184" s="32"/>
      <c r="F184" s="270" t="s">
        <v>2357</v>
      </c>
      <c r="G184" s="204"/>
      <c r="H184" s="204"/>
      <c r="I184" s="204"/>
      <c r="J184" s="32"/>
      <c r="K184" s="32"/>
      <c r="L184" s="32"/>
      <c r="M184" s="32"/>
      <c r="N184" s="32"/>
      <c r="O184" s="32"/>
      <c r="P184" s="32"/>
      <c r="Q184" s="32"/>
      <c r="R184" s="33"/>
      <c r="T184" s="70"/>
      <c r="U184" s="32"/>
      <c r="V184" s="32"/>
      <c r="W184" s="32"/>
      <c r="X184" s="32"/>
      <c r="Y184" s="32"/>
      <c r="Z184" s="32"/>
      <c r="AA184" s="71"/>
      <c r="AT184" s="14" t="s">
        <v>348</v>
      </c>
      <c r="AU184" s="14" t="s">
        <v>84</v>
      </c>
    </row>
    <row r="185" spans="2:65" s="1" customFormat="1" ht="31.5" customHeight="1">
      <c r="B185" s="132"/>
      <c r="C185" s="168" t="s">
        <v>260</v>
      </c>
      <c r="D185" s="168" t="s">
        <v>217</v>
      </c>
      <c r="E185" s="169" t="s">
        <v>2358</v>
      </c>
      <c r="F185" s="252" t="s">
        <v>2359</v>
      </c>
      <c r="G185" s="251"/>
      <c r="H185" s="251"/>
      <c r="I185" s="251"/>
      <c r="J185" s="170" t="s">
        <v>612</v>
      </c>
      <c r="K185" s="171">
        <v>4.3</v>
      </c>
      <c r="L185" s="253">
        <v>0</v>
      </c>
      <c r="M185" s="251"/>
      <c r="N185" s="254">
        <f>ROUND(L185*K185,0)</f>
        <v>0</v>
      </c>
      <c r="O185" s="251"/>
      <c r="P185" s="251"/>
      <c r="Q185" s="251"/>
      <c r="R185" s="134"/>
      <c r="T185" s="165" t="s">
        <v>3</v>
      </c>
      <c r="U185" s="40" t="s">
        <v>39</v>
      </c>
      <c r="V185" s="32"/>
      <c r="W185" s="166">
        <f>V185*K185</f>
        <v>0</v>
      </c>
      <c r="X185" s="166">
        <v>0</v>
      </c>
      <c r="Y185" s="166">
        <f>X185*K185</f>
        <v>0</v>
      </c>
      <c r="Z185" s="166">
        <v>0</v>
      </c>
      <c r="AA185" s="167">
        <f>Z185*K185</f>
        <v>0</v>
      </c>
      <c r="AR185" s="14" t="s">
        <v>212</v>
      </c>
      <c r="AT185" s="14" t="s">
        <v>217</v>
      </c>
      <c r="AU185" s="14" t="s">
        <v>84</v>
      </c>
      <c r="AY185" s="14" t="s">
        <v>196</v>
      </c>
      <c r="BE185" s="110">
        <f>IF(U185="základní",N185,0)</f>
        <v>0</v>
      </c>
      <c r="BF185" s="110">
        <f>IF(U185="snížená",N185,0)</f>
        <v>0</v>
      </c>
      <c r="BG185" s="110">
        <f>IF(U185="zákl. přenesená",N185,0)</f>
        <v>0</v>
      </c>
      <c r="BH185" s="110">
        <f>IF(U185="sníž. přenesená",N185,0)</f>
        <v>0</v>
      </c>
      <c r="BI185" s="110">
        <f>IF(U185="nulová",N185,0)</f>
        <v>0</v>
      </c>
      <c r="BJ185" s="14" t="s">
        <v>9</v>
      </c>
      <c r="BK185" s="110">
        <f>ROUND(L185*K185,0)</f>
        <v>0</v>
      </c>
      <c r="BL185" s="14" t="s">
        <v>212</v>
      </c>
      <c r="BM185" s="14" t="s">
        <v>2360</v>
      </c>
    </row>
    <row r="186" spans="2:65" s="1" customFormat="1" ht="31.5" customHeight="1">
      <c r="B186" s="132"/>
      <c r="C186" s="168" t="s">
        <v>208</v>
      </c>
      <c r="D186" s="168" t="s">
        <v>217</v>
      </c>
      <c r="E186" s="169" t="s">
        <v>2361</v>
      </c>
      <c r="F186" s="252" t="s">
        <v>2362</v>
      </c>
      <c r="G186" s="251"/>
      <c r="H186" s="251"/>
      <c r="I186" s="251"/>
      <c r="J186" s="170" t="s">
        <v>612</v>
      </c>
      <c r="K186" s="171">
        <v>4.3</v>
      </c>
      <c r="L186" s="253">
        <v>0</v>
      </c>
      <c r="M186" s="251"/>
      <c r="N186" s="254">
        <f>ROUND(L186*K186,0)</f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>V186*K186</f>
        <v>0</v>
      </c>
      <c r="X186" s="166">
        <v>0</v>
      </c>
      <c r="Y186" s="166">
        <f>X186*K186</f>
        <v>0</v>
      </c>
      <c r="Z186" s="166">
        <v>0</v>
      </c>
      <c r="AA186" s="167">
        <f>Z186*K186</f>
        <v>0</v>
      </c>
      <c r="AR186" s="14" t="s">
        <v>212</v>
      </c>
      <c r="AT186" s="14" t="s">
        <v>217</v>
      </c>
      <c r="AU186" s="14" t="s">
        <v>84</v>
      </c>
      <c r="AY186" s="14" t="s">
        <v>196</v>
      </c>
      <c r="BE186" s="110">
        <f>IF(U186="základní",N186,0)</f>
        <v>0</v>
      </c>
      <c r="BF186" s="110">
        <f>IF(U186="snížená",N186,0)</f>
        <v>0</v>
      </c>
      <c r="BG186" s="110">
        <f>IF(U186="zákl. přenesená",N186,0)</f>
        <v>0</v>
      </c>
      <c r="BH186" s="110">
        <f>IF(U186="sníž. přenesená",N186,0)</f>
        <v>0</v>
      </c>
      <c r="BI186" s="110">
        <f>IF(U186="nulová",N186,0)</f>
        <v>0</v>
      </c>
      <c r="BJ186" s="14" t="s">
        <v>9</v>
      </c>
      <c r="BK186" s="110">
        <f>ROUND(L186*K186,0)</f>
        <v>0</v>
      </c>
      <c r="BL186" s="14" t="s">
        <v>212</v>
      </c>
      <c r="BM186" s="14" t="s">
        <v>2363</v>
      </c>
    </row>
    <row r="187" spans="2:65" s="1" customFormat="1" ht="31.5" customHeight="1">
      <c r="B187" s="132"/>
      <c r="C187" s="168" t="s">
        <v>440</v>
      </c>
      <c r="D187" s="168" t="s">
        <v>217</v>
      </c>
      <c r="E187" s="169" t="s">
        <v>2364</v>
      </c>
      <c r="F187" s="252" t="s">
        <v>2365</v>
      </c>
      <c r="G187" s="251"/>
      <c r="H187" s="251"/>
      <c r="I187" s="251"/>
      <c r="J187" s="170" t="s">
        <v>612</v>
      </c>
      <c r="K187" s="171">
        <v>4.3</v>
      </c>
      <c r="L187" s="253">
        <v>0</v>
      </c>
      <c r="M187" s="251"/>
      <c r="N187" s="254">
        <f>ROUND(L187*K187,0)</f>
        <v>0</v>
      </c>
      <c r="O187" s="251"/>
      <c r="P187" s="251"/>
      <c r="Q187" s="251"/>
      <c r="R187" s="134"/>
      <c r="T187" s="165" t="s">
        <v>3</v>
      </c>
      <c r="U187" s="40" t="s">
        <v>39</v>
      </c>
      <c r="V187" s="32"/>
      <c r="W187" s="166">
        <f>V187*K187</f>
        <v>0</v>
      </c>
      <c r="X187" s="166">
        <v>0</v>
      </c>
      <c r="Y187" s="166">
        <f>X187*K187</f>
        <v>0</v>
      </c>
      <c r="Z187" s="166">
        <v>0</v>
      </c>
      <c r="AA187" s="167">
        <f>Z187*K187</f>
        <v>0</v>
      </c>
      <c r="AR187" s="14" t="s">
        <v>212</v>
      </c>
      <c r="AT187" s="14" t="s">
        <v>217</v>
      </c>
      <c r="AU187" s="14" t="s">
        <v>84</v>
      </c>
      <c r="AY187" s="14" t="s">
        <v>196</v>
      </c>
      <c r="BE187" s="110">
        <f>IF(U187="základní",N187,0)</f>
        <v>0</v>
      </c>
      <c r="BF187" s="110">
        <f>IF(U187="snížená",N187,0)</f>
        <v>0</v>
      </c>
      <c r="BG187" s="110">
        <f>IF(U187="zákl. přenesená",N187,0)</f>
        <v>0</v>
      </c>
      <c r="BH187" s="110">
        <f>IF(U187="sníž. přenesená",N187,0)</f>
        <v>0</v>
      </c>
      <c r="BI187" s="110">
        <f>IF(U187="nulová",N187,0)</f>
        <v>0</v>
      </c>
      <c r="BJ187" s="14" t="s">
        <v>9</v>
      </c>
      <c r="BK187" s="110">
        <f>ROUND(L187*K187,0)</f>
        <v>0</v>
      </c>
      <c r="BL187" s="14" t="s">
        <v>212</v>
      </c>
      <c r="BM187" s="14" t="s">
        <v>2366</v>
      </c>
    </row>
    <row r="188" spans="2:65" s="1" customFormat="1" ht="31.5" customHeight="1">
      <c r="B188" s="132"/>
      <c r="C188" s="168" t="s">
        <v>234</v>
      </c>
      <c r="D188" s="168" t="s">
        <v>217</v>
      </c>
      <c r="E188" s="169" t="s">
        <v>2367</v>
      </c>
      <c r="F188" s="252" t="s">
        <v>2368</v>
      </c>
      <c r="G188" s="251"/>
      <c r="H188" s="251"/>
      <c r="I188" s="251"/>
      <c r="J188" s="170" t="s">
        <v>612</v>
      </c>
      <c r="K188" s="171">
        <v>4.3</v>
      </c>
      <c r="L188" s="253">
        <v>0</v>
      </c>
      <c r="M188" s="251"/>
      <c r="N188" s="254">
        <f>ROUND(L188*K188,0)</f>
        <v>0</v>
      </c>
      <c r="O188" s="251"/>
      <c r="P188" s="251"/>
      <c r="Q188" s="251"/>
      <c r="R188" s="134"/>
      <c r="T188" s="165" t="s">
        <v>3</v>
      </c>
      <c r="U188" s="40" t="s">
        <v>39</v>
      </c>
      <c r="V188" s="32"/>
      <c r="W188" s="166">
        <f>V188*K188</f>
        <v>0</v>
      </c>
      <c r="X188" s="166">
        <v>0</v>
      </c>
      <c r="Y188" s="166">
        <f>X188*K188</f>
        <v>0</v>
      </c>
      <c r="Z188" s="166">
        <v>0</v>
      </c>
      <c r="AA188" s="167">
        <f>Z188*K188</f>
        <v>0</v>
      </c>
      <c r="AR188" s="14" t="s">
        <v>212</v>
      </c>
      <c r="AT188" s="14" t="s">
        <v>217</v>
      </c>
      <c r="AU188" s="14" t="s">
        <v>84</v>
      </c>
      <c r="AY188" s="14" t="s">
        <v>196</v>
      </c>
      <c r="BE188" s="110">
        <f>IF(U188="základní",N188,0)</f>
        <v>0</v>
      </c>
      <c r="BF188" s="110">
        <f>IF(U188="snížená",N188,0)</f>
        <v>0</v>
      </c>
      <c r="BG188" s="110">
        <f>IF(U188="zákl. přenesená",N188,0)</f>
        <v>0</v>
      </c>
      <c r="BH188" s="110">
        <f>IF(U188="sníž. přenesená",N188,0)</f>
        <v>0</v>
      </c>
      <c r="BI188" s="110">
        <f>IF(U188="nulová",N188,0)</f>
        <v>0</v>
      </c>
      <c r="BJ188" s="14" t="s">
        <v>9</v>
      </c>
      <c r="BK188" s="110">
        <f>ROUND(L188*K188,0)</f>
        <v>0</v>
      </c>
      <c r="BL188" s="14" t="s">
        <v>212</v>
      </c>
      <c r="BM188" s="14" t="s">
        <v>2369</v>
      </c>
    </row>
    <row r="189" spans="2:65" s="1" customFormat="1" ht="31.5" customHeight="1">
      <c r="B189" s="132"/>
      <c r="C189" s="168" t="s">
        <v>280</v>
      </c>
      <c r="D189" s="168" t="s">
        <v>217</v>
      </c>
      <c r="E189" s="169" t="s">
        <v>2370</v>
      </c>
      <c r="F189" s="252" t="s">
        <v>2371</v>
      </c>
      <c r="G189" s="251"/>
      <c r="H189" s="251"/>
      <c r="I189" s="251"/>
      <c r="J189" s="170" t="s">
        <v>612</v>
      </c>
      <c r="K189" s="171">
        <v>8.6</v>
      </c>
      <c r="L189" s="253">
        <v>0</v>
      </c>
      <c r="M189" s="251"/>
      <c r="N189" s="254">
        <f>ROUND(L189*K189,0)</f>
        <v>0</v>
      </c>
      <c r="O189" s="251"/>
      <c r="P189" s="251"/>
      <c r="Q189" s="251"/>
      <c r="R189" s="134"/>
      <c r="T189" s="165" t="s">
        <v>3</v>
      </c>
      <c r="U189" s="40" t="s">
        <v>39</v>
      </c>
      <c r="V189" s="32"/>
      <c r="W189" s="166">
        <f>V189*K189</f>
        <v>0</v>
      </c>
      <c r="X189" s="166">
        <v>0</v>
      </c>
      <c r="Y189" s="166">
        <f>X189*K189</f>
        <v>0</v>
      </c>
      <c r="Z189" s="166">
        <v>0</v>
      </c>
      <c r="AA189" s="167">
        <f>Z189*K189</f>
        <v>0</v>
      </c>
      <c r="AR189" s="14" t="s">
        <v>212</v>
      </c>
      <c r="AT189" s="14" t="s">
        <v>217</v>
      </c>
      <c r="AU189" s="14" t="s">
        <v>84</v>
      </c>
      <c r="AY189" s="14" t="s">
        <v>196</v>
      </c>
      <c r="BE189" s="110">
        <f>IF(U189="základní",N189,0)</f>
        <v>0</v>
      </c>
      <c r="BF189" s="110">
        <f>IF(U189="snížená",N189,0)</f>
        <v>0</v>
      </c>
      <c r="BG189" s="110">
        <f>IF(U189="zákl. přenesená",N189,0)</f>
        <v>0</v>
      </c>
      <c r="BH189" s="110">
        <f>IF(U189="sníž. přenesená",N189,0)</f>
        <v>0</v>
      </c>
      <c r="BI189" s="110">
        <f>IF(U189="nulová",N189,0)</f>
        <v>0</v>
      </c>
      <c r="BJ189" s="14" t="s">
        <v>9</v>
      </c>
      <c r="BK189" s="110">
        <f>ROUND(L189*K189,0)</f>
        <v>0</v>
      </c>
      <c r="BL189" s="14" t="s">
        <v>212</v>
      </c>
      <c r="BM189" s="14" t="s">
        <v>2372</v>
      </c>
    </row>
    <row r="190" spans="2:63" s="1" customFormat="1" ht="49.9" customHeight="1">
      <c r="B190" s="31"/>
      <c r="C190" s="32"/>
      <c r="D190" s="152" t="s">
        <v>349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266">
        <f aca="true" t="shared" si="35" ref="N190:N195">BK190</f>
        <v>0</v>
      </c>
      <c r="O190" s="267"/>
      <c r="P190" s="267"/>
      <c r="Q190" s="267"/>
      <c r="R190" s="33"/>
      <c r="T190" s="70"/>
      <c r="U190" s="32"/>
      <c r="V190" s="32"/>
      <c r="W190" s="32"/>
      <c r="X190" s="32"/>
      <c r="Y190" s="32"/>
      <c r="Z190" s="32"/>
      <c r="AA190" s="71"/>
      <c r="AT190" s="14" t="s">
        <v>73</v>
      </c>
      <c r="AU190" s="14" t="s">
        <v>74</v>
      </c>
      <c r="AY190" s="14" t="s">
        <v>350</v>
      </c>
      <c r="BK190" s="110">
        <f>SUM(BK191:BK195)</f>
        <v>0</v>
      </c>
    </row>
    <row r="191" spans="2:63" s="1" customFormat="1" ht="22.35" customHeight="1">
      <c r="B191" s="31"/>
      <c r="C191" s="173" t="s">
        <v>3</v>
      </c>
      <c r="D191" s="173" t="s">
        <v>217</v>
      </c>
      <c r="E191" s="174" t="s">
        <v>3</v>
      </c>
      <c r="F191" s="257" t="s">
        <v>3</v>
      </c>
      <c r="G191" s="258"/>
      <c r="H191" s="258"/>
      <c r="I191" s="258"/>
      <c r="J191" s="175" t="s">
        <v>3</v>
      </c>
      <c r="K191" s="172"/>
      <c r="L191" s="253"/>
      <c r="M191" s="255"/>
      <c r="N191" s="256">
        <f t="shared" si="35"/>
        <v>0</v>
      </c>
      <c r="O191" s="255"/>
      <c r="P191" s="255"/>
      <c r="Q191" s="255"/>
      <c r="R191" s="33"/>
      <c r="T191" s="165" t="s">
        <v>3</v>
      </c>
      <c r="U191" s="176" t="s">
        <v>39</v>
      </c>
      <c r="V191" s="32"/>
      <c r="W191" s="32"/>
      <c r="X191" s="32"/>
      <c r="Y191" s="32"/>
      <c r="Z191" s="32"/>
      <c r="AA191" s="71"/>
      <c r="AT191" s="14" t="s">
        <v>350</v>
      </c>
      <c r="AU191" s="14" t="s">
        <v>9</v>
      </c>
      <c r="AY191" s="14" t="s">
        <v>350</v>
      </c>
      <c r="BE191" s="110">
        <f>IF(U191="základní",N191,0)</f>
        <v>0</v>
      </c>
      <c r="BF191" s="110">
        <f>IF(U191="snížená",N191,0)</f>
        <v>0</v>
      </c>
      <c r="BG191" s="110">
        <f>IF(U191="zákl. přenesená",N191,0)</f>
        <v>0</v>
      </c>
      <c r="BH191" s="110">
        <f>IF(U191="sníž. přenesená",N191,0)</f>
        <v>0</v>
      </c>
      <c r="BI191" s="110">
        <f>IF(U191="nulová",N191,0)</f>
        <v>0</v>
      </c>
      <c r="BJ191" s="14" t="s">
        <v>9</v>
      </c>
      <c r="BK191" s="110">
        <f>L191*K191</f>
        <v>0</v>
      </c>
    </row>
    <row r="192" spans="2:63" s="1" customFormat="1" ht="22.35" customHeight="1">
      <c r="B192" s="31"/>
      <c r="C192" s="173" t="s">
        <v>3</v>
      </c>
      <c r="D192" s="173" t="s">
        <v>217</v>
      </c>
      <c r="E192" s="174" t="s">
        <v>3</v>
      </c>
      <c r="F192" s="257" t="s">
        <v>3</v>
      </c>
      <c r="G192" s="258"/>
      <c r="H192" s="258"/>
      <c r="I192" s="258"/>
      <c r="J192" s="175" t="s">
        <v>3</v>
      </c>
      <c r="K192" s="172"/>
      <c r="L192" s="253"/>
      <c r="M192" s="255"/>
      <c r="N192" s="256">
        <f t="shared" si="35"/>
        <v>0</v>
      </c>
      <c r="O192" s="255"/>
      <c r="P192" s="255"/>
      <c r="Q192" s="255"/>
      <c r="R192" s="33"/>
      <c r="T192" s="165" t="s">
        <v>3</v>
      </c>
      <c r="U192" s="176" t="s">
        <v>39</v>
      </c>
      <c r="V192" s="32"/>
      <c r="W192" s="32"/>
      <c r="X192" s="32"/>
      <c r="Y192" s="32"/>
      <c r="Z192" s="32"/>
      <c r="AA192" s="71"/>
      <c r="AT192" s="14" t="s">
        <v>350</v>
      </c>
      <c r="AU192" s="14" t="s">
        <v>9</v>
      </c>
      <c r="AY192" s="14" t="s">
        <v>350</v>
      </c>
      <c r="BE192" s="110">
        <f>IF(U192="základní",N192,0)</f>
        <v>0</v>
      </c>
      <c r="BF192" s="110">
        <f>IF(U192="snížená",N192,0)</f>
        <v>0</v>
      </c>
      <c r="BG192" s="110">
        <f>IF(U192="zákl. přenesená",N192,0)</f>
        <v>0</v>
      </c>
      <c r="BH192" s="110">
        <f>IF(U192="sníž. přenesená",N192,0)</f>
        <v>0</v>
      </c>
      <c r="BI192" s="110">
        <f>IF(U192="nulová",N192,0)</f>
        <v>0</v>
      </c>
      <c r="BJ192" s="14" t="s">
        <v>9</v>
      </c>
      <c r="BK192" s="110">
        <f>L192*K192</f>
        <v>0</v>
      </c>
    </row>
    <row r="193" spans="2:63" s="1" customFormat="1" ht="22.35" customHeight="1">
      <c r="B193" s="31"/>
      <c r="C193" s="173" t="s">
        <v>3</v>
      </c>
      <c r="D193" s="173" t="s">
        <v>217</v>
      </c>
      <c r="E193" s="174" t="s">
        <v>3</v>
      </c>
      <c r="F193" s="257" t="s">
        <v>3</v>
      </c>
      <c r="G193" s="258"/>
      <c r="H193" s="258"/>
      <c r="I193" s="258"/>
      <c r="J193" s="175" t="s">
        <v>3</v>
      </c>
      <c r="K193" s="172"/>
      <c r="L193" s="253"/>
      <c r="M193" s="255"/>
      <c r="N193" s="256">
        <f t="shared" si="35"/>
        <v>0</v>
      </c>
      <c r="O193" s="255"/>
      <c r="P193" s="255"/>
      <c r="Q193" s="255"/>
      <c r="R193" s="33"/>
      <c r="T193" s="165" t="s">
        <v>3</v>
      </c>
      <c r="U193" s="176" t="s">
        <v>39</v>
      </c>
      <c r="V193" s="32"/>
      <c r="W193" s="32"/>
      <c r="X193" s="32"/>
      <c r="Y193" s="32"/>
      <c r="Z193" s="32"/>
      <c r="AA193" s="71"/>
      <c r="AT193" s="14" t="s">
        <v>350</v>
      </c>
      <c r="AU193" s="14" t="s">
        <v>9</v>
      </c>
      <c r="AY193" s="14" t="s">
        <v>350</v>
      </c>
      <c r="BE193" s="110">
        <f>IF(U193="základní",N193,0)</f>
        <v>0</v>
      </c>
      <c r="BF193" s="110">
        <f>IF(U193="snížená",N193,0)</f>
        <v>0</v>
      </c>
      <c r="BG193" s="110">
        <f>IF(U193="zákl. přenesená",N193,0)</f>
        <v>0</v>
      </c>
      <c r="BH193" s="110">
        <f>IF(U193="sníž. přenesená",N193,0)</f>
        <v>0</v>
      </c>
      <c r="BI193" s="110">
        <f>IF(U193="nulová",N193,0)</f>
        <v>0</v>
      </c>
      <c r="BJ193" s="14" t="s">
        <v>9</v>
      </c>
      <c r="BK193" s="110">
        <f>L193*K193</f>
        <v>0</v>
      </c>
    </row>
    <row r="194" spans="2:63" s="1" customFormat="1" ht="22.35" customHeight="1">
      <c r="B194" s="31"/>
      <c r="C194" s="173" t="s">
        <v>3</v>
      </c>
      <c r="D194" s="173" t="s">
        <v>217</v>
      </c>
      <c r="E194" s="174" t="s">
        <v>3</v>
      </c>
      <c r="F194" s="257" t="s">
        <v>3</v>
      </c>
      <c r="G194" s="258"/>
      <c r="H194" s="258"/>
      <c r="I194" s="258"/>
      <c r="J194" s="175" t="s">
        <v>3</v>
      </c>
      <c r="K194" s="172"/>
      <c r="L194" s="253"/>
      <c r="M194" s="255"/>
      <c r="N194" s="256">
        <f t="shared" si="35"/>
        <v>0</v>
      </c>
      <c r="O194" s="255"/>
      <c r="P194" s="255"/>
      <c r="Q194" s="255"/>
      <c r="R194" s="33"/>
      <c r="T194" s="165" t="s">
        <v>3</v>
      </c>
      <c r="U194" s="176" t="s">
        <v>39</v>
      </c>
      <c r="V194" s="32"/>
      <c r="W194" s="32"/>
      <c r="X194" s="32"/>
      <c r="Y194" s="32"/>
      <c r="Z194" s="32"/>
      <c r="AA194" s="71"/>
      <c r="AT194" s="14" t="s">
        <v>350</v>
      </c>
      <c r="AU194" s="14" t="s">
        <v>9</v>
      </c>
      <c r="AY194" s="14" t="s">
        <v>350</v>
      </c>
      <c r="BE194" s="110">
        <f>IF(U194="základní",N194,0)</f>
        <v>0</v>
      </c>
      <c r="BF194" s="110">
        <f>IF(U194="snížená",N194,0)</f>
        <v>0</v>
      </c>
      <c r="BG194" s="110">
        <f>IF(U194="zákl. přenesená",N194,0)</f>
        <v>0</v>
      </c>
      <c r="BH194" s="110">
        <f>IF(U194="sníž. přenesená",N194,0)</f>
        <v>0</v>
      </c>
      <c r="BI194" s="110">
        <f>IF(U194="nulová",N194,0)</f>
        <v>0</v>
      </c>
      <c r="BJ194" s="14" t="s">
        <v>9</v>
      </c>
      <c r="BK194" s="110">
        <f>L194*K194</f>
        <v>0</v>
      </c>
    </row>
    <row r="195" spans="2:63" s="1" customFormat="1" ht="22.35" customHeight="1">
      <c r="B195" s="31"/>
      <c r="C195" s="173" t="s">
        <v>3</v>
      </c>
      <c r="D195" s="173" t="s">
        <v>217</v>
      </c>
      <c r="E195" s="174" t="s">
        <v>3</v>
      </c>
      <c r="F195" s="257" t="s">
        <v>3</v>
      </c>
      <c r="G195" s="258"/>
      <c r="H195" s="258"/>
      <c r="I195" s="258"/>
      <c r="J195" s="175" t="s">
        <v>3</v>
      </c>
      <c r="K195" s="172"/>
      <c r="L195" s="253"/>
      <c r="M195" s="255"/>
      <c r="N195" s="256">
        <f t="shared" si="35"/>
        <v>0</v>
      </c>
      <c r="O195" s="255"/>
      <c r="P195" s="255"/>
      <c r="Q195" s="255"/>
      <c r="R195" s="33"/>
      <c r="T195" s="165" t="s">
        <v>3</v>
      </c>
      <c r="U195" s="176" t="s">
        <v>39</v>
      </c>
      <c r="V195" s="52"/>
      <c r="W195" s="52"/>
      <c r="X195" s="52"/>
      <c r="Y195" s="52"/>
      <c r="Z195" s="52"/>
      <c r="AA195" s="54"/>
      <c r="AT195" s="14" t="s">
        <v>350</v>
      </c>
      <c r="AU195" s="14" t="s">
        <v>9</v>
      </c>
      <c r="AY195" s="14" t="s">
        <v>350</v>
      </c>
      <c r="BE195" s="110">
        <f>IF(U195="základní",N195,0)</f>
        <v>0</v>
      </c>
      <c r="BF195" s="110">
        <f>IF(U195="snížená",N195,0)</f>
        <v>0</v>
      </c>
      <c r="BG195" s="110">
        <f>IF(U195="zákl. přenesená",N195,0)</f>
        <v>0</v>
      </c>
      <c r="BH195" s="110">
        <f>IF(U195="sníž. přenesená",N195,0)</f>
        <v>0</v>
      </c>
      <c r="BI195" s="110">
        <f>IF(U195="nulová",N195,0)</f>
        <v>0</v>
      </c>
      <c r="BJ195" s="14" t="s">
        <v>9</v>
      </c>
      <c r="BK195" s="110">
        <f>L195*K195</f>
        <v>0</v>
      </c>
    </row>
    <row r="196" spans="2:18" s="1" customFormat="1" ht="6.95" customHeight="1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</sheetData>
  <mergeCells count="260">
    <mergeCell ref="H1:K1"/>
    <mergeCell ref="S2:AC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N190:Q190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8:I168"/>
    <mergeCell ref="L168:M168"/>
    <mergeCell ref="N168:Q168"/>
    <mergeCell ref="F169:I169"/>
    <mergeCell ref="L169:M169"/>
    <mergeCell ref="N169:Q169"/>
    <mergeCell ref="F170:I170"/>
    <mergeCell ref="F172:I172"/>
    <mergeCell ref="L172:M172"/>
    <mergeCell ref="N172:Q172"/>
    <mergeCell ref="N171:Q171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L167:M167"/>
    <mergeCell ref="N167:Q167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7:I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2:I132"/>
    <mergeCell ref="L132:M132"/>
    <mergeCell ref="N132:Q132"/>
    <mergeCell ref="F133:I133"/>
    <mergeCell ref="L133:M133"/>
    <mergeCell ref="N133:Q133"/>
    <mergeCell ref="F136:I136"/>
    <mergeCell ref="L136:M136"/>
    <mergeCell ref="N136:Q136"/>
    <mergeCell ref="N134:Q134"/>
    <mergeCell ref="N135:Q135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L131:M131"/>
    <mergeCell ref="N131:Q131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N123:Q123"/>
    <mergeCell ref="N124:Q124"/>
    <mergeCell ref="N125:Q125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191:D196">
      <formula1>"K,M"</formula1>
    </dataValidation>
    <dataValidation type="list" allowBlank="1" showInputMessage="1" showErrorMessage="1" error="Povoleny jsou hodnoty základní, snížená, zákl. přenesená, sníž. přenesená, nulová." sqref="U191:U19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131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2198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156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N105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ROUND((((SUM(BE105:BE112)+SUM(BE131:BE285))+SUM(BE287:BE291))),2)</f>
        <v>0</v>
      </c>
      <c r="I33" s="204"/>
      <c r="J33" s="204"/>
      <c r="K33" s="32"/>
      <c r="L33" s="32"/>
      <c r="M33" s="233">
        <f>ROUND(((ROUND((SUM(BE105:BE112)+SUM(BE131:BE285)),2)*F33)+SUM(BE287:BE291)*F33),2)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ROUND((((SUM(BF105:BF112)+SUM(BF131:BF285))+SUM(BF287:BF291))),2)</f>
        <v>0</v>
      </c>
      <c r="I34" s="204"/>
      <c r="J34" s="204"/>
      <c r="K34" s="32"/>
      <c r="L34" s="32"/>
      <c r="M34" s="233">
        <f>ROUND(((ROUND((SUM(BF105:BF112)+SUM(BF131:BF285)),2)*F34)+SUM(BF287:BF291)*F34),2)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ROUND((((SUM(BG105:BG112)+SUM(BG131:BG285))+SUM(BG287:BG291))),2)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ROUND((((SUM(BH105:BH112)+SUM(BH131:BH285))+SUM(BH287:BH291))),2)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ROUND((((SUM(BI105:BI112)+SUM(BI131:BI285))+SUM(BI287:BI291))),2)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2198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ÚT - STROJNÍ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N131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1169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N132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1172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N133</f>
        <v>0</v>
      </c>
      <c r="O91" s="220"/>
      <c r="P91" s="220"/>
      <c r="Q91" s="220"/>
      <c r="R91" s="129"/>
    </row>
    <row r="92" spans="2:18" s="7" customFormat="1" ht="24.95" customHeight="1">
      <c r="B92" s="124"/>
      <c r="C92" s="125"/>
      <c r="D92" s="126" t="s">
        <v>163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8">
        <f>N138</f>
        <v>0</v>
      </c>
      <c r="O92" s="239"/>
      <c r="P92" s="239"/>
      <c r="Q92" s="239"/>
      <c r="R92" s="127"/>
    </row>
    <row r="93" spans="2:18" s="8" customFormat="1" ht="19.9" customHeight="1">
      <c r="B93" s="128"/>
      <c r="C93" s="95"/>
      <c r="D93" s="106" t="s">
        <v>164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N139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2373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N157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2374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N159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166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N171</f>
        <v>0</v>
      </c>
      <c r="O96" s="220"/>
      <c r="P96" s="220"/>
      <c r="Q96" s="220"/>
      <c r="R96" s="129"/>
    </row>
    <row r="97" spans="2:18" s="8" customFormat="1" ht="19.9" customHeight="1">
      <c r="B97" s="128"/>
      <c r="C97" s="95"/>
      <c r="D97" s="106" t="s">
        <v>2375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N189</f>
        <v>0</v>
      </c>
      <c r="O97" s="220"/>
      <c r="P97" s="220"/>
      <c r="Q97" s="220"/>
      <c r="R97" s="129"/>
    </row>
    <row r="98" spans="2:18" s="8" customFormat="1" ht="19.9" customHeight="1">
      <c r="B98" s="128"/>
      <c r="C98" s="95"/>
      <c r="D98" s="106" t="s">
        <v>168</v>
      </c>
      <c r="E98" s="95"/>
      <c r="F98" s="95"/>
      <c r="G98" s="95"/>
      <c r="H98" s="95"/>
      <c r="I98" s="95"/>
      <c r="J98" s="95"/>
      <c r="K98" s="95"/>
      <c r="L98" s="95"/>
      <c r="M98" s="95"/>
      <c r="N98" s="219">
        <f>N215</f>
        <v>0</v>
      </c>
      <c r="O98" s="220"/>
      <c r="P98" s="220"/>
      <c r="Q98" s="220"/>
      <c r="R98" s="129"/>
    </row>
    <row r="99" spans="2:18" s="8" customFormat="1" ht="19.9" customHeight="1">
      <c r="B99" s="128"/>
      <c r="C99" s="95"/>
      <c r="D99" s="106" t="s">
        <v>1964</v>
      </c>
      <c r="E99" s="95"/>
      <c r="F99" s="95"/>
      <c r="G99" s="95"/>
      <c r="H99" s="95"/>
      <c r="I99" s="95"/>
      <c r="J99" s="95"/>
      <c r="K99" s="95"/>
      <c r="L99" s="95"/>
      <c r="M99" s="95"/>
      <c r="N99" s="219">
        <f>N259</f>
        <v>0</v>
      </c>
      <c r="O99" s="220"/>
      <c r="P99" s="220"/>
      <c r="Q99" s="220"/>
      <c r="R99" s="129"/>
    </row>
    <row r="100" spans="2:18" s="8" customFormat="1" ht="19.9" customHeight="1">
      <c r="B100" s="128"/>
      <c r="C100" s="95"/>
      <c r="D100" s="106" t="s">
        <v>169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19">
        <f>N264</f>
        <v>0</v>
      </c>
      <c r="O100" s="220"/>
      <c r="P100" s="220"/>
      <c r="Q100" s="220"/>
      <c r="R100" s="129"/>
    </row>
    <row r="101" spans="2:18" s="8" customFormat="1" ht="19.9" customHeight="1">
      <c r="B101" s="128"/>
      <c r="C101" s="95"/>
      <c r="D101" s="106" t="s">
        <v>170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19">
        <f>N271</f>
        <v>0</v>
      </c>
      <c r="O101" s="220"/>
      <c r="P101" s="220"/>
      <c r="Q101" s="220"/>
      <c r="R101" s="129"/>
    </row>
    <row r="102" spans="2:18" s="7" customFormat="1" ht="24.95" customHeight="1">
      <c r="B102" s="124"/>
      <c r="C102" s="125"/>
      <c r="D102" s="126" t="s">
        <v>171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38">
        <f>N274</f>
        <v>0</v>
      </c>
      <c r="O102" s="239"/>
      <c r="P102" s="239"/>
      <c r="Q102" s="239"/>
      <c r="R102" s="127"/>
    </row>
    <row r="103" spans="2:18" s="7" customFormat="1" ht="21.75" customHeight="1">
      <c r="B103" s="124"/>
      <c r="C103" s="125"/>
      <c r="D103" s="126" t="s">
        <v>172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240">
        <f>N286</f>
        <v>0</v>
      </c>
      <c r="O103" s="239"/>
      <c r="P103" s="239"/>
      <c r="Q103" s="239"/>
      <c r="R103" s="127"/>
    </row>
    <row r="104" spans="2:18" s="1" customFormat="1" ht="21.7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21" s="1" customFormat="1" ht="29.25" customHeight="1">
      <c r="B105" s="31"/>
      <c r="C105" s="123" t="s">
        <v>173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241">
        <f>ROUND(N106+N107+N108+N109+N110+N111,2)</f>
        <v>0</v>
      </c>
      <c r="O105" s="204"/>
      <c r="P105" s="204"/>
      <c r="Q105" s="204"/>
      <c r="R105" s="33"/>
      <c r="T105" s="130"/>
      <c r="U105" s="131" t="s">
        <v>38</v>
      </c>
    </row>
    <row r="106" spans="2:65" s="1" customFormat="1" ht="18" customHeight="1">
      <c r="B106" s="132"/>
      <c r="C106" s="133"/>
      <c r="D106" s="227" t="s">
        <v>174</v>
      </c>
      <c r="E106" s="242"/>
      <c r="F106" s="242"/>
      <c r="G106" s="242"/>
      <c r="H106" s="242"/>
      <c r="I106" s="133"/>
      <c r="J106" s="133"/>
      <c r="K106" s="133"/>
      <c r="L106" s="133"/>
      <c r="M106" s="133"/>
      <c r="N106" s="228">
        <f>ROUND(N89*T106,2)</f>
        <v>0</v>
      </c>
      <c r="O106" s="242"/>
      <c r="P106" s="242"/>
      <c r="Q106" s="242"/>
      <c r="R106" s="134"/>
      <c r="S106" s="133"/>
      <c r="T106" s="135"/>
      <c r="U106" s="136" t="s">
        <v>39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175</v>
      </c>
      <c r="AZ106" s="137"/>
      <c r="BA106" s="137"/>
      <c r="BB106" s="137"/>
      <c r="BC106" s="137"/>
      <c r="BD106" s="137"/>
      <c r="BE106" s="139">
        <f aca="true" t="shared" si="0" ref="BE106:BE111">IF(U106="základní",N106,0)</f>
        <v>0</v>
      </c>
      <c r="BF106" s="139">
        <f aca="true" t="shared" si="1" ref="BF106:BF111">IF(U106="snížená",N106,0)</f>
        <v>0</v>
      </c>
      <c r="BG106" s="139">
        <f aca="true" t="shared" si="2" ref="BG106:BG111">IF(U106="zákl. přenesená",N106,0)</f>
        <v>0</v>
      </c>
      <c r="BH106" s="139">
        <f aca="true" t="shared" si="3" ref="BH106:BH111">IF(U106="sníž. přenesená",N106,0)</f>
        <v>0</v>
      </c>
      <c r="BI106" s="139">
        <f aca="true" t="shared" si="4" ref="BI106:BI111">IF(U106="nulová",N106,0)</f>
        <v>0</v>
      </c>
      <c r="BJ106" s="138" t="s">
        <v>9</v>
      </c>
      <c r="BK106" s="137"/>
      <c r="BL106" s="137"/>
      <c r="BM106" s="137"/>
    </row>
    <row r="107" spans="2:65" s="1" customFormat="1" ht="18" customHeight="1">
      <c r="B107" s="132"/>
      <c r="C107" s="133"/>
      <c r="D107" s="227" t="s">
        <v>176</v>
      </c>
      <c r="E107" s="242"/>
      <c r="F107" s="242"/>
      <c r="G107" s="242"/>
      <c r="H107" s="242"/>
      <c r="I107" s="133"/>
      <c r="J107" s="133"/>
      <c r="K107" s="133"/>
      <c r="L107" s="133"/>
      <c r="M107" s="133"/>
      <c r="N107" s="228">
        <f>ROUND(N89*T107,2)</f>
        <v>0</v>
      </c>
      <c r="O107" s="242"/>
      <c r="P107" s="242"/>
      <c r="Q107" s="242"/>
      <c r="R107" s="134"/>
      <c r="S107" s="133"/>
      <c r="T107" s="135"/>
      <c r="U107" s="136" t="s">
        <v>39</v>
      </c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8" t="s">
        <v>175</v>
      </c>
      <c r="AZ107" s="137"/>
      <c r="BA107" s="137"/>
      <c r="BB107" s="137"/>
      <c r="BC107" s="137"/>
      <c r="BD107" s="137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9</v>
      </c>
      <c r="BK107" s="137"/>
      <c r="BL107" s="137"/>
      <c r="BM107" s="137"/>
    </row>
    <row r="108" spans="2:65" s="1" customFormat="1" ht="18" customHeight="1">
      <c r="B108" s="132"/>
      <c r="C108" s="133"/>
      <c r="D108" s="227" t="s">
        <v>177</v>
      </c>
      <c r="E108" s="242"/>
      <c r="F108" s="242"/>
      <c r="G108" s="242"/>
      <c r="H108" s="242"/>
      <c r="I108" s="133"/>
      <c r="J108" s="133"/>
      <c r="K108" s="133"/>
      <c r="L108" s="133"/>
      <c r="M108" s="133"/>
      <c r="N108" s="228">
        <f>ROUND(N89*T108,2)</f>
        <v>0</v>
      </c>
      <c r="O108" s="242"/>
      <c r="P108" s="242"/>
      <c r="Q108" s="242"/>
      <c r="R108" s="134"/>
      <c r="S108" s="133"/>
      <c r="T108" s="135"/>
      <c r="U108" s="136" t="s">
        <v>39</v>
      </c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8" t="s">
        <v>175</v>
      </c>
      <c r="AZ108" s="137"/>
      <c r="BA108" s="137"/>
      <c r="BB108" s="137"/>
      <c r="BC108" s="137"/>
      <c r="BD108" s="137"/>
      <c r="BE108" s="139">
        <f t="shared" si="0"/>
        <v>0</v>
      </c>
      <c r="BF108" s="139">
        <f t="shared" si="1"/>
        <v>0</v>
      </c>
      <c r="BG108" s="139">
        <f t="shared" si="2"/>
        <v>0</v>
      </c>
      <c r="BH108" s="139">
        <f t="shared" si="3"/>
        <v>0</v>
      </c>
      <c r="BI108" s="139">
        <f t="shared" si="4"/>
        <v>0</v>
      </c>
      <c r="BJ108" s="138" t="s">
        <v>9</v>
      </c>
      <c r="BK108" s="137"/>
      <c r="BL108" s="137"/>
      <c r="BM108" s="137"/>
    </row>
    <row r="109" spans="2:65" s="1" customFormat="1" ht="18" customHeight="1">
      <c r="B109" s="132"/>
      <c r="C109" s="133"/>
      <c r="D109" s="227" t="s">
        <v>178</v>
      </c>
      <c r="E109" s="242"/>
      <c r="F109" s="242"/>
      <c r="G109" s="242"/>
      <c r="H109" s="242"/>
      <c r="I109" s="133"/>
      <c r="J109" s="133"/>
      <c r="K109" s="133"/>
      <c r="L109" s="133"/>
      <c r="M109" s="133"/>
      <c r="N109" s="228">
        <f>ROUND(N89*T109,2)</f>
        <v>0</v>
      </c>
      <c r="O109" s="242"/>
      <c r="P109" s="242"/>
      <c r="Q109" s="242"/>
      <c r="R109" s="134"/>
      <c r="S109" s="133"/>
      <c r="T109" s="135"/>
      <c r="U109" s="136" t="s">
        <v>39</v>
      </c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8" t="s">
        <v>175</v>
      </c>
      <c r="AZ109" s="137"/>
      <c r="BA109" s="137"/>
      <c r="BB109" s="137"/>
      <c r="BC109" s="137"/>
      <c r="BD109" s="137"/>
      <c r="BE109" s="139">
        <f t="shared" si="0"/>
        <v>0</v>
      </c>
      <c r="BF109" s="139">
        <f t="shared" si="1"/>
        <v>0</v>
      </c>
      <c r="BG109" s="139">
        <f t="shared" si="2"/>
        <v>0</v>
      </c>
      <c r="BH109" s="139">
        <f t="shared" si="3"/>
        <v>0</v>
      </c>
      <c r="BI109" s="139">
        <f t="shared" si="4"/>
        <v>0</v>
      </c>
      <c r="BJ109" s="138" t="s">
        <v>9</v>
      </c>
      <c r="BK109" s="137"/>
      <c r="BL109" s="137"/>
      <c r="BM109" s="137"/>
    </row>
    <row r="110" spans="2:65" s="1" customFormat="1" ht="18" customHeight="1">
      <c r="B110" s="132"/>
      <c r="C110" s="133"/>
      <c r="D110" s="227" t="s">
        <v>179</v>
      </c>
      <c r="E110" s="242"/>
      <c r="F110" s="242"/>
      <c r="G110" s="242"/>
      <c r="H110" s="242"/>
      <c r="I110" s="133"/>
      <c r="J110" s="133"/>
      <c r="K110" s="133"/>
      <c r="L110" s="133"/>
      <c r="M110" s="133"/>
      <c r="N110" s="228">
        <f>ROUND(N89*T110,2)</f>
        <v>0</v>
      </c>
      <c r="O110" s="242"/>
      <c r="P110" s="242"/>
      <c r="Q110" s="242"/>
      <c r="R110" s="134"/>
      <c r="S110" s="133"/>
      <c r="T110" s="135"/>
      <c r="U110" s="136" t="s">
        <v>39</v>
      </c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8" t="s">
        <v>175</v>
      </c>
      <c r="AZ110" s="137"/>
      <c r="BA110" s="137"/>
      <c r="BB110" s="137"/>
      <c r="BC110" s="137"/>
      <c r="BD110" s="137"/>
      <c r="BE110" s="139">
        <f t="shared" si="0"/>
        <v>0</v>
      </c>
      <c r="BF110" s="139">
        <f t="shared" si="1"/>
        <v>0</v>
      </c>
      <c r="BG110" s="139">
        <f t="shared" si="2"/>
        <v>0</v>
      </c>
      <c r="BH110" s="139">
        <f t="shared" si="3"/>
        <v>0</v>
      </c>
      <c r="BI110" s="139">
        <f t="shared" si="4"/>
        <v>0</v>
      </c>
      <c r="BJ110" s="138" t="s">
        <v>9</v>
      </c>
      <c r="BK110" s="137"/>
      <c r="BL110" s="137"/>
      <c r="BM110" s="137"/>
    </row>
    <row r="111" spans="2:65" s="1" customFormat="1" ht="18" customHeight="1">
      <c r="B111" s="132"/>
      <c r="C111" s="133"/>
      <c r="D111" s="140" t="s">
        <v>180</v>
      </c>
      <c r="E111" s="133"/>
      <c r="F111" s="133"/>
      <c r="G111" s="133"/>
      <c r="H111" s="133"/>
      <c r="I111" s="133"/>
      <c r="J111" s="133"/>
      <c r="K111" s="133"/>
      <c r="L111" s="133"/>
      <c r="M111" s="133"/>
      <c r="N111" s="228">
        <f>ROUND(N89*T111,2)</f>
        <v>0</v>
      </c>
      <c r="O111" s="242"/>
      <c r="P111" s="242"/>
      <c r="Q111" s="242"/>
      <c r="R111" s="134"/>
      <c r="S111" s="133"/>
      <c r="T111" s="141"/>
      <c r="U111" s="142" t="s">
        <v>39</v>
      </c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8" t="s">
        <v>181</v>
      </c>
      <c r="AZ111" s="137"/>
      <c r="BA111" s="137"/>
      <c r="BB111" s="137"/>
      <c r="BC111" s="137"/>
      <c r="BD111" s="137"/>
      <c r="BE111" s="139">
        <f t="shared" si="0"/>
        <v>0</v>
      </c>
      <c r="BF111" s="139">
        <f t="shared" si="1"/>
        <v>0</v>
      </c>
      <c r="BG111" s="139">
        <f t="shared" si="2"/>
        <v>0</v>
      </c>
      <c r="BH111" s="139">
        <f t="shared" si="3"/>
        <v>0</v>
      </c>
      <c r="BI111" s="139">
        <f t="shared" si="4"/>
        <v>0</v>
      </c>
      <c r="BJ111" s="138" t="s">
        <v>9</v>
      </c>
      <c r="BK111" s="137"/>
      <c r="BL111" s="137"/>
      <c r="BM111" s="137"/>
    </row>
    <row r="112" spans="2:18" s="1" customFormat="1" ht="13.5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29.25" customHeight="1">
      <c r="B113" s="31"/>
      <c r="C113" s="115" t="s">
        <v>150</v>
      </c>
      <c r="D113" s="116"/>
      <c r="E113" s="116"/>
      <c r="F113" s="116"/>
      <c r="G113" s="116"/>
      <c r="H113" s="116"/>
      <c r="I113" s="116"/>
      <c r="J113" s="116"/>
      <c r="K113" s="116"/>
      <c r="L113" s="225">
        <f>ROUND(SUM(N89+N105),2)</f>
        <v>0</v>
      </c>
      <c r="M113" s="237"/>
      <c r="N113" s="237"/>
      <c r="O113" s="237"/>
      <c r="P113" s="237"/>
      <c r="Q113" s="237"/>
      <c r="R113" s="33"/>
    </row>
    <row r="114" spans="2:18" s="1" customFormat="1" ht="6.95" customHeight="1"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7"/>
    </row>
    <row r="118" spans="2:18" s="1" customFormat="1" ht="6.95" customHeight="1"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60"/>
    </row>
    <row r="119" spans="2:18" s="1" customFormat="1" ht="36.95" customHeight="1">
      <c r="B119" s="31"/>
      <c r="C119" s="185" t="s">
        <v>182</v>
      </c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33"/>
    </row>
    <row r="120" spans="2:18" s="1" customFormat="1" ht="6.9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18" s="1" customFormat="1" ht="30" customHeight="1">
      <c r="B121" s="31"/>
      <c r="C121" s="26" t="s">
        <v>18</v>
      </c>
      <c r="D121" s="32"/>
      <c r="E121" s="32"/>
      <c r="F121" s="229" t="str">
        <f>F6</f>
        <v>ODOLOV</v>
      </c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32"/>
      <c r="R121" s="33"/>
    </row>
    <row r="122" spans="2:18" ht="30" customHeight="1">
      <c r="B122" s="18"/>
      <c r="C122" s="26" t="s">
        <v>153</v>
      </c>
      <c r="D122" s="19"/>
      <c r="E122" s="19"/>
      <c r="F122" s="229" t="s">
        <v>2198</v>
      </c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9"/>
      <c r="R122" s="20"/>
    </row>
    <row r="123" spans="2:18" s="1" customFormat="1" ht="36.95" customHeight="1">
      <c r="B123" s="31"/>
      <c r="C123" s="65" t="s">
        <v>155</v>
      </c>
      <c r="D123" s="32"/>
      <c r="E123" s="32"/>
      <c r="F123" s="205" t="str">
        <f>F8</f>
        <v>ÚT - STROJNÍ</v>
      </c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32"/>
      <c r="R123" s="33"/>
    </row>
    <row r="124" spans="2:18" s="1" customFormat="1" ht="6.95" customHeight="1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</row>
    <row r="125" spans="2:18" s="1" customFormat="1" ht="18" customHeight="1">
      <c r="B125" s="31"/>
      <c r="C125" s="26" t="s">
        <v>22</v>
      </c>
      <c r="D125" s="32"/>
      <c r="E125" s="32"/>
      <c r="F125" s="24" t="str">
        <f>F10</f>
        <v xml:space="preserve"> </v>
      </c>
      <c r="G125" s="32"/>
      <c r="H125" s="32"/>
      <c r="I125" s="32"/>
      <c r="J125" s="32"/>
      <c r="K125" s="26" t="s">
        <v>24</v>
      </c>
      <c r="L125" s="32"/>
      <c r="M125" s="235" t="str">
        <f>IF(O10="","",O10)</f>
        <v>8.7.2016</v>
      </c>
      <c r="N125" s="204"/>
      <c r="O125" s="204"/>
      <c r="P125" s="204"/>
      <c r="Q125" s="32"/>
      <c r="R125" s="33"/>
    </row>
    <row r="126" spans="2:18" s="1" customFormat="1" ht="6.95" customHeight="1"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3"/>
    </row>
    <row r="127" spans="2:18" s="1" customFormat="1" ht="15">
      <c r="B127" s="31"/>
      <c r="C127" s="26" t="s">
        <v>26</v>
      </c>
      <c r="D127" s="32"/>
      <c r="E127" s="32"/>
      <c r="F127" s="24" t="str">
        <f>E13</f>
        <v xml:space="preserve"> </v>
      </c>
      <c r="G127" s="32"/>
      <c r="H127" s="32"/>
      <c r="I127" s="32"/>
      <c r="J127" s="32"/>
      <c r="K127" s="26" t="s">
        <v>31</v>
      </c>
      <c r="L127" s="32"/>
      <c r="M127" s="190" t="str">
        <f>E19</f>
        <v xml:space="preserve"> </v>
      </c>
      <c r="N127" s="204"/>
      <c r="O127" s="204"/>
      <c r="P127" s="204"/>
      <c r="Q127" s="204"/>
      <c r="R127" s="33"/>
    </row>
    <row r="128" spans="2:18" s="1" customFormat="1" ht="14.45" customHeight="1">
      <c r="B128" s="31"/>
      <c r="C128" s="26" t="s">
        <v>29</v>
      </c>
      <c r="D128" s="32"/>
      <c r="E128" s="32"/>
      <c r="F128" s="24" t="str">
        <f>IF(E16="","",E16)</f>
        <v>Vyplň údaj</v>
      </c>
      <c r="G128" s="32"/>
      <c r="H128" s="32"/>
      <c r="I128" s="32"/>
      <c r="J128" s="32"/>
      <c r="K128" s="26" t="s">
        <v>33</v>
      </c>
      <c r="L128" s="32"/>
      <c r="M128" s="190" t="str">
        <f>E22</f>
        <v xml:space="preserve"> </v>
      </c>
      <c r="N128" s="204"/>
      <c r="O128" s="204"/>
      <c r="P128" s="204"/>
      <c r="Q128" s="204"/>
      <c r="R128" s="33"/>
    </row>
    <row r="129" spans="2:18" s="1" customFormat="1" ht="10.35" customHeight="1">
      <c r="B129" s="31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3"/>
    </row>
    <row r="130" spans="2:27" s="9" customFormat="1" ht="29.25" customHeight="1">
      <c r="B130" s="143"/>
      <c r="C130" s="144" t="s">
        <v>183</v>
      </c>
      <c r="D130" s="145" t="s">
        <v>184</v>
      </c>
      <c r="E130" s="145" t="s">
        <v>56</v>
      </c>
      <c r="F130" s="243" t="s">
        <v>185</v>
      </c>
      <c r="G130" s="244"/>
      <c r="H130" s="244"/>
      <c r="I130" s="244"/>
      <c r="J130" s="145" t="s">
        <v>186</v>
      </c>
      <c r="K130" s="145" t="s">
        <v>187</v>
      </c>
      <c r="L130" s="245" t="s">
        <v>188</v>
      </c>
      <c r="M130" s="244"/>
      <c r="N130" s="243" t="s">
        <v>160</v>
      </c>
      <c r="O130" s="244"/>
      <c r="P130" s="244"/>
      <c r="Q130" s="246"/>
      <c r="R130" s="146"/>
      <c r="T130" s="73" t="s">
        <v>189</v>
      </c>
      <c r="U130" s="74" t="s">
        <v>38</v>
      </c>
      <c r="V130" s="74" t="s">
        <v>190</v>
      </c>
      <c r="W130" s="74" t="s">
        <v>191</v>
      </c>
      <c r="X130" s="74" t="s">
        <v>192</v>
      </c>
      <c r="Y130" s="74" t="s">
        <v>193</v>
      </c>
      <c r="Z130" s="74" t="s">
        <v>194</v>
      </c>
      <c r="AA130" s="75" t="s">
        <v>195</v>
      </c>
    </row>
    <row r="131" spans="2:63" s="1" customFormat="1" ht="29.25" customHeight="1">
      <c r="B131" s="31"/>
      <c r="C131" s="77" t="s">
        <v>157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260">
        <f>BK131</f>
        <v>0</v>
      </c>
      <c r="O131" s="261"/>
      <c r="P131" s="261"/>
      <c r="Q131" s="261"/>
      <c r="R131" s="33"/>
      <c r="T131" s="76"/>
      <c r="U131" s="47"/>
      <c r="V131" s="47"/>
      <c r="W131" s="147">
        <f>W132+W138+W274+W286</f>
        <v>0</v>
      </c>
      <c r="X131" s="47"/>
      <c r="Y131" s="147">
        <f>Y132+Y138+Y274+Y286</f>
        <v>8.19703</v>
      </c>
      <c r="Z131" s="47"/>
      <c r="AA131" s="148">
        <f>AA132+AA138+AA274+AA286</f>
        <v>0</v>
      </c>
      <c r="AT131" s="14" t="s">
        <v>73</v>
      </c>
      <c r="AU131" s="14" t="s">
        <v>162</v>
      </c>
      <c r="BK131" s="149">
        <f>BK132+BK138+BK274+BK286</f>
        <v>0</v>
      </c>
    </row>
    <row r="132" spans="2:63" s="10" customFormat="1" ht="37.35" customHeight="1">
      <c r="B132" s="150"/>
      <c r="C132" s="151"/>
      <c r="D132" s="152" t="s">
        <v>1169</v>
      </c>
      <c r="E132" s="152"/>
      <c r="F132" s="152"/>
      <c r="G132" s="152"/>
      <c r="H132" s="152"/>
      <c r="I132" s="152"/>
      <c r="J132" s="152"/>
      <c r="K132" s="152"/>
      <c r="L132" s="152"/>
      <c r="M132" s="152"/>
      <c r="N132" s="240">
        <f>BK132</f>
        <v>0</v>
      </c>
      <c r="O132" s="238"/>
      <c r="P132" s="238"/>
      <c r="Q132" s="238"/>
      <c r="R132" s="153"/>
      <c r="T132" s="154"/>
      <c r="U132" s="151"/>
      <c r="V132" s="151"/>
      <c r="W132" s="155">
        <f>W133</f>
        <v>0</v>
      </c>
      <c r="X132" s="151"/>
      <c r="Y132" s="155">
        <f>Y133</f>
        <v>0.35956</v>
      </c>
      <c r="Z132" s="151"/>
      <c r="AA132" s="156">
        <f>AA133</f>
        <v>0</v>
      </c>
      <c r="AR132" s="157" t="s">
        <v>9</v>
      </c>
      <c r="AT132" s="158" t="s">
        <v>73</v>
      </c>
      <c r="AU132" s="158" t="s">
        <v>74</v>
      </c>
      <c r="AY132" s="157" t="s">
        <v>196</v>
      </c>
      <c r="BK132" s="159">
        <f>BK133</f>
        <v>0</v>
      </c>
    </row>
    <row r="133" spans="2:63" s="10" customFormat="1" ht="19.9" customHeight="1">
      <c r="B133" s="150"/>
      <c r="C133" s="151"/>
      <c r="D133" s="160" t="s">
        <v>1172</v>
      </c>
      <c r="E133" s="160"/>
      <c r="F133" s="160"/>
      <c r="G133" s="160"/>
      <c r="H133" s="160"/>
      <c r="I133" s="160"/>
      <c r="J133" s="160"/>
      <c r="K133" s="160"/>
      <c r="L133" s="160"/>
      <c r="M133" s="160"/>
      <c r="N133" s="262">
        <f>BK133</f>
        <v>0</v>
      </c>
      <c r="O133" s="263"/>
      <c r="P133" s="263"/>
      <c r="Q133" s="263"/>
      <c r="R133" s="153"/>
      <c r="T133" s="154"/>
      <c r="U133" s="151"/>
      <c r="V133" s="151"/>
      <c r="W133" s="155">
        <f>SUM(W134:W137)</f>
        <v>0</v>
      </c>
      <c r="X133" s="151"/>
      <c r="Y133" s="155">
        <f>SUM(Y134:Y137)</f>
        <v>0.35956</v>
      </c>
      <c r="Z133" s="151"/>
      <c r="AA133" s="156">
        <f>SUM(AA134:AA137)</f>
        <v>0</v>
      </c>
      <c r="AR133" s="157" t="s">
        <v>9</v>
      </c>
      <c r="AT133" s="158" t="s">
        <v>73</v>
      </c>
      <c r="AU133" s="158" t="s">
        <v>9</v>
      </c>
      <c r="AY133" s="157" t="s">
        <v>196</v>
      </c>
      <c r="BK133" s="159">
        <f>SUM(BK134:BK137)</f>
        <v>0</v>
      </c>
    </row>
    <row r="134" spans="2:65" s="1" customFormat="1" ht="44.25" customHeight="1">
      <c r="B134" s="132"/>
      <c r="C134" s="168" t="s">
        <v>1741</v>
      </c>
      <c r="D134" s="168" t="s">
        <v>217</v>
      </c>
      <c r="E134" s="169" t="s">
        <v>2376</v>
      </c>
      <c r="F134" s="252" t="s">
        <v>2377</v>
      </c>
      <c r="G134" s="251"/>
      <c r="H134" s="251"/>
      <c r="I134" s="251"/>
      <c r="J134" s="170" t="s">
        <v>245</v>
      </c>
      <c r="K134" s="171">
        <v>2</v>
      </c>
      <c r="L134" s="253">
        <v>0</v>
      </c>
      <c r="M134" s="251"/>
      <c r="N134" s="254">
        <f>ROUND(L134*K134,0)</f>
        <v>0</v>
      </c>
      <c r="O134" s="251"/>
      <c r="P134" s="251"/>
      <c r="Q134" s="251"/>
      <c r="R134" s="134"/>
      <c r="T134" s="165" t="s">
        <v>3</v>
      </c>
      <c r="U134" s="40" t="s">
        <v>39</v>
      </c>
      <c r="V134" s="32"/>
      <c r="W134" s="166">
        <f>V134*K134</f>
        <v>0</v>
      </c>
      <c r="X134" s="166">
        <v>0.07849</v>
      </c>
      <c r="Y134" s="166">
        <f>X134*K134</f>
        <v>0.15698</v>
      </c>
      <c r="Z134" s="166">
        <v>0</v>
      </c>
      <c r="AA134" s="167">
        <f>Z134*K134</f>
        <v>0</v>
      </c>
      <c r="AR134" s="14" t="s">
        <v>212</v>
      </c>
      <c r="AT134" s="14" t="s">
        <v>217</v>
      </c>
      <c r="AU134" s="14" t="s">
        <v>84</v>
      </c>
      <c r="AY134" s="14" t="s">
        <v>196</v>
      </c>
      <c r="BE134" s="110">
        <f>IF(U134="základní",N134,0)</f>
        <v>0</v>
      </c>
      <c r="BF134" s="110">
        <f>IF(U134="snížená",N134,0)</f>
        <v>0</v>
      </c>
      <c r="BG134" s="110">
        <f>IF(U134="zákl. přenesená",N134,0)</f>
        <v>0</v>
      </c>
      <c r="BH134" s="110">
        <f>IF(U134="sníž. přenesená",N134,0)</f>
        <v>0</v>
      </c>
      <c r="BI134" s="110">
        <f>IF(U134="nulová",N134,0)</f>
        <v>0</v>
      </c>
      <c r="BJ134" s="14" t="s">
        <v>9</v>
      </c>
      <c r="BK134" s="110">
        <f>ROUND(L134*K134,0)</f>
        <v>0</v>
      </c>
      <c r="BL134" s="14" t="s">
        <v>212</v>
      </c>
      <c r="BM134" s="14" t="s">
        <v>2378</v>
      </c>
    </row>
    <row r="135" spans="2:65" s="1" customFormat="1" ht="44.25" customHeight="1">
      <c r="B135" s="132"/>
      <c r="C135" s="168" t="s">
        <v>1737</v>
      </c>
      <c r="D135" s="168" t="s">
        <v>217</v>
      </c>
      <c r="E135" s="169" t="s">
        <v>2379</v>
      </c>
      <c r="F135" s="252" t="s">
        <v>2380</v>
      </c>
      <c r="G135" s="251"/>
      <c r="H135" s="251"/>
      <c r="I135" s="251"/>
      <c r="J135" s="170" t="s">
        <v>245</v>
      </c>
      <c r="K135" s="171">
        <v>2</v>
      </c>
      <c r="L135" s="253">
        <v>0</v>
      </c>
      <c r="M135" s="251"/>
      <c r="N135" s="254">
        <f>ROUND(L135*K135,0)</f>
        <v>0</v>
      </c>
      <c r="O135" s="251"/>
      <c r="P135" s="251"/>
      <c r="Q135" s="251"/>
      <c r="R135" s="134"/>
      <c r="T135" s="165" t="s">
        <v>3</v>
      </c>
      <c r="U135" s="40" t="s">
        <v>39</v>
      </c>
      <c r="V135" s="32"/>
      <c r="W135" s="166">
        <f>V135*K135</f>
        <v>0</v>
      </c>
      <c r="X135" s="166">
        <v>0.08669</v>
      </c>
      <c r="Y135" s="166">
        <f>X135*K135</f>
        <v>0.17338</v>
      </c>
      <c r="Z135" s="166">
        <v>0</v>
      </c>
      <c r="AA135" s="167">
        <f>Z135*K135</f>
        <v>0</v>
      </c>
      <c r="AR135" s="14" t="s">
        <v>212</v>
      </c>
      <c r="AT135" s="14" t="s">
        <v>217</v>
      </c>
      <c r="AU135" s="14" t="s">
        <v>84</v>
      </c>
      <c r="AY135" s="14" t="s">
        <v>196</v>
      </c>
      <c r="BE135" s="110">
        <f>IF(U135="základní",N135,0)</f>
        <v>0</v>
      </c>
      <c r="BF135" s="110">
        <f>IF(U135="snížená",N135,0)</f>
        <v>0</v>
      </c>
      <c r="BG135" s="110">
        <f>IF(U135="zákl. přenesená",N135,0)</f>
        <v>0</v>
      </c>
      <c r="BH135" s="110">
        <f>IF(U135="sníž. přenesená",N135,0)</f>
        <v>0</v>
      </c>
      <c r="BI135" s="110">
        <f>IF(U135="nulová",N135,0)</f>
        <v>0</v>
      </c>
      <c r="BJ135" s="14" t="s">
        <v>9</v>
      </c>
      <c r="BK135" s="110">
        <f>ROUND(L135*K135,0)</f>
        <v>0</v>
      </c>
      <c r="BL135" s="14" t="s">
        <v>212</v>
      </c>
      <c r="BM135" s="14" t="s">
        <v>2381</v>
      </c>
    </row>
    <row r="136" spans="2:65" s="1" customFormat="1" ht="44.25" customHeight="1">
      <c r="B136" s="132"/>
      <c r="C136" s="168" t="s">
        <v>1745</v>
      </c>
      <c r="D136" s="168" t="s">
        <v>217</v>
      </c>
      <c r="E136" s="169" t="s">
        <v>2382</v>
      </c>
      <c r="F136" s="252" t="s">
        <v>2383</v>
      </c>
      <c r="G136" s="251"/>
      <c r="H136" s="251"/>
      <c r="I136" s="251"/>
      <c r="J136" s="170" t="s">
        <v>250</v>
      </c>
      <c r="K136" s="171">
        <v>2</v>
      </c>
      <c r="L136" s="253">
        <v>0</v>
      </c>
      <c r="M136" s="251"/>
      <c r="N136" s="254">
        <f>ROUND(L136*K136,0)</f>
        <v>0</v>
      </c>
      <c r="O136" s="251"/>
      <c r="P136" s="251"/>
      <c r="Q136" s="251"/>
      <c r="R136" s="134"/>
      <c r="T136" s="165" t="s">
        <v>3</v>
      </c>
      <c r="U136" s="40" t="s">
        <v>39</v>
      </c>
      <c r="V136" s="32"/>
      <c r="W136" s="166">
        <f>V136*K136</f>
        <v>0</v>
      </c>
      <c r="X136" s="166">
        <v>0.0073</v>
      </c>
      <c r="Y136" s="166">
        <f>X136*K136</f>
        <v>0.0146</v>
      </c>
      <c r="Z136" s="166">
        <v>0</v>
      </c>
      <c r="AA136" s="167">
        <f>Z136*K136</f>
        <v>0</v>
      </c>
      <c r="AR136" s="14" t="s">
        <v>212</v>
      </c>
      <c r="AT136" s="14" t="s">
        <v>217</v>
      </c>
      <c r="AU136" s="14" t="s">
        <v>84</v>
      </c>
      <c r="AY136" s="14" t="s">
        <v>196</v>
      </c>
      <c r="BE136" s="110">
        <f>IF(U136="základní",N136,0)</f>
        <v>0</v>
      </c>
      <c r="BF136" s="110">
        <f>IF(U136="snížená",N136,0)</f>
        <v>0</v>
      </c>
      <c r="BG136" s="110">
        <f>IF(U136="zákl. přenesená",N136,0)</f>
        <v>0</v>
      </c>
      <c r="BH136" s="110">
        <f>IF(U136="sníž. přenesená",N136,0)</f>
        <v>0</v>
      </c>
      <c r="BI136" s="110">
        <f>IF(U136="nulová",N136,0)</f>
        <v>0</v>
      </c>
      <c r="BJ136" s="14" t="s">
        <v>9</v>
      </c>
      <c r="BK136" s="110">
        <f>ROUND(L136*K136,0)</f>
        <v>0</v>
      </c>
      <c r="BL136" s="14" t="s">
        <v>212</v>
      </c>
      <c r="BM136" s="14" t="s">
        <v>2384</v>
      </c>
    </row>
    <row r="137" spans="2:65" s="1" customFormat="1" ht="22.5" customHeight="1">
      <c r="B137" s="132"/>
      <c r="C137" s="168" t="s">
        <v>1765</v>
      </c>
      <c r="D137" s="168" t="s">
        <v>217</v>
      </c>
      <c r="E137" s="169" t="s">
        <v>2385</v>
      </c>
      <c r="F137" s="252" t="s">
        <v>2386</v>
      </c>
      <c r="G137" s="251"/>
      <c r="H137" s="251"/>
      <c r="I137" s="251"/>
      <c r="J137" s="170" t="s">
        <v>245</v>
      </c>
      <c r="K137" s="171">
        <v>2</v>
      </c>
      <c r="L137" s="253">
        <v>0</v>
      </c>
      <c r="M137" s="251"/>
      <c r="N137" s="254">
        <f>ROUND(L137*K137,0)</f>
        <v>0</v>
      </c>
      <c r="O137" s="251"/>
      <c r="P137" s="251"/>
      <c r="Q137" s="251"/>
      <c r="R137" s="134"/>
      <c r="T137" s="165" t="s">
        <v>3</v>
      </c>
      <c r="U137" s="40" t="s">
        <v>39</v>
      </c>
      <c r="V137" s="32"/>
      <c r="W137" s="166">
        <f>V137*K137</f>
        <v>0</v>
      </c>
      <c r="X137" s="166">
        <v>0.0073</v>
      </c>
      <c r="Y137" s="166">
        <f>X137*K137</f>
        <v>0.0146</v>
      </c>
      <c r="Z137" s="166">
        <v>0</v>
      </c>
      <c r="AA137" s="167">
        <f>Z137*K137</f>
        <v>0</v>
      </c>
      <c r="AR137" s="14" t="s">
        <v>212</v>
      </c>
      <c r="AT137" s="14" t="s">
        <v>217</v>
      </c>
      <c r="AU137" s="14" t="s">
        <v>84</v>
      </c>
      <c r="AY137" s="14" t="s">
        <v>196</v>
      </c>
      <c r="BE137" s="110">
        <f>IF(U137="základní",N137,0)</f>
        <v>0</v>
      </c>
      <c r="BF137" s="110">
        <f>IF(U137="snížená",N137,0)</f>
        <v>0</v>
      </c>
      <c r="BG137" s="110">
        <f>IF(U137="zákl. přenesená",N137,0)</f>
        <v>0</v>
      </c>
      <c r="BH137" s="110">
        <f>IF(U137="sníž. přenesená",N137,0)</f>
        <v>0</v>
      </c>
      <c r="BI137" s="110">
        <f>IF(U137="nulová",N137,0)</f>
        <v>0</v>
      </c>
      <c r="BJ137" s="14" t="s">
        <v>9</v>
      </c>
      <c r="BK137" s="110">
        <f>ROUND(L137*K137,0)</f>
        <v>0</v>
      </c>
      <c r="BL137" s="14" t="s">
        <v>212</v>
      </c>
      <c r="BM137" s="14" t="s">
        <v>2387</v>
      </c>
    </row>
    <row r="138" spans="2:63" s="10" customFormat="1" ht="37.35" customHeight="1">
      <c r="B138" s="150"/>
      <c r="C138" s="151"/>
      <c r="D138" s="152" t="s">
        <v>163</v>
      </c>
      <c r="E138" s="152"/>
      <c r="F138" s="152"/>
      <c r="G138" s="152"/>
      <c r="H138" s="152"/>
      <c r="I138" s="152"/>
      <c r="J138" s="152"/>
      <c r="K138" s="152"/>
      <c r="L138" s="152"/>
      <c r="M138" s="152"/>
      <c r="N138" s="273">
        <f>BK138</f>
        <v>0</v>
      </c>
      <c r="O138" s="274"/>
      <c r="P138" s="274"/>
      <c r="Q138" s="274"/>
      <c r="R138" s="153"/>
      <c r="T138" s="154"/>
      <c r="U138" s="151"/>
      <c r="V138" s="151"/>
      <c r="W138" s="155">
        <f>W139+W157+W159+W171+W189+W215+W259+W264+W271</f>
        <v>0</v>
      </c>
      <c r="X138" s="151"/>
      <c r="Y138" s="155">
        <f>Y139+Y157+Y159+Y171+Y189+Y215+Y259+Y264+Y271</f>
        <v>7.837470000000001</v>
      </c>
      <c r="Z138" s="151"/>
      <c r="AA138" s="156">
        <f>AA139+AA157+AA159+AA171+AA189+AA215+AA259+AA264+AA271</f>
        <v>0</v>
      </c>
      <c r="AR138" s="157" t="s">
        <v>84</v>
      </c>
      <c r="AT138" s="158" t="s">
        <v>73</v>
      </c>
      <c r="AU138" s="158" t="s">
        <v>74</v>
      </c>
      <c r="AY138" s="157" t="s">
        <v>196</v>
      </c>
      <c r="BK138" s="159">
        <f>BK139+BK157+BK159+BK171+BK189+BK215+BK259+BK264+BK271</f>
        <v>0</v>
      </c>
    </row>
    <row r="139" spans="2:63" s="10" customFormat="1" ht="19.9" customHeight="1">
      <c r="B139" s="150"/>
      <c r="C139" s="151"/>
      <c r="D139" s="160" t="s">
        <v>164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262">
        <f>BK139</f>
        <v>0</v>
      </c>
      <c r="O139" s="263"/>
      <c r="P139" s="263"/>
      <c r="Q139" s="263"/>
      <c r="R139" s="153"/>
      <c r="T139" s="154"/>
      <c r="U139" s="151"/>
      <c r="V139" s="151"/>
      <c r="W139" s="155">
        <f>SUM(W140:W156)</f>
        <v>0</v>
      </c>
      <c r="X139" s="151"/>
      <c r="Y139" s="155">
        <f>SUM(Y140:Y156)</f>
        <v>0</v>
      </c>
      <c r="Z139" s="151"/>
      <c r="AA139" s="156">
        <f>SUM(AA140:AA156)</f>
        <v>0</v>
      </c>
      <c r="AR139" s="157" t="s">
        <v>84</v>
      </c>
      <c r="AT139" s="158" t="s">
        <v>73</v>
      </c>
      <c r="AU139" s="158" t="s">
        <v>9</v>
      </c>
      <c r="AY139" s="157" t="s">
        <v>196</v>
      </c>
      <c r="BK139" s="159">
        <f>SUM(BK140:BK156)</f>
        <v>0</v>
      </c>
    </row>
    <row r="140" spans="2:65" s="1" customFormat="1" ht="57" customHeight="1">
      <c r="B140" s="132"/>
      <c r="C140" s="161" t="s">
        <v>9</v>
      </c>
      <c r="D140" s="161" t="s">
        <v>198</v>
      </c>
      <c r="E140" s="162" t="s">
        <v>209</v>
      </c>
      <c r="F140" s="247" t="s">
        <v>513</v>
      </c>
      <c r="G140" s="248"/>
      <c r="H140" s="248"/>
      <c r="I140" s="248"/>
      <c r="J140" s="163" t="s">
        <v>201</v>
      </c>
      <c r="K140" s="164">
        <v>15</v>
      </c>
      <c r="L140" s="249">
        <v>0</v>
      </c>
      <c r="M140" s="248"/>
      <c r="N140" s="250">
        <f aca="true" t="shared" si="5" ref="N140:N156">ROUND(L140*K140,0)</f>
        <v>0</v>
      </c>
      <c r="O140" s="251"/>
      <c r="P140" s="251"/>
      <c r="Q140" s="251"/>
      <c r="R140" s="134"/>
      <c r="T140" s="165" t="s">
        <v>3</v>
      </c>
      <c r="U140" s="40" t="s">
        <v>39</v>
      </c>
      <c r="V140" s="32"/>
      <c r="W140" s="166">
        <f aca="true" t="shared" si="6" ref="W140:W156">V140*K140</f>
        <v>0</v>
      </c>
      <c r="X140" s="166">
        <v>0</v>
      </c>
      <c r="Y140" s="166">
        <f aca="true" t="shared" si="7" ref="Y140:Y156">X140*K140</f>
        <v>0</v>
      </c>
      <c r="Z140" s="166">
        <v>0</v>
      </c>
      <c r="AA140" s="167">
        <f aca="true" t="shared" si="8" ref="AA140:AA156">Z140*K140</f>
        <v>0</v>
      </c>
      <c r="AR140" s="14" t="s">
        <v>202</v>
      </c>
      <c r="AT140" s="14" t="s">
        <v>198</v>
      </c>
      <c r="AU140" s="14" t="s">
        <v>84</v>
      </c>
      <c r="AY140" s="14" t="s">
        <v>196</v>
      </c>
      <c r="BE140" s="110">
        <f aca="true" t="shared" si="9" ref="BE140:BE156">IF(U140="základní",N140,0)</f>
        <v>0</v>
      </c>
      <c r="BF140" s="110">
        <f aca="true" t="shared" si="10" ref="BF140:BF156">IF(U140="snížená",N140,0)</f>
        <v>0</v>
      </c>
      <c r="BG140" s="110">
        <f aca="true" t="shared" si="11" ref="BG140:BG156">IF(U140="zákl. přenesená",N140,0)</f>
        <v>0</v>
      </c>
      <c r="BH140" s="110">
        <f aca="true" t="shared" si="12" ref="BH140:BH156">IF(U140="sníž. přenesená",N140,0)</f>
        <v>0</v>
      </c>
      <c r="BI140" s="110">
        <f aca="true" t="shared" si="13" ref="BI140:BI156">IF(U140="nulová",N140,0)</f>
        <v>0</v>
      </c>
      <c r="BJ140" s="14" t="s">
        <v>9</v>
      </c>
      <c r="BK140" s="110">
        <f aca="true" t="shared" si="14" ref="BK140:BK156">ROUND(L140*K140,0)</f>
        <v>0</v>
      </c>
      <c r="BL140" s="14" t="s">
        <v>203</v>
      </c>
      <c r="BM140" s="14" t="s">
        <v>2388</v>
      </c>
    </row>
    <row r="141" spans="2:65" s="1" customFormat="1" ht="57" customHeight="1">
      <c r="B141" s="132"/>
      <c r="C141" s="161" t="s">
        <v>272</v>
      </c>
      <c r="D141" s="161" t="s">
        <v>198</v>
      </c>
      <c r="E141" s="162" t="s">
        <v>515</v>
      </c>
      <c r="F141" s="247" t="s">
        <v>516</v>
      </c>
      <c r="G141" s="248"/>
      <c r="H141" s="248"/>
      <c r="I141" s="248"/>
      <c r="J141" s="163" t="s">
        <v>201</v>
      </c>
      <c r="K141" s="164">
        <v>35</v>
      </c>
      <c r="L141" s="249">
        <v>0</v>
      </c>
      <c r="M141" s="248"/>
      <c r="N141" s="250">
        <f t="shared" si="5"/>
        <v>0</v>
      </c>
      <c r="O141" s="251"/>
      <c r="P141" s="251"/>
      <c r="Q141" s="251"/>
      <c r="R141" s="134"/>
      <c r="T141" s="165" t="s">
        <v>3</v>
      </c>
      <c r="U141" s="40" t="s">
        <v>39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202</v>
      </c>
      <c r="AT141" s="14" t="s">
        <v>198</v>
      </c>
      <c r="AU141" s="14" t="s">
        <v>84</v>
      </c>
      <c r="AY141" s="14" t="s">
        <v>196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9</v>
      </c>
      <c r="BK141" s="110">
        <f t="shared" si="14"/>
        <v>0</v>
      </c>
      <c r="BL141" s="14" t="s">
        <v>203</v>
      </c>
      <c r="BM141" s="14" t="s">
        <v>2389</v>
      </c>
    </row>
    <row r="142" spans="2:65" s="1" customFormat="1" ht="57" customHeight="1">
      <c r="B142" s="132"/>
      <c r="C142" s="161" t="s">
        <v>84</v>
      </c>
      <c r="D142" s="161" t="s">
        <v>198</v>
      </c>
      <c r="E142" s="162" t="s">
        <v>199</v>
      </c>
      <c r="F142" s="247" t="s">
        <v>200</v>
      </c>
      <c r="G142" s="248"/>
      <c r="H142" s="248"/>
      <c r="I142" s="248"/>
      <c r="J142" s="163" t="s">
        <v>201</v>
      </c>
      <c r="K142" s="164">
        <v>109</v>
      </c>
      <c r="L142" s="249">
        <v>0</v>
      </c>
      <c r="M142" s="248"/>
      <c r="N142" s="250">
        <f t="shared" si="5"/>
        <v>0</v>
      </c>
      <c r="O142" s="251"/>
      <c r="P142" s="251"/>
      <c r="Q142" s="251"/>
      <c r="R142" s="134"/>
      <c r="T142" s="165" t="s">
        <v>3</v>
      </c>
      <c r="U142" s="40" t="s">
        <v>39</v>
      </c>
      <c r="V142" s="32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4" t="s">
        <v>202</v>
      </c>
      <c r="AT142" s="14" t="s">
        <v>198</v>
      </c>
      <c r="AU142" s="14" t="s">
        <v>84</v>
      </c>
      <c r="AY142" s="14" t="s">
        <v>196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9</v>
      </c>
      <c r="BK142" s="110">
        <f t="shared" si="14"/>
        <v>0</v>
      </c>
      <c r="BL142" s="14" t="s">
        <v>203</v>
      </c>
      <c r="BM142" s="14" t="s">
        <v>2390</v>
      </c>
    </row>
    <row r="143" spans="2:65" s="1" customFormat="1" ht="57" customHeight="1">
      <c r="B143" s="132"/>
      <c r="C143" s="161" t="s">
        <v>216</v>
      </c>
      <c r="D143" s="161" t="s">
        <v>198</v>
      </c>
      <c r="E143" s="162" t="s">
        <v>205</v>
      </c>
      <c r="F143" s="247" t="s">
        <v>206</v>
      </c>
      <c r="G143" s="248"/>
      <c r="H143" s="248"/>
      <c r="I143" s="248"/>
      <c r="J143" s="163" t="s">
        <v>201</v>
      </c>
      <c r="K143" s="164">
        <v>87</v>
      </c>
      <c r="L143" s="249">
        <v>0</v>
      </c>
      <c r="M143" s="248"/>
      <c r="N143" s="250">
        <f t="shared" si="5"/>
        <v>0</v>
      </c>
      <c r="O143" s="251"/>
      <c r="P143" s="251"/>
      <c r="Q143" s="251"/>
      <c r="R143" s="134"/>
      <c r="T143" s="165" t="s">
        <v>3</v>
      </c>
      <c r="U143" s="40" t="s">
        <v>39</v>
      </c>
      <c r="V143" s="32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4" t="s">
        <v>202</v>
      </c>
      <c r="AT143" s="14" t="s">
        <v>198</v>
      </c>
      <c r="AU143" s="14" t="s">
        <v>84</v>
      </c>
      <c r="AY143" s="14" t="s">
        <v>196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4" t="s">
        <v>9</v>
      </c>
      <c r="BK143" s="110">
        <f t="shared" si="14"/>
        <v>0</v>
      </c>
      <c r="BL143" s="14" t="s">
        <v>203</v>
      </c>
      <c r="BM143" s="14" t="s">
        <v>2391</v>
      </c>
    </row>
    <row r="144" spans="2:65" s="1" customFormat="1" ht="57" customHeight="1">
      <c r="B144" s="132"/>
      <c r="C144" s="161" t="s">
        <v>221</v>
      </c>
      <c r="D144" s="161" t="s">
        <v>198</v>
      </c>
      <c r="E144" s="162" t="s">
        <v>615</v>
      </c>
      <c r="F144" s="247" t="s">
        <v>616</v>
      </c>
      <c r="G144" s="248"/>
      <c r="H144" s="248"/>
      <c r="I144" s="248"/>
      <c r="J144" s="163" t="s">
        <v>201</v>
      </c>
      <c r="K144" s="164">
        <v>62</v>
      </c>
      <c r="L144" s="249">
        <v>0</v>
      </c>
      <c r="M144" s="248"/>
      <c r="N144" s="250">
        <f t="shared" si="5"/>
        <v>0</v>
      </c>
      <c r="O144" s="251"/>
      <c r="P144" s="251"/>
      <c r="Q144" s="251"/>
      <c r="R144" s="134"/>
      <c r="T144" s="165" t="s">
        <v>3</v>
      </c>
      <c r="U144" s="40" t="s">
        <v>39</v>
      </c>
      <c r="V144" s="32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4" t="s">
        <v>202</v>
      </c>
      <c r="AT144" s="14" t="s">
        <v>198</v>
      </c>
      <c r="AU144" s="14" t="s">
        <v>84</v>
      </c>
      <c r="AY144" s="14" t="s">
        <v>196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4" t="s">
        <v>9</v>
      </c>
      <c r="BK144" s="110">
        <f t="shared" si="14"/>
        <v>0</v>
      </c>
      <c r="BL144" s="14" t="s">
        <v>203</v>
      </c>
      <c r="BM144" s="14" t="s">
        <v>2392</v>
      </c>
    </row>
    <row r="145" spans="2:65" s="1" customFormat="1" ht="31.5" customHeight="1">
      <c r="B145" s="132"/>
      <c r="C145" s="168" t="s">
        <v>1713</v>
      </c>
      <c r="D145" s="168" t="s">
        <v>217</v>
      </c>
      <c r="E145" s="169" t="s">
        <v>2393</v>
      </c>
      <c r="F145" s="252" t="s">
        <v>2394</v>
      </c>
      <c r="G145" s="251"/>
      <c r="H145" s="251"/>
      <c r="I145" s="251"/>
      <c r="J145" s="170" t="s">
        <v>201</v>
      </c>
      <c r="K145" s="171">
        <v>1</v>
      </c>
      <c r="L145" s="253">
        <v>0</v>
      </c>
      <c r="M145" s="251"/>
      <c r="N145" s="254">
        <f t="shared" si="5"/>
        <v>0</v>
      </c>
      <c r="O145" s="251"/>
      <c r="P145" s="251"/>
      <c r="Q145" s="251"/>
      <c r="R145" s="134"/>
      <c r="T145" s="165" t="s">
        <v>3</v>
      </c>
      <c r="U145" s="40" t="s">
        <v>39</v>
      </c>
      <c r="V145" s="32"/>
      <c r="W145" s="166">
        <f t="shared" si="6"/>
        <v>0</v>
      </c>
      <c r="X145" s="166">
        <v>0</v>
      </c>
      <c r="Y145" s="166">
        <f t="shared" si="7"/>
        <v>0</v>
      </c>
      <c r="Z145" s="166">
        <v>0</v>
      </c>
      <c r="AA145" s="167">
        <f t="shared" si="8"/>
        <v>0</v>
      </c>
      <c r="AR145" s="14" t="s">
        <v>212</v>
      </c>
      <c r="AT145" s="14" t="s">
        <v>217</v>
      </c>
      <c r="AU145" s="14" t="s">
        <v>84</v>
      </c>
      <c r="AY145" s="14" t="s">
        <v>196</v>
      </c>
      <c r="BE145" s="110">
        <f t="shared" si="9"/>
        <v>0</v>
      </c>
      <c r="BF145" s="110">
        <f t="shared" si="10"/>
        <v>0</v>
      </c>
      <c r="BG145" s="110">
        <f t="shared" si="11"/>
        <v>0</v>
      </c>
      <c r="BH145" s="110">
        <f t="shared" si="12"/>
        <v>0</v>
      </c>
      <c r="BI145" s="110">
        <f t="shared" si="13"/>
        <v>0</v>
      </c>
      <c r="BJ145" s="14" t="s">
        <v>9</v>
      </c>
      <c r="BK145" s="110">
        <f t="shared" si="14"/>
        <v>0</v>
      </c>
      <c r="BL145" s="14" t="s">
        <v>212</v>
      </c>
      <c r="BM145" s="14" t="s">
        <v>2395</v>
      </c>
    </row>
    <row r="146" spans="2:65" s="1" customFormat="1" ht="57" customHeight="1">
      <c r="B146" s="132"/>
      <c r="C146" s="168" t="s">
        <v>242</v>
      </c>
      <c r="D146" s="168" t="s">
        <v>217</v>
      </c>
      <c r="E146" s="169" t="s">
        <v>618</v>
      </c>
      <c r="F146" s="252" t="s">
        <v>619</v>
      </c>
      <c r="G146" s="251"/>
      <c r="H146" s="251"/>
      <c r="I146" s="251"/>
      <c r="J146" s="170" t="s">
        <v>201</v>
      </c>
      <c r="K146" s="171">
        <v>142</v>
      </c>
      <c r="L146" s="253">
        <v>0</v>
      </c>
      <c r="M146" s="251"/>
      <c r="N146" s="254">
        <f t="shared" si="5"/>
        <v>0</v>
      </c>
      <c r="O146" s="251"/>
      <c r="P146" s="251"/>
      <c r="Q146" s="251"/>
      <c r="R146" s="134"/>
      <c r="T146" s="165" t="s">
        <v>3</v>
      </c>
      <c r="U146" s="40" t="s">
        <v>39</v>
      </c>
      <c r="V146" s="32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14" t="s">
        <v>212</v>
      </c>
      <c r="AT146" s="14" t="s">
        <v>217</v>
      </c>
      <c r="AU146" s="14" t="s">
        <v>84</v>
      </c>
      <c r="AY146" s="14" t="s">
        <v>196</v>
      </c>
      <c r="BE146" s="110">
        <f t="shared" si="9"/>
        <v>0</v>
      </c>
      <c r="BF146" s="110">
        <f t="shared" si="10"/>
        <v>0</v>
      </c>
      <c r="BG146" s="110">
        <f t="shared" si="11"/>
        <v>0</v>
      </c>
      <c r="BH146" s="110">
        <f t="shared" si="12"/>
        <v>0</v>
      </c>
      <c r="BI146" s="110">
        <f t="shared" si="13"/>
        <v>0</v>
      </c>
      <c r="BJ146" s="14" t="s">
        <v>9</v>
      </c>
      <c r="BK146" s="110">
        <f t="shared" si="14"/>
        <v>0</v>
      </c>
      <c r="BL146" s="14" t="s">
        <v>212</v>
      </c>
      <c r="BM146" s="14" t="s">
        <v>2396</v>
      </c>
    </row>
    <row r="147" spans="2:65" s="1" customFormat="1" ht="57" customHeight="1">
      <c r="B147" s="132"/>
      <c r="C147" s="161" t="s">
        <v>247</v>
      </c>
      <c r="D147" s="161" t="s">
        <v>198</v>
      </c>
      <c r="E147" s="162" t="s">
        <v>621</v>
      </c>
      <c r="F147" s="247" t="s">
        <v>622</v>
      </c>
      <c r="G147" s="248"/>
      <c r="H147" s="248"/>
      <c r="I147" s="248"/>
      <c r="J147" s="163" t="s">
        <v>201</v>
      </c>
      <c r="K147" s="164">
        <v>23</v>
      </c>
      <c r="L147" s="249">
        <v>0</v>
      </c>
      <c r="M147" s="248"/>
      <c r="N147" s="250">
        <f t="shared" si="5"/>
        <v>0</v>
      </c>
      <c r="O147" s="251"/>
      <c r="P147" s="251"/>
      <c r="Q147" s="251"/>
      <c r="R147" s="134"/>
      <c r="T147" s="165" t="s">
        <v>3</v>
      </c>
      <c r="U147" s="40" t="s">
        <v>39</v>
      </c>
      <c r="V147" s="32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4" t="s">
        <v>202</v>
      </c>
      <c r="AT147" s="14" t="s">
        <v>198</v>
      </c>
      <c r="AU147" s="14" t="s">
        <v>84</v>
      </c>
      <c r="AY147" s="14" t="s">
        <v>196</v>
      </c>
      <c r="BE147" s="110">
        <f t="shared" si="9"/>
        <v>0</v>
      </c>
      <c r="BF147" s="110">
        <f t="shared" si="10"/>
        <v>0</v>
      </c>
      <c r="BG147" s="110">
        <f t="shared" si="11"/>
        <v>0</v>
      </c>
      <c r="BH147" s="110">
        <f t="shared" si="12"/>
        <v>0</v>
      </c>
      <c r="BI147" s="110">
        <f t="shared" si="13"/>
        <v>0</v>
      </c>
      <c r="BJ147" s="14" t="s">
        <v>9</v>
      </c>
      <c r="BK147" s="110">
        <f t="shared" si="14"/>
        <v>0</v>
      </c>
      <c r="BL147" s="14" t="s">
        <v>203</v>
      </c>
      <c r="BM147" s="14" t="s">
        <v>2397</v>
      </c>
    </row>
    <row r="148" spans="2:65" s="1" customFormat="1" ht="57" customHeight="1">
      <c r="B148" s="132"/>
      <c r="C148" s="161" t="s">
        <v>256</v>
      </c>
      <c r="D148" s="161" t="s">
        <v>198</v>
      </c>
      <c r="E148" s="162" t="s">
        <v>213</v>
      </c>
      <c r="F148" s="247" t="s">
        <v>214</v>
      </c>
      <c r="G148" s="248"/>
      <c r="H148" s="248"/>
      <c r="I148" s="248"/>
      <c r="J148" s="163" t="s">
        <v>201</v>
      </c>
      <c r="K148" s="164">
        <v>9</v>
      </c>
      <c r="L148" s="249">
        <v>0</v>
      </c>
      <c r="M148" s="248"/>
      <c r="N148" s="250">
        <f t="shared" si="5"/>
        <v>0</v>
      </c>
      <c r="O148" s="251"/>
      <c r="P148" s="251"/>
      <c r="Q148" s="251"/>
      <c r="R148" s="134"/>
      <c r="T148" s="165" t="s">
        <v>3</v>
      </c>
      <c r="U148" s="40" t="s">
        <v>39</v>
      </c>
      <c r="V148" s="32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4" t="s">
        <v>202</v>
      </c>
      <c r="AT148" s="14" t="s">
        <v>198</v>
      </c>
      <c r="AU148" s="14" t="s">
        <v>84</v>
      </c>
      <c r="AY148" s="14" t="s">
        <v>196</v>
      </c>
      <c r="BE148" s="110">
        <f t="shared" si="9"/>
        <v>0</v>
      </c>
      <c r="BF148" s="110">
        <f t="shared" si="10"/>
        <v>0</v>
      </c>
      <c r="BG148" s="110">
        <f t="shared" si="11"/>
        <v>0</v>
      </c>
      <c r="BH148" s="110">
        <f t="shared" si="12"/>
        <v>0</v>
      </c>
      <c r="BI148" s="110">
        <f t="shared" si="13"/>
        <v>0</v>
      </c>
      <c r="BJ148" s="14" t="s">
        <v>9</v>
      </c>
      <c r="BK148" s="110">
        <f t="shared" si="14"/>
        <v>0</v>
      </c>
      <c r="BL148" s="14" t="s">
        <v>203</v>
      </c>
      <c r="BM148" s="14" t="s">
        <v>2398</v>
      </c>
    </row>
    <row r="149" spans="2:65" s="1" customFormat="1" ht="44.25" customHeight="1">
      <c r="B149" s="132"/>
      <c r="C149" s="168" t="s">
        <v>395</v>
      </c>
      <c r="D149" s="168" t="s">
        <v>217</v>
      </c>
      <c r="E149" s="169" t="s">
        <v>625</v>
      </c>
      <c r="F149" s="252" t="s">
        <v>626</v>
      </c>
      <c r="G149" s="251"/>
      <c r="H149" s="251"/>
      <c r="I149" s="251"/>
      <c r="J149" s="170" t="s">
        <v>201</v>
      </c>
      <c r="K149" s="171">
        <v>7</v>
      </c>
      <c r="L149" s="253">
        <v>0</v>
      </c>
      <c r="M149" s="251"/>
      <c r="N149" s="254">
        <f t="shared" si="5"/>
        <v>0</v>
      </c>
      <c r="O149" s="251"/>
      <c r="P149" s="251"/>
      <c r="Q149" s="251"/>
      <c r="R149" s="134"/>
      <c r="T149" s="165" t="s">
        <v>3</v>
      </c>
      <c r="U149" s="40" t="s">
        <v>39</v>
      </c>
      <c r="V149" s="32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4" t="s">
        <v>212</v>
      </c>
      <c r="AT149" s="14" t="s">
        <v>217</v>
      </c>
      <c r="AU149" s="14" t="s">
        <v>84</v>
      </c>
      <c r="AY149" s="14" t="s">
        <v>196</v>
      </c>
      <c r="BE149" s="110">
        <f t="shared" si="9"/>
        <v>0</v>
      </c>
      <c r="BF149" s="110">
        <f t="shared" si="10"/>
        <v>0</v>
      </c>
      <c r="BG149" s="110">
        <f t="shared" si="11"/>
        <v>0</v>
      </c>
      <c r="BH149" s="110">
        <f t="shared" si="12"/>
        <v>0</v>
      </c>
      <c r="BI149" s="110">
        <f t="shared" si="13"/>
        <v>0</v>
      </c>
      <c r="BJ149" s="14" t="s">
        <v>9</v>
      </c>
      <c r="BK149" s="110">
        <f t="shared" si="14"/>
        <v>0</v>
      </c>
      <c r="BL149" s="14" t="s">
        <v>212</v>
      </c>
      <c r="BM149" s="14" t="s">
        <v>2399</v>
      </c>
    </row>
    <row r="150" spans="2:65" s="1" customFormat="1" ht="44.25" customHeight="1">
      <c r="B150" s="132"/>
      <c r="C150" s="168" t="s">
        <v>264</v>
      </c>
      <c r="D150" s="168" t="s">
        <v>217</v>
      </c>
      <c r="E150" s="169" t="s">
        <v>628</v>
      </c>
      <c r="F150" s="252" t="s">
        <v>629</v>
      </c>
      <c r="G150" s="251"/>
      <c r="H150" s="251"/>
      <c r="I150" s="251"/>
      <c r="J150" s="170" t="s">
        <v>201</v>
      </c>
      <c r="K150" s="171">
        <v>36</v>
      </c>
      <c r="L150" s="253">
        <v>0</v>
      </c>
      <c r="M150" s="251"/>
      <c r="N150" s="254">
        <f t="shared" si="5"/>
        <v>0</v>
      </c>
      <c r="O150" s="251"/>
      <c r="P150" s="251"/>
      <c r="Q150" s="251"/>
      <c r="R150" s="134"/>
      <c r="T150" s="165" t="s">
        <v>3</v>
      </c>
      <c r="U150" s="40" t="s">
        <v>39</v>
      </c>
      <c r="V150" s="32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4" t="s">
        <v>212</v>
      </c>
      <c r="AT150" s="14" t="s">
        <v>217</v>
      </c>
      <c r="AU150" s="14" t="s">
        <v>84</v>
      </c>
      <c r="AY150" s="14" t="s">
        <v>196</v>
      </c>
      <c r="BE150" s="110">
        <f t="shared" si="9"/>
        <v>0</v>
      </c>
      <c r="BF150" s="110">
        <f t="shared" si="10"/>
        <v>0</v>
      </c>
      <c r="BG150" s="110">
        <f t="shared" si="11"/>
        <v>0</v>
      </c>
      <c r="BH150" s="110">
        <f t="shared" si="12"/>
        <v>0</v>
      </c>
      <c r="BI150" s="110">
        <f t="shared" si="13"/>
        <v>0</v>
      </c>
      <c r="BJ150" s="14" t="s">
        <v>9</v>
      </c>
      <c r="BK150" s="110">
        <f t="shared" si="14"/>
        <v>0</v>
      </c>
      <c r="BL150" s="14" t="s">
        <v>212</v>
      </c>
      <c r="BM150" s="14" t="s">
        <v>2400</v>
      </c>
    </row>
    <row r="151" spans="2:65" s="1" customFormat="1" ht="44.25" customHeight="1">
      <c r="B151" s="132"/>
      <c r="C151" s="168" t="s">
        <v>276</v>
      </c>
      <c r="D151" s="168" t="s">
        <v>217</v>
      </c>
      <c r="E151" s="169" t="s">
        <v>2401</v>
      </c>
      <c r="F151" s="252" t="s">
        <v>2402</v>
      </c>
      <c r="G151" s="251"/>
      <c r="H151" s="251"/>
      <c r="I151" s="251"/>
      <c r="J151" s="170" t="s">
        <v>201</v>
      </c>
      <c r="K151" s="171">
        <v>151</v>
      </c>
      <c r="L151" s="253">
        <v>0</v>
      </c>
      <c r="M151" s="251"/>
      <c r="N151" s="254">
        <f t="shared" si="5"/>
        <v>0</v>
      </c>
      <c r="O151" s="251"/>
      <c r="P151" s="251"/>
      <c r="Q151" s="251"/>
      <c r="R151" s="134"/>
      <c r="T151" s="165" t="s">
        <v>3</v>
      </c>
      <c r="U151" s="40" t="s">
        <v>39</v>
      </c>
      <c r="V151" s="32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4" t="s">
        <v>212</v>
      </c>
      <c r="AT151" s="14" t="s">
        <v>217</v>
      </c>
      <c r="AU151" s="14" t="s">
        <v>84</v>
      </c>
      <c r="AY151" s="14" t="s">
        <v>196</v>
      </c>
      <c r="BE151" s="110">
        <f t="shared" si="9"/>
        <v>0</v>
      </c>
      <c r="BF151" s="110">
        <f t="shared" si="10"/>
        <v>0</v>
      </c>
      <c r="BG151" s="110">
        <f t="shared" si="11"/>
        <v>0</v>
      </c>
      <c r="BH151" s="110">
        <f t="shared" si="12"/>
        <v>0</v>
      </c>
      <c r="BI151" s="110">
        <f t="shared" si="13"/>
        <v>0</v>
      </c>
      <c r="BJ151" s="14" t="s">
        <v>9</v>
      </c>
      <c r="BK151" s="110">
        <f t="shared" si="14"/>
        <v>0</v>
      </c>
      <c r="BL151" s="14" t="s">
        <v>212</v>
      </c>
      <c r="BM151" s="14" t="s">
        <v>2403</v>
      </c>
    </row>
    <row r="152" spans="2:65" s="1" customFormat="1" ht="31.5" customHeight="1">
      <c r="B152" s="132"/>
      <c r="C152" s="168" t="s">
        <v>398</v>
      </c>
      <c r="D152" s="168" t="s">
        <v>217</v>
      </c>
      <c r="E152" s="169" t="s">
        <v>218</v>
      </c>
      <c r="F152" s="252" t="s">
        <v>219</v>
      </c>
      <c r="G152" s="251"/>
      <c r="H152" s="251"/>
      <c r="I152" s="251"/>
      <c r="J152" s="170" t="s">
        <v>201</v>
      </c>
      <c r="K152" s="171">
        <v>480</v>
      </c>
      <c r="L152" s="253">
        <v>0</v>
      </c>
      <c r="M152" s="251"/>
      <c r="N152" s="254">
        <f t="shared" si="5"/>
        <v>0</v>
      </c>
      <c r="O152" s="251"/>
      <c r="P152" s="251"/>
      <c r="Q152" s="251"/>
      <c r="R152" s="134"/>
      <c r="T152" s="165" t="s">
        <v>3</v>
      </c>
      <c r="U152" s="40" t="s">
        <v>39</v>
      </c>
      <c r="V152" s="32"/>
      <c r="W152" s="166">
        <f t="shared" si="6"/>
        <v>0</v>
      </c>
      <c r="X152" s="166">
        <v>0</v>
      </c>
      <c r="Y152" s="166">
        <f t="shared" si="7"/>
        <v>0</v>
      </c>
      <c r="Z152" s="166">
        <v>0</v>
      </c>
      <c r="AA152" s="167">
        <f t="shared" si="8"/>
        <v>0</v>
      </c>
      <c r="AR152" s="14" t="s">
        <v>203</v>
      </c>
      <c r="AT152" s="14" t="s">
        <v>217</v>
      </c>
      <c r="AU152" s="14" t="s">
        <v>84</v>
      </c>
      <c r="AY152" s="14" t="s">
        <v>196</v>
      </c>
      <c r="BE152" s="110">
        <f t="shared" si="9"/>
        <v>0</v>
      </c>
      <c r="BF152" s="110">
        <f t="shared" si="10"/>
        <v>0</v>
      </c>
      <c r="BG152" s="110">
        <f t="shared" si="11"/>
        <v>0</v>
      </c>
      <c r="BH152" s="110">
        <f t="shared" si="12"/>
        <v>0</v>
      </c>
      <c r="BI152" s="110">
        <f t="shared" si="13"/>
        <v>0</v>
      </c>
      <c r="BJ152" s="14" t="s">
        <v>9</v>
      </c>
      <c r="BK152" s="110">
        <f t="shared" si="14"/>
        <v>0</v>
      </c>
      <c r="BL152" s="14" t="s">
        <v>203</v>
      </c>
      <c r="BM152" s="14" t="s">
        <v>2404</v>
      </c>
    </row>
    <row r="153" spans="2:65" s="1" customFormat="1" ht="44.25" customHeight="1">
      <c r="B153" s="132"/>
      <c r="C153" s="168" t="s">
        <v>532</v>
      </c>
      <c r="D153" s="168" t="s">
        <v>217</v>
      </c>
      <c r="E153" s="169" t="s">
        <v>632</v>
      </c>
      <c r="F153" s="252" t="s">
        <v>633</v>
      </c>
      <c r="G153" s="251"/>
      <c r="H153" s="251"/>
      <c r="I153" s="251"/>
      <c r="J153" s="170" t="s">
        <v>201</v>
      </c>
      <c r="K153" s="171">
        <v>185</v>
      </c>
      <c r="L153" s="253">
        <v>0</v>
      </c>
      <c r="M153" s="251"/>
      <c r="N153" s="254">
        <f t="shared" si="5"/>
        <v>0</v>
      </c>
      <c r="O153" s="251"/>
      <c r="P153" s="251"/>
      <c r="Q153" s="251"/>
      <c r="R153" s="134"/>
      <c r="T153" s="165" t="s">
        <v>3</v>
      </c>
      <c r="U153" s="40" t="s">
        <v>39</v>
      </c>
      <c r="V153" s="32"/>
      <c r="W153" s="166">
        <f t="shared" si="6"/>
        <v>0</v>
      </c>
      <c r="X153" s="166">
        <v>0</v>
      </c>
      <c r="Y153" s="166">
        <f t="shared" si="7"/>
        <v>0</v>
      </c>
      <c r="Z153" s="166">
        <v>0</v>
      </c>
      <c r="AA153" s="167">
        <f t="shared" si="8"/>
        <v>0</v>
      </c>
      <c r="AR153" s="14" t="s">
        <v>212</v>
      </c>
      <c r="AT153" s="14" t="s">
        <v>217</v>
      </c>
      <c r="AU153" s="14" t="s">
        <v>84</v>
      </c>
      <c r="AY153" s="14" t="s">
        <v>196</v>
      </c>
      <c r="BE153" s="110">
        <f t="shared" si="9"/>
        <v>0</v>
      </c>
      <c r="BF153" s="110">
        <f t="shared" si="10"/>
        <v>0</v>
      </c>
      <c r="BG153" s="110">
        <f t="shared" si="11"/>
        <v>0</v>
      </c>
      <c r="BH153" s="110">
        <f t="shared" si="12"/>
        <v>0</v>
      </c>
      <c r="BI153" s="110">
        <f t="shared" si="13"/>
        <v>0</v>
      </c>
      <c r="BJ153" s="14" t="s">
        <v>9</v>
      </c>
      <c r="BK153" s="110">
        <f t="shared" si="14"/>
        <v>0</v>
      </c>
      <c r="BL153" s="14" t="s">
        <v>212</v>
      </c>
      <c r="BM153" s="14" t="s">
        <v>2405</v>
      </c>
    </row>
    <row r="154" spans="2:65" s="1" customFormat="1" ht="82.5" customHeight="1">
      <c r="B154" s="132"/>
      <c r="C154" s="168" t="s">
        <v>401</v>
      </c>
      <c r="D154" s="168" t="s">
        <v>217</v>
      </c>
      <c r="E154" s="169" t="s">
        <v>635</v>
      </c>
      <c r="F154" s="252" t="s">
        <v>636</v>
      </c>
      <c r="G154" s="251"/>
      <c r="H154" s="251"/>
      <c r="I154" s="251"/>
      <c r="J154" s="170" t="s">
        <v>612</v>
      </c>
      <c r="K154" s="171">
        <v>10</v>
      </c>
      <c r="L154" s="253">
        <v>0</v>
      </c>
      <c r="M154" s="251"/>
      <c r="N154" s="254">
        <f t="shared" si="5"/>
        <v>0</v>
      </c>
      <c r="O154" s="251"/>
      <c r="P154" s="251"/>
      <c r="Q154" s="251"/>
      <c r="R154" s="134"/>
      <c r="T154" s="165" t="s">
        <v>3</v>
      </c>
      <c r="U154" s="40" t="s">
        <v>39</v>
      </c>
      <c r="V154" s="32"/>
      <c r="W154" s="166">
        <f t="shared" si="6"/>
        <v>0</v>
      </c>
      <c r="X154" s="166">
        <v>0</v>
      </c>
      <c r="Y154" s="166">
        <f t="shared" si="7"/>
        <v>0</v>
      </c>
      <c r="Z154" s="166">
        <v>0</v>
      </c>
      <c r="AA154" s="167">
        <f t="shared" si="8"/>
        <v>0</v>
      </c>
      <c r="AR154" s="14" t="s">
        <v>212</v>
      </c>
      <c r="AT154" s="14" t="s">
        <v>217</v>
      </c>
      <c r="AU154" s="14" t="s">
        <v>84</v>
      </c>
      <c r="AY154" s="14" t="s">
        <v>196</v>
      </c>
      <c r="BE154" s="110">
        <f t="shared" si="9"/>
        <v>0</v>
      </c>
      <c r="BF154" s="110">
        <f t="shared" si="10"/>
        <v>0</v>
      </c>
      <c r="BG154" s="110">
        <f t="shared" si="11"/>
        <v>0</v>
      </c>
      <c r="BH154" s="110">
        <f t="shared" si="12"/>
        <v>0</v>
      </c>
      <c r="BI154" s="110">
        <f t="shared" si="13"/>
        <v>0</v>
      </c>
      <c r="BJ154" s="14" t="s">
        <v>9</v>
      </c>
      <c r="BK154" s="110">
        <f t="shared" si="14"/>
        <v>0</v>
      </c>
      <c r="BL154" s="14" t="s">
        <v>212</v>
      </c>
      <c r="BM154" s="14" t="s">
        <v>2406</v>
      </c>
    </row>
    <row r="155" spans="2:65" s="1" customFormat="1" ht="82.5" customHeight="1">
      <c r="B155" s="132"/>
      <c r="C155" s="168" t="s">
        <v>10</v>
      </c>
      <c r="D155" s="168" t="s">
        <v>217</v>
      </c>
      <c r="E155" s="169" t="s">
        <v>638</v>
      </c>
      <c r="F155" s="252" t="s">
        <v>639</v>
      </c>
      <c r="G155" s="251"/>
      <c r="H155" s="251"/>
      <c r="I155" s="251"/>
      <c r="J155" s="170" t="s">
        <v>612</v>
      </c>
      <c r="K155" s="171">
        <v>4</v>
      </c>
      <c r="L155" s="253">
        <v>0</v>
      </c>
      <c r="M155" s="251"/>
      <c r="N155" s="254">
        <f t="shared" si="5"/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 t="shared" si="6"/>
        <v>0</v>
      </c>
      <c r="X155" s="166">
        <v>0</v>
      </c>
      <c r="Y155" s="166">
        <f t="shared" si="7"/>
        <v>0</v>
      </c>
      <c r="Z155" s="166">
        <v>0</v>
      </c>
      <c r="AA155" s="167">
        <f t="shared" si="8"/>
        <v>0</v>
      </c>
      <c r="AR155" s="14" t="s">
        <v>212</v>
      </c>
      <c r="AT155" s="14" t="s">
        <v>217</v>
      </c>
      <c r="AU155" s="14" t="s">
        <v>84</v>
      </c>
      <c r="AY155" s="14" t="s">
        <v>196</v>
      </c>
      <c r="BE155" s="110">
        <f t="shared" si="9"/>
        <v>0</v>
      </c>
      <c r="BF155" s="110">
        <f t="shared" si="10"/>
        <v>0</v>
      </c>
      <c r="BG155" s="110">
        <f t="shared" si="11"/>
        <v>0</v>
      </c>
      <c r="BH155" s="110">
        <f t="shared" si="12"/>
        <v>0</v>
      </c>
      <c r="BI155" s="110">
        <f t="shared" si="13"/>
        <v>0</v>
      </c>
      <c r="BJ155" s="14" t="s">
        <v>9</v>
      </c>
      <c r="BK155" s="110">
        <f t="shared" si="14"/>
        <v>0</v>
      </c>
      <c r="BL155" s="14" t="s">
        <v>212</v>
      </c>
      <c r="BM155" s="14" t="s">
        <v>2407</v>
      </c>
    </row>
    <row r="156" spans="2:65" s="1" customFormat="1" ht="31.5" customHeight="1">
      <c r="B156" s="132"/>
      <c r="C156" s="168" t="s">
        <v>1645</v>
      </c>
      <c r="D156" s="168" t="s">
        <v>217</v>
      </c>
      <c r="E156" s="169" t="s">
        <v>1646</v>
      </c>
      <c r="F156" s="252" t="s">
        <v>1647</v>
      </c>
      <c r="G156" s="251"/>
      <c r="H156" s="251"/>
      <c r="I156" s="251"/>
      <c r="J156" s="170" t="s">
        <v>224</v>
      </c>
      <c r="K156" s="172">
        <v>0</v>
      </c>
      <c r="L156" s="253">
        <v>0</v>
      </c>
      <c r="M156" s="251"/>
      <c r="N156" s="254">
        <f t="shared" si="5"/>
        <v>0</v>
      </c>
      <c r="O156" s="251"/>
      <c r="P156" s="251"/>
      <c r="Q156" s="251"/>
      <c r="R156" s="134"/>
      <c r="T156" s="165" t="s">
        <v>3</v>
      </c>
      <c r="U156" s="40" t="s">
        <v>39</v>
      </c>
      <c r="V156" s="32"/>
      <c r="W156" s="166">
        <f t="shared" si="6"/>
        <v>0</v>
      </c>
      <c r="X156" s="166">
        <v>0</v>
      </c>
      <c r="Y156" s="166">
        <f t="shared" si="7"/>
        <v>0</v>
      </c>
      <c r="Z156" s="166">
        <v>0</v>
      </c>
      <c r="AA156" s="167">
        <f t="shared" si="8"/>
        <v>0</v>
      </c>
      <c r="AR156" s="14" t="s">
        <v>203</v>
      </c>
      <c r="AT156" s="14" t="s">
        <v>217</v>
      </c>
      <c r="AU156" s="14" t="s">
        <v>84</v>
      </c>
      <c r="AY156" s="14" t="s">
        <v>196</v>
      </c>
      <c r="BE156" s="110">
        <f t="shared" si="9"/>
        <v>0</v>
      </c>
      <c r="BF156" s="110">
        <f t="shared" si="10"/>
        <v>0</v>
      </c>
      <c r="BG156" s="110">
        <f t="shared" si="11"/>
        <v>0</v>
      </c>
      <c r="BH156" s="110">
        <f t="shared" si="12"/>
        <v>0</v>
      </c>
      <c r="BI156" s="110">
        <f t="shared" si="13"/>
        <v>0</v>
      </c>
      <c r="BJ156" s="14" t="s">
        <v>9</v>
      </c>
      <c r="BK156" s="110">
        <f t="shared" si="14"/>
        <v>0</v>
      </c>
      <c r="BL156" s="14" t="s">
        <v>203</v>
      </c>
      <c r="BM156" s="14" t="s">
        <v>2408</v>
      </c>
    </row>
    <row r="157" spans="2:63" s="10" customFormat="1" ht="29.85" customHeight="1">
      <c r="B157" s="150"/>
      <c r="C157" s="151"/>
      <c r="D157" s="160" t="s">
        <v>2373</v>
      </c>
      <c r="E157" s="160"/>
      <c r="F157" s="160"/>
      <c r="G157" s="160"/>
      <c r="H157" s="160"/>
      <c r="I157" s="160"/>
      <c r="J157" s="160"/>
      <c r="K157" s="160"/>
      <c r="L157" s="160"/>
      <c r="M157" s="160"/>
      <c r="N157" s="264">
        <f>BK157</f>
        <v>0</v>
      </c>
      <c r="O157" s="265"/>
      <c r="P157" s="265"/>
      <c r="Q157" s="265"/>
      <c r="R157" s="153"/>
      <c r="T157" s="154"/>
      <c r="U157" s="151"/>
      <c r="V157" s="151"/>
      <c r="W157" s="155">
        <f>W158</f>
        <v>0</v>
      </c>
      <c r="X157" s="151"/>
      <c r="Y157" s="155">
        <f>Y158</f>
        <v>0.00122</v>
      </c>
      <c r="Z157" s="151"/>
      <c r="AA157" s="156">
        <f>AA158</f>
        <v>0</v>
      </c>
      <c r="AR157" s="157" t="s">
        <v>84</v>
      </c>
      <c r="AT157" s="158" t="s">
        <v>73</v>
      </c>
      <c r="AU157" s="158" t="s">
        <v>9</v>
      </c>
      <c r="AY157" s="157" t="s">
        <v>196</v>
      </c>
      <c r="BK157" s="159">
        <f>BK158</f>
        <v>0</v>
      </c>
    </row>
    <row r="158" spans="2:65" s="1" customFormat="1" ht="31.5" customHeight="1">
      <c r="B158" s="132"/>
      <c r="C158" s="168" t="s">
        <v>769</v>
      </c>
      <c r="D158" s="168" t="s">
        <v>217</v>
      </c>
      <c r="E158" s="169" t="s">
        <v>2409</v>
      </c>
      <c r="F158" s="252" t="s">
        <v>2410</v>
      </c>
      <c r="G158" s="251"/>
      <c r="H158" s="251"/>
      <c r="I158" s="251"/>
      <c r="J158" s="170" t="s">
        <v>250</v>
      </c>
      <c r="K158" s="171">
        <v>1</v>
      </c>
      <c r="L158" s="253">
        <v>0</v>
      </c>
      <c r="M158" s="251"/>
      <c r="N158" s="254">
        <f>ROUND(L158*K158,0)</f>
        <v>0</v>
      </c>
      <c r="O158" s="251"/>
      <c r="P158" s="251"/>
      <c r="Q158" s="251"/>
      <c r="R158" s="134"/>
      <c r="T158" s="165" t="s">
        <v>3</v>
      </c>
      <c r="U158" s="40" t="s">
        <v>39</v>
      </c>
      <c r="V158" s="32"/>
      <c r="W158" s="166">
        <f>V158*K158</f>
        <v>0</v>
      </c>
      <c r="X158" s="166">
        <v>0.00122</v>
      </c>
      <c r="Y158" s="166">
        <f>X158*K158</f>
        <v>0.00122</v>
      </c>
      <c r="Z158" s="166">
        <v>0</v>
      </c>
      <c r="AA158" s="167">
        <f>Z158*K158</f>
        <v>0</v>
      </c>
      <c r="AR158" s="14" t="s">
        <v>203</v>
      </c>
      <c r="AT158" s="14" t="s">
        <v>217</v>
      </c>
      <c r="AU158" s="14" t="s">
        <v>84</v>
      </c>
      <c r="AY158" s="14" t="s">
        <v>196</v>
      </c>
      <c r="BE158" s="110">
        <f>IF(U158="základní",N158,0)</f>
        <v>0</v>
      </c>
      <c r="BF158" s="110">
        <f>IF(U158="snížená",N158,0)</f>
        <v>0</v>
      </c>
      <c r="BG158" s="110">
        <f>IF(U158="zákl. přenesená",N158,0)</f>
        <v>0</v>
      </c>
      <c r="BH158" s="110">
        <f>IF(U158="sníž. přenesená",N158,0)</f>
        <v>0</v>
      </c>
      <c r="BI158" s="110">
        <f>IF(U158="nulová",N158,0)</f>
        <v>0</v>
      </c>
      <c r="BJ158" s="14" t="s">
        <v>9</v>
      </c>
      <c r="BK158" s="110">
        <f>ROUND(L158*K158,0)</f>
        <v>0</v>
      </c>
      <c r="BL158" s="14" t="s">
        <v>203</v>
      </c>
      <c r="BM158" s="14" t="s">
        <v>2411</v>
      </c>
    </row>
    <row r="159" spans="2:63" s="10" customFormat="1" ht="29.85" customHeight="1">
      <c r="B159" s="150"/>
      <c r="C159" s="151"/>
      <c r="D159" s="160" t="s">
        <v>2374</v>
      </c>
      <c r="E159" s="160"/>
      <c r="F159" s="160"/>
      <c r="G159" s="160"/>
      <c r="H159" s="160"/>
      <c r="I159" s="160"/>
      <c r="J159" s="160"/>
      <c r="K159" s="160"/>
      <c r="L159" s="160"/>
      <c r="M159" s="160"/>
      <c r="N159" s="264">
        <f>BK159</f>
        <v>0</v>
      </c>
      <c r="O159" s="265"/>
      <c r="P159" s="265"/>
      <c r="Q159" s="265"/>
      <c r="R159" s="153"/>
      <c r="T159" s="154"/>
      <c r="U159" s="151"/>
      <c r="V159" s="151"/>
      <c r="W159" s="155">
        <f>SUM(W160:W170)</f>
        <v>0</v>
      </c>
      <c r="X159" s="151"/>
      <c r="Y159" s="155">
        <f>SUM(Y160:Y170)</f>
        <v>0</v>
      </c>
      <c r="Z159" s="151"/>
      <c r="AA159" s="156">
        <f>SUM(AA160:AA170)</f>
        <v>0</v>
      </c>
      <c r="AR159" s="157" t="s">
        <v>84</v>
      </c>
      <c r="AT159" s="158" t="s">
        <v>73</v>
      </c>
      <c r="AU159" s="158" t="s">
        <v>9</v>
      </c>
      <c r="AY159" s="157" t="s">
        <v>196</v>
      </c>
      <c r="BK159" s="159">
        <f>SUM(BK160:BK170)</f>
        <v>0</v>
      </c>
    </row>
    <row r="160" spans="2:65" s="1" customFormat="1" ht="22.5" customHeight="1">
      <c r="B160" s="132"/>
      <c r="C160" s="168" t="s">
        <v>1701</v>
      </c>
      <c r="D160" s="168" t="s">
        <v>217</v>
      </c>
      <c r="E160" s="169" t="s">
        <v>2412</v>
      </c>
      <c r="F160" s="252" t="s">
        <v>2413</v>
      </c>
      <c r="G160" s="251"/>
      <c r="H160" s="251"/>
      <c r="I160" s="251"/>
      <c r="J160" s="170" t="s">
        <v>250</v>
      </c>
      <c r="K160" s="171">
        <v>1</v>
      </c>
      <c r="L160" s="253">
        <v>0</v>
      </c>
      <c r="M160" s="251"/>
      <c r="N160" s="254">
        <f>ROUND(L160*K160,0)</f>
        <v>0</v>
      </c>
      <c r="O160" s="251"/>
      <c r="P160" s="251"/>
      <c r="Q160" s="251"/>
      <c r="R160" s="134"/>
      <c r="T160" s="165" t="s">
        <v>3</v>
      </c>
      <c r="U160" s="40" t="s">
        <v>39</v>
      </c>
      <c r="V160" s="32"/>
      <c r="W160" s="166">
        <f>V160*K160</f>
        <v>0</v>
      </c>
      <c r="X160" s="166">
        <v>0</v>
      </c>
      <c r="Y160" s="166">
        <f>X160*K160</f>
        <v>0</v>
      </c>
      <c r="Z160" s="166">
        <v>0</v>
      </c>
      <c r="AA160" s="167">
        <f>Z160*K160</f>
        <v>0</v>
      </c>
      <c r="AR160" s="14" t="s">
        <v>203</v>
      </c>
      <c r="AT160" s="14" t="s">
        <v>217</v>
      </c>
      <c r="AU160" s="14" t="s">
        <v>84</v>
      </c>
      <c r="AY160" s="14" t="s">
        <v>196</v>
      </c>
      <c r="BE160" s="110">
        <f>IF(U160="základní",N160,0)</f>
        <v>0</v>
      </c>
      <c r="BF160" s="110">
        <f>IF(U160="snížená",N160,0)</f>
        <v>0</v>
      </c>
      <c r="BG160" s="110">
        <f>IF(U160="zákl. přenesená",N160,0)</f>
        <v>0</v>
      </c>
      <c r="BH160" s="110">
        <f>IF(U160="sníž. přenesená",N160,0)</f>
        <v>0</v>
      </c>
      <c r="BI160" s="110">
        <f>IF(U160="nulová",N160,0)</f>
        <v>0</v>
      </c>
      <c r="BJ160" s="14" t="s">
        <v>9</v>
      </c>
      <c r="BK160" s="110">
        <f>ROUND(L160*K160,0)</f>
        <v>0</v>
      </c>
      <c r="BL160" s="14" t="s">
        <v>203</v>
      </c>
      <c r="BM160" s="14" t="s">
        <v>2414</v>
      </c>
    </row>
    <row r="161" spans="2:65" s="1" customFormat="1" ht="31.5" customHeight="1">
      <c r="B161" s="132"/>
      <c r="C161" s="168" t="s">
        <v>1665</v>
      </c>
      <c r="D161" s="168" t="s">
        <v>217</v>
      </c>
      <c r="E161" s="169" t="s">
        <v>2415</v>
      </c>
      <c r="F161" s="252" t="s">
        <v>2416</v>
      </c>
      <c r="G161" s="251"/>
      <c r="H161" s="251"/>
      <c r="I161" s="251"/>
      <c r="J161" s="170" t="s">
        <v>250</v>
      </c>
      <c r="K161" s="171">
        <v>2</v>
      </c>
      <c r="L161" s="253">
        <v>0</v>
      </c>
      <c r="M161" s="251"/>
      <c r="N161" s="254">
        <f>ROUND(L161*K161,0)</f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>V161*K161</f>
        <v>0</v>
      </c>
      <c r="X161" s="166">
        <v>0</v>
      </c>
      <c r="Y161" s="166">
        <f>X161*K161</f>
        <v>0</v>
      </c>
      <c r="Z161" s="166">
        <v>0</v>
      </c>
      <c r="AA161" s="167">
        <f>Z161*K161</f>
        <v>0</v>
      </c>
      <c r="AR161" s="14" t="s">
        <v>203</v>
      </c>
      <c r="AT161" s="14" t="s">
        <v>217</v>
      </c>
      <c r="AU161" s="14" t="s">
        <v>84</v>
      </c>
      <c r="AY161" s="14" t="s">
        <v>196</v>
      </c>
      <c r="BE161" s="110">
        <f>IF(U161="základní",N161,0)</f>
        <v>0</v>
      </c>
      <c r="BF161" s="110">
        <f>IF(U161="snížená",N161,0)</f>
        <v>0</v>
      </c>
      <c r="BG161" s="110">
        <f>IF(U161="zákl. přenesená",N161,0)</f>
        <v>0</v>
      </c>
      <c r="BH161" s="110">
        <f>IF(U161="sníž. přenesená",N161,0)</f>
        <v>0</v>
      </c>
      <c r="BI161" s="110">
        <f>IF(U161="nulová",N161,0)</f>
        <v>0</v>
      </c>
      <c r="BJ161" s="14" t="s">
        <v>9</v>
      </c>
      <c r="BK161" s="110">
        <f>ROUND(L161*K161,0)</f>
        <v>0</v>
      </c>
      <c r="BL161" s="14" t="s">
        <v>203</v>
      </c>
      <c r="BM161" s="14" t="s">
        <v>2417</v>
      </c>
    </row>
    <row r="162" spans="2:65" s="1" customFormat="1" ht="22.5" customHeight="1">
      <c r="B162" s="132"/>
      <c r="C162" s="168" t="s">
        <v>1669</v>
      </c>
      <c r="D162" s="168" t="s">
        <v>217</v>
      </c>
      <c r="E162" s="169" t="s">
        <v>2418</v>
      </c>
      <c r="F162" s="252" t="s">
        <v>2419</v>
      </c>
      <c r="G162" s="251"/>
      <c r="H162" s="251"/>
      <c r="I162" s="251"/>
      <c r="J162" s="170" t="s">
        <v>245</v>
      </c>
      <c r="K162" s="171">
        <v>2</v>
      </c>
      <c r="L162" s="253">
        <v>0</v>
      </c>
      <c r="M162" s="251"/>
      <c r="N162" s="254">
        <f>ROUND(L162*K162,0)</f>
        <v>0</v>
      </c>
      <c r="O162" s="251"/>
      <c r="P162" s="251"/>
      <c r="Q162" s="251"/>
      <c r="R162" s="134"/>
      <c r="T162" s="165" t="s">
        <v>3</v>
      </c>
      <c r="U162" s="40" t="s">
        <v>39</v>
      </c>
      <c r="V162" s="32"/>
      <c r="W162" s="166">
        <f>V162*K162</f>
        <v>0</v>
      </c>
      <c r="X162" s="166">
        <v>0</v>
      </c>
      <c r="Y162" s="166">
        <f>X162*K162</f>
        <v>0</v>
      </c>
      <c r="Z162" s="166">
        <v>0</v>
      </c>
      <c r="AA162" s="167">
        <f>Z162*K162</f>
        <v>0</v>
      </c>
      <c r="AR162" s="14" t="s">
        <v>203</v>
      </c>
      <c r="AT162" s="14" t="s">
        <v>217</v>
      </c>
      <c r="AU162" s="14" t="s">
        <v>84</v>
      </c>
      <c r="AY162" s="14" t="s">
        <v>196</v>
      </c>
      <c r="BE162" s="110">
        <f>IF(U162="základní",N162,0)</f>
        <v>0</v>
      </c>
      <c r="BF162" s="110">
        <f>IF(U162="snížená",N162,0)</f>
        <v>0</v>
      </c>
      <c r="BG162" s="110">
        <f>IF(U162="zákl. přenesená",N162,0)</f>
        <v>0</v>
      </c>
      <c r="BH162" s="110">
        <f>IF(U162="sníž. přenesená",N162,0)</f>
        <v>0</v>
      </c>
      <c r="BI162" s="110">
        <f>IF(U162="nulová",N162,0)</f>
        <v>0</v>
      </c>
      <c r="BJ162" s="14" t="s">
        <v>9</v>
      </c>
      <c r="BK162" s="110">
        <f>ROUND(L162*K162,0)</f>
        <v>0</v>
      </c>
      <c r="BL162" s="14" t="s">
        <v>203</v>
      </c>
      <c r="BM162" s="14" t="s">
        <v>2420</v>
      </c>
    </row>
    <row r="163" spans="2:47" s="1" customFormat="1" ht="150" customHeight="1">
      <c r="B163" s="31"/>
      <c r="C163" s="32"/>
      <c r="D163" s="32"/>
      <c r="E163" s="32"/>
      <c r="F163" s="270" t="s">
        <v>2421</v>
      </c>
      <c r="G163" s="204"/>
      <c r="H163" s="204"/>
      <c r="I163" s="204"/>
      <c r="J163" s="32"/>
      <c r="K163" s="32"/>
      <c r="L163" s="32"/>
      <c r="M163" s="32"/>
      <c r="N163" s="32"/>
      <c r="O163" s="32"/>
      <c r="P163" s="32"/>
      <c r="Q163" s="32"/>
      <c r="R163" s="33"/>
      <c r="T163" s="70"/>
      <c r="U163" s="32"/>
      <c r="V163" s="32"/>
      <c r="W163" s="32"/>
      <c r="X163" s="32"/>
      <c r="Y163" s="32"/>
      <c r="Z163" s="32"/>
      <c r="AA163" s="71"/>
      <c r="AT163" s="14" t="s">
        <v>348</v>
      </c>
      <c r="AU163" s="14" t="s">
        <v>84</v>
      </c>
    </row>
    <row r="164" spans="2:65" s="1" customFormat="1" ht="31.5" customHeight="1">
      <c r="B164" s="132"/>
      <c r="C164" s="168" t="s">
        <v>1729</v>
      </c>
      <c r="D164" s="168" t="s">
        <v>217</v>
      </c>
      <c r="E164" s="169" t="s">
        <v>2422</v>
      </c>
      <c r="F164" s="252" t="s">
        <v>2423</v>
      </c>
      <c r="G164" s="251"/>
      <c r="H164" s="251"/>
      <c r="I164" s="251"/>
      <c r="J164" s="170" t="s">
        <v>250</v>
      </c>
      <c r="K164" s="171">
        <v>2</v>
      </c>
      <c r="L164" s="253">
        <v>0</v>
      </c>
      <c r="M164" s="251"/>
      <c r="N164" s="254">
        <f aca="true" t="shared" si="15" ref="N164:N170">ROUND(L164*K164,0)</f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 aca="true" t="shared" si="16" ref="W164:W170">V164*K164</f>
        <v>0</v>
      </c>
      <c r="X164" s="166">
        <v>0</v>
      </c>
      <c r="Y164" s="166">
        <f aca="true" t="shared" si="17" ref="Y164:Y170">X164*K164</f>
        <v>0</v>
      </c>
      <c r="Z164" s="166">
        <v>0</v>
      </c>
      <c r="AA164" s="167">
        <f aca="true" t="shared" si="18" ref="AA164:AA170">Z164*K164</f>
        <v>0</v>
      </c>
      <c r="AR164" s="14" t="s">
        <v>203</v>
      </c>
      <c r="AT164" s="14" t="s">
        <v>217</v>
      </c>
      <c r="AU164" s="14" t="s">
        <v>84</v>
      </c>
      <c r="AY164" s="14" t="s">
        <v>196</v>
      </c>
      <c r="BE164" s="110">
        <f aca="true" t="shared" si="19" ref="BE164:BE170">IF(U164="základní",N164,0)</f>
        <v>0</v>
      </c>
      <c r="BF164" s="110">
        <f aca="true" t="shared" si="20" ref="BF164:BF170">IF(U164="snížená",N164,0)</f>
        <v>0</v>
      </c>
      <c r="BG164" s="110">
        <f aca="true" t="shared" si="21" ref="BG164:BG170">IF(U164="zákl. přenesená",N164,0)</f>
        <v>0</v>
      </c>
      <c r="BH164" s="110">
        <f aca="true" t="shared" si="22" ref="BH164:BH170">IF(U164="sníž. přenesená",N164,0)</f>
        <v>0</v>
      </c>
      <c r="BI164" s="110">
        <f aca="true" t="shared" si="23" ref="BI164:BI170">IF(U164="nulová",N164,0)</f>
        <v>0</v>
      </c>
      <c r="BJ164" s="14" t="s">
        <v>9</v>
      </c>
      <c r="BK164" s="110">
        <f aca="true" t="shared" si="24" ref="BK164:BK170">ROUND(L164*K164,0)</f>
        <v>0</v>
      </c>
      <c r="BL164" s="14" t="s">
        <v>203</v>
      </c>
      <c r="BM164" s="14" t="s">
        <v>2424</v>
      </c>
    </row>
    <row r="165" spans="2:65" s="1" customFormat="1" ht="22.5" customHeight="1">
      <c r="B165" s="132"/>
      <c r="C165" s="168" t="s">
        <v>1673</v>
      </c>
      <c r="D165" s="168" t="s">
        <v>217</v>
      </c>
      <c r="E165" s="169" t="s">
        <v>2425</v>
      </c>
      <c r="F165" s="252" t="s">
        <v>2426</v>
      </c>
      <c r="G165" s="251"/>
      <c r="H165" s="251"/>
      <c r="I165" s="251"/>
      <c r="J165" s="170" t="s">
        <v>250</v>
      </c>
      <c r="K165" s="171">
        <v>2</v>
      </c>
      <c r="L165" s="253">
        <v>0</v>
      </c>
      <c r="M165" s="251"/>
      <c r="N165" s="254">
        <f t="shared" si="15"/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 t="shared" si="16"/>
        <v>0</v>
      </c>
      <c r="X165" s="166">
        <v>0</v>
      </c>
      <c r="Y165" s="166">
        <f t="shared" si="17"/>
        <v>0</v>
      </c>
      <c r="Z165" s="166">
        <v>0</v>
      </c>
      <c r="AA165" s="167">
        <f t="shared" si="18"/>
        <v>0</v>
      </c>
      <c r="AR165" s="14" t="s">
        <v>203</v>
      </c>
      <c r="AT165" s="14" t="s">
        <v>217</v>
      </c>
      <c r="AU165" s="14" t="s">
        <v>84</v>
      </c>
      <c r="AY165" s="14" t="s">
        <v>196</v>
      </c>
      <c r="BE165" s="110">
        <f t="shared" si="19"/>
        <v>0</v>
      </c>
      <c r="BF165" s="110">
        <f t="shared" si="20"/>
        <v>0</v>
      </c>
      <c r="BG165" s="110">
        <f t="shared" si="21"/>
        <v>0</v>
      </c>
      <c r="BH165" s="110">
        <f t="shared" si="22"/>
        <v>0</v>
      </c>
      <c r="BI165" s="110">
        <f t="shared" si="23"/>
        <v>0</v>
      </c>
      <c r="BJ165" s="14" t="s">
        <v>9</v>
      </c>
      <c r="BK165" s="110">
        <f t="shared" si="24"/>
        <v>0</v>
      </c>
      <c r="BL165" s="14" t="s">
        <v>203</v>
      </c>
      <c r="BM165" s="14" t="s">
        <v>2427</v>
      </c>
    </row>
    <row r="166" spans="2:65" s="1" customFormat="1" ht="22.5" customHeight="1">
      <c r="B166" s="132"/>
      <c r="C166" s="168" t="s">
        <v>1689</v>
      </c>
      <c r="D166" s="168" t="s">
        <v>217</v>
      </c>
      <c r="E166" s="169" t="s">
        <v>2428</v>
      </c>
      <c r="F166" s="252" t="s">
        <v>2429</v>
      </c>
      <c r="G166" s="251"/>
      <c r="H166" s="251"/>
      <c r="I166" s="251"/>
      <c r="J166" s="170" t="s">
        <v>485</v>
      </c>
      <c r="K166" s="171">
        <v>48</v>
      </c>
      <c r="L166" s="253">
        <v>0</v>
      </c>
      <c r="M166" s="251"/>
      <c r="N166" s="254">
        <f t="shared" si="15"/>
        <v>0</v>
      </c>
      <c r="O166" s="251"/>
      <c r="P166" s="251"/>
      <c r="Q166" s="251"/>
      <c r="R166" s="134"/>
      <c r="T166" s="165" t="s">
        <v>3</v>
      </c>
      <c r="U166" s="40" t="s">
        <v>39</v>
      </c>
      <c r="V166" s="32"/>
      <c r="W166" s="166">
        <f t="shared" si="16"/>
        <v>0</v>
      </c>
      <c r="X166" s="166">
        <v>0</v>
      </c>
      <c r="Y166" s="166">
        <f t="shared" si="17"/>
        <v>0</v>
      </c>
      <c r="Z166" s="166">
        <v>0</v>
      </c>
      <c r="AA166" s="167">
        <f t="shared" si="18"/>
        <v>0</v>
      </c>
      <c r="AR166" s="14" t="s">
        <v>203</v>
      </c>
      <c r="AT166" s="14" t="s">
        <v>217</v>
      </c>
      <c r="AU166" s="14" t="s">
        <v>84</v>
      </c>
      <c r="AY166" s="14" t="s">
        <v>196</v>
      </c>
      <c r="BE166" s="110">
        <f t="shared" si="19"/>
        <v>0</v>
      </c>
      <c r="BF166" s="110">
        <f t="shared" si="20"/>
        <v>0</v>
      </c>
      <c r="BG166" s="110">
        <f t="shared" si="21"/>
        <v>0</v>
      </c>
      <c r="BH166" s="110">
        <f t="shared" si="22"/>
        <v>0</v>
      </c>
      <c r="BI166" s="110">
        <f t="shared" si="23"/>
        <v>0</v>
      </c>
      <c r="BJ166" s="14" t="s">
        <v>9</v>
      </c>
      <c r="BK166" s="110">
        <f t="shared" si="24"/>
        <v>0</v>
      </c>
      <c r="BL166" s="14" t="s">
        <v>203</v>
      </c>
      <c r="BM166" s="14" t="s">
        <v>2430</v>
      </c>
    </row>
    <row r="167" spans="2:65" s="1" customFormat="1" ht="22.5" customHeight="1">
      <c r="B167" s="132"/>
      <c r="C167" s="168" t="s">
        <v>1677</v>
      </c>
      <c r="D167" s="168" t="s">
        <v>217</v>
      </c>
      <c r="E167" s="169" t="s">
        <v>2431</v>
      </c>
      <c r="F167" s="252" t="s">
        <v>2432</v>
      </c>
      <c r="G167" s="251"/>
      <c r="H167" s="251"/>
      <c r="I167" s="251"/>
      <c r="J167" s="170" t="s">
        <v>250</v>
      </c>
      <c r="K167" s="171">
        <v>2</v>
      </c>
      <c r="L167" s="253">
        <v>0</v>
      </c>
      <c r="M167" s="251"/>
      <c r="N167" s="254">
        <f t="shared" si="15"/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 t="shared" si="16"/>
        <v>0</v>
      </c>
      <c r="X167" s="166">
        <v>0</v>
      </c>
      <c r="Y167" s="166">
        <f t="shared" si="17"/>
        <v>0</v>
      </c>
      <c r="Z167" s="166">
        <v>0</v>
      </c>
      <c r="AA167" s="167">
        <f t="shared" si="18"/>
        <v>0</v>
      </c>
      <c r="AR167" s="14" t="s">
        <v>203</v>
      </c>
      <c r="AT167" s="14" t="s">
        <v>217</v>
      </c>
      <c r="AU167" s="14" t="s">
        <v>84</v>
      </c>
      <c r="AY167" s="14" t="s">
        <v>196</v>
      </c>
      <c r="BE167" s="110">
        <f t="shared" si="19"/>
        <v>0</v>
      </c>
      <c r="BF167" s="110">
        <f t="shared" si="20"/>
        <v>0</v>
      </c>
      <c r="BG167" s="110">
        <f t="shared" si="21"/>
        <v>0</v>
      </c>
      <c r="BH167" s="110">
        <f t="shared" si="22"/>
        <v>0</v>
      </c>
      <c r="BI167" s="110">
        <f t="shared" si="23"/>
        <v>0</v>
      </c>
      <c r="BJ167" s="14" t="s">
        <v>9</v>
      </c>
      <c r="BK167" s="110">
        <f t="shared" si="24"/>
        <v>0</v>
      </c>
      <c r="BL167" s="14" t="s">
        <v>203</v>
      </c>
      <c r="BM167" s="14" t="s">
        <v>2433</v>
      </c>
    </row>
    <row r="168" spans="2:65" s="1" customFormat="1" ht="22.5" customHeight="1">
      <c r="B168" s="132"/>
      <c r="C168" s="168" t="s">
        <v>1693</v>
      </c>
      <c r="D168" s="168" t="s">
        <v>217</v>
      </c>
      <c r="E168" s="169" t="s">
        <v>2434</v>
      </c>
      <c r="F168" s="252" t="s">
        <v>2435</v>
      </c>
      <c r="G168" s="251"/>
      <c r="H168" s="251"/>
      <c r="I168" s="251"/>
      <c r="J168" s="170" t="s">
        <v>485</v>
      </c>
      <c r="K168" s="171">
        <v>48</v>
      </c>
      <c r="L168" s="253">
        <v>0</v>
      </c>
      <c r="M168" s="251"/>
      <c r="N168" s="254">
        <f t="shared" si="15"/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 t="shared" si="16"/>
        <v>0</v>
      </c>
      <c r="X168" s="166">
        <v>0</v>
      </c>
      <c r="Y168" s="166">
        <f t="shared" si="17"/>
        <v>0</v>
      </c>
      <c r="Z168" s="166">
        <v>0</v>
      </c>
      <c r="AA168" s="167">
        <f t="shared" si="18"/>
        <v>0</v>
      </c>
      <c r="AR168" s="14" t="s">
        <v>203</v>
      </c>
      <c r="AT168" s="14" t="s">
        <v>217</v>
      </c>
      <c r="AU168" s="14" t="s">
        <v>84</v>
      </c>
      <c r="AY168" s="14" t="s">
        <v>196</v>
      </c>
      <c r="BE168" s="110">
        <f t="shared" si="19"/>
        <v>0</v>
      </c>
      <c r="BF168" s="110">
        <f t="shared" si="20"/>
        <v>0</v>
      </c>
      <c r="BG168" s="110">
        <f t="shared" si="21"/>
        <v>0</v>
      </c>
      <c r="BH168" s="110">
        <f t="shared" si="22"/>
        <v>0</v>
      </c>
      <c r="BI168" s="110">
        <f t="shared" si="23"/>
        <v>0</v>
      </c>
      <c r="BJ168" s="14" t="s">
        <v>9</v>
      </c>
      <c r="BK168" s="110">
        <f t="shared" si="24"/>
        <v>0</v>
      </c>
      <c r="BL168" s="14" t="s">
        <v>203</v>
      </c>
      <c r="BM168" s="14" t="s">
        <v>2436</v>
      </c>
    </row>
    <row r="169" spans="2:65" s="1" customFormat="1" ht="22.5" customHeight="1">
      <c r="B169" s="132"/>
      <c r="C169" s="168" t="s">
        <v>1697</v>
      </c>
      <c r="D169" s="168" t="s">
        <v>217</v>
      </c>
      <c r="E169" s="169" t="s">
        <v>2437</v>
      </c>
      <c r="F169" s="252" t="s">
        <v>2438</v>
      </c>
      <c r="G169" s="251"/>
      <c r="H169" s="251"/>
      <c r="I169" s="251"/>
      <c r="J169" s="170" t="s">
        <v>485</v>
      </c>
      <c r="K169" s="171">
        <v>48</v>
      </c>
      <c r="L169" s="253">
        <v>0</v>
      </c>
      <c r="M169" s="251"/>
      <c r="N169" s="254">
        <f t="shared" si="15"/>
        <v>0</v>
      </c>
      <c r="O169" s="251"/>
      <c r="P169" s="251"/>
      <c r="Q169" s="251"/>
      <c r="R169" s="134"/>
      <c r="T169" s="165" t="s">
        <v>3</v>
      </c>
      <c r="U169" s="40" t="s">
        <v>39</v>
      </c>
      <c r="V169" s="32"/>
      <c r="W169" s="166">
        <f t="shared" si="16"/>
        <v>0</v>
      </c>
      <c r="X169" s="166">
        <v>0</v>
      </c>
      <c r="Y169" s="166">
        <f t="shared" si="17"/>
        <v>0</v>
      </c>
      <c r="Z169" s="166">
        <v>0</v>
      </c>
      <c r="AA169" s="167">
        <f t="shared" si="18"/>
        <v>0</v>
      </c>
      <c r="AR169" s="14" t="s">
        <v>203</v>
      </c>
      <c r="AT169" s="14" t="s">
        <v>217</v>
      </c>
      <c r="AU169" s="14" t="s">
        <v>84</v>
      </c>
      <c r="AY169" s="14" t="s">
        <v>196</v>
      </c>
      <c r="BE169" s="110">
        <f t="shared" si="19"/>
        <v>0</v>
      </c>
      <c r="BF169" s="110">
        <f t="shared" si="20"/>
        <v>0</v>
      </c>
      <c r="BG169" s="110">
        <f t="shared" si="21"/>
        <v>0</v>
      </c>
      <c r="BH169" s="110">
        <f t="shared" si="22"/>
        <v>0</v>
      </c>
      <c r="BI169" s="110">
        <f t="shared" si="23"/>
        <v>0</v>
      </c>
      <c r="BJ169" s="14" t="s">
        <v>9</v>
      </c>
      <c r="BK169" s="110">
        <f t="shared" si="24"/>
        <v>0</v>
      </c>
      <c r="BL169" s="14" t="s">
        <v>203</v>
      </c>
      <c r="BM169" s="14" t="s">
        <v>2439</v>
      </c>
    </row>
    <row r="170" spans="2:65" s="1" customFormat="1" ht="31.5" customHeight="1">
      <c r="B170" s="132"/>
      <c r="C170" s="168" t="s">
        <v>1721</v>
      </c>
      <c r="D170" s="168" t="s">
        <v>217</v>
      </c>
      <c r="E170" s="169" t="s">
        <v>2440</v>
      </c>
      <c r="F170" s="252" t="s">
        <v>2441</v>
      </c>
      <c r="G170" s="251"/>
      <c r="H170" s="251"/>
      <c r="I170" s="251"/>
      <c r="J170" s="170" t="s">
        <v>224</v>
      </c>
      <c r="K170" s="172">
        <v>0</v>
      </c>
      <c r="L170" s="253">
        <v>0</v>
      </c>
      <c r="M170" s="251"/>
      <c r="N170" s="254">
        <f t="shared" si="15"/>
        <v>0</v>
      </c>
      <c r="O170" s="251"/>
      <c r="P170" s="251"/>
      <c r="Q170" s="251"/>
      <c r="R170" s="134"/>
      <c r="T170" s="165" t="s">
        <v>3</v>
      </c>
      <c r="U170" s="40" t="s">
        <v>39</v>
      </c>
      <c r="V170" s="32"/>
      <c r="W170" s="166">
        <f t="shared" si="16"/>
        <v>0</v>
      </c>
      <c r="X170" s="166">
        <v>0</v>
      </c>
      <c r="Y170" s="166">
        <f t="shared" si="17"/>
        <v>0</v>
      </c>
      <c r="Z170" s="166">
        <v>0</v>
      </c>
      <c r="AA170" s="167">
        <f t="shared" si="18"/>
        <v>0</v>
      </c>
      <c r="AR170" s="14" t="s">
        <v>203</v>
      </c>
      <c r="AT170" s="14" t="s">
        <v>217</v>
      </c>
      <c r="AU170" s="14" t="s">
        <v>84</v>
      </c>
      <c r="AY170" s="14" t="s">
        <v>196</v>
      </c>
      <c r="BE170" s="110">
        <f t="shared" si="19"/>
        <v>0</v>
      </c>
      <c r="BF170" s="110">
        <f t="shared" si="20"/>
        <v>0</v>
      </c>
      <c r="BG170" s="110">
        <f t="shared" si="21"/>
        <v>0</v>
      </c>
      <c r="BH170" s="110">
        <f t="shared" si="22"/>
        <v>0</v>
      </c>
      <c r="BI170" s="110">
        <f t="shared" si="23"/>
        <v>0</v>
      </c>
      <c r="BJ170" s="14" t="s">
        <v>9</v>
      </c>
      <c r="BK170" s="110">
        <f t="shared" si="24"/>
        <v>0</v>
      </c>
      <c r="BL170" s="14" t="s">
        <v>203</v>
      </c>
      <c r="BM170" s="14" t="s">
        <v>2442</v>
      </c>
    </row>
    <row r="171" spans="2:63" s="10" customFormat="1" ht="29.85" customHeight="1">
      <c r="B171" s="150"/>
      <c r="C171" s="151"/>
      <c r="D171" s="160" t="s">
        <v>166</v>
      </c>
      <c r="E171" s="160"/>
      <c r="F171" s="160"/>
      <c r="G171" s="160"/>
      <c r="H171" s="160"/>
      <c r="I171" s="160"/>
      <c r="J171" s="160"/>
      <c r="K171" s="160"/>
      <c r="L171" s="160"/>
      <c r="M171" s="160"/>
      <c r="N171" s="264">
        <f>BK171</f>
        <v>0</v>
      </c>
      <c r="O171" s="265"/>
      <c r="P171" s="265"/>
      <c r="Q171" s="265"/>
      <c r="R171" s="153"/>
      <c r="T171" s="154"/>
      <c r="U171" s="151"/>
      <c r="V171" s="151"/>
      <c r="W171" s="155">
        <f>SUM(W172:W188)</f>
        <v>0</v>
      </c>
      <c r="X171" s="151"/>
      <c r="Y171" s="155">
        <f>SUM(Y172:Y188)</f>
        <v>1.23215</v>
      </c>
      <c r="Z171" s="151"/>
      <c r="AA171" s="156">
        <f>SUM(AA172:AA188)</f>
        <v>0</v>
      </c>
      <c r="AR171" s="157" t="s">
        <v>84</v>
      </c>
      <c r="AT171" s="158" t="s">
        <v>73</v>
      </c>
      <c r="AU171" s="158" t="s">
        <v>9</v>
      </c>
      <c r="AY171" s="157" t="s">
        <v>196</v>
      </c>
      <c r="BK171" s="159">
        <f>SUM(BK172:BK188)</f>
        <v>0</v>
      </c>
    </row>
    <row r="172" spans="2:65" s="1" customFormat="1" ht="31.5" customHeight="1">
      <c r="B172" s="132"/>
      <c r="C172" s="168" t="s">
        <v>316</v>
      </c>
      <c r="D172" s="168" t="s">
        <v>217</v>
      </c>
      <c r="E172" s="169" t="s">
        <v>2443</v>
      </c>
      <c r="F172" s="252" t="s">
        <v>2444</v>
      </c>
      <c r="G172" s="251"/>
      <c r="H172" s="251"/>
      <c r="I172" s="251"/>
      <c r="J172" s="170" t="s">
        <v>250</v>
      </c>
      <c r="K172" s="171">
        <v>2</v>
      </c>
      <c r="L172" s="253">
        <v>0</v>
      </c>
      <c r="M172" s="251"/>
      <c r="N172" s="254">
        <f aca="true" t="shared" si="25" ref="N172:N188">ROUND(L172*K172,0)</f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 aca="true" t="shared" si="26" ref="W172:W188">V172*K172</f>
        <v>0</v>
      </c>
      <c r="X172" s="166">
        <v>0.03181</v>
      </c>
      <c r="Y172" s="166">
        <f aca="true" t="shared" si="27" ref="Y172:Y188">X172*K172</f>
        <v>0.06362</v>
      </c>
      <c r="Z172" s="166">
        <v>0</v>
      </c>
      <c r="AA172" s="167">
        <f aca="true" t="shared" si="28" ref="AA172:AA188">Z172*K172</f>
        <v>0</v>
      </c>
      <c r="AR172" s="14" t="s">
        <v>203</v>
      </c>
      <c r="AT172" s="14" t="s">
        <v>217</v>
      </c>
      <c r="AU172" s="14" t="s">
        <v>84</v>
      </c>
      <c r="AY172" s="14" t="s">
        <v>196</v>
      </c>
      <c r="BE172" s="110">
        <f aca="true" t="shared" si="29" ref="BE172:BE188">IF(U172="základní",N172,0)</f>
        <v>0</v>
      </c>
      <c r="BF172" s="110">
        <f aca="true" t="shared" si="30" ref="BF172:BF188">IF(U172="snížená",N172,0)</f>
        <v>0</v>
      </c>
      <c r="BG172" s="110">
        <f aca="true" t="shared" si="31" ref="BG172:BG188">IF(U172="zákl. přenesená",N172,0)</f>
        <v>0</v>
      </c>
      <c r="BH172" s="110">
        <f aca="true" t="shared" si="32" ref="BH172:BH188">IF(U172="sníž. přenesená",N172,0)</f>
        <v>0</v>
      </c>
      <c r="BI172" s="110">
        <f aca="true" t="shared" si="33" ref="BI172:BI188">IF(U172="nulová",N172,0)</f>
        <v>0</v>
      </c>
      <c r="BJ172" s="14" t="s">
        <v>9</v>
      </c>
      <c r="BK172" s="110">
        <f aca="true" t="shared" si="34" ref="BK172:BK188">ROUND(L172*K172,0)</f>
        <v>0</v>
      </c>
      <c r="BL172" s="14" t="s">
        <v>203</v>
      </c>
      <c r="BM172" s="14" t="s">
        <v>2445</v>
      </c>
    </row>
    <row r="173" spans="2:65" s="1" customFormat="1" ht="31.5" customHeight="1">
      <c r="B173" s="132"/>
      <c r="C173" s="168" t="s">
        <v>320</v>
      </c>
      <c r="D173" s="168" t="s">
        <v>217</v>
      </c>
      <c r="E173" s="169" t="s">
        <v>2446</v>
      </c>
      <c r="F173" s="252" t="s">
        <v>2447</v>
      </c>
      <c r="G173" s="251"/>
      <c r="H173" s="251"/>
      <c r="I173" s="251"/>
      <c r="J173" s="170" t="s">
        <v>250</v>
      </c>
      <c r="K173" s="171">
        <v>2</v>
      </c>
      <c r="L173" s="253">
        <v>0</v>
      </c>
      <c r="M173" s="251"/>
      <c r="N173" s="254">
        <f t="shared" si="25"/>
        <v>0</v>
      </c>
      <c r="O173" s="251"/>
      <c r="P173" s="251"/>
      <c r="Q173" s="251"/>
      <c r="R173" s="134"/>
      <c r="T173" s="165" t="s">
        <v>3</v>
      </c>
      <c r="U173" s="40" t="s">
        <v>39</v>
      </c>
      <c r="V173" s="32"/>
      <c r="W173" s="166">
        <f t="shared" si="26"/>
        <v>0</v>
      </c>
      <c r="X173" s="166">
        <v>0.00792</v>
      </c>
      <c r="Y173" s="166">
        <f t="shared" si="27"/>
        <v>0.01584</v>
      </c>
      <c r="Z173" s="166">
        <v>0</v>
      </c>
      <c r="AA173" s="167">
        <f t="shared" si="28"/>
        <v>0</v>
      </c>
      <c r="AR173" s="14" t="s">
        <v>203</v>
      </c>
      <c r="AT173" s="14" t="s">
        <v>217</v>
      </c>
      <c r="AU173" s="14" t="s">
        <v>84</v>
      </c>
      <c r="AY173" s="14" t="s">
        <v>196</v>
      </c>
      <c r="BE173" s="110">
        <f t="shared" si="29"/>
        <v>0</v>
      </c>
      <c r="BF173" s="110">
        <f t="shared" si="30"/>
        <v>0</v>
      </c>
      <c r="BG173" s="110">
        <f t="shared" si="31"/>
        <v>0</v>
      </c>
      <c r="BH173" s="110">
        <f t="shared" si="32"/>
        <v>0</v>
      </c>
      <c r="BI173" s="110">
        <f t="shared" si="33"/>
        <v>0</v>
      </c>
      <c r="BJ173" s="14" t="s">
        <v>9</v>
      </c>
      <c r="BK173" s="110">
        <f t="shared" si="34"/>
        <v>0</v>
      </c>
      <c r="BL173" s="14" t="s">
        <v>203</v>
      </c>
      <c r="BM173" s="14" t="s">
        <v>2448</v>
      </c>
    </row>
    <row r="174" spans="2:65" s="1" customFormat="1" ht="31.5" customHeight="1">
      <c r="B174" s="132"/>
      <c r="C174" s="168" t="s">
        <v>337</v>
      </c>
      <c r="D174" s="168" t="s">
        <v>217</v>
      </c>
      <c r="E174" s="169" t="s">
        <v>2449</v>
      </c>
      <c r="F174" s="252" t="s">
        <v>2450</v>
      </c>
      <c r="G174" s="251"/>
      <c r="H174" s="251"/>
      <c r="I174" s="251"/>
      <c r="J174" s="170" t="s">
        <v>250</v>
      </c>
      <c r="K174" s="171">
        <v>1</v>
      </c>
      <c r="L174" s="253">
        <v>0</v>
      </c>
      <c r="M174" s="251"/>
      <c r="N174" s="254">
        <f t="shared" si="25"/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 t="shared" si="26"/>
        <v>0</v>
      </c>
      <c r="X174" s="166">
        <v>0.00067</v>
      </c>
      <c r="Y174" s="166">
        <f t="shared" si="27"/>
        <v>0.00067</v>
      </c>
      <c r="Z174" s="166">
        <v>0</v>
      </c>
      <c r="AA174" s="167">
        <f t="shared" si="28"/>
        <v>0</v>
      </c>
      <c r="AR174" s="14" t="s">
        <v>203</v>
      </c>
      <c r="AT174" s="14" t="s">
        <v>217</v>
      </c>
      <c r="AU174" s="14" t="s">
        <v>84</v>
      </c>
      <c r="AY174" s="14" t="s">
        <v>196</v>
      </c>
      <c r="BE174" s="110">
        <f t="shared" si="29"/>
        <v>0</v>
      </c>
      <c r="BF174" s="110">
        <f t="shared" si="30"/>
        <v>0</v>
      </c>
      <c r="BG174" s="110">
        <f t="shared" si="31"/>
        <v>0</v>
      </c>
      <c r="BH174" s="110">
        <f t="shared" si="32"/>
        <v>0</v>
      </c>
      <c r="BI174" s="110">
        <f t="shared" si="33"/>
        <v>0</v>
      </c>
      <c r="BJ174" s="14" t="s">
        <v>9</v>
      </c>
      <c r="BK174" s="110">
        <f t="shared" si="34"/>
        <v>0</v>
      </c>
      <c r="BL174" s="14" t="s">
        <v>203</v>
      </c>
      <c r="BM174" s="14" t="s">
        <v>2451</v>
      </c>
    </row>
    <row r="175" spans="2:65" s="1" customFormat="1" ht="31.5" customHeight="1">
      <c r="B175" s="132"/>
      <c r="C175" s="168" t="s">
        <v>333</v>
      </c>
      <c r="D175" s="168" t="s">
        <v>217</v>
      </c>
      <c r="E175" s="169" t="s">
        <v>2452</v>
      </c>
      <c r="F175" s="252" t="s">
        <v>2453</v>
      </c>
      <c r="G175" s="251"/>
      <c r="H175" s="251"/>
      <c r="I175" s="251"/>
      <c r="J175" s="170" t="s">
        <v>250</v>
      </c>
      <c r="K175" s="171">
        <v>1</v>
      </c>
      <c r="L175" s="253">
        <v>0</v>
      </c>
      <c r="M175" s="251"/>
      <c r="N175" s="254">
        <f t="shared" si="25"/>
        <v>0</v>
      </c>
      <c r="O175" s="251"/>
      <c r="P175" s="251"/>
      <c r="Q175" s="251"/>
      <c r="R175" s="134"/>
      <c r="T175" s="165" t="s">
        <v>3</v>
      </c>
      <c r="U175" s="40" t="s">
        <v>39</v>
      </c>
      <c r="V175" s="32"/>
      <c r="W175" s="166">
        <f t="shared" si="26"/>
        <v>0</v>
      </c>
      <c r="X175" s="166">
        <v>0.00138</v>
      </c>
      <c r="Y175" s="166">
        <f t="shared" si="27"/>
        <v>0.00138</v>
      </c>
      <c r="Z175" s="166">
        <v>0</v>
      </c>
      <c r="AA175" s="167">
        <f t="shared" si="28"/>
        <v>0</v>
      </c>
      <c r="AR175" s="14" t="s">
        <v>203</v>
      </c>
      <c r="AT175" s="14" t="s">
        <v>217</v>
      </c>
      <c r="AU175" s="14" t="s">
        <v>84</v>
      </c>
      <c r="AY175" s="14" t="s">
        <v>196</v>
      </c>
      <c r="BE175" s="110">
        <f t="shared" si="29"/>
        <v>0</v>
      </c>
      <c r="BF175" s="110">
        <f t="shared" si="30"/>
        <v>0</v>
      </c>
      <c r="BG175" s="110">
        <f t="shared" si="31"/>
        <v>0</v>
      </c>
      <c r="BH175" s="110">
        <f t="shared" si="32"/>
        <v>0</v>
      </c>
      <c r="BI175" s="110">
        <f t="shared" si="33"/>
        <v>0</v>
      </c>
      <c r="BJ175" s="14" t="s">
        <v>9</v>
      </c>
      <c r="BK175" s="110">
        <f t="shared" si="34"/>
        <v>0</v>
      </c>
      <c r="BL175" s="14" t="s">
        <v>203</v>
      </c>
      <c r="BM175" s="14" t="s">
        <v>2454</v>
      </c>
    </row>
    <row r="176" spans="2:65" s="1" customFormat="1" ht="31.5" customHeight="1">
      <c r="B176" s="132"/>
      <c r="C176" s="168" t="s">
        <v>325</v>
      </c>
      <c r="D176" s="168" t="s">
        <v>217</v>
      </c>
      <c r="E176" s="169" t="s">
        <v>2455</v>
      </c>
      <c r="F176" s="252" t="s">
        <v>2456</v>
      </c>
      <c r="G176" s="251"/>
      <c r="H176" s="251"/>
      <c r="I176" s="251"/>
      <c r="J176" s="170" t="s">
        <v>250</v>
      </c>
      <c r="K176" s="171">
        <v>6</v>
      </c>
      <c r="L176" s="253">
        <v>0</v>
      </c>
      <c r="M176" s="251"/>
      <c r="N176" s="254">
        <f t="shared" si="25"/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 t="shared" si="26"/>
        <v>0</v>
      </c>
      <c r="X176" s="166">
        <v>0.0017</v>
      </c>
      <c r="Y176" s="166">
        <f t="shared" si="27"/>
        <v>0.010199999999999999</v>
      </c>
      <c r="Z176" s="166">
        <v>0</v>
      </c>
      <c r="AA176" s="167">
        <f t="shared" si="28"/>
        <v>0</v>
      </c>
      <c r="AR176" s="14" t="s">
        <v>203</v>
      </c>
      <c r="AT176" s="14" t="s">
        <v>217</v>
      </c>
      <c r="AU176" s="14" t="s">
        <v>84</v>
      </c>
      <c r="AY176" s="14" t="s">
        <v>196</v>
      </c>
      <c r="BE176" s="110">
        <f t="shared" si="29"/>
        <v>0</v>
      </c>
      <c r="BF176" s="110">
        <f t="shared" si="30"/>
        <v>0</v>
      </c>
      <c r="BG176" s="110">
        <f t="shared" si="31"/>
        <v>0</v>
      </c>
      <c r="BH176" s="110">
        <f t="shared" si="32"/>
        <v>0</v>
      </c>
      <c r="BI176" s="110">
        <f t="shared" si="33"/>
        <v>0</v>
      </c>
      <c r="BJ176" s="14" t="s">
        <v>9</v>
      </c>
      <c r="BK176" s="110">
        <f t="shared" si="34"/>
        <v>0</v>
      </c>
      <c r="BL176" s="14" t="s">
        <v>203</v>
      </c>
      <c r="BM176" s="14" t="s">
        <v>2457</v>
      </c>
    </row>
    <row r="177" spans="2:65" s="1" customFormat="1" ht="31.5" customHeight="1">
      <c r="B177" s="132"/>
      <c r="C177" s="168" t="s">
        <v>329</v>
      </c>
      <c r="D177" s="168" t="s">
        <v>217</v>
      </c>
      <c r="E177" s="169" t="s">
        <v>2458</v>
      </c>
      <c r="F177" s="252" t="s">
        <v>2459</v>
      </c>
      <c r="G177" s="251"/>
      <c r="H177" s="251"/>
      <c r="I177" s="251"/>
      <c r="J177" s="170" t="s">
        <v>250</v>
      </c>
      <c r="K177" s="171">
        <v>2</v>
      </c>
      <c r="L177" s="253">
        <v>0</v>
      </c>
      <c r="M177" s="251"/>
      <c r="N177" s="254">
        <f t="shared" si="25"/>
        <v>0</v>
      </c>
      <c r="O177" s="251"/>
      <c r="P177" s="251"/>
      <c r="Q177" s="251"/>
      <c r="R177" s="134"/>
      <c r="T177" s="165" t="s">
        <v>3</v>
      </c>
      <c r="U177" s="40" t="s">
        <v>39</v>
      </c>
      <c r="V177" s="32"/>
      <c r="W177" s="166">
        <f t="shared" si="26"/>
        <v>0</v>
      </c>
      <c r="X177" s="166">
        <v>0.00242</v>
      </c>
      <c r="Y177" s="166">
        <f t="shared" si="27"/>
        <v>0.00484</v>
      </c>
      <c r="Z177" s="166">
        <v>0</v>
      </c>
      <c r="AA177" s="167">
        <f t="shared" si="28"/>
        <v>0</v>
      </c>
      <c r="AR177" s="14" t="s">
        <v>203</v>
      </c>
      <c r="AT177" s="14" t="s">
        <v>217</v>
      </c>
      <c r="AU177" s="14" t="s">
        <v>84</v>
      </c>
      <c r="AY177" s="14" t="s">
        <v>196</v>
      </c>
      <c r="BE177" s="110">
        <f t="shared" si="29"/>
        <v>0</v>
      </c>
      <c r="BF177" s="110">
        <f t="shared" si="30"/>
        <v>0</v>
      </c>
      <c r="BG177" s="110">
        <f t="shared" si="31"/>
        <v>0</v>
      </c>
      <c r="BH177" s="110">
        <f t="shared" si="32"/>
        <v>0</v>
      </c>
      <c r="BI177" s="110">
        <f t="shared" si="33"/>
        <v>0</v>
      </c>
      <c r="BJ177" s="14" t="s">
        <v>9</v>
      </c>
      <c r="BK177" s="110">
        <f t="shared" si="34"/>
        <v>0</v>
      </c>
      <c r="BL177" s="14" t="s">
        <v>203</v>
      </c>
      <c r="BM177" s="14" t="s">
        <v>2460</v>
      </c>
    </row>
    <row r="178" spans="2:65" s="1" customFormat="1" ht="31.5" customHeight="1">
      <c r="B178" s="132"/>
      <c r="C178" s="168" t="s">
        <v>1709</v>
      </c>
      <c r="D178" s="168" t="s">
        <v>217</v>
      </c>
      <c r="E178" s="169" t="s">
        <v>2461</v>
      </c>
      <c r="F178" s="252" t="s">
        <v>2462</v>
      </c>
      <c r="G178" s="251"/>
      <c r="H178" s="251"/>
      <c r="I178" s="251"/>
      <c r="J178" s="170" t="s">
        <v>250</v>
      </c>
      <c r="K178" s="171">
        <v>1</v>
      </c>
      <c r="L178" s="253">
        <v>0</v>
      </c>
      <c r="M178" s="251"/>
      <c r="N178" s="254">
        <f t="shared" si="25"/>
        <v>0</v>
      </c>
      <c r="O178" s="251"/>
      <c r="P178" s="251"/>
      <c r="Q178" s="251"/>
      <c r="R178" s="134"/>
      <c r="T178" s="165" t="s">
        <v>3</v>
      </c>
      <c r="U178" s="40" t="s">
        <v>39</v>
      </c>
      <c r="V178" s="32"/>
      <c r="W178" s="166">
        <f t="shared" si="26"/>
        <v>0</v>
      </c>
      <c r="X178" s="166">
        <v>0.15667</v>
      </c>
      <c r="Y178" s="166">
        <f t="shared" si="27"/>
        <v>0.15667</v>
      </c>
      <c r="Z178" s="166">
        <v>0</v>
      </c>
      <c r="AA178" s="167">
        <f t="shared" si="28"/>
        <v>0</v>
      </c>
      <c r="AR178" s="14" t="s">
        <v>203</v>
      </c>
      <c r="AT178" s="14" t="s">
        <v>217</v>
      </c>
      <c r="AU178" s="14" t="s">
        <v>84</v>
      </c>
      <c r="AY178" s="14" t="s">
        <v>196</v>
      </c>
      <c r="BE178" s="110">
        <f t="shared" si="29"/>
        <v>0</v>
      </c>
      <c r="BF178" s="110">
        <f t="shared" si="30"/>
        <v>0</v>
      </c>
      <c r="BG178" s="110">
        <f t="shared" si="31"/>
        <v>0</v>
      </c>
      <c r="BH178" s="110">
        <f t="shared" si="32"/>
        <v>0</v>
      </c>
      <c r="BI178" s="110">
        <f t="shared" si="33"/>
        <v>0</v>
      </c>
      <c r="BJ178" s="14" t="s">
        <v>9</v>
      </c>
      <c r="BK178" s="110">
        <f t="shared" si="34"/>
        <v>0</v>
      </c>
      <c r="BL178" s="14" t="s">
        <v>203</v>
      </c>
      <c r="BM178" s="14" t="s">
        <v>2463</v>
      </c>
    </row>
    <row r="179" spans="2:65" s="1" customFormat="1" ht="22.5" customHeight="1">
      <c r="B179" s="132"/>
      <c r="C179" s="168" t="s">
        <v>8</v>
      </c>
      <c r="D179" s="168" t="s">
        <v>217</v>
      </c>
      <c r="E179" s="169" t="s">
        <v>243</v>
      </c>
      <c r="F179" s="252" t="s">
        <v>244</v>
      </c>
      <c r="G179" s="251"/>
      <c r="H179" s="251"/>
      <c r="I179" s="251"/>
      <c r="J179" s="170" t="s">
        <v>245</v>
      </c>
      <c r="K179" s="171">
        <v>200</v>
      </c>
      <c r="L179" s="253">
        <v>0</v>
      </c>
      <c r="M179" s="251"/>
      <c r="N179" s="254">
        <f t="shared" si="25"/>
        <v>0</v>
      </c>
      <c r="O179" s="251"/>
      <c r="P179" s="251"/>
      <c r="Q179" s="251"/>
      <c r="R179" s="134"/>
      <c r="T179" s="165" t="s">
        <v>3</v>
      </c>
      <c r="U179" s="40" t="s">
        <v>39</v>
      </c>
      <c r="V179" s="32"/>
      <c r="W179" s="166">
        <f t="shared" si="26"/>
        <v>0</v>
      </c>
      <c r="X179" s="166">
        <v>0.00113</v>
      </c>
      <c r="Y179" s="166">
        <f t="shared" si="27"/>
        <v>0.22599999999999998</v>
      </c>
      <c r="Z179" s="166">
        <v>0</v>
      </c>
      <c r="AA179" s="167">
        <f t="shared" si="28"/>
        <v>0</v>
      </c>
      <c r="AR179" s="14" t="s">
        <v>203</v>
      </c>
      <c r="AT179" s="14" t="s">
        <v>217</v>
      </c>
      <c r="AU179" s="14" t="s">
        <v>84</v>
      </c>
      <c r="AY179" s="14" t="s">
        <v>196</v>
      </c>
      <c r="BE179" s="110">
        <f t="shared" si="29"/>
        <v>0</v>
      </c>
      <c r="BF179" s="110">
        <f t="shared" si="30"/>
        <v>0</v>
      </c>
      <c r="BG179" s="110">
        <f t="shared" si="31"/>
        <v>0</v>
      </c>
      <c r="BH179" s="110">
        <f t="shared" si="32"/>
        <v>0</v>
      </c>
      <c r="BI179" s="110">
        <f t="shared" si="33"/>
        <v>0</v>
      </c>
      <c r="BJ179" s="14" t="s">
        <v>9</v>
      </c>
      <c r="BK179" s="110">
        <f t="shared" si="34"/>
        <v>0</v>
      </c>
      <c r="BL179" s="14" t="s">
        <v>203</v>
      </c>
      <c r="BM179" s="14" t="s">
        <v>2464</v>
      </c>
    </row>
    <row r="180" spans="2:65" s="1" customFormat="1" ht="31.5" customHeight="1">
      <c r="B180" s="132"/>
      <c r="C180" s="168" t="s">
        <v>410</v>
      </c>
      <c r="D180" s="168" t="s">
        <v>217</v>
      </c>
      <c r="E180" s="169" t="s">
        <v>685</v>
      </c>
      <c r="F180" s="252" t="s">
        <v>686</v>
      </c>
      <c r="G180" s="251"/>
      <c r="H180" s="251"/>
      <c r="I180" s="251"/>
      <c r="J180" s="170" t="s">
        <v>250</v>
      </c>
      <c r="K180" s="171">
        <v>1</v>
      </c>
      <c r="L180" s="253">
        <v>0</v>
      </c>
      <c r="M180" s="251"/>
      <c r="N180" s="254">
        <f t="shared" si="25"/>
        <v>0</v>
      </c>
      <c r="O180" s="251"/>
      <c r="P180" s="251"/>
      <c r="Q180" s="251"/>
      <c r="R180" s="134"/>
      <c r="T180" s="165" t="s">
        <v>3</v>
      </c>
      <c r="U180" s="40" t="s">
        <v>39</v>
      </c>
      <c r="V180" s="32"/>
      <c r="W180" s="166">
        <f t="shared" si="26"/>
        <v>0</v>
      </c>
      <c r="X180" s="166">
        <v>0</v>
      </c>
      <c r="Y180" s="166">
        <f t="shared" si="27"/>
        <v>0</v>
      </c>
      <c r="Z180" s="166">
        <v>0</v>
      </c>
      <c r="AA180" s="167">
        <f t="shared" si="28"/>
        <v>0</v>
      </c>
      <c r="AR180" s="14" t="s">
        <v>203</v>
      </c>
      <c r="AT180" s="14" t="s">
        <v>217</v>
      </c>
      <c r="AU180" s="14" t="s">
        <v>84</v>
      </c>
      <c r="AY180" s="14" t="s">
        <v>196</v>
      </c>
      <c r="BE180" s="110">
        <f t="shared" si="29"/>
        <v>0</v>
      </c>
      <c r="BF180" s="110">
        <f t="shared" si="30"/>
        <v>0</v>
      </c>
      <c r="BG180" s="110">
        <f t="shared" si="31"/>
        <v>0</v>
      </c>
      <c r="BH180" s="110">
        <f t="shared" si="32"/>
        <v>0</v>
      </c>
      <c r="BI180" s="110">
        <f t="shared" si="33"/>
        <v>0</v>
      </c>
      <c r="BJ180" s="14" t="s">
        <v>9</v>
      </c>
      <c r="BK180" s="110">
        <f t="shared" si="34"/>
        <v>0</v>
      </c>
      <c r="BL180" s="14" t="s">
        <v>203</v>
      </c>
      <c r="BM180" s="14" t="s">
        <v>2465</v>
      </c>
    </row>
    <row r="181" spans="2:65" s="1" customFormat="1" ht="44.25" customHeight="1">
      <c r="B181" s="132"/>
      <c r="C181" s="168" t="s">
        <v>413</v>
      </c>
      <c r="D181" s="168" t="s">
        <v>217</v>
      </c>
      <c r="E181" s="169" t="s">
        <v>693</v>
      </c>
      <c r="F181" s="252" t="s">
        <v>694</v>
      </c>
      <c r="G181" s="251"/>
      <c r="H181" s="251"/>
      <c r="I181" s="251"/>
      <c r="J181" s="170" t="s">
        <v>250</v>
      </c>
      <c r="K181" s="171">
        <v>1</v>
      </c>
      <c r="L181" s="253">
        <v>0</v>
      </c>
      <c r="M181" s="251"/>
      <c r="N181" s="254">
        <f t="shared" si="25"/>
        <v>0</v>
      </c>
      <c r="O181" s="251"/>
      <c r="P181" s="251"/>
      <c r="Q181" s="251"/>
      <c r="R181" s="134"/>
      <c r="T181" s="165" t="s">
        <v>3</v>
      </c>
      <c r="U181" s="40" t="s">
        <v>39</v>
      </c>
      <c r="V181" s="32"/>
      <c r="W181" s="166">
        <f t="shared" si="26"/>
        <v>0</v>
      </c>
      <c r="X181" s="166">
        <v>0.0006</v>
      </c>
      <c r="Y181" s="166">
        <f t="shared" si="27"/>
        <v>0.0006</v>
      </c>
      <c r="Z181" s="166">
        <v>0</v>
      </c>
      <c r="AA181" s="167">
        <f t="shared" si="28"/>
        <v>0</v>
      </c>
      <c r="AR181" s="14" t="s">
        <v>203</v>
      </c>
      <c r="AT181" s="14" t="s">
        <v>217</v>
      </c>
      <c r="AU181" s="14" t="s">
        <v>84</v>
      </c>
      <c r="AY181" s="14" t="s">
        <v>196</v>
      </c>
      <c r="BE181" s="110">
        <f t="shared" si="29"/>
        <v>0</v>
      </c>
      <c r="BF181" s="110">
        <f t="shared" si="30"/>
        <v>0</v>
      </c>
      <c r="BG181" s="110">
        <f t="shared" si="31"/>
        <v>0</v>
      </c>
      <c r="BH181" s="110">
        <f t="shared" si="32"/>
        <v>0</v>
      </c>
      <c r="BI181" s="110">
        <f t="shared" si="33"/>
        <v>0</v>
      </c>
      <c r="BJ181" s="14" t="s">
        <v>9</v>
      </c>
      <c r="BK181" s="110">
        <f t="shared" si="34"/>
        <v>0</v>
      </c>
      <c r="BL181" s="14" t="s">
        <v>203</v>
      </c>
      <c r="BM181" s="14" t="s">
        <v>2466</v>
      </c>
    </row>
    <row r="182" spans="2:65" s="1" customFormat="1" ht="22.5" customHeight="1">
      <c r="B182" s="132"/>
      <c r="C182" s="168" t="s">
        <v>292</v>
      </c>
      <c r="D182" s="168" t="s">
        <v>217</v>
      </c>
      <c r="E182" s="169" t="s">
        <v>697</v>
      </c>
      <c r="F182" s="252" t="s">
        <v>698</v>
      </c>
      <c r="G182" s="251"/>
      <c r="H182" s="251"/>
      <c r="I182" s="251"/>
      <c r="J182" s="170" t="s">
        <v>3</v>
      </c>
      <c r="K182" s="171">
        <v>1</v>
      </c>
      <c r="L182" s="253">
        <v>0</v>
      </c>
      <c r="M182" s="251"/>
      <c r="N182" s="254">
        <f t="shared" si="25"/>
        <v>0</v>
      </c>
      <c r="O182" s="251"/>
      <c r="P182" s="251"/>
      <c r="Q182" s="251"/>
      <c r="R182" s="134"/>
      <c r="T182" s="165" t="s">
        <v>3</v>
      </c>
      <c r="U182" s="40" t="s">
        <v>39</v>
      </c>
      <c r="V182" s="32"/>
      <c r="W182" s="166">
        <f t="shared" si="26"/>
        <v>0</v>
      </c>
      <c r="X182" s="166">
        <v>0</v>
      </c>
      <c r="Y182" s="166">
        <f t="shared" si="27"/>
        <v>0</v>
      </c>
      <c r="Z182" s="166">
        <v>0</v>
      </c>
      <c r="AA182" s="167">
        <f t="shared" si="28"/>
        <v>0</v>
      </c>
      <c r="AR182" s="14" t="s">
        <v>203</v>
      </c>
      <c r="AT182" s="14" t="s">
        <v>217</v>
      </c>
      <c r="AU182" s="14" t="s">
        <v>84</v>
      </c>
      <c r="AY182" s="14" t="s">
        <v>196</v>
      </c>
      <c r="BE182" s="110">
        <f t="shared" si="29"/>
        <v>0</v>
      </c>
      <c r="BF182" s="110">
        <f t="shared" si="30"/>
        <v>0</v>
      </c>
      <c r="BG182" s="110">
        <f t="shared" si="31"/>
        <v>0</v>
      </c>
      <c r="BH182" s="110">
        <f t="shared" si="32"/>
        <v>0</v>
      </c>
      <c r="BI182" s="110">
        <f t="shared" si="33"/>
        <v>0</v>
      </c>
      <c r="BJ182" s="14" t="s">
        <v>9</v>
      </c>
      <c r="BK182" s="110">
        <f t="shared" si="34"/>
        <v>0</v>
      </c>
      <c r="BL182" s="14" t="s">
        <v>203</v>
      </c>
      <c r="BM182" s="14" t="s">
        <v>2467</v>
      </c>
    </row>
    <row r="183" spans="2:65" s="1" customFormat="1" ht="31.5" customHeight="1">
      <c r="B183" s="132"/>
      <c r="C183" s="168" t="s">
        <v>1717</v>
      </c>
      <c r="D183" s="168" t="s">
        <v>217</v>
      </c>
      <c r="E183" s="169" t="s">
        <v>2468</v>
      </c>
      <c r="F183" s="252" t="s">
        <v>2469</v>
      </c>
      <c r="G183" s="251"/>
      <c r="H183" s="251"/>
      <c r="I183" s="251"/>
      <c r="J183" s="170" t="s">
        <v>245</v>
      </c>
      <c r="K183" s="171">
        <v>2</v>
      </c>
      <c r="L183" s="253">
        <v>0</v>
      </c>
      <c r="M183" s="251"/>
      <c r="N183" s="254">
        <f t="shared" si="25"/>
        <v>0</v>
      </c>
      <c r="O183" s="251"/>
      <c r="P183" s="251"/>
      <c r="Q183" s="251"/>
      <c r="R183" s="134"/>
      <c r="T183" s="165" t="s">
        <v>3</v>
      </c>
      <c r="U183" s="40" t="s">
        <v>39</v>
      </c>
      <c r="V183" s="32"/>
      <c r="W183" s="166">
        <f t="shared" si="26"/>
        <v>0</v>
      </c>
      <c r="X183" s="166">
        <v>0.01207</v>
      </c>
      <c r="Y183" s="166">
        <f t="shared" si="27"/>
        <v>0.02414</v>
      </c>
      <c r="Z183" s="166">
        <v>0</v>
      </c>
      <c r="AA183" s="167">
        <f t="shared" si="28"/>
        <v>0</v>
      </c>
      <c r="AR183" s="14" t="s">
        <v>203</v>
      </c>
      <c r="AT183" s="14" t="s">
        <v>217</v>
      </c>
      <c r="AU183" s="14" t="s">
        <v>84</v>
      </c>
      <c r="AY183" s="14" t="s">
        <v>196</v>
      </c>
      <c r="BE183" s="110">
        <f t="shared" si="29"/>
        <v>0</v>
      </c>
      <c r="BF183" s="110">
        <f t="shared" si="30"/>
        <v>0</v>
      </c>
      <c r="BG183" s="110">
        <f t="shared" si="31"/>
        <v>0</v>
      </c>
      <c r="BH183" s="110">
        <f t="shared" si="32"/>
        <v>0</v>
      </c>
      <c r="BI183" s="110">
        <f t="shared" si="33"/>
        <v>0</v>
      </c>
      <c r="BJ183" s="14" t="s">
        <v>9</v>
      </c>
      <c r="BK183" s="110">
        <f t="shared" si="34"/>
        <v>0</v>
      </c>
      <c r="BL183" s="14" t="s">
        <v>203</v>
      </c>
      <c r="BM183" s="14" t="s">
        <v>2470</v>
      </c>
    </row>
    <row r="184" spans="2:65" s="1" customFormat="1" ht="31.5" customHeight="1">
      <c r="B184" s="132"/>
      <c r="C184" s="168" t="s">
        <v>341</v>
      </c>
      <c r="D184" s="168" t="s">
        <v>217</v>
      </c>
      <c r="E184" s="169" t="s">
        <v>2471</v>
      </c>
      <c r="F184" s="252" t="s">
        <v>2472</v>
      </c>
      <c r="G184" s="251"/>
      <c r="H184" s="251"/>
      <c r="I184" s="251"/>
      <c r="J184" s="170" t="s">
        <v>245</v>
      </c>
      <c r="K184" s="171">
        <v>1</v>
      </c>
      <c r="L184" s="253">
        <v>0</v>
      </c>
      <c r="M184" s="251"/>
      <c r="N184" s="254">
        <f t="shared" si="25"/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 t="shared" si="26"/>
        <v>0</v>
      </c>
      <c r="X184" s="166">
        <v>0.65579</v>
      </c>
      <c r="Y184" s="166">
        <f t="shared" si="27"/>
        <v>0.65579</v>
      </c>
      <c r="Z184" s="166">
        <v>0</v>
      </c>
      <c r="AA184" s="167">
        <f t="shared" si="28"/>
        <v>0</v>
      </c>
      <c r="AR184" s="14" t="s">
        <v>203</v>
      </c>
      <c r="AT184" s="14" t="s">
        <v>217</v>
      </c>
      <c r="AU184" s="14" t="s">
        <v>84</v>
      </c>
      <c r="AY184" s="14" t="s">
        <v>196</v>
      </c>
      <c r="BE184" s="110">
        <f t="shared" si="29"/>
        <v>0</v>
      </c>
      <c r="BF184" s="110">
        <f t="shared" si="30"/>
        <v>0</v>
      </c>
      <c r="BG184" s="110">
        <f t="shared" si="31"/>
        <v>0</v>
      </c>
      <c r="BH184" s="110">
        <f t="shared" si="32"/>
        <v>0</v>
      </c>
      <c r="BI184" s="110">
        <f t="shared" si="33"/>
        <v>0</v>
      </c>
      <c r="BJ184" s="14" t="s">
        <v>9</v>
      </c>
      <c r="BK184" s="110">
        <f t="shared" si="34"/>
        <v>0</v>
      </c>
      <c r="BL184" s="14" t="s">
        <v>203</v>
      </c>
      <c r="BM184" s="14" t="s">
        <v>2473</v>
      </c>
    </row>
    <row r="185" spans="2:65" s="1" customFormat="1" ht="44.25" customHeight="1">
      <c r="B185" s="132"/>
      <c r="C185" s="168" t="s">
        <v>300</v>
      </c>
      <c r="D185" s="168" t="s">
        <v>217</v>
      </c>
      <c r="E185" s="169" t="s">
        <v>253</v>
      </c>
      <c r="F185" s="252" t="s">
        <v>2474</v>
      </c>
      <c r="G185" s="251"/>
      <c r="H185" s="251"/>
      <c r="I185" s="251"/>
      <c r="J185" s="170" t="s">
        <v>250</v>
      </c>
      <c r="K185" s="171">
        <v>1</v>
      </c>
      <c r="L185" s="253">
        <v>0</v>
      </c>
      <c r="M185" s="251"/>
      <c r="N185" s="254">
        <f t="shared" si="25"/>
        <v>0</v>
      </c>
      <c r="O185" s="251"/>
      <c r="P185" s="251"/>
      <c r="Q185" s="251"/>
      <c r="R185" s="134"/>
      <c r="T185" s="165" t="s">
        <v>3</v>
      </c>
      <c r="U185" s="40" t="s">
        <v>39</v>
      </c>
      <c r="V185" s="32"/>
      <c r="W185" s="166">
        <f t="shared" si="26"/>
        <v>0</v>
      </c>
      <c r="X185" s="166">
        <v>0.01448</v>
      </c>
      <c r="Y185" s="166">
        <f t="shared" si="27"/>
        <v>0.01448</v>
      </c>
      <c r="Z185" s="166">
        <v>0</v>
      </c>
      <c r="AA185" s="167">
        <f t="shared" si="28"/>
        <v>0</v>
      </c>
      <c r="AR185" s="14" t="s">
        <v>203</v>
      </c>
      <c r="AT185" s="14" t="s">
        <v>217</v>
      </c>
      <c r="AU185" s="14" t="s">
        <v>84</v>
      </c>
      <c r="AY185" s="14" t="s">
        <v>196</v>
      </c>
      <c r="BE185" s="110">
        <f t="shared" si="29"/>
        <v>0</v>
      </c>
      <c r="BF185" s="110">
        <f t="shared" si="30"/>
        <v>0</v>
      </c>
      <c r="BG185" s="110">
        <f t="shared" si="31"/>
        <v>0</v>
      </c>
      <c r="BH185" s="110">
        <f t="shared" si="32"/>
        <v>0</v>
      </c>
      <c r="BI185" s="110">
        <f t="shared" si="33"/>
        <v>0</v>
      </c>
      <c r="BJ185" s="14" t="s">
        <v>9</v>
      </c>
      <c r="BK185" s="110">
        <f t="shared" si="34"/>
        <v>0</v>
      </c>
      <c r="BL185" s="14" t="s">
        <v>203</v>
      </c>
      <c r="BM185" s="14" t="s">
        <v>2475</v>
      </c>
    </row>
    <row r="186" spans="2:65" s="1" customFormat="1" ht="44.25" customHeight="1">
      <c r="B186" s="132"/>
      <c r="C186" s="168" t="s">
        <v>304</v>
      </c>
      <c r="D186" s="168" t="s">
        <v>217</v>
      </c>
      <c r="E186" s="169" t="s">
        <v>716</v>
      </c>
      <c r="F186" s="252" t="s">
        <v>2476</v>
      </c>
      <c r="G186" s="251"/>
      <c r="H186" s="251"/>
      <c r="I186" s="251"/>
      <c r="J186" s="170" t="s">
        <v>250</v>
      </c>
      <c r="K186" s="171">
        <v>2</v>
      </c>
      <c r="L186" s="253">
        <v>0</v>
      </c>
      <c r="M186" s="251"/>
      <c r="N186" s="254">
        <f t="shared" si="25"/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 t="shared" si="26"/>
        <v>0</v>
      </c>
      <c r="X186" s="166">
        <v>0.01448</v>
      </c>
      <c r="Y186" s="166">
        <f t="shared" si="27"/>
        <v>0.02896</v>
      </c>
      <c r="Z186" s="166">
        <v>0</v>
      </c>
      <c r="AA186" s="167">
        <f t="shared" si="28"/>
        <v>0</v>
      </c>
      <c r="AR186" s="14" t="s">
        <v>203</v>
      </c>
      <c r="AT186" s="14" t="s">
        <v>217</v>
      </c>
      <c r="AU186" s="14" t="s">
        <v>84</v>
      </c>
      <c r="AY186" s="14" t="s">
        <v>196</v>
      </c>
      <c r="BE186" s="110">
        <f t="shared" si="29"/>
        <v>0</v>
      </c>
      <c r="BF186" s="110">
        <f t="shared" si="30"/>
        <v>0</v>
      </c>
      <c r="BG186" s="110">
        <f t="shared" si="31"/>
        <v>0</v>
      </c>
      <c r="BH186" s="110">
        <f t="shared" si="32"/>
        <v>0</v>
      </c>
      <c r="BI186" s="110">
        <f t="shared" si="33"/>
        <v>0</v>
      </c>
      <c r="BJ186" s="14" t="s">
        <v>9</v>
      </c>
      <c r="BK186" s="110">
        <f t="shared" si="34"/>
        <v>0</v>
      </c>
      <c r="BL186" s="14" t="s">
        <v>203</v>
      </c>
      <c r="BM186" s="14" t="s">
        <v>2477</v>
      </c>
    </row>
    <row r="187" spans="2:65" s="1" customFormat="1" ht="44.25" customHeight="1">
      <c r="B187" s="132"/>
      <c r="C187" s="168" t="s">
        <v>202</v>
      </c>
      <c r="D187" s="168" t="s">
        <v>217</v>
      </c>
      <c r="E187" s="169" t="s">
        <v>720</v>
      </c>
      <c r="F187" s="252" t="s">
        <v>2478</v>
      </c>
      <c r="G187" s="251"/>
      <c r="H187" s="251"/>
      <c r="I187" s="251"/>
      <c r="J187" s="170" t="s">
        <v>250</v>
      </c>
      <c r="K187" s="171">
        <v>2</v>
      </c>
      <c r="L187" s="253">
        <v>0</v>
      </c>
      <c r="M187" s="251"/>
      <c r="N187" s="254">
        <f t="shared" si="25"/>
        <v>0</v>
      </c>
      <c r="O187" s="251"/>
      <c r="P187" s="251"/>
      <c r="Q187" s="251"/>
      <c r="R187" s="134"/>
      <c r="T187" s="165" t="s">
        <v>3</v>
      </c>
      <c r="U187" s="40" t="s">
        <v>39</v>
      </c>
      <c r="V187" s="32"/>
      <c r="W187" s="166">
        <f t="shared" si="26"/>
        <v>0</v>
      </c>
      <c r="X187" s="166">
        <v>0.01448</v>
      </c>
      <c r="Y187" s="166">
        <f t="shared" si="27"/>
        <v>0.02896</v>
      </c>
      <c r="Z187" s="166">
        <v>0</v>
      </c>
      <c r="AA187" s="167">
        <f t="shared" si="28"/>
        <v>0</v>
      </c>
      <c r="AR187" s="14" t="s">
        <v>203</v>
      </c>
      <c r="AT187" s="14" t="s">
        <v>217</v>
      </c>
      <c r="AU187" s="14" t="s">
        <v>84</v>
      </c>
      <c r="AY187" s="14" t="s">
        <v>196</v>
      </c>
      <c r="BE187" s="110">
        <f t="shared" si="29"/>
        <v>0</v>
      </c>
      <c r="BF187" s="110">
        <f t="shared" si="30"/>
        <v>0</v>
      </c>
      <c r="BG187" s="110">
        <f t="shared" si="31"/>
        <v>0</v>
      </c>
      <c r="BH187" s="110">
        <f t="shared" si="32"/>
        <v>0</v>
      </c>
      <c r="BI187" s="110">
        <f t="shared" si="33"/>
        <v>0</v>
      </c>
      <c r="BJ187" s="14" t="s">
        <v>9</v>
      </c>
      <c r="BK187" s="110">
        <f t="shared" si="34"/>
        <v>0</v>
      </c>
      <c r="BL187" s="14" t="s">
        <v>203</v>
      </c>
      <c r="BM187" s="14" t="s">
        <v>2479</v>
      </c>
    </row>
    <row r="188" spans="2:65" s="1" customFormat="1" ht="31.5" customHeight="1">
      <c r="B188" s="132"/>
      <c r="C188" s="168" t="s">
        <v>1641</v>
      </c>
      <c r="D188" s="168" t="s">
        <v>217</v>
      </c>
      <c r="E188" s="169" t="s">
        <v>2480</v>
      </c>
      <c r="F188" s="252" t="s">
        <v>2481</v>
      </c>
      <c r="G188" s="251"/>
      <c r="H188" s="251"/>
      <c r="I188" s="251"/>
      <c r="J188" s="170" t="s">
        <v>224</v>
      </c>
      <c r="K188" s="172">
        <v>0</v>
      </c>
      <c r="L188" s="253">
        <v>0</v>
      </c>
      <c r="M188" s="251"/>
      <c r="N188" s="254">
        <f t="shared" si="25"/>
        <v>0</v>
      </c>
      <c r="O188" s="251"/>
      <c r="P188" s="251"/>
      <c r="Q188" s="251"/>
      <c r="R188" s="134"/>
      <c r="T188" s="165" t="s">
        <v>3</v>
      </c>
      <c r="U188" s="40" t="s">
        <v>39</v>
      </c>
      <c r="V188" s="32"/>
      <c r="W188" s="166">
        <f t="shared" si="26"/>
        <v>0</v>
      </c>
      <c r="X188" s="166">
        <v>0</v>
      </c>
      <c r="Y188" s="166">
        <f t="shared" si="27"/>
        <v>0</v>
      </c>
      <c r="Z188" s="166">
        <v>0</v>
      </c>
      <c r="AA188" s="167">
        <f t="shared" si="28"/>
        <v>0</v>
      </c>
      <c r="AR188" s="14" t="s">
        <v>203</v>
      </c>
      <c r="AT188" s="14" t="s">
        <v>217</v>
      </c>
      <c r="AU188" s="14" t="s">
        <v>84</v>
      </c>
      <c r="AY188" s="14" t="s">
        <v>196</v>
      </c>
      <c r="BE188" s="110">
        <f t="shared" si="29"/>
        <v>0</v>
      </c>
      <c r="BF188" s="110">
        <f t="shared" si="30"/>
        <v>0</v>
      </c>
      <c r="BG188" s="110">
        <f t="shared" si="31"/>
        <v>0</v>
      </c>
      <c r="BH188" s="110">
        <f t="shared" si="32"/>
        <v>0</v>
      </c>
      <c r="BI188" s="110">
        <f t="shared" si="33"/>
        <v>0</v>
      </c>
      <c r="BJ188" s="14" t="s">
        <v>9</v>
      </c>
      <c r="BK188" s="110">
        <f t="shared" si="34"/>
        <v>0</v>
      </c>
      <c r="BL188" s="14" t="s">
        <v>203</v>
      </c>
      <c r="BM188" s="14" t="s">
        <v>2482</v>
      </c>
    </row>
    <row r="189" spans="2:63" s="10" customFormat="1" ht="29.85" customHeight="1">
      <c r="B189" s="150"/>
      <c r="C189" s="151"/>
      <c r="D189" s="160" t="s">
        <v>2375</v>
      </c>
      <c r="E189" s="160"/>
      <c r="F189" s="160"/>
      <c r="G189" s="160"/>
      <c r="H189" s="160"/>
      <c r="I189" s="160"/>
      <c r="J189" s="160"/>
      <c r="K189" s="160"/>
      <c r="L189" s="160"/>
      <c r="M189" s="160"/>
      <c r="N189" s="264">
        <f>BK189</f>
        <v>0</v>
      </c>
      <c r="O189" s="265"/>
      <c r="P189" s="265"/>
      <c r="Q189" s="265"/>
      <c r="R189" s="153"/>
      <c r="T189" s="154"/>
      <c r="U189" s="151"/>
      <c r="V189" s="151"/>
      <c r="W189" s="155">
        <f>SUM(W190:W214)</f>
        <v>0</v>
      </c>
      <c r="X189" s="151"/>
      <c r="Y189" s="155">
        <f>SUM(Y190:Y214)</f>
        <v>4.53974</v>
      </c>
      <c r="Z189" s="151"/>
      <c r="AA189" s="156">
        <f>SUM(AA190:AA214)</f>
        <v>0</v>
      </c>
      <c r="AR189" s="157" t="s">
        <v>84</v>
      </c>
      <c r="AT189" s="158" t="s">
        <v>73</v>
      </c>
      <c r="AU189" s="158" t="s">
        <v>9</v>
      </c>
      <c r="AY189" s="157" t="s">
        <v>196</v>
      </c>
      <c r="BK189" s="159">
        <f>SUM(BK190:BK214)</f>
        <v>0</v>
      </c>
    </row>
    <row r="190" spans="2:65" s="1" customFormat="1" ht="31.5" customHeight="1">
      <c r="B190" s="132"/>
      <c r="C190" s="168" t="s">
        <v>452</v>
      </c>
      <c r="D190" s="168" t="s">
        <v>217</v>
      </c>
      <c r="E190" s="169" t="s">
        <v>525</v>
      </c>
      <c r="F190" s="252" t="s">
        <v>526</v>
      </c>
      <c r="G190" s="251"/>
      <c r="H190" s="251"/>
      <c r="I190" s="251"/>
      <c r="J190" s="170" t="s">
        <v>201</v>
      </c>
      <c r="K190" s="171">
        <v>15</v>
      </c>
      <c r="L190" s="253">
        <v>0</v>
      </c>
      <c r="M190" s="251"/>
      <c r="N190" s="254">
        <f aca="true" t="shared" si="35" ref="N190:N214">ROUND(L190*K190,0)</f>
        <v>0</v>
      </c>
      <c r="O190" s="251"/>
      <c r="P190" s="251"/>
      <c r="Q190" s="251"/>
      <c r="R190" s="134"/>
      <c r="T190" s="165" t="s">
        <v>3</v>
      </c>
      <c r="U190" s="40" t="s">
        <v>39</v>
      </c>
      <c r="V190" s="32"/>
      <c r="W190" s="166">
        <f aca="true" t="shared" si="36" ref="W190:W214">V190*K190</f>
        <v>0</v>
      </c>
      <c r="X190" s="166">
        <v>0.00158</v>
      </c>
      <c r="Y190" s="166">
        <f aca="true" t="shared" si="37" ref="Y190:Y214">X190*K190</f>
        <v>0.0237</v>
      </c>
      <c r="Z190" s="166">
        <v>0</v>
      </c>
      <c r="AA190" s="167">
        <f aca="true" t="shared" si="38" ref="AA190:AA214">Z190*K190</f>
        <v>0</v>
      </c>
      <c r="AR190" s="14" t="s">
        <v>203</v>
      </c>
      <c r="AT190" s="14" t="s">
        <v>217</v>
      </c>
      <c r="AU190" s="14" t="s">
        <v>84</v>
      </c>
      <c r="AY190" s="14" t="s">
        <v>196</v>
      </c>
      <c r="BE190" s="110">
        <f aca="true" t="shared" si="39" ref="BE190:BE214">IF(U190="základní",N190,0)</f>
        <v>0</v>
      </c>
      <c r="BF190" s="110">
        <f aca="true" t="shared" si="40" ref="BF190:BF214">IF(U190="snížená",N190,0)</f>
        <v>0</v>
      </c>
      <c r="BG190" s="110">
        <f aca="true" t="shared" si="41" ref="BG190:BG214">IF(U190="zákl. přenesená",N190,0)</f>
        <v>0</v>
      </c>
      <c r="BH190" s="110">
        <f aca="true" t="shared" si="42" ref="BH190:BH214">IF(U190="sníž. přenesená",N190,0)</f>
        <v>0</v>
      </c>
      <c r="BI190" s="110">
        <f aca="true" t="shared" si="43" ref="BI190:BI214">IF(U190="nulová",N190,0)</f>
        <v>0</v>
      </c>
      <c r="BJ190" s="14" t="s">
        <v>9</v>
      </c>
      <c r="BK190" s="110">
        <f aca="true" t="shared" si="44" ref="BK190:BK214">ROUND(L190*K190,0)</f>
        <v>0</v>
      </c>
      <c r="BL190" s="14" t="s">
        <v>203</v>
      </c>
      <c r="BM190" s="14" t="s">
        <v>2483</v>
      </c>
    </row>
    <row r="191" spans="2:65" s="1" customFormat="1" ht="31.5" customHeight="1">
      <c r="B191" s="132"/>
      <c r="C191" s="168" t="s">
        <v>797</v>
      </c>
      <c r="D191" s="168" t="s">
        <v>217</v>
      </c>
      <c r="E191" s="169" t="s">
        <v>528</v>
      </c>
      <c r="F191" s="252" t="s">
        <v>529</v>
      </c>
      <c r="G191" s="251"/>
      <c r="H191" s="251"/>
      <c r="I191" s="251"/>
      <c r="J191" s="170" t="s">
        <v>201</v>
      </c>
      <c r="K191" s="171">
        <v>43</v>
      </c>
      <c r="L191" s="253">
        <v>0</v>
      </c>
      <c r="M191" s="251"/>
      <c r="N191" s="254">
        <f t="shared" si="35"/>
        <v>0</v>
      </c>
      <c r="O191" s="251"/>
      <c r="P191" s="251"/>
      <c r="Q191" s="251"/>
      <c r="R191" s="134"/>
      <c r="T191" s="165" t="s">
        <v>3</v>
      </c>
      <c r="U191" s="40" t="s">
        <v>39</v>
      </c>
      <c r="V191" s="32"/>
      <c r="W191" s="166">
        <f t="shared" si="36"/>
        <v>0</v>
      </c>
      <c r="X191" s="166">
        <v>0.00199</v>
      </c>
      <c r="Y191" s="166">
        <f t="shared" si="37"/>
        <v>0.08557000000000001</v>
      </c>
      <c r="Z191" s="166">
        <v>0</v>
      </c>
      <c r="AA191" s="167">
        <f t="shared" si="38"/>
        <v>0</v>
      </c>
      <c r="AR191" s="14" t="s">
        <v>203</v>
      </c>
      <c r="AT191" s="14" t="s">
        <v>217</v>
      </c>
      <c r="AU191" s="14" t="s">
        <v>84</v>
      </c>
      <c r="AY191" s="14" t="s">
        <v>196</v>
      </c>
      <c r="BE191" s="110">
        <f t="shared" si="39"/>
        <v>0</v>
      </c>
      <c r="BF191" s="110">
        <f t="shared" si="40"/>
        <v>0</v>
      </c>
      <c r="BG191" s="110">
        <f t="shared" si="41"/>
        <v>0</v>
      </c>
      <c r="BH191" s="110">
        <f t="shared" si="42"/>
        <v>0</v>
      </c>
      <c r="BI191" s="110">
        <f t="shared" si="43"/>
        <v>0</v>
      </c>
      <c r="BJ191" s="14" t="s">
        <v>9</v>
      </c>
      <c r="BK191" s="110">
        <f t="shared" si="44"/>
        <v>0</v>
      </c>
      <c r="BL191" s="14" t="s">
        <v>203</v>
      </c>
      <c r="BM191" s="14" t="s">
        <v>2484</v>
      </c>
    </row>
    <row r="192" spans="2:65" s="1" customFormat="1" ht="31.5" customHeight="1">
      <c r="B192" s="132"/>
      <c r="C192" s="168" t="s">
        <v>449</v>
      </c>
      <c r="D192" s="168" t="s">
        <v>217</v>
      </c>
      <c r="E192" s="169" t="s">
        <v>261</v>
      </c>
      <c r="F192" s="252" t="s">
        <v>262</v>
      </c>
      <c r="G192" s="251"/>
      <c r="H192" s="251"/>
      <c r="I192" s="251"/>
      <c r="J192" s="170" t="s">
        <v>201</v>
      </c>
      <c r="K192" s="171">
        <v>109</v>
      </c>
      <c r="L192" s="253">
        <v>0</v>
      </c>
      <c r="M192" s="251"/>
      <c r="N192" s="254">
        <f t="shared" si="35"/>
        <v>0</v>
      </c>
      <c r="O192" s="251"/>
      <c r="P192" s="251"/>
      <c r="Q192" s="251"/>
      <c r="R192" s="134"/>
      <c r="T192" s="165" t="s">
        <v>3</v>
      </c>
      <c r="U192" s="40" t="s">
        <v>39</v>
      </c>
      <c r="V192" s="32"/>
      <c r="W192" s="166">
        <f t="shared" si="36"/>
        <v>0</v>
      </c>
      <c r="X192" s="166">
        <v>0.00296</v>
      </c>
      <c r="Y192" s="166">
        <f t="shared" si="37"/>
        <v>0.32264</v>
      </c>
      <c r="Z192" s="166">
        <v>0</v>
      </c>
      <c r="AA192" s="167">
        <f t="shared" si="38"/>
        <v>0</v>
      </c>
      <c r="AR192" s="14" t="s">
        <v>203</v>
      </c>
      <c r="AT192" s="14" t="s">
        <v>217</v>
      </c>
      <c r="AU192" s="14" t="s">
        <v>84</v>
      </c>
      <c r="AY192" s="14" t="s">
        <v>196</v>
      </c>
      <c r="BE192" s="110">
        <f t="shared" si="39"/>
        <v>0</v>
      </c>
      <c r="BF192" s="110">
        <f t="shared" si="40"/>
        <v>0</v>
      </c>
      <c r="BG192" s="110">
        <f t="shared" si="41"/>
        <v>0</v>
      </c>
      <c r="BH192" s="110">
        <f t="shared" si="42"/>
        <v>0</v>
      </c>
      <c r="BI192" s="110">
        <f t="shared" si="43"/>
        <v>0</v>
      </c>
      <c r="BJ192" s="14" t="s">
        <v>9</v>
      </c>
      <c r="BK192" s="110">
        <f t="shared" si="44"/>
        <v>0</v>
      </c>
      <c r="BL192" s="14" t="s">
        <v>203</v>
      </c>
      <c r="BM192" s="14" t="s">
        <v>2485</v>
      </c>
    </row>
    <row r="193" spans="2:65" s="1" customFormat="1" ht="31.5" customHeight="1">
      <c r="B193" s="132"/>
      <c r="C193" s="168" t="s">
        <v>345</v>
      </c>
      <c r="D193" s="168" t="s">
        <v>217</v>
      </c>
      <c r="E193" s="169" t="s">
        <v>265</v>
      </c>
      <c r="F193" s="252" t="s">
        <v>266</v>
      </c>
      <c r="G193" s="251"/>
      <c r="H193" s="251"/>
      <c r="I193" s="251"/>
      <c r="J193" s="170" t="s">
        <v>201</v>
      </c>
      <c r="K193" s="171">
        <v>87</v>
      </c>
      <c r="L193" s="253">
        <v>0</v>
      </c>
      <c r="M193" s="251"/>
      <c r="N193" s="254">
        <f t="shared" si="35"/>
        <v>0</v>
      </c>
      <c r="O193" s="251"/>
      <c r="P193" s="251"/>
      <c r="Q193" s="251"/>
      <c r="R193" s="134"/>
      <c r="T193" s="165" t="s">
        <v>3</v>
      </c>
      <c r="U193" s="40" t="s">
        <v>39</v>
      </c>
      <c r="V193" s="32"/>
      <c r="W193" s="166">
        <f t="shared" si="36"/>
        <v>0</v>
      </c>
      <c r="X193" s="166">
        <v>0.00376</v>
      </c>
      <c r="Y193" s="166">
        <f t="shared" si="37"/>
        <v>0.32711999999999997</v>
      </c>
      <c r="Z193" s="166">
        <v>0</v>
      </c>
      <c r="AA193" s="167">
        <f t="shared" si="38"/>
        <v>0</v>
      </c>
      <c r="AR193" s="14" t="s">
        <v>203</v>
      </c>
      <c r="AT193" s="14" t="s">
        <v>217</v>
      </c>
      <c r="AU193" s="14" t="s">
        <v>84</v>
      </c>
      <c r="AY193" s="14" t="s">
        <v>196</v>
      </c>
      <c r="BE193" s="110">
        <f t="shared" si="39"/>
        <v>0</v>
      </c>
      <c r="BF193" s="110">
        <f t="shared" si="40"/>
        <v>0</v>
      </c>
      <c r="BG193" s="110">
        <f t="shared" si="41"/>
        <v>0</v>
      </c>
      <c r="BH193" s="110">
        <f t="shared" si="42"/>
        <v>0</v>
      </c>
      <c r="BI193" s="110">
        <f t="shared" si="43"/>
        <v>0</v>
      </c>
      <c r="BJ193" s="14" t="s">
        <v>9</v>
      </c>
      <c r="BK193" s="110">
        <f t="shared" si="44"/>
        <v>0</v>
      </c>
      <c r="BL193" s="14" t="s">
        <v>203</v>
      </c>
      <c r="BM193" s="14" t="s">
        <v>2486</v>
      </c>
    </row>
    <row r="194" spans="2:65" s="1" customFormat="1" ht="31.5" customHeight="1">
      <c r="B194" s="132"/>
      <c r="C194" s="168" t="s">
        <v>252</v>
      </c>
      <c r="D194" s="168" t="s">
        <v>217</v>
      </c>
      <c r="E194" s="169" t="s">
        <v>725</v>
      </c>
      <c r="F194" s="252" t="s">
        <v>726</v>
      </c>
      <c r="G194" s="251"/>
      <c r="H194" s="251"/>
      <c r="I194" s="251"/>
      <c r="J194" s="170" t="s">
        <v>201</v>
      </c>
      <c r="K194" s="171">
        <v>62</v>
      </c>
      <c r="L194" s="253">
        <v>0</v>
      </c>
      <c r="M194" s="251"/>
      <c r="N194" s="254">
        <f t="shared" si="35"/>
        <v>0</v>
      </c>
      <c r="O194" s="251"/>
      <c r="P194" s="251"/>
      <c r="Q194" s="251"/>
      <c r="R194" s="134"/>
      <c r="T194" s="165" t="s">
        <v>3</v>
      </c>
      <c r="U194" s="40" t="s">
        <v>39</v>
      </c>
      <c r="V194" s="32"/>
      <c r="W194" s="166">
        <f t="shared" si="36"/>
        <v>0</v>
      </c>
      <c r="X194" s="166">
        <v>0.0044</v>
      </c>
      <c r="Y194" s="166">
        <f t="shared" si="37"/>
        <v>0.27280000000000004</v>
      </c>
      <c r="Z194" s="166">
        <v>0</v>
      </c>
      <c r="AA194" s="167">
        <f t="shared" si="38"/>
        <v>0</v>
      </c>
      <c r="AR194" s="14" t="s">
        <v>203</v>
      </c>
      <c r="AT194" s="14" t="s">
        <v>217</v>
      </c>
      <c r="AU194" s="14" t="s">
        <v>84</v>
      </c>
      <c r="AY194" s="14" t="s">
        <v>196</v>
      </c>
      <c r="BE194" s="110">
        <f t="shared" si="39"/>
        <v>0</v>
      </c>
      <c r="BF194" s="110">
        <f t="shared" si="40"/>
        <v>0</v>
      </c>
      <c r="BG194" s="110">
        <f t="shared" si="41"/>
        <v>0</v>
      </c>
      <c r="BH194" s="110">
        <f t="shared" si="42"/>
        <v>0</v>
      </c>
      <c r="BI194" s="110">
        <f t="shared" si="43"/>
        <v>0</v>
      </c>
      <c r="BJ194" s="14" t="s">
        <v>9</v>
      </c>
      <c r="BK194" s="110">
        <f t="shared" si="44"/>
        <v>0</v>
      </c>
      <c r="BL194" s="14" t="s">
        <v>203</v>
      </c>
      <c r="BM194" s="14" t="s">
        <v>2487</v>
      </c>
    </row>
    <row r="195" spans="2:65" s="1" customFormat="1" ht="31.5" customHeight="1">
      <c r="B195" s="132"/>
      <c r="C195" s="168" t="s">
        <v>268</v>
      </c>
      <c r="D195" s="168" t="s">
        <v>217</v>
      </c>
      <c r="E195" s="169" t="s">
        <v>728</v>
      </c>
      <c r="F195" s="252" t="s">
        <v>729</v>
      </c>
      <c r="G195" s="251"/>
      <c r="H195" s="251"/>
      <c r="I195" s="251"/>
      <c r="J195" s="170" t="s">
        <v>201</v>
      </c>
      <c r="K195" s="171">
        <v>142</v>
      </c>
      <c r="L195" s="253">
        <v>0</v>
      </c>
      <c r="M195" s="251"/>
      <c r="N195" s="254">
        <f t="shared" si="35"/>
        <v>0</v>
      </c>
      <c r="O195" s="251"/>
      <c r="P195" s="251"/>
      <c r="Q195" s="251"/>
      <c r="R195" s="134"/>
      <c r="T195" s="165" t="s">
        <v>3</v>
      </c>
      <c r="U195" s="40" t="s">
        <v>39</v>
      </c>
      <c r="V195" s="32"/>
      <c r="W195" s="166">
        <f t="shared" si="36"/>
        <v>0</v>
      </c>
      <c r="X195" s="166">
        <v>0.00629</v>
      </c>
      <c r="Y195" s="166">
        <f t="shared" si="37"/>
        <v>0.89318</v>
      </c>
      <c r="Z195" s="166">
        <v>0</v>
      </c>
      <c r="AA195" s="167">
        <f t="shared" si="38"/>
        <v>0</v>
      </c>
      <c r="AR195" s="14" t="s">
        <v>203</v>
      </c>
      <c r="AT195" s="14" t="s">
        <v>217</v>
      </c>
      <c r="AU195" s="14" t="s">
        <v>84</v>
      </c>
      <c r="AY195" s="14" t="s">
        <v>196</v>
      </c>
      <c r="BE195" s="110">
        <f t="shared" si="39"/>
        <v>0</v>
      </c>
      <c r="BF195" s="110">
        <f t="shared" si="40"/>
        <v>0</v>
      </c>
      <c r="BG195" s="110">
        <f t="shared" si="41"/>
        <v>0</v>
      </c>
      <c r="BH195" s="110">
        <f t="shared" si="42"/>
        <v>0</v>
      </c>
      <c r="BI195" s="110">
        <f t="shared" si="43"/>
        <v>0</v>
      </c>
      <c r="BJ195" s="14" t="s">
        <v>9</v>
      </c>
      <c r="BK195" s="110">
        <f t="shared" si="44"/>
        <v>0</v>
      </c>
      <c r="BL195" s="14" t="s">
        <v>203</v>
      </c>
      <c r="BM195" s="14" t="s">
        <v>2488</v>
      </c>
    </row>
    <row r="196" spans="2:65" s="1" customFormat="1" ht="31.5" customHeight="1">
      <c r="B196" s="132"/>
      <c r="C196" s="168" t="s">
        <v>197</v>
      </c>
      <c r="D196" s="168" t="s">
        <v>217</v>
      </c>
      <c r="E196" s="169" t="s">
        <v>731</v>
      </c>
      <c r="F196" s="252" t="s">
        <v>732</v>
      </c>
      <c r="G196" s="251"/>
      <c r="H196" s="251"/>
      <c r="I196" s="251"/>
      <c r="J196" s="170" t="s">
        <v>201</v>
      </c>
      <c r="K196" s="171">
        <v>23</v>
      </c>
      <c r="L196" s="253">
        <v>0</v>
      </c>
      <c r="M196" s="251"/>
      <c r="N196" s="254">
        <f t="shared" si="35"/>
        <v>0</v>
      </c>
      <c r="O196" s="251"/>
      <c r="P196" s="251"/>
      <c r="Q196" s="251"/>
      <c r="R196" s="134"/>
      <c r="T196" s="165" t="s">
        <v>3</v>
      </c>
      <c r="U196" s="40" t="s">
        <v>39</v>
      </c>
      <c r="V196" s="32"/>
      <c r="W196" s="166">
        <f t="shared" si="36"/>
        <v>0</v>
      </c>
      <c r="X196" s="166">
        <v>0.00667</v>
      </c>
      <c r="Y196" s="166">
        <f t="shared" si="37"/>
        <v>0.15341</v>
      </c>
      <c r="Z196" s="166">
        <v>0</v>
      </c>
      <c r="AA196" s="167">
        <f t="shared" si="38"/>
        <v>0</v>
      </c>
      <c r="AR196" s="14" t="s">
        <v>203</v>
      </c>
      <c r="AT196" s="14" t="s">
        <v>217</v>
      </c>
      <c r="AU196" s="14" t="s">
        <v>84</v>
      </c>
      <c r="AY196" s="14" t="s">
        <v>196</v>
      </c>
      <c r="BE196" s="110">
        <f t="shared" si="39"/>
        <v>0</v>
      </c>
      <c r="BF196" s="110">
        <f t="shared" si="40"/>
        <v>0</v>
      </c>
      <c r="BG196" s="110">
        <f t="shared" si="41"/>
        <v>0</v>
      </c>
      <c r="BH196" s="110">
        <f t="shared" si="42"/>
        <v>0</v>
      </c>
      <c r="BI196" s="110">
        <f t="shared" si="43"/>
        <v>0</v>
      </c>
      <c r="BJ196" s="14" t="s">
        <v>9</v>
      </c>
      <c r="BK196" s="110">
        <f t="shared" si="44"/>
        <v>0</v>
      </c>
      <c r="BL196" s="14" t="s">
        <v>203</v>
      </c>
      <c r="BM196" s="14" t="s">
        <v>2489</v>
      </c>
    </row>
    <row r="197" spans="2:65" s="1" customFormat="1" ht="31.5" customHeight="1">
      <c r="B197" s="132"/>
      <c r="C197" s="168" t="s">
        <v>260</v>
      </c>
      <c r="D197" s="168" t="s">
        <v>217</v>
      </c>
      <c r="E197" s="169" t="s">
        <v>269</v>
      </c>
      <c r="F197" s="252" t="s">
        <v>270</v>
      </c>
      <c r="G197" s="251"/>
      <c r="H197" s="251"/>
      <c r="I197" s="251"/>
      <c r="J197" s="170" t="s">
        <v>201</v>
      </c>
      <c r="K197" s="171">
        <v>9</v>
      </c>
      <c r="L197" s="253">
        <v>0</v>
      </c>
      <c r="M197" s="251"/>
      <c r="N197" s="254">
        <f t="shared" si="35"/>
        <v>0</v>
      </c>
      <c r="O197" s="251"/>
      <c r="P197" s="251"/>
      <c r="Q197" s="251"/>
      <c r="R197" s="134"/>
      <c r="T197" s="165" t="s">
        <v>3</v>
      </c>
      <c r="U197" s="40" t="s">
        <v>39</v>
      </c>
      <c r="V197" s="32"/>
      <c r="W197" s="166">
        <f t="shared" si="36"/>
        <v>0</v>
      </c>
      <c r="X197" s="166">
        <v>0.00908</v>
      </c>
      <c r="Y197" s="166">
        <f t="shared" si="37"/>
        <v>0.08172</v>
      </c>
      <c r="Z197" s="166">
        <v>0</v>
      </c>
      <c r="AA197" s="167">
        <f t="shared" si="38"/>
        <v>0</v>
      </c>
      <c r="AR197" s="14" t="s">
        <v>203</v>
      </c>
      <c r="AT197" s="14" t="s">
        <v>217</v>
      </c>
      <c r="AU197" s="14" t="s">
        <v>84</v>
      </c>
      <c r="AY197" s="14" t="s">
        <v>196</v>
      </c>
      <c r="BE197" s="110">
        <f t="shared" si="39"/>
        <v>0</v>
      </c>
      <c r="BF197" s="110">
        <f t="shared" si="40"/>
        <v>0</v>
      </c>
      <c r="BG197" s="110">
        <f t="shared" si="41"/>
        <v>0</v>
      </c>
      <c r="BH197" s="110">
        <f t="shared" si="42"/>
        <v>0</v>
      </c>
      <c r="BI197" s="110">
        <f t="shared" si="43"/>
        <v>0</v>
      </c>
      <c r="BJ197" s="14" t="s">
        <v>9</v>
      </c>
      <c r="BK197" s="110">
        <f t="shared" si="44"/>
        <v>0</v>
      </c>
      <c r="BL197" s="14" t="s">
        <v>203</v>
      </c>
      <c r="BM197" s="14" t="s">
        <v>2490</v>
      </c>
    </row>
    <row r="198" spans="2:65" s="1" customFormat="1" ht="31.5" customHeight="1">
      <c r="B198" s="132"/>
      <c r="C198" s="168" t="s">
        <v>288</v>
      </c>
      <c r="D198" s="168" t="s">
        <v>217</v>
      </c>
      <c r="E198" s="169" t="s">
        <v>735</v>
      </c>
      <c r="F198" s="252" t="s">
        <v>736</v>
      </c>
      <c r="G198" s="251"/>
      <c r="H198" s="251"/>
      <c r="I198" s="251"/>
      <c r="J198" s="170" t="s">
        <v>201</v>
      </c>
      <c r="K198" s="171">
        <v>4</v>
      </c>
      <c r="L198" s="253">
        <v>0</v>
      </c>
      <c r="M198" s="251"/>
      <c r="N198" s="254">
        <f t="shared" si="35"/>
        <v>0</v>
      </c>
      <c r="O198" s="251"/>
      <c r="P198" s="251"/>
      <c r="Q198" s="251"/>
      <c r="R198" s="134"/>
      <c r="T198" s="165" t="s">
        <v>3</v>
      </c>
      <c r="U198" s="40" t="s">
        <v>39</v>
      </c>
      <c r="V198" s="32"/>
      <c r="W198" s="166">
        <f t="shared" si="36"/>
        <v>0</v>
      </c>
      <c r="X198" s="166">
        <v>0.01228</v>
      </c>
      <c r="Y198" s="166">
        <f t="shared" si="37"/>
        <v>0.04912</v>
      </c>
      <c r="Z198" s="166">
        <v>0</v>
      </c>
      <c r="AA198" s="167">
        <f t="shared" si="38"/>
        <v>0</v>
      </c>
      <c r="AR198" s="14" t="s">
        <v>203</v>
      </c>
      <c r="AT198" s="14" t="s">
        <v>217</v>
      </c>
      <c r="AU198" s="14" t="s">
        <v>84</v>
      </c>
      <c r="AY198" s="14" t="s">
        <v>196</v>
      </c>
      <c r="BE198" s="110">
        <f t="shared" si="39"/>
        <v>0</v>
      </c>
      <c r="BF198" s="110">
        <f t="shared" si="40"/>
        <v>0</v>
      </c>
      <c r="BG198" s="110">
        <f t="shared" si="41"/>
        <v>0</v>
      </c>
      <c r="BH198" s="110">
        <f t="shared" si="42"/>
        <v>0</v>
      </c>
      <c r="BI198" s="110">
        <f t="shared" si="43"/>
        <v>0</v>
      </c>
      <c r="BJ198" s="14" t="s">
        <v>9</v>
      </c>
      <c r="BK198" s="110">
        <f t="shared" si="44"/>
        <v>0</v>
      </c>
      <c r="BL198" s="14" t="s">
        <v>203</v>
      </c>
      <c r="BM198" s="14" t="s">
        <v>2491</v>
      </c>
    </row>
    <row r="199" spans="2:65" s="1" customFormat="1" ht="31.5" customHeight="1">
      <c r="B199" s="132"/>
      <c r="C199" s="168" t="s">
        <v>208</v>
      </c>
      <c r="D199" s="168" t="s">
        <v>217</v>
      </c>
      <c r="E199" s="169" t="s">
        <v>738</v>
      </c>
      <c r="F199" s="252" t="s">
        <v>739</v>
      </c>
      <c r="G199" s="251"/>
      <c r="H199" s="251"/>
      <c r="I199" s="251"/>
      <c r="J199" s="170" t="s">
        <v>201</v>
      </c>
      <c r="K199" s="171">
        <v>36</v>
      </c>
      <c r="L199" s="253">
        <v>0</v>
      </c>
      <c r="M199" s="251"/>
      <c r="N199" s="254">
        <f t="shared" si="35"/>
        <v>0</v>
      </c>
      <c r="O199" s="251"/>
      <c r="P199" s="251"/>
      <c r="Q199" s="251"/>
      <c r="R199" s="134"/>
      <c r="T199" s="165" t="s">
        <v>3</v>
      </c>
      <c r="U199" s="40" t="s">
        <v>39</v>
      </c>
      <c r="V199" s="32"/>
      <c r="W199" s="166">
        <f t="shared" si="36"/>
        <v>0</v>
      </c>
      <c r="X199" s="166">
        <v>0.01312</v>
      </c>
      <c r="Y199" s="166">
        <f t="shared" si="37"/>
        <v>0.47231999999999996</v>
      </c>
      <c r="Z199" s="166">
        <v>0</v>
      </c>
      <c r="AA199" s="167">
        <f t="shared" si="38"/>
        <v>0</v>
      </c>
      <c r="AR199" s="14" t="s">
        <v>203</v>
      </c>
      <c r="AT199" s="14" t="s">
        <v>217</v>
      </c>
      <c r="AU199" s="14" t="s">
        <v>84</v>
      </c>
      <c r="AY199" s="14" t="s">
        <v>196</v>
      </c>
      <c r="BE199" s="110">
        <f t="shared" si="39"/>
        <v>0</v>
      </c>
      <c r="BF199" s="110">
        <f t="shared" si="40"/>
        <v>0</v>
      </c>
      <c r="BG199" s="110">
        <f t="shared" si="41"/>
        <v>0</v>
      </c>
      <c r="BH199" s="110">
        <f t="shared" si="42"/>
        <v>0</v>
      </c>
      <c r="BI199" s="110">
        <f t="shared" si="43"/>
        <v>0</v>
      </c>
      <c r="BJ199" s="14" t="s">
        <v>9</v>
      </c>
      <c r="BK199" s="110">
        <f t="shared" si="44"/>
        <v>0</v>
      </c>
      <c r="BL199" s="14" t="s">
        <v>203</v>
      </c>
      <c r="BM199" s="14" t="s">
        <v>2492</v>
      </c>
    </row>
    <row r="200" spans="2:65" s="1" customFormat="1" ht="31.5" customHeight="1">
      <c r="B200" s="132"/>
      <c r="C200" s="168" t="s">
        <v>834</v>
      </c>
      <c r="D200" s="168" t="s">
        <v>217</v>
      </c>
      <c r="E200" s="169" t="s">
        <v>2493</v>
      </c>
      <c r="F200" s="252" t="s">
        <v>2494</v>
      </c>
      <c r="G200" s="251"/>
      <c r="H200" s="251"/>
      <c r="I200" s="251"/>
      <c r="J200" s="170" t="s">
        <v>201</v>
      </c>
      <c r="K200" s="171">
        <v>151</v>
      </c>
      <c r="L200" s="253">
        <v>0</v>
      </c>
      <c r="M200" s="251"/>
      <c r="N200" s="254">
        <f t="shared" si="35"/>
        <v>0</v>
      </c>
      <c r="O200" s="251"/>
      <c r="P200" s="251"/>
      <c r="Q200" s="251"/>
      <c r="R200" s="134"/>
      <c r="T200" s="165" t="s">
        <v>3</v>
      </c>
      <c r="U200" s="40" t="s">
        <v>39</v>
      </c>
      <c r="V200" s="32"/>
      <c r="W200" s="166">
        <f t="shared" si="36"/>
        <v>0</v>
      </c>
      <c r="X200" s="166">
        <v>0.0115</v>
      </c>
      <c r="Y200" s="166">
        <f t="shared" si="37"/>
        <v>1.7365</v>
      </c>
      <c r="Z200" s="166">
        <v>0</v>
      </c>
      <c r="AA200" s="167">
        <f t="shared" si="38"/>
        <v>0</v>
      </c>
      <c r="AR200" s="14" t="s">
        <v>203</v>
      </c>
      <c r="AT200" s="14" t="s">
        <v>217</v>
      </c>
      <c r="AU200" s="14" t="s">
        <v>84</v>
      </c>
      <c r="AY200" s="14" t="s">
        <v>196</v>
      </c>
      <c r="BE200" s="110">
        <f t="shared" si="39"/>
        <v>0</v>
      </c>
      <c r="BF200" s="110">
        <f t="shared" si="40"/>
        <v>0</v>
      </c>
      <c r="BG200" s="110">
        <f t="shared" si="41"/>
        <v>0</v>
      </c>
      <c r="BH200" s="110">
        <f t="shared" si="42"/>
        <v>0</v>
      </c>
      <c r="BI200" s="110">
        <f t="shared" si="43"/>
        <v>0</v>
      </c>
      <c r="BJ200" s="14" t="s">
        <v>9</v>
      </c>
      <c r="BK200" s="110">
        <f t="shared" si="44"/>
        <v>0</v>
      </c>
      <c r="BL200" s="14" t="s">
        <v>203</v>
      </c>
      <c r="BM200" s="14" t="s">
        <v>2495</v>
      </c>
    </row>
    <row r="201" spans="2:65" s="1" customFormat="1" ht="31.5" customHeight="1">
      <c r="B201" s="132"/>
      <c r="C201" s="168" t="s">
        <v>1761</v>
      </c>
      <c r="D201" s="168" t="s">
        <v>217</v>
      </c>
      <c r="E201" s="169" t="s">
        <v>2496</v>
      </c>
      <c r="F201" s="252" t="s">
        <v>2497</v>
      </c>
      <c r="G201" s="251"/>
      <c r="H201" s="251"/>
      <c r="I201" s="251"/>
      <c r="J201" s="170" t="s">
        <v>250</v>
      </c>
      <c r="K201" s="171">
        <v>4</v>
      </c>
      <c r="L201" s="253">
        <v>0</v>
      </c>
      <c r="M201" s="251"/>
      <c r="N201" s="254">
        <f t="shared" si="35"/>
        <v>0</v>
      </c>
      <c r="O201" s="251"/>
      <c r="P201" s="251"/>
      <c r="Q201" s="251"/>
      <c r="R201" s="134"/>
      <c r="T201" s="165" t="s">
        <v>3</v>
      </c>
      <c r="U201" s="40" t="s">
        <v>39</v>
      </c>
      <c r="V201" s="32"/>
      <c r="W201" s="166">
        <f t="shared" si="36"/>
        <v>0</v>
      </c>
      <c r="X201" s="166">
        <v>0.0115</v>
      </c>
      <c r="Y201" s="166">
        <f t="shared" si="37"/>
        <v>0.046</v>
      </c>
      <c r="Z201" s="166">
        <v>0</v>
      </c>
      <c r="AA201" s="167">
        <f t="shared" si="38"/>
        <v>0</v>
      </c>
      <c r="AR201" s="14" t="s">
        <v>203</v>
      </c>
      <c r="AT201" s="14" t="s">
        <v>217</v>
      </c>
      <c r="AU201" s="14" t="s">
        <v>84</v>
      </c>
      <c r="AY201" s="14" t="s">
        <v>196</v>
      </c>
      <c r="BE201" s="110">
        <f t="shared" si="39"/>
        <v>0</v>
      </c>
      <c r="BF201" s="110">
        <f t="shared" si="40"/>
        <v>0</v>
      </c>
      <c r="BG201" s="110">
        <f t="shared" si="41"/>
        <v>0</v>
      </c>
      <c r="BH201" s="110">
        <f t="shared" si="42"/>
        <v>0</v>
      </c>
      <c r="BI201" s="110">
        <f t="shared" si="43"/>
        <v>0</v>
      </c>
      <c r="BJ201" s="14" t="s">
        <v>9</v>
      </c>
      <c r="BK201" s="110">
        <f t="shared" si="44"/>
        <v>0</v>
      </c>
      <c r="BL201" s="14" t="s">
        <v>203</v>
      </c>
      <c r="BM201" s="14" t="s">
        <v>2498</v>
      </c>
    </row>
    <row r="202" spans="2:65" s="1" customFormat="1" ht="44.25" customHeight="1">
      <c r="B202" s="132"/>
      <c r="C202" s="168" t="s">
        <v>461</v>
      </c>
      <c r="D202" s="168" t="s">
        <v>217</v>
      </c>
      <c r="E202" s="169" t="s">
        <v>1991</v>
      </c>
      <c r="F202" s="252" t="s">
        <v>1992</v>
      </c>
      <c r="G202" s="251"/>
      <c r="H202" s="251"/>
      <c r="I202" s="251"/>
      <c r="J202" s="170" t="s">
        <v>250</v>
      </c>
      <c r="K202" s="171">
        <v>2</v>
      </c>
      <c r="L202" s="253">
        <v>0</v>
      </c>
      <c r="M202" s="251"/>
      <c r="N202" s="254">
        <f t="shared" si="35"/>
        <v>0</v>
      </c>
      <c r="O202" s="251"/>
      <c r="P202" s="251"/>
      <c r="Q202" s="251"/>
      <c r="R202" s="134"/>
      <c r="T202" s="165" t="s">
        <v>3</v>
      </c>
      <c r="U202" s="40" t="s">
        <v>39</v>
      </c>
      <c r="V202" s="32"/>
      <c r="W202" s="166">
        <f t="shared" si="36"/>
        <v>0</v>
      </c>
      <c r="X202" s="166">
        <v>0.00114</v>
      </c>
      <c r="Y202" s="166">
        <f t="shared" si="37"/>
        <v>0.00228</v>
      </c>
      <c r="Z202" s="166">
        <v>0</v>
      </c>
      <c r="AA202" s="167">
        <f t="shared" si="38"/>
        <v>0</v>
      </c>
      <c r="AR202" s="14" t="s">
        <v>203</v>
      </c>
      <c r="AT202" s="14" t="s">
        <v>217</v>
      </c>
      <c r="AU202" s="14" t="s">
        <v>84</v>
      </c>
      <c r="AY202" s="14" t="s">
        <v>196</v>
      </c>
      <c r="BE202" s="110">
        <f t="shared" si="39"/>
        <v>0</v>
      </c>
      <c r="BF202" s="110">
        <f t="shared" si="40"/>
        <v>0</v>
      </c>
      <c r="BG202" s="110">
        <f t="shared" si="41"/>
        <v>0</v>
      </c>
      <c r="BH202" s="110">
        <f t="shared" si="42"/>
        <v>0</v>
      </c>
      <c r="BI202" s="110">
        <f t="shared" si="43"/>
        <v>0</v>
      </c>
      <c r="BJ202" s="14" t="s">
        <v>9</v>
      </c>
      <c r="BK202" s="110">
        <f t="shared" si="44"/>
        <v>0</v>
      </c>
      <c r="BL202" s="14" t="s">
        <v>203</v>
      </c>
      <c r="BM202" s="14" t="s">
        <v>2499</v>
      </c>
    </row>
    <row r="203" spans="2:65" s="1" customFormat="1" ht="44.25" customHeight="1">
      <c r="B203" s="132"/>
      <c r="C203" s="168" t="s">
        <v>1749</v>
      </c>
      <c r="D203" s="168" t="s">
        <v>217</v>
      </c>
      <c r="E203" s="169" t="s">
        <v>2500</v>
      </c>
      <c r="F203" s="252" t="s">
        <v>2501</v>
      </c>
      <c r="G203" s="251"/>
      <c r="H203" s="251"/>
      <c r="I203" s="251"/>
      <c r="J203" s="170" t="s">
        <v>250</v>
      </c>
      <c r="K203" s="171">
        <v>2</v>
      </c>
      <c r="L203" s="253">
        <v>0</v>
      </c>
      <c r="M203" s="251"/>
      <c r="N203" s="254">
        <f t="shared" si="35"/>
        <v>0</v>
      </c>
      <c r="O203" s="251"/>
      <c r="P203" s="251"/>
      <c r="Q203" s="251"/>
      <c r="R203" s="134"/>
      <c r="T203" s="165" t="s">
        <v>3</v>
      </c>
      <c r="U203" s="40" t="s">
        <v>39</v>
      </c>
      <c r="V203" s="32"/>
      <c r="W203" s="166">
        <f t="shared" si="36"/>
        <v>0</v>
      </c>
      <c r="X203" s="166">
        <v>0.00149</v>
      </c>
      <c r="Y203" s="166">
        <f t="shared" si="37"/>
        <v>0.00298</v>
      </c>
      <c r="Z203" s="166">
        <v>0</v>
      </c>
      <c r="AA203" s="167">
        <f t="shared" si="38"/>
        <v>0</v>
      </c>
      <c r="AR203" s="14" t="s">
        <v>203</v>
      </c>
      <c r="AT203" s="14" t="s">
        <v>217</v>
      </c>
      <c r="AU203" s="14" t="s">
        <v>84</v>
      </c>
      <c r="AY203" s="14" t="s">
        <v>196</v>
      </c>
      <c r="BE203" s="110">
        <f t="shared" si="39"/>
        <v>0</v>
      </c>
      <c r="BF203" s="110">
        <f t="shared" si="40"/>
        <v>0</v>
      </c>
      <c r="BG203" s="110">
        <f t="shared" si="41"/>
        <v>0</v>
      </c>
      <c r="BH203" s="110">
        <f t="shared" si="42"/>
        <v>0</v>
      </c>
      <c r="BI203" s="110">
        <f t="shared" si="43"/>
        <v>0</v>
      </c>
      <c r="BJ203" s="14" t="s">
        <v>9</v>
      </c>
      <c r="BK203" s="110">
        <f t="shared" si="44"/>
        <v>0</v>
      </c>
      <c r="BL203" s="14" t="s">
        <v>203</v>
      </c>
      <c r="BM203" s="14" t="s">
        <v>2502</v>
      </c>
    </row>
    <row r="204" spans="2:65" s="1" customFormat="1" ht="44.25" customHeight="1">
      <c r="B204" s="132"/>
      <c r="C204" s="168" t="s">
        <v>871</v>
      </c>
      <c r="D204" s="168" t="s">
        <v>217</v>
      </c>
      <c r="E204" s="169" t="s">
        <v>1994</v>
      </c>
      <c r="F204" s="252" t="s">
        <v>1995</v>
      </c>
      <c r="G204" s="251"/>
      <c r="H204" s="251"/>
      <c r="I204" s="251"/>
      <c r="J204" s="170" t="s">
        <v>250</v>
      </c>
      <c r="K204" s="171">
        <v>4</v>
      </c>
      <c r="L204" s="253">
        <v>0</v>
      </c>
      <c r="M204" s="251"/>
      <c r="N204" s="254">
        <f t="shared" si="35"/>
        <v>0</v>
      </c>
      <c r="O204" s="251"/>
      <c r="P204" s="251"/>
      <c r="Q204" s="251"/>
      <c r="R204" s="134"/>
      <c r="T204" s="165" t="s">
        <v>3</v>
      </c>
      <c r="U204" s="40" t="s">
        <v>39</v>
      </c>
      <c r="V204" s="32"/>
      <c r="W204" s="166">
        <f t="shared" si="36"/>
        <v>0</v>
      </c>
      <c r="X204" s="166">
        <v>0.00149</v>
      </c>
      <c r="Y204" s="166">
        <f t="shared" si="37"/>
        <v>0.00596</v>
      </c>
      <c r="Z204" s="166">
        <v>0</v>
      </c>
      <c r="AA204" s="167">
        <f t="shared" si="38"/>
        <v>0</v>
      </c>
      <c r="AR204" s="14" t="s">
        <v>203</v>
      </c>
      <c r="AT204" s="14" t="s">
        <v>217</v>
      </c>
      <c r="AU204" s="14" t="s">
        <v>84</v>
      </c>
      <c r="AY204" s="14" t="s">
        <v>196</v>
      </c>
      <c r="BE204" s="110">
        <f t="shared" si="39"/>
        <v>0</v>
      </c>
      <c r="BF204" s="110">
        <f t="shared" si="40"/>
        <v>0</v>
      </c>
      <c r="BG204" s="110">
        <f t="shared" si="41"/>
        <v>0</v>
      </c>
      <c r="BH204" s="110">
        <f t="shared" si="42"/>
        <v>0</v>
      </c>
      <c r="BI204" s="110">
        <f t="shared" si="43"/>
        <v>0</v>
      </c>
      <c r="BJ204" s="14" t="s">
        <v>9</v>
      </c>
      <c r="BK204" s="110">
        <f t="shared" si="44"/>
        <v>0</v>
      </c>
      <c r="BL204" s="14" t="s">
        <v>203</v>
      </c>
      <c r="BM204" s="14" t="s">
        <v>2503</v>
      </c>
    </row>
    <row r="205" spans="2:65" s="1" customFormat="1" ht="44.25" customHeight="1">
      <c r="B205" s="132"/>
      <c r="C205" s="168" t="s">
        <v>458</v>
      </c>
      <c r="D205" s="168" t="s">
        <v>217</v>
      </c>
      <c r="E205" s="169" t="s">
        <v>2504</v>
      </c>
      <c r="F205" s="252" t="s">
        <v>2505</v>
      </c>
      <c r="G205" s="251"/>
      <c r="H205" s="251"/>
      <c r="I205" s="251"/>
      <c r="J205" s="170" t="s">
        <v>250</v>
      </c>
      <c r="K205" s="171">
        <v>4</v>
      </c>
      <c r="L205" s="253">
        <v>0</v>
      </c>
      <c r="M205" s="251"/>
      <c r="N205" s="254">
        <f t="shared" si="35"/>
        <v>0</v>
      </c>
      <c r="O205" s="251"/>
      <c r="P205" s="251"/>
      <c r="Q205" s="251"/>
      <c r="R205" s="134"/>
      <c r="T205" s="165" t="s">
        <v>3</v>
      </c>
      <c r="U205" s="40" t="s">
        <v>39</v>
      </c>
      <c r="V205" s="32"/>
      <c r="W205" s="166">
        <f t="shared" si="36"/>
        <v>0</v>
      </c>
      <c r="X205" s="166">
        <v>0.00187</v>
      </c>
      <c r="Y205" s="166">
        <f t="shared" si="37"/>
        <v>0.00748</v>
      </c>
      <c r="Z205" s="166">
        <v>0</v>
      </c>
      <c r="AA205" s="167">
        <f t="shared" si="38"/>
        <v>0</v>
      </c>
      <c r="AR205" s="14" t="s">
        <v>203</v>
      </c>
      <c r="AT205" s="14" t="s">
        <v>217</v>
      </c>
      <c r="AU205" s="14" t="s">
        <v>84</v>
      </c>
      <c r="AY205" s="14" t="s">
        <v>196</v>
      </c>
      <c r="BE205" s="110">
        <f t="shared" si="39"/>
        <v>0</v>
      </c>
      <c r="BF205" s="110">
        <f t="shared" si="40"/>
        <v>0</v>
      </c>
      <c r="BG205" s="110">
        <f t="shared" si="41"/>
        <v>0</v>
      </c>
      <c r="BH205" s="110">
        <f t="shared" si="42"/>
        <v>0</v>
      </c>
      <c r="BI205" s="110">
        <f t="shared" si="43"/>
        <v>0</v>
      </c>
      <c r="BJ205" s="14" t="s">
        <v>9</v>
      </c>
      <c r="BK205" s="110">
        <f t="shared" si="44"/>
        <v>0</v>
      </c>
      <c r="BL205" s="14" t="s">
        <v>203</v>
      </c>
      <c r="BM205" s="14" t="s">
        <v>2506</v>
      </c>
    </row>
    <row r="206" spans="2:65" s="1" customFormat="1" ht="44.25" customHeight="1">
      <c r="B206" s="132"/>
      <c r="C206" s="168" t="s">
        <v>440</v>
      </c>
      <c r="D206" s="168" t="s">
        <v>217</v>
      </c>
      <c r="E206" s="169" t="s">
        <v>742</v>
      </c>
      <c r="F206" s="252" t="s">
        <v>743</v>
      </c>
      <c r="G206" s="251"/>
      <c r="H206" s="251"/>
      <c r="I206" s="251"/>
      <c r="J206" s="170" t="s">
        <v>250</v>
      </c>
      <c r="K206" s="171">
        <v>1</v>
      </c>
      <c r="L206" s="253">
        <v>0</v>
      </c>
      <c r="M206" s="251"/>
      <c r="N206" s="254">
        <f t="shared" si="35"/>
        <v>0</v>
      </c>
      <c r="O206" s="251"/>
      <c r="P206" s="251"/>
      <c r="Q206" s="251"/>
      <c r="R206" s="134"/>
      <c r="T206" s="165" t="s">
        <v>3</v>
      </c>
      <c r="U206" s="40" t="s">
        <v>39</v>
      </c>
      <c r="V206" s="32"/>
      <c r="W206" s="166">
        <f t="shared" si="36"/>
        <v>0</v>
      </c>
      <c r="X206" s="166">
        <v>0.00176</v>
      </c>
      <c r="Y206" s="166">
        <f t="shared" si="37"/>
        <v>0.00176</v>
      </c>
      <c r="Z206" s="166">
        <v>0</v>
      </c>
      <c r="AA206" s="167">
        <f t="shared" si="38"/>
        <v>0</v>
      </c>
      <c r="AR206" s="14" t="s">
        <v>203</v>
      </c>
      <c r="AT206" s="14" t="s">
        <v>217</v>
      </c>
      <c r="AU206" s="14" t="s">
        <v>84</v>
      </c>
      <c r="AY206" s="14" t="s">
        <v>196</v>
      </c>
      <c r="BE206" s="110">
        <f t="shared" si="39"/>
        <v>0</v>
      </c>
      <c r="BF206" s="110">
        <f t="shared" si="40"/>
        <v>0</v>
      </c>
      <c r="BG206" s="110">
        <f t="shared" si="41"/>
        <v>0</v>
      </c>
      <c r="BH206" s="110">
        <f t="shared" si="42"/>
        <v>0</v>
      </c>
      <c r="BI206" s="110">
        <f t="shared" si="43"/>
        <v>0</v>
      </c>
      <c r="BJ206" s="14" t="s">
        <v>9</v>
      </c>
      <c r="BK206" s="110">
        <f t="shared" si="44"/>
        <v>0</v>
      </c>
      <c r="BL206" s="14" t="s">
        <v>203</v>
      </c>
      <c r="BM206" s="14" t="s">
        <v>2507</v>
      </c>
    </row>
    <row r="207" spans="2:65" s="1" customFormat="1" ht="44.25" customHeight="1">
      <c r="B207" s="132"/>
      <c r="C207" s="168" t="s">
        <v>859</v>
      </c>
      <c r="D207" s="168" t="s">
        <v>217</v>
      </c>
      <c r="E207" s="169" t="s">
        <v>2136</v>
      </c>
      <c r="F207" s="252" t="s">
        <v>2137</v>
      </c>
      <c r="G207" s="251"/>
      <c r="H207" s="251"/>
      <c r="I207" s="251"/>
      <c r="J207" s="170" t="s">
        <v>250</v>
      </c>
      <c r="K207" s="171">
        <v>2</v>
      </c>
      <c r="L207" s="253">
        <v>0</v>
      </c>
      <c r="M207" s="251"/>
      <c r="N207" s="254">
        <f t="shared" si="35"/>
        <v>0</v>
      </c>
      <c r="O207" s="251"/>
      <c r="P207" s="251"/>
      <c r="Q207" s="251"/>
      <c r="R207" s="134"/>
      <c r="T207" s="165" t="s">
        <v>3</v>
      </c>
      <c r="U207" s="40" t="s">
        <v>39</v>
      </c>
      <c r="V207" s="32"/>
      <c r="W207" s="166">
        <f t="shared" si="36"/>
        <v>0</v>
      </c>
      <c r="X207" s="166">
        <v>0.00219</v>
      </c>
      <c r="Y207" s="166">
        <f t="shared" si="37"/>
        <v>0.00438</v>
      </c>
      <c r="Z207" s="166">
        <v>0</v>
      </c>
      <c r="AA207" s="167">
        <f t="shared" si="38"/>
        <v>0</v>
      </c>
      <c r="AR207" s="14" t="s">
        <v>203</v>
      </c>
      <c r="AT207" s="14" t="s">
        <v>217</v>
      </c>
      <c r="AU207" s="14" t="s">
        <v>84</v>
      </c>
      <c r="AY207" s="14" t="s">
        <v>196</v>
      </c>
      <c r="BE207" s="110">
        <f t="shared" si="39"/>
        <v>0</v>
      </c>
      <c r="BF207" s="110">
        <f t="shared" si="40"/>
        <v>0</v>
      </c>
      <c r="BG207" s="110">
        <f t="shared" si="41"/>
        <v>0</v>
      </c>
      <c r="BH207" s="110">
        <f t="shared" si="42"/>
        <v>0</v>
      </c>
      <c r="BI207" s="110">
        <f t="shared" si="43"/>
        <v>0</v>
      </c>
      <c r="BJ207" s="14" t="s">
        <v>9</v>
      </c>
      <c r="BK207" s="110">
        <f t="shared" si="44"/>
        <v>0</v>
      </c>
      <c r="BL207" s="14" t="s">
        <v>203</v>
      </c>
      <c r="BM207" s="14" t="s">
        <v>2508</v>
      </c>
    </row>
    <row r="208" spans="2:65" s="1" customFormat="1" ht="44.25" customHeight="1">
      <c r="B208" s="132"/>
      <c r="C208" s="168" t="s">
        <v>234</v>
      </c>
      <c r="D208" s="168" t="s">
        <v>217</v>
      </c>
      <c r="E208" s="169" t="s">
        <v>750</v>
      </c>
      <c r="F208" s="252" t="s">
        <v>751</v>
      </c>
      <c r="G208" s="251"/>
      <c r="H208" s="251"/>
      <c r="I208" s="251"/>
      <c r="J208" s="170" t="s">
        <v>250</v>
      </c>
      <c r="K208" s="171">
        <v>9</v>
      </c>
      <c r="L208" s="253">
        <v>0</v>
      </c>
      <c r="M208" s="251"/>
      <c r="N208" s="254">
        <f t="shared" si="35"/>
        <v>0</v>
      </c>
      <c r="O208" s="251"/>
      <c r="P208" s="251"/>
      <c r="Q208" s="251"/>
      <c r="R208" s="134"/>
      <c r="T208" s="165" t="s">
        <v>3</v>
      </c>
      <c r="U208" s="40" t="s">
        <v>39</v>
      </c>
      <c r="V208" s="32"/>
      <c r="W208" s="166">
        <f t="shared" si="36"/>
        <v>0</v>
      </c>
      <c r="X208" s="166">
        <v>0.00446</v>
      </c>
      <c r="Y208" s="166">
        <f t="shared" si="37"/>
        <v>0.04014</v>
      </c>
      <c r="Z208" s="166">
        <v>0</v>
      </c>
      <c r="AA208" s="167">
        <f t="shared" si="38"/>
        <v>0</v>
      </c>
      <c r="AR208" s="14" t="s">
        <v>203</v>
      </c>
      <c r="AT208" s="14" t="s">
        <v>217</v>
      </c>
      <c r="AU208" s="14" t="s">
        <v>84</v>
      </c>
      <c r="AY208" s="14" t="s">
        <v>196</v>
      </c>
      <c r="BE208" s="110">
        <f t="shared" si="39"/>
        <v>0</v>
      </c>
      <c r="BF208" s="110">
        <f t="shared" si="40"/>
        <v>0</v>
      </c>
      <c r="BG208" s="110">
        <f t="shared" si="41"/>
        <v>0</v>
      </c>
      <c r="BH208" s="110">
        <f t="shared" si="42"/>
        <v>0</v>
      </c>
      <c r="BI208" s="110">
        <f t="shared" si="43"/>
        <v>0</v>
      </c>
      <c r="BJ208" s="14" t="s">
        <v>9</v>
      </c>
      <c r="BK208" s="110">
        <f t="shared" si="44"/>
        <v>0</v>
      </c>
      <c r="BL208" s="14" t="s">
        <v>203</v>
      </c>
      <c r="BM208" s="14" t="s">
        <v>2509</v>
      </c>
    </row>
    <row r="209" spans="2:65" s="1" customFormat="1" ht="44.25" customHeight="1">
      <c r="B209" s="132"/>
      <c r="C209" s="168" t="s">
        <v>455</v>
      </c>
      <c r="D209" s="168" t="s">
        <v>217</v>
      </c>
      <c r="E209" s="169" t="s">
        <v>2510</v>
      </c>
      <c r="F209" s="252" t="s">
        <v>2511</v>
      </c>
      <c r="G209" s="251"/>
      <c r="H209" s="251"/>
      <c r="I209" s="251"/>
      <c r="J209" s="170" t="s">
        <v>250</v>
      </c>
      <c r="K209" s="171">
        <v>1</v>
      </c>
      <c r="L209" s="253">
        <v>0</v>
      </c>
      <c r="M209" s="251"/>
      <c r="N209" s="254">
        <f t="shared" si="35"/>
        <v>0</v>
      </c>
      <c r="O209" s="251"/>
      <c r="P209" s="251"/>
      <c r="Q209" s="251"/>
      <c r="R209" s="134"/>
      <c r="T209" s="165" t="s">
        <v>3</v>
      </c>
      <c r="U209" s="40" t="s">
        <v>39</v>
      </c>
      <c r="V209" s="32"/>
      <c r="W209" s="166">
        <f t="shared" si="36"/>
        <v>0</v>
      </c>
      <c r="X209" s="166">
        <v>0.00478</v>
      </c>
      <c r="Y209" s="166">
        <f t="shared" si="37"/>
        <v>0.00478</v>
      </c>
      <c r="Z209" s="166">
        <v>0</v>
      </c>
      <c r="AA209" s="167">
        <f t="shared" si="38"/>
        <v>0</v>
      </c>
      <c r="AR209" s="14" t="s">
        <v>203</v>
      </c>
      <c r="AT209" s="14" t="s">
        <v>217</v>
      </c>
      <c r="AU209" s="14" t="s">
        <v>84</v>
      </c>
      <c r="AY209" s="14" t="s">
        <v>196</v>
      </c>
      <c r="BE209" s="110">
        <f t="shared" si="39"/>
        <v>0</v>
      </c>
      <c r="BF209" s="110">
        <f t="shared" si="40"/>
        <v>0</v>
      </c>
      <c r="BG209" s="110">
        <f t="shared" si="41"/>
        <v>0</v>
      </c>
      <c r="BH209" s="110">
        <f t="shared" si="42"/>
        <v>0</v>
      </c>
      <c r="BI209" s="110">
        <f t="shared" si="43"/>
        <v>0</v>
      </c>
      <c r="BJ209" s="14" t="s">
        <v>9</v>
      </c>
      <c r="BK209" s="110">
        <f t="shared" si="44"/>
        <v>0</v>
      </c>
      <c r="BL209" s="14" t="s">
        <v>203</v>
      </c>
      <c r="BM209" s="14" t="s">
        <v>2512</v>
      </c>
    </row>
    <row r="210" spans="2:65" s="1" customFormat="1" ht="44.25" customHeight="1">
      <c r="B210" s="132"/>
      <c r="C210" s="168" t="s">
        <v>827</v>
      </c>
      <c r="D210" s="168" t="s">
        <v>217</v>
      </c>
      <c r="E210" s="169" t="s">
        <v>2513</v>
      </c>
      <c r="F210" s="252" t="s">
        <v>2514</v>
      </c>
      <c r="G210" s="251"/>
      <c r="H210" s="251"/>
      <c r="I210" s="251"/>
      <c r="J210" s="170" t="s">
        <v>250</v>
      </c>
      <c r="K210" s="171">
        <v>1</v>
      </c>
      <c r="L210" s="253">
        <v>0</v>
      </c>
      <c r="M210" s="251"/>
      <c r="N210" s="254">
        <f t="shared" si="35"/>
        <v>0</v>
      </c>
      <c r="O210" s="251"/>
      <c r="P210" s="251"/>
      <c r="Q210" s="251"/>
      <c r="R210" s="134"/>
      <c r="T210" s="165" t="s">
        <v>3</v>
      </c>
      <c r="U210" s="40" t="s">
        <v>39</v>
      </c>
      <c r="V210" s="32"/>
      <c r="W210" s="166">
        <f t="shared" si="36"/>
        <v>0</v>
      </c>
      <c r="X210" s="166">
        <v>0.0059</v>
      </c>
      <c r="Y210" s="166">
        <f t="shared" si="37"/>
        <v>0.0059</v>
      </c>
      <c r="Z210" s="166">
        <v>0</v>
      </c>
      <c r="AA210" s="167">
        <f t="shared" si="38"/>
        <v>0</v>
      </c>
      <c r="AR210" s="14" t="s">
        <v>203</v>
      </c>
      <c r="AT210" s="14" t="s">
        <v>217</v>
      </c>
      <c r="AU210" s="14" t="s">
        <v>84</v>
      </c>
      <c r="AY210" s="14" t="s">
        <v>196</v>
      </c>
      <c r="BE210" s="110">
        <f t="shared" si="39"/>
        <v>0</v>
      </c>
      <c r="BF210" s="110">
        <f t="shared" si="40"/>
        <v>0</v>
      </c>
      <c r="BG210" s="110">
        <f t="shared" si="41"/>
        <v>0</v>
      </c>
      <c r="BH210" s="110">
        <f t="shared" si="42"/>
        <v>0</v>
      </c>
      <c r="BI210" s="110">
        <f t="shared" si="43"/>
        <v>0</v>
      </c>
      <c r="BJ210" s="14" t="s">
        <v>9</v>
      </c>
      <c r="BK210" s="110">
        <f t="shared" si="44"/>
        <v>0</v>
      </c>
      <c r="BL210" s="14" t="s">
        <v>203</v>
      </c>
      <c r="BM210" s="14" t="s">
        <v>2515</v>
      </c>
    </row>
    <row r="211" spans="2:65" s="1" customFormat="1" ht="31.5" customHeight="1">
      <c r="B211" s="132"/>
      <c r="C211" s="168" t="s">
        <v>280</v>
      </c>
      <c r="D211" s="168" t="s">
        <v>217</v>
      </c>
      <c r="E211" s="169" t="s">
        <v>273</v>
      </c>
      <c r="F211" s="252" t="s">
        <v>274</v>
      </c>
      <c r="G211" s="251"/>
      <c r="H211" s="251"/>
      <c r="I211" s="251"/>
      <c r="J211" s="170" t="s">
        <v>201</v>
      </c>
      <c r="K211" s="171">
        <v>16.5</v>
      </c>
      <c r="L211" s="253">
        <v>0</v>
      </c>
      <c r="M211" s="251"/>
      <c r="N211" s="254">
        <f t="shared" si="35"/>
        <v>0</v>
      </c>
      <c r="O211" s="251"/>
      <c r="P211" s="251"/>
      <c r="Q211" s="251"/>
      <c r="R211" s="134"/>
      <c r="T211" s="165" t="s">
        <v>3</v>
      </c>
      <c r="U211" s="40" t="s">
        <v>39</v>
      </c>
      <c r="V211" s="32"/>
      <c r="W211" s="166">
        <f t="shared" si="36"/>
        <v>0</v>
      </c>
      <c r="X211" s="166">
        <v>0</v>
      </c>
      <c r="Y211" s="166">
        <f t="shared" si="37"/>
        <v>0</v>
      </c>
      <c r="Z211" s="166">
        <v>0</v>
      </c>
      <c r="AA211" s="167">
        <f t="shared" si="38"/>
        <v>0</v>
      </c>
      <c r="AR211" s="14" t="s">
        <v>203</v>
      </c>
      <c r="AT211" s="14" t="s">
        <v>217</v>
      </c>
      <c r="AU211" s="14" t="s">
        <v>84</v>
      </c>
      <c r="AY211" s="14" t="s">
        <v>196</v>
      </c>
      <c r="BE211" s="110">
        <f t="shared" si="39"/>
        <v>0</v>
      </c>
      <c r="BF211" s="110">
        <f t="shared" si="40"/>
        <v>0</v>
      </c>
      <c r="BG211" s="110">
        <f t="shared" si="41"/>
        <v>0</v>
      </c>
      <c r="BH211" s="110">
        <f t="shared" si="42"/>
        <v>0</v>
      </c>
      <c r="BI211" s="110">
        <f t="shared" si="43"/>
        <v>0</v>
      </c>
      <c r="BJ211" s="14" t="s">
        <v>9</v>
      </c>
      <c r="BK211" s="110">
        <f t="shared" si="44"/>
        <v>0</v>
      </c>
      <c r="BL211" s="14" t="s">
        <v>203</v>
      </c>
      <c r="BM211" s="14" t="s">
        <v>2516</v>
      </c>
    </row>
    <row r="212" spans="2:65" s="1" customFormat="1" ht="31.5" customHeight="1">
      <c r="B212" s="132"/>
      <c r="C212" s="168" t="s">
        <v>226</v>
      </c>
      <c r="D212" s="168" t="s">
        <v>217</v>
      </c>
      <c r="E212" s="169" t="s">
        <v>277</v>
      </c>
      <c r="F212" s="252" t="s">
        <v>278</v>
      </c>
      <c r="G212" s="251"/>
      <c r="H212" s="251"/>
      <c r="I212" s="251"/>
      <c r="J212" s="170" t="s">
        <v>201</v>
      </c>
      <c r="K212" s="171">
        <v>124</v>
      </c>
      <c r="L212" s="253">
        <v>0</v>
      </c>
      <c r="M212" s="251"/>
      <c r="N212" s="254">
        <f t="shared" si="35"/>
        <v>0</v>
      </c>
      <c r="O212" s="251"/>
      <c r="P212" s="251"/>
      <c r="Q212" s="251"/>
      <c r="R212" s="134"/>
      <c r="T212" s="165" t="s">
        <v>3</v>
      </c>
      <c r="U212" s="40" t="s">
        <v>39</v>
      </c>
      <c r="V212" s="32"/>
      <c r="W212" s="166">
        <f t="shared" si="36"/>
        <v>0</v>
      </c>
      <c r="X212" s="166">
        <v>0</v>
      </c>
      <c r="Y212" s="166">
        <f t="shared" si="37"/>
        <v>0</v>
      </c>
      <c r="Z212" s="166">
        <v>0</v>
      </c>
      <c r="AA212" s="167">
        <f t="shared" si="38"/>
        <v>0</v>
      </c>
      <c r="AR212" s="14" t="s">
        <v>203</v>
      </c>
      <c r="AT212" s="14" t="s">
        <v>217</v>
      </c>
      <c r="AU212" s="14" t="s">
        <v>84</v>
      </c>
      <c r="AY212" s="14" t="s">
        <v>196</v>
      </c>
      <c r="BE212" s="110">
        <f t="shared" si="39"/>
        <v>0</v>
      </c>
      <c r="BF212" s="110">
        <f t="shared" si="40"/>
        <v>0</v>
      </c>
      <c r="BG212" s="110">
        <f t="shared" si="41"/>
        <v>0</v>
      </c>
      <c r="BH212" s="110">
        <f t="shared" si="42"/>
        <v>0</v>
      </c>
      <c r="BI212" s="110">
        <f t="shared" si="43"/>
        <v>0</v>
      </c>
      <c r="BJ212" s="14" t="s">
        <v>9</v>
      </c>
      <c r="BK212" s="110">
        <f t="shared" si="44"/>
        <v>0</v>
      </c>
      <c r="BL212" s="14" t="s">
        <v>203</v>
      </c>
      <c r="BM212" s="14" t="s">
        <v>2517</v>
      </c>
    </row>
    <row r="213" spans="2:65" s="1" customFormat="1" ht="22.5" customHeight="1">
      <c r="B213" s="132"/>
      <c r="C213" s="168" t="s">
        <v>230</v>
      </c>
      <c r="D213" s="168" t="s">
        <v>217</v>
      </c>
      <c r="E213" s="169" t="s">
        <v>281</v>
      </c>
      <c r="F213" s="252" t="s">
        <v>282</v>
      </c>
      <c r="G213" s="251"/>
      <c r="H213" s="251"/>
      <c r="I213" s="251"/>
      <c r="J213" s="170" t="s">
        <v>224</v>
      </c>
      <c r="K213" s="172">
        <v>0</v>
      </c>
      <c r="L213" s="253">
        <v>0</v>
      </c>
      <c r="M213" s="251"/>
      <c r="N213" s="254">
        <f t="shared" si="35"/>
        <v>0</v>
      </c>
      <c r="O213" s="251"/>
      <c r="P213" s="251"/>
      <c r="Q213" s="251"/>
      <c r="R213" s="134"/>
      <c r="T213" s="165" t="s">
        <v>3</v>
      </c>
      <c r="U213" s="40" t="s">
        <v>39</v>
      </c>
      <c r="V213" s="32"/>
      <c r="W213" s="166">
        <f t="shared" si="36"/>
        <v>0</v>
      </c>
      <c r="X213" s="166">
        <v>0</v>
      </c>
      <c r="Y213" s="166">
        <f t="shared" si="37"/>
        <v>0</v>
      </c>
      <c r="Z213" s="166">
        <v>0</v>
      </c>
      <c r="AA213" s="167">
        <f t="shared" si="38"/>
        <v>0</v>
      </c>
      <c r="AR213" s="14" t="s">
        <v>203</v>
      </c>
      <c r="AT213" s="14" t="s">
        <v>217</v>
      </c>
      <c r="AU213" s="14" t="s">
        <v>84</v>
      </c>
      <c r="AY213" s="14" t="s">
        <v>196</v>
      </c>
      <c r="BE213" s="110">
        <f t="shared" si="39"/>
        <v>0</v>
      </c>
      <c r="BF213" s="110">
        <f t="shared" si="40"/>
        <v>0</v>
      </c>
      <c r="BG213" s="110">
        <f t="shared" si="41"/>
        <v>0</v>
      </c>
      <c r="BH213" s="110">
        <f t="shared" si="42"/>
        <v>0</v>
      </c>
      <c r="BI213" s="110">
        <f t="shared" si="43"/>
        <v>0</v>
      </c>
      <c r="BJ213" s="14" t="s">
        <v>9</v>
      </c>
      <c r="BK213" s="110">
        <f t="shared" si="44"/>
        <v>0</v>
      </c>
      <c r="BL213" s="14" t="s">
        <v>203</v>
      </c>
      <c r="BM213" s="14" t="s">
        <v>2518</v>
      </c>
    </row>
    <row r="214" spans="2:65" s="1" customFormat="1" ht="31.5" customHeight="1">
      <c r="B214" s="132"/>
      <c r="C214" s="168" t="s">
        <v>1637</v>
      </c>
      <c r="D214" s="168" t="s">
        <v>217</v>
      </c>
      <c r="E214" s="169" t="s">
        <v>2519</v>
      </c>
      <c r="F214" s="252" t="s">
        <v>2520</v>
      </c>
      <c r="G214" s="251"/>
      <c r="H214" s="251"/>
      <c r="I214" s="251"/>
      <c r="J214" s="170" t="s">
        <v>224</v>
      </c>
      <c r="K214" s="172">
        <v>0</v>
      </c>
      <c r="L214" s="253">
        <v>0</v>
      </c>
      <c r="M214" s="251"/>
      <c r="N214" s="254">
        <f t="shared" si="35"/>
        <v>0</v>
      </c>
      <c r="O214" s="251"/>
      <c r="P214" s="251"/>
      <c r="Q214" s="251"/>
      <c r="R214" s="134"/>
      <c r="T214" s="165" t="s">
        <v>3</v>
      </c>
      <c r="U214" s="40" t="s">
        <v>39</v>
      </c>
      <c r="V214" s="32"/>
      <c r="W214" s="166">
        <f t="shared" si="36"/>
        <v>0</v>
      </c>
      <c r="X214" s="166">
        <v>0</v>
      </c>
      <c r="Y214" s="166">
        <f t="shared" si="37"/>
        <v>0</v>
      </c>
      <c r="Z214" s="166">
        <v>0</v>
      </c>
      <c r="AA214" s="167">
        <f t="shared" si="38"/>
        <v>0</v>
      </c>
      <c r="AR214" s="14" t="s">
        <v>203</v>
      </c>
      <c r="AT214" s="14" t="s">
        <v>217</v>
      </c>
      <c r="AU214" s="14" t="s">
        <v>84</v>
      </c>
      <c r="AY214" s="14" t="s">
        <v>196</v>
      </c>
      <c r="BE214" s="110">
        <f t="shared" si="39"/>
        <v>0</v>
      </c>
      <c r="BF214" s="110">
        <f t="shared" si="40"/>
        <v>0</v>
      </c>
      <c r="BG214" s="110">
        <f t="shared" si="41"/>
        <v>0</v>
      </c>
      <c r="BH214" s="110">
        <f t="shared" si="42"/>
        <v>0</v>
      </c>
      <c r="BI214" s="110">
        <f t="shared" si="43"/>
        <v>0</v>
      </c>
      <c r="BJ214" s="14" t="s">
        <v>9</v>
      </c>
      <c r="BK214" s="110">
        <f t="shared" si="44"/>
        <v>0</v>
      </c>
      <c r="BL214" s="14" t="s">
        <v>203</v>
      </c>
      <c r="BM214" s="14" t="s">
        <v>2521</v>
      </c>
    </row>
    <row r="215" spans="2:63" s="10" customFormat="1" ht="29.85" customHeight="1">
      <c r="B215" s="150"/>
      <c r="C215" s="151"/>
      <c r="D215" s="160" t="s">
        <v>168</v>
      </c>
      <c r="E215" s="160"/>
      <c r="F215" s="160"/>
      <c r="G215" s="160"/>
      <c r="H215" s="160"/>
      <c r="I215" s="160"/>
      <c r="J215" s="160"/>
      <c r="K215" s="160"/>
      <c r="L215" s="160"/>
      <c r="M215" s="160"/>
      <c r="N215" s="264">
        <f>BK215</f>
        <v>0</v>
      </c>
      <c r="O215" s="265"/>
      <c r="P215" s="265"/>
      <c r="Q215" s="265"/>
      <c r="R215" s="153"/>
      <c r="T215" s="154"/>
      <c r="U215" s="151"/>
      <c r="V215" s="151"/>
      <c r="W215" s="155">
        <f>SUM(W216:W258)</f>
        <v>0</v>
      </c>
      <c r="X215" s="151"/>
      <c r="Y215" s="155">
        <f>SUM(Y216:Y258)</f>
        <v>1.6803500000000002</v>
      </c>
      <c r="Z215" s="151"/>
      <c r="AA215" s="156">
        <f>SUM(AA216:AA258)</f>
        <v>0</v>
      </c>
      <c r="AR215" s="157" t="s">
        <v>84</v>
      </c>
      <c r="AT215" s="158" t="s">
        <v>73</v>
      </c>
      <c r="AU215" s="158" t="s">
        <v>9</v>
      </c>
      <c r="AY215" s="157" t="s">
        <v>196</v>
      </c>
      <c r="BK215" s="159">
        <f>SUM(BK216:BK258)</f>
        <v>0</v>
      </c>
    </row>
    <row r="216" spans="2:65" s="1" customFormat="1" ht="31.5" customHeight="1">
      <c r="B216" s="132"/>
      <c r="C216" s="168" t="s">
        <v>604</v>
      </c>
      <c r="D216" s="168" t="s">
        <v>217</v>
      </c>
      <c r="E216" s="169" t="s">
        <v>1922</v>
      </c>
      <c r="F216" s="252" t="s">
        <v>1923</v>
      </c>
      <c r="G216" s="251"/>
      <c r="H216" s="251"/>
      <c r="I216" s="251"/>
      <c r="J216" s="170" t="s">
        <v>245</v>
      </c>
      <c r="K216" s="171">
        <v>1</v>
      </c>
      <c r="L216" s="253">
        <v>0</v>
      </c>
      <c r="M216" s="251"/>
      <c r="N216" s="254">
        <f aca="true" t="shared" si="45" ref="N216:N258">ROUND(L216*K216,0)</f>
        <v>0</v>
      </c>
      <c r="O216" s="251"/>
      <c r="P216" s="251"/>
      <c r="Q216" s="251"/>
      <c r="R216" s="134"/>
      <c r="T216" s="165" t="s">
        <v>3</v>
      </c>
      <c r="U216" s="40" t="s">
        <v>39</v>
      </c>
      <c r="V216" s="32"/>
      <c r="W216" s="166">
        <f aca="true" t="shared" si="46" ref="W216:W258">V216*K216</f>
        <v>0</v>
      </c>
      <c r="X216" s="166">
        <v>0.01309</v>
      </c>
      <c r="Y216" s="166">
        <f aca="true" t="shared" si="47" ref="Y216:Y258">X216*K216</f>
        <v>0.01309</v>
      </c>
      <c r="Z216" s="166">
        <v>0</v>
      </c>
      <c r="AA216" s="167">
        <f aca="true" t="shared" si="48" ref="AA216:AA258">Z216*K216</f>
        <v>0</v>
      </c>
      <c r="AR216" s="14" t="s">
        <v>203</v>
      </c>
      <c r="AT216" s="14" t="s">
        <v>217</v>
      </c>
      <c r="AU216" s="14" t="s">
        <v>84</v>
      </c>
      <c r="AY216" s="14" t="s">
        <v>196</v>
      </c>
      <c r="BE216" s="110">
        <f aca="true" t="shared" si="49" ref="BE216:BE258">IF(U216="základní",N216,0)</f>
        <v>0</v>
      </c>
      <c r="BF216" s="110">
        <f aca="true" t="shared" si="50" ref="BF216:BF258">IF(U216="snížená",N216,0)</f>
        <v>0</v>
      </c>
      <c r="BG216" s="110">
        <f aca="true" t="shared" si="51" ref="BG216:BG258">IF(U216="zákl. přenesená",N216,0)</f>
        <v>0</v>
      </c>
      <c r="BH216" s="110">
        <f aca="true" t="shared" si="52" ref="BH216:BH258">IF(U216="sníž. přenesená",N216,0)</f>
        <v>0</v>
      </c>
      <c r="BI216" s="110">
        <f aca="true" t="shared" si="53" ref="BI216:BI258">IF(U216="nulová",N216,0)</f>
        <v>0</v>
      </c>
      <c r="BJ216" s="14" t="s">
        <v>9</v>
      </c>
      <c r="BK216" s="110">
        <f aca="true" t="shared" si="54" ref="BK216:BK258">ROUND(L216*K216,0)</f>
        <v>0</v>
      </c>
      <c r="BL216" s="14" t="s">
        <v>203</v>
      </c>
      <c r="BM216" s="14" t="s">
        <v>2522</v>
      </c>
    </row>
    <row r="217" spans="2:65" s="1" customFormat="1" ht="31.5" customHeight="1">
      <c r="B217" s="132"/>
      <c r="C217" s="168" t="s">
        <v>786</v>
      </c>
      <c r="D217" s="168" t="s">
        <v>217</v>
      </c>
      <c r="E217" s="169" t="s">
        <v>773</v>
      </c>
      <c r="F217" s="252" t="s">
        <v>774</v>
      </c>
      <c r="G217" s="251"/>
      <c r="H217" s="251"/>
      <c r="I217" s="251"/>
      <c r="J217" s="170" t="s">
        <v>245</v>
      </c>
      <c r="K217" s="171">
        <v>2</v>
      </c>
      <c r="L217" s="253">
        <v>0</v>
      </c>
      <c r="M217" s="251"/>
      <c r="N217" s="254">
        <f t="shared" si="45"/>
        <v>0</v>
      </c>
      <c r="O217" s="251"/>
      <c r="P217" s="251"/>
      <c r="Q217" s="251"/>
      <c r="R217" s="134"/>
      <c r="T217" s="165" t="s">
        <v>3</v>
      </c>
      <c r="U217" s="40" t="s">
        <v>39</v>
      </c>
      <c r="V217" s="32"/>
      <c r="W217" s="166">
        <f t="shared" si="46"/>
        <v>0</v>
      </c>
      <c r="X217" s="166">
        <v>0.0168</v>
      </c>
      <c r="Y217" s="166">
        <f t="shared" si="47"/>
        <v>0.0336</v>
      </c>
      <c r="Z217" s="166">
        <v>0</v>
      </c>
      <c r="AA217" s="167">
        <f t="shared" si="48"/>
        <v>0</v>
      </c>
      <c r="AR217" s="14" t="s">
        <v>203</v>
      </c>
      <c r="AT217" s="14" t="s">
        <v>217</v>
      </c>
      <c r="AU217" s="14" t="s">
        <v>84</v>
      </c>
      <c r="AY217" s="14" t="s">
        <v>196</v>
      </c>
      <c r="BE217" s="110">
        <f t="shared" si="49"/>
        <v>0</v>
      </c>
      <c r="BF217" s="110">
        <f t="shared" si="50"/>
        <v>0</v>
      </c>
      <c r="BG217" s="110">
        <f t="shared" si="51"/>
        <v>0</v>
      </c>
      <c r="BH217" s="110">
        <f t="shared" si="52"/>
        <v>0</v>
      </c>
      <c r="BI217" s="110">
        <f t="shared" si="53"/>
        <v>0</v>
      </c>
      <c r="BJ217" s="14" t="s">
        <v>9</v>
      </c>
      <c r="BK217" s="110">
        <f t="shared" si="54"/>
        <v>0</v>
      </c>
      <c r="BL217" s="14" t="s">
        <v>203</v>
      </c>
      <c r="BM217" s="14" t="s">
        <v>2523</v>
      </c>
    </row>
    <row r="218" spans="2:65" s="1" customFormat="1" ht="31.5" customHeight="1">
      <c r="B218" s="132"/>
      <c r="C218" s="168" t="s">
        <v>470</v>
      </c>
      <c r="D218" s="168" t="s">
        <v>217</v>
      </c>
      <c r="E218" s="169" t="s">
        <v>777</v>
      </c>
      <c r="F218" s="252" t="s">
        <v>778</v>
      </c>
      <c r="G218" s="251"/>
      <c r="H218" s="251"/>
      <c r="I218" s="251"/>
      <c r="J218" s="170" t="s">
        <v>245</v>
      </c>
      <c r="K218" s="171">
        <v>2</v>
      </c>
      <c r="L218" s="253">
        <v>0</v>
      </c>
      <c r="M218" s="251"/>
      <c r="N218" s="254">
        <f t="shared" si="45"/>
        <v>0</v>
      </c>
      <c r="O218" s="251"/>
      <c r="P218" s="251"/>
      <c r="Q218" s="251"/>
      <c r="R218" s="134"/>
      <c r="T218" s="165" t="s">
        <v>3</v>
      </c>
      <c r="U218" s="40" t="s">
        <v>39</v>
      </c>
      <c r="V218" s="32"/>
      <c r="W218" s="166">
        <f t="shared" si="46"/>
        <v>0</v>
      </c>
      <c r="X218" s="166">
        <v>0.02974</v>
      </c>
      <c r="Y218" s="166">
        <f t="shared" si="47"/>
        <v>0.05948</v>
      </c>
      <c r="Z218" s="166">
        <v>0</v>
      </c>
      <c r="AA218" s="167">
        <f t="shared" si="48"/>
        <v>0</v>
      </c>
      <c r="AR218" s="14" t="s">
        <v>203</v>
      </c>
      <c r="AT218" s="14" t="s">
        <v>217</v>
      </c>
      <c r="AU218" s="14" t="s">
        <v>84</v>
      </c>
      <c r="AY218" s="14" t="s">
        <v>196</v>
      </c>
      <c r="BE218" s="110">
        <f t="shared" si="49"/>
        <v>0</v>
      </c>
      <c r="BF218" s="110">
        <f t="shared" si="50"/>
        <v>0</v>
      </c>
      <c r="BG218" s="110">
        <f t="shared" si="51"/>
        <v>0</v>
      </c>
      <c r="BH218" s="110">
        <f t="shared" si="52"/>
        <v>0</v>
      </c>
      <c r="BI218" s="110">
        <f t="shared" si="53"/>
        <v>0</v>
      </c>
      <c r="BJ218" s="14" t="s">
        <v>9</v>
      </c>
      <c r="BK218" s="110">
        <f t="shared" si="54"/>
        <v>0</v>
      </c>
      <c r="BL218" s="14" t="s">
        <v>203</v>
      </c>
      <c r="BM218" s="14" t="s">
        <v>2524</v>
      </c>
    </row>
    <row r="219" spans="2:65" s="1" customFormat="1" ht="31.5" customHeight="1">
      <c r="B219" s="132"/>
      <c r="C219" s="168" t="s">
        <v>882</v>
      </c>
      <c r="D219" s="168" t="s">
        <v>217</v>
      </c>
      <c r="E219" s="169" t="s">
        <v>2525</v>
      </c>
      <c r="F219" s="252" t="s">
        <v>2526</v>
      </c>
      <c r="G219" s="251"/>
      <c r="H219" s="251"/>
      <c r="I219" s="251"/>
      <c r="J219" s="170" t="s">
        <v>245</v>
      </c>
      <c r="K219" s="171">
        <v>4</v>
      </c>
      <c r="L219" s="253">
        <v>0</v>
      </c>
      <c r="M219" s="251"/>
      <c r="N219" s="254">
        <f t="shared" si="45"/>
        <v>0</v>
      </c>
      <c r="O219" s="251"/>
      <c r="P219" s="251"/>
      <c r="Q219" s="251"/>
      <c r="R219" s="134"/>
      <c r="T219" s="165" t="s">
        <v>3</v>
      </c>
      <c r="U219" s="40" t="s">
        <v>39</v>
      </c>
      <c r="V219" s="32"/>
      <c r="W219" s="166">
        <f t="shared" si="46"/>
        <v>0</v>
      </c>
      <c r="X219" s="166">
        <v>0.05731</v>
      </c>
      <c r="Y219" s="166">
        <f t="shared" si="47"/>
        <v>0.22924</v>
      </c>
      <c r="Z219" s="166">
        <v>0</v>
      </c>
      <c r="AA219" s="167">
        <f t="shared" si="48"/>
        <v>0</v>
      </c>
      <c r="AR219" s="14" t="s">
        <v>203</v>
      </c>
      <c r="AT219" s="14" t="s">
        <v>217</v>
      </c>
      <c r="AU219" s="14" t="s">
        <v>84</v>
      </c>
      <c r="AY219" s="14" t="s">
        <v>196</v>
      </c>
      <c r="BE219" s="110">
        <f t="shared" si="49"/>
        <v>0</v>
      </c>
      <c r="BF219" s="110">
        <f t="shared" si="50"/>
        <v>0</v>
      </c>
      <c r="BG219" s="110">
        <f t="shared" si="51"/>
        <v>0</v>
      </c>
      <c r="BH219" s="110">
        <f t="shared" si="52"/>
        <v>0</v>
      </c>
      <c r="BI219" s="110">
        <f t="shared" si="53"/>
        <v>0</v>
      </c>
      <c r="BJ219" s="14" t="s">
        <v>9</v>
      </c>
      <c r="BK219" s="110">
        <f t="shared" si="54"/>
        <v>0</v>
      </c>
      <c r="BL219" s="14" t="s">
        <v>203</v>
      </c>
      <c r="BM219" s="14" t="s">
        <v>2527</v>
      </c>
    </row>
    <row r="220" spans="2:65" s="1" customFormat="1" ht="22.5" customHeight="1">
      <c r="B220" s="132"/>
      <c r="C220" s="168" t="s">
        <v>986</v>
      </c>
      <c r="D220" s="168" t="s">
        <v>217</v>
      </c>
      <c r="E220" s="169" t="s">
        <v>2528</v>
      </c>
      <c r="F220" s="252" t="s">
        <v>2529</v>
      </c>
      <c r="G220" s="251"/>
      <c r="H220" s="251"/>
      <c r="I220" s="251"/>
      <c r="J220" s="170" t="s">
        <v>245</v>
      </c>
      <c r="K220" s="171">
        <v>3</v>
      </c>
      <c r="L220" s="253">
        <v>0</v>
      </c>
      <c r="M220" s="251"/>
      <c r="N220" s="254">
        <f t="shared" si="45"/>
        <v>0</v>
      </c>
      <c r="O220" s="251"/>
      <c r="P220" s="251"/>
      <c r="Q220" s="251"/>
      <c r="R220" s="134"/>
      <c r="T220" s="165" t="s">
        <v>3</v>
      </c>
      <c r="U220" s="40" t="s">
        <v>39</v>
      </c>
      <c r="V220" s="32"/>
      <c r="W220" s="166">
        <f t="shared" si="46"/>
        <v>0</v>
      </c>
      <c r="X220" s="166">
        <v>0.00304</v>
      </c>
      <c r="Y220" s="166">
        <f t="shared" si="47"/>
        <v>0.00912</v>
      </c>
      <c r="Z220" s="166">
        <v>0</v>
      </c>
      <c r="AA220" s="167">
        <f t="shared" si="48"/>
        <v>0</v>
      </c>
      <c r="AR220" s="14" t="s">
        <v>203</v>
      </c>
      <c r="AT220" s="14" t="s">
        <v>217</v>
      </c>
      <c r="AU220" s="14" t="s">
        <v>84</v>
      </c>
      <c r="AY220" s="14" t="s">
        <v>196</v>
      </c>
      <c r="BE220" s="110">
        <f t="shared" si="49"/>
        <v>0</v>
      </c>
      <c r="BF220" s="110">
        <f t="shared" si="50"/>
        <v>0</v>
      </c>
      <c r="BG220" s="110">
        <f t="shared" si="51"/>
        <v>0</v>
      </c>
      <c r="BH220" s="110">
        <f t="shared" si="52"/>
        <v>0</v>
      </c>
      <c r="BI220" s="110">
        <f t="shared" si="53"/>
        <v>0</v>
      </c>
      <c r="BJ220" s="14" t="s">
        <v>9</v>
      </c>
      <c r="BK220" s="110">
        <f t="shared" si="54"/>
        <v>0</v>
      </c>
      <c r="BL220" s="14" t="s">
        <v>203</v>
      </c>
      <c r="BM220" s="14" t="s">
        <v>2530</v>
      </c>
    </row>
    <row r="221" spans="2:65" s="1" customFormat="1" ht="22.5" customHeight="1">
      <c r="B221" s="132"/>
      <c r="C221" s="168" t="s">
        <v>1401</v>
      </c>
      <c r="D221" s="168" t="s">
        <v>217</v>
      </c>
      <c r="E221" s="169" t="s">
        <v>780</v>
      </c>
      <c r="F221" s="252" t="s">
        <v>781</v>
      </c>
      <c r="G221" s="251"/>
      <c r="H221" s="251"/>
      <c r="I221" s="251"/>
      <c r="J221" s="170" t="s">
        <v>245</v>
      </c>
      <c r="K221" s="171">
        <v>4</v>
      </c>
      <c r="L221" s="253">
        <v>0</v>
      </c>
      <c r="M221" s="251"/>
      <c r="N221" s="254">
        <f t="shared" si="45"/>
        <v>0</v>
      </c>
      <c r="O221" s="251"/>
      <c r="P221" s="251"/>
      <c r="Q221" s="251"/>
      <c r="R221" s="134"/>
      <c r="T221" s="165" t="s">
        <v>3</v>
      </c>
      <c r="U221" s="40" t="s">
        <v>39</v>
      </c>
      <c r="V221" s="32"/>
      <c r="W221" s="166">
        <f t="shared" si="46"/>
        <v>0</v>
      </c>
      <c r="X221" s="166">
        <v>0.00427</v>
      </c>
      <c r="Y221" s="166">
        <f t="shared" si="47"/>
        <v>0.01708</v>
      </c>
      <c r="Z221" s="166">
        <v>0</v>
      </c>
      <c r="AA221" s="167">
        <f t="shared" si="48"/>
        <v>0</v>
      </c>
      <c r="AR221" s="14" t="s">
        <v>203</v>
      </c>
      <c r="AT221" s="14" t="s">
        <v>217</v>
      </c>
      <c r="AU221" s="14" t="s">
        <v>84</v>
      </c>
      <c r="AY221" s="14" t="s">
        <v>196</v>
      </c>
      <c r="BE221" s="110">
        <f t="shared" si="49"/>
        <v>0</v>
      </c>
      <c r="BF221" s="110">
        <f t="shared" si="50"/>
        <v>0</v>
      </c>
      <c r="BG221" s="110">
        <f t="shared" si="51"/>
        <v>0</v>
      </c>
      <c r="BH221" s="110">
        <f t="shared" si="52"/>
        <v>0</v>
      </c>
      <c r="BI221" s="110">
        <f t="shared" si="53"/>
        <v>0</v>
      </c>
      <c r="BJ221" s="14" t="s">
        <v>9</v>
      </c>
      <c r="BK221" s="110">
        <f t="shared" si="54"/>
        <v>0</v>
      </c>
      <c r="BL221" s="14" t="s">
        <v>203</v>
      </c>
      <c r="BM221" s="14" t="s">
        <v>2531</v>
      </c>
    </row>
    <row r="222" spans="2:65" s="1" customFormat="1" ht="22.5" customHeight="1">
      <c r="B222" s="132"/>
      <c r="C222" s="168" t="s">
        <v>749</v>
      </c>
      <c r="D222" s="168" t="s">
        <v>217</v>
      </c>
      <c r="E222" s="169" t="s">
        <v>2532</v>
      </c>
      <c r="F222" s="252" t="s">
        <v>2533</v>
      </c>
      <c r="G222" s="251"/>
      <c r="H222" s="251"/>
      <c r="I222" s="251"/>
      <c r="J222" s="170" t="s">
        <v>245</v>
      </c>
      <c r="K222" s="171">
        <v>31</v>
      </c>
      <c r="L222" s="253">
        <v>0</v>
      </c>
      <c r="M222" s="251"/>
      <c r="N222" s="254">
        <f t="shared" si="45"/>
        <v>0</v>
      </c>
      <c r="O222" s="251"/>
      <c r="P222" s="251"/>
      <c r="Q222" s="251"/>
      <c r="R222" s="134"/>
      <c r="T222" s="165" t="s">
        <v>3</v>
      </c>
      <c r="U222" s="40" t="s">
        <v>39</v>
      </c>
      <c r="V222" s="32"/>
      <c r="W222" s="166">
        <f t="shared" si="46"/>
        <v>0</v>
      </c>
      <c r="X222" s="166">
        <v>0.0069</v>
      </c>
      <c r="Y222" s="166">
        <f t="shared" si="47"/>
        <v>0.2139</v>
      </c>
      <c r="Z222" s="166">
        <v>0</v>
      </c>
      <c r="AA222" s="167">
        <f t="shared" si="48"/>
        <v>0</v>
      </c>
      <c r="AR222" s="14" t="s">
        <v>203</v>
      </c>
      <c r="AT222" s="14" t="s">
        <v>217</v>
      </c>
      <c r="AU222" s="14" t="s">
        <v>84</v>
      </c>
      <c r="AY222" s="14" t="s">
        <v>196</v>
      </c>
      <c r="BE222" s="110">
        <f t="shared" si="49"/>
        <v>0</v>
      </c>
      <c r="BF222" s="110">
        <f t="shared" si="50"/>
        <v>0</v>
      </c>
      <c r="BG222" s="110">
        <f t="shared" si="51"/>
        <v>0</v>
      </c>
      <c r="BH222" s="110">
        <f t="shared" si="52"/>
        <v>0</v>
      </c>
      <c r="BI222" s="110">
        <f t="shared" si="53"/>
        <v>0</v>
      </c>
      <c r="BJ222" s="14" t="s">
        <v>9</v>
      </c>
      <c r="BK222" s="110">
        <f t="shared" si="54"/>
        <v>0</v>
      </c>
      <c r="BL222" s="14" t="s">
        <v>203</v>
      </c>
      <c r="BM222" s="14" t="s">
        <v>2534</v>
      </c>
    </row>
    <row r="223" spans="2:65" s="1" customFormat="1" ht="22.5" customHeight="1">
      <c r="B223" s="132"/>
      <c r="C223" s="168" t="s">
        <v>473</v>
      </c>
      <c r="D223" s="168" t="s">
        <v>217</v>
      </c>
      <c r="E223" s="169" t="s">
        <v>783</v>
      </c>
      <c r="F223" s="252" t="s">
        <v>784</v>
      </c>
      <c r="G223" s="251"/>
      <c r="H223" s="251"/>
      <c r="I223" s="251"/>
      <c r="J223" s="170" t="s">
        <v>245</v>
      </c>
      <c r="K223" s="171">
        <v>4</v>
      </c>
      <c r="L223" s="253">
        <v>0</v>
      </c>
      <c r="M223" s="251"/>
      <c r="N223" s="254">
        <f t="shared" si="45"/>
        <v>0</v>
      </c>
      <c r="O223" s="251"/>
      <c r="P223" s="251"/>
      <c r="Q223" s="251"/>
      <c r="R223" s="134"/>
      <c r="T223" s="165" t="s">
        <v>3</v>
      </c>
      <c r="U223" s="40" t="s">
        <v>39</v>
      </c>
      <c r="V223" s="32"/>
      <c r="W223" s="166">
        <f t="shared" si="46"/>
        <v>0</v>
      </c>
      <c r="X223" s="166">
        <v>0.00628</v>
      </c>
      <c r="Y223" s="166">
        <f t="shared" si="47"/>
        <v>0.02512</v>
      </c>
      <c r="Z223" s="166">
        <v>0</v>
      </c>
      <c r="AA223" s="167">
        <f t="shared" si="48"/>
        <v>0</v>
      </c>
      <c r="AR223" s="14" t="s">
        <v>203</v>
      </c>
      <c r="AT223" s="14" t="s">
        <v>217</v>
      </c>
      <c r="AU223" s="14" t="s">
        <v>84</v>
      </c>
      <c r="AY223" s="14" t="s">
        <v>196</v>
      </c>
      <c r="BE223" s="110">
        <f t="shared" si="49"/>
        <v>0</v>
      </c>
      <c r="BF223" s="110">
        <f t="shared" si="50"/>
        <v>0</v>
      </c>
      <c r="BG223" s="110">
        <f t="shared" si="51"/>
        <v>0</v>
      </c>
      <c r="BH223" s="110">
        <f t="shared" si="52"/>
        <v>0</v>
      </c>
      <c r="BI223" s="110">
        <f t="shared" si="53"/>
        <v>0</v>
      </c>
      <c r="BJ223" s="14" t="s">
        <v>9</v>
      </c>
      <c r="BK223" s="110">
        <f t="shared" si="54"/>
        <v>0</v>
      </c>
      <c r="BL223" s="14" t="s">
        <v>203</v>
      </c>
      <c r="BM223" s="14" t="s">
        <v>2535</v>
      </c>
    </row>
    <row r="224" spans="2:65" s="1" customFormat="1" ht="22.5" customHeight="1">
      <c r="B224" s="132"/>
      <c r="C224" s="168" t="s">
        <v>741</v>
      </c>
      <c r="D224" s="168" t="s">
        <v>217</v>
      </c>
      <c r="E224" s="169" t="s">
        <v>2536</v>
      </c>
      <c r="F224" s="252" t="s">
        <v>2537</v>
      </c>
      <c r="G224" s="251"/>
      <c r="H224" s="251"/>
      <c r="I224" s="251"/>
      <c r="J224" s="170" t="s">
        <v>245</v>
      </c>
      <c r="K224" s="171">
        <v>28</v>
      </c>
      <c r="L224" s="253">
        <v>0</v>
      </c>
      <c r="M224" s="251"/>
      <c r="N224" s="254">
        <f t="shared" si="45"/>
        <v>0</v>
      </c>
      <c r="O224" s="251"/>
      <c r="P224" s="251"/>
      <c r="Q224" s="251"/>
      <c r="R224" s="134"/>
      <c r="T224" s="165" t="s">
        <v>3</v>
      </c>
      <c r="U224" s="40" t="s">
        <v>39</v>
      </c>
      <c r="V224" s="32"/>
      <c r="W224" s="166">
        <f t="shared" si="46"/>
        <v>0</v>
      </c>
      <c r="X224" s="166">
        <v>0.01367</v>
      </c>
      <c r="Y224" s="166">
        <f t="shared" si="47"/>
        <v>0.38276</v>
      </c>
      <c r="Z224" s="166">
        <v>0</v>
      </c>
      <c r="AA224" s="167">
        <f t="shared" si="48"/>
        <v>0</v>
      </c>
      <c r="AR224" s="14" t="s">
        <v>203</v>
      </c>
      <c r="AT224" s="14" t="s">
        <v>217</v>
      </c>
      <c r="AU224" s="14" t="s">
        <v>84</v>
      </c>
      <c r="AY224" s="14" t="s">
        <v>196</v>
      </c>
      <c r="BE224" s="110">
        <f t="shared" si="49"/>
        <v>0</v>
      </c>
      <c r="BF224" s="110">
        <f t="shared" si="50"/>
        <v>0</v>
      </c>
      <c r="BG224" s="110">
        <f t="shared" si="51"/>
        <v>0</v>
      </c>
      <c r="BH224" s="110">
        <f t="shared" si="52"/>
        <v>0</v>
      </c>
      <c r="BI224" s="110">
        <f t="shared" si="53"/>
        <v>0</v>
      </c>
      <c r="BJ224" s="14" t="s">
        <v>9</v>
      </c>
      <c r="BK224" s="110">
        <f t="shared" si="54"/>
        <v>0</v>
      </c>
      <c r="BL224" s="14" t="s">
        <v>203</v>
      </c>
      <c r="BM224" s="14" t="s">
        <v>2538</v>
      </c>
    </row>
    <row r="225" spans="2:65" s="1" customFormat="1" ht="31.5" customHeight="1">
      <c r="B225" s="132"/>
      <c r="C225" s="168" t="s">
        <v>651</v>
      </c>
      <c r="D225" s="168" t="s">
        <v>217</v>
      </c>
      <c r="E225" s="169" t="s">
        <v>2539</v>
      </c>
      <c r="F225" s="252" t="s">
        <v>2540</v>
      </c>
      <c r="G225" s="251"/>
      <c r="H225" s="251"/>
      <c r="I225" s="251"/>
      <c r="J225" s="170" t="s">
        <v>245</v>
      </c>
      <c r="K225" s="171">
        <v>1</v>
      </c>
      <c r="L225" s="253">
        <v>0</v>
      </c>
      <c r="M225" s="251"/>
      <c r="N225" s="254">
        <f t="shared" si="45"/>
        <v>0</v>
      </c>
      <c r="O225" s="251"/>
      <c r="P225" s="251"/>
      <c r="Q225" s="251"/>
      <c r="R225" s="134"/>
      <c r="T225" s="165" t="s">
        <v>3</v>
      </c>
      <c r="U225" s="40" t="s">
        <v>39</v>
      </c>
      <c r="V225" s="32"/>
      <c r="W225" s="166">
        <f t="shared" si="46"/>
        <v>0</v>
      </c>
      <c r="X225" s="166">
        <v>0.07628</v>
      </c>
      <c r="Y225" s="166">
        <f t="shared" si="47"/>
        <v>0.07628</v>
      </c>
      <c r="Z225" s="166">
        <v>0</v>
      </c>
      <c r="AA225" s="167">
        <f t="shared" si="48"/>
        <v>0</v>
      </c>
      <c r="AR225" s="14" t="s">
        <v>203</v>
      </c>
      <c r="AT225" s="14" t="s">
        <v>217</v>
      </c>
      <c r="AU225" s="14" t="s">
        <v>84</v>
      </c>
      <c r="AY225" s="14" t="s">
        <v>196</v>
      </c>
      <c r="BE225" s="110">
        <f t="shared" si="49"/>
        <v>0</v>
      </c>
      <c r="BF225" s="110">
        <f t="shared" si="50"/>
        <v>0</v>
      </c>
      <c r="BG225" s="110">
        <f t="shared" si="51"/>
        <v>0</v>
      </c>
      <c r="BH225" s="110">
        <f t="shared" si="52"/>
        <v>0</v>
      </c>
      <c r="BI225" s="110">
        <f t="shared" si="53"/>
        <v>0</v>
      </c>
      <c r="BJ225" s="14" t="s">
        <v>9</v>
      </c>
      <c r="BK225" s="110">
        <f t="shared" si="54"/>
        <v>0</v>
      </c>
      <c r="BL225" s="14" t="s">
        <v>203</v>
      </c>
      <c r="BM225" s="14" t="s">
        <v>2541</v>
      </c>
    </row>
    <row r="226" spans="2:65" s="1" customFormat="1" ht="31.5" customHeight="1">
      <c r="B226" s="132"/>
      <c r="C226" s="168" t="s">
        <v>1561</v>
      </c>
      <c r="D226" s="168" t="s">
        <v>217</v>
      </c>
      <c r="E226" s="169" t="s">
        <v>2542</v>
      </c>
      <c r="F226" s="252" t="s">
        <v>2543</v>
      </c>
      <c r="G226" s="251"/>
      <c r="H226" s="251"/>
      <c r="I226" s="251"/>
      <c r="J226" s="170" t="s">
        <v>245</v>
      </c>
      <c r="K226" s="171">
        <v>1</v>
      </c>
      <c r="L226" s="253">
        <v>0</v>
      </c>
      <c r="M226" s="251"/>
      <c r="N226" s="254">
        <f t="shared" si="45"/>
        <v>0</v>
      </c>
      <c r="O226" s="251"/>
      <c r="P226" s="251"/>
      <c r="Q226" s="251"/>
      <c r="R226" s="134"/>
      <c r="T226" s="165" t="s">
        <v>3</v>
      </c>
      <c r="U226" s="40" t="s">
        <v>39</v>
      </c>
      <c r="V226" s="32"/>
      <c r="W226" s="166">
        <f t="shared" si="46"/>
        <v>0</v>
      </c>
      <c r="X226" s="166">
        <v>0.07628</v>
      </c>
      <c r="Y226" s="166">
        <f t="shared" si="47"/>
        <v>0.07628</v>
      </c>
      <c r="Z226" s="166">
        <v>0</v>
      </c>
      <c r="AA226" s="167">
        <f t="shared" si="48"/>
        <v>0</v>
      </c>
      <c r="AR226" s="14" t="s">
        <v>203</v>
      </c>
      <c r="AT226" s="14" t="s">
        <v>217</v>
      </c>
      <c r="AU226" s="14" t="s">
        <v>84</v>
      </c>
      <c r="AY226" s="14" t="s">
        <v>196</v>
      </c>
      <c r="BE226" s="110">
        <f t="shared" si="49"/>
        <v>0</v>
      </c>
      <c r="BF226" s="110">
        <f t="shared" si="50"/>
        <v>0</v>
      </c>
      <c r="BG226" s="110">
        <f t="shared" si="51"/>
        <v>0</v>
      </c>
      <c r="BH226" s="110">
        <f t="shared" si="52"/>
        <v>0</v>
      </c>
      <c r="BI226" s="110">
        <f t="shared" si="53"/>
        <v>0</v>
      </c>
      <c r="BJ226" s="14" t="s">
        <v>9</v>
      </c>
      <c r="BK226" s="110">
        <f t="shared" si="54"/>
        <v>0</v>
      </c>
      <c r="BL226" s="14" t="s">
        <v>203</v>
      </c>
      <c r="BM226" s="14" t="s">
        <v>2544</v>
      </c>
    </row>
    <row r="227" spans="2:65" s="1" customFormat="1" ht="31.5" customHeight="1">
      <c r="B227" s="132"/>
      <c r="C227" s="168" t="s">
        <v>793</v>
      </c>
      <c r="D227" s="168" t="s">
        <v>217</v>
      </c>
      <c r="E227" s="169" t="s">
        <v>787</v>
      </c>
      <c r="F227" s="252" t="s">
        <v>788</v>
      </c>
      <c r="G227" s="251"/>
      <c r="H227" s="251"/>
      <c r="I227" s="251"/>
      <c r="J227" s="170" t="s">
        <v>250</v>
      </c>
      <c r="K227" s="171">
        <v>4</v>
      </c>
      <c r="L227" s="253">
        <v>0</v>
      </c>
      <c r="M227" s="251"/>
      <c r="N227" s="254">
        <f t="shared" si="45"/>
        <v>0</v>
      </c>
      <c r="O227" s="251"/>
      <c r="P227" s="251"/>
      <c r="Q227" s="251"/>
      <c r="R227" s="134"/>
      <c r="T227" s="165" t="s">
        <v>3</v>
      </c>
      <c r="U227" s="40" t="s">
        <v>39</v>
      </c>
      <c r="V227" s="32"/>
      <c r="W227" s="166">
        <f t="shared" si="46"/>
        <v>0</v>
      </c>
      <c r="X227" s="166">
        <v>0.00971</v>
      </c>
      <c r="Y227" s="166">
        <f t="shared" si="47"/>
        <v>0.03884</v>
      </c>
      <c r="Z227" s="166">
        <v>0</v>
      </c>
      <c r="AA227" s="167">
        <f t="shared" si="48"/>
        <v>0</v>
      </c>
      <c r="AR227" s="14" t="s">
        <v>203</v>
      </c>
      <c r="AT227" s="14" t="s">
        <v>217</v>
      </c>
      <c r="AU227" s="14" t="s">
        <v>84</v>
      </c>
      <c r="AY227" s="14" t="s">
        <v>196</v>
      </c>
      <c r="BE227" s="110">
        <f t="shared" si="49"/>
        <v>0</v>
      </c>
      <c r="BF227" s="110">
        <f t="shared" si="50"/>
        <v>0</v>
      </c>
      <c r="BG227" s="110">
        <f t="shared" si="51"/>
        <v>0</v>
      </c>
      <c r="BH227" s="110">
        <f t="shared" si="52"/>
        <v>0</v>
      </c>
      <c r="BI227" s="110">
        <f t="shared" si="53"/>
        <v>0</v>
      </c>
      <c r="BJ227" s="14" t="s">
        <v>9</v>
      </c>
      <c r="BK227" s="110">
        <f t="shared" si="54"/>
        <v>0</v>
      </c>
      <c r="BL227" s="14" t="s">
        <v>203</v>
      </c>
      <c r="BM227" s="14" t="s">
        <v>2545</v>
      </c>
    </row>
    <row r="228" spans="2:65" s="1" customFormat="1" ht="31.5" customHeight="1">
      <c r="B228" s="132"/>
      <c r="C228" s="168" t="s">
        <v>476</v>
      </c>
      <c r="D228" s="168" t="s">
        <v>217</v>
      </c>
      <c r="E228" s="169" t="s">
        <v>790</v>
      </c>
      <c r="F228" s="252" t="s">
        <v>791</v>
      </c>
      <c r="G228" s="251"/>
      <c r="H228" s="251"/>
      <c r="I228" s="251"/>
      <c r="J228" s="170" t="s">
        <v>245</v>
      </c>
      <c r="K228" s="171">
        <v>4</v>
      </c>
      <c r="L228" s="253">
        <v>0</v>
      </c>
      <c r="M228" s="251"/>
      <c r="N228" s="254">
        <f t="shared" si="45"/>
        <v>0</v>
      </c>
      <c r="O228" s="251"/>
      <c r="P228" s="251"/>
      <c r="Q228" s="251"/>
      <c r="R228" s="134"/>
      <c r="T228" s="165" t="s">
        <v>3</v>
      </c>
      <c r="U228" s="40" t="s">
        <v>39</v>
      </c>
      <c r="V228" s="32"/>
      <c r="W228" s="166">
        <f t="shared" si="46"/>
        <v>0</v>
      </c>
      <c r="X228" s="166">
        <v>0.01467</v>
      </c>
      <c r="Y228" s="166">
        <f t="shared" si="47"/>
        <v>0.05868</v>
      </c>
      <c r="Z228" s="166">
        <v>0</v>
      </c>
      <c r="AA228" s="167">
        <f t="shared" si="48"/>
        <v>0</v>
      </c>
      <c r="AR228" s="14" t="s">
        <v>203</v>
      </c>
      <c r="AT228" s="14" t="s">
        <v>217</v>
      </c>
      <c r="AU228" s="14" t="s">
        <v>84</v>
      </c>
      <c r="AY228" s="14" t="s">
        <v>196</v>
      </c>
      <c r="BE228" s="110">
        <f t="shared" si="49"/>
        <v>0</v>
      </c>
      <c r="BF228" s="110">
        <f t="shared" si="50"/>
        <v>0</v>
      </c>
      <c r="BG228" s="110">
        <f t="shared" si="51"/>
        <v>0</v>
      </c>
      <c r="BH228" s="110">
        <f t="shared" si="52"/>
        <v>0</v>
      </c>
      <c r="BI228" s="110">
        <f t="shared" si="53"/>
        <v>0</v>
      </c>
      <c r="BJ228" s="14" t="s">
        <v>9</v>
      </c>
      <c r="BK228" s="110">
        <f t="shared" si="54"/>
        <v>0</v>
      </c>
      <c r="BL228" s="14" t="s">
        <v>203</v>
      </c>
      <c r="BM228" s="14" t="s">
        <v>2546</v>
      </c>
    </row>
    <row r="229" spans="2:65" s="1" customFormat="1" ht="31.5" customHeight="1">
      <c r="B229" s="132"/>
      <c r="C229" s="168" t="s">
        <v>753</v>
      </c>
      <c r="D229" s="168" t="s">
        <v>217</v>
      </c>
      <c r="E229" s="169" t="s">
        <v>2547</v>
      </c>
      <c r="F229" s="252" t="s">
        <v>2548</v>
      </c>
      <c r="G229" s="251"/>
      <c r="H229" s="251"/>
      <c r="I229" s="251"/>
      <c r="J229" s="170" t="s">
        <v>245</v>
      </c>
      <c r="K229" s="171">
        <v>1</v>
      </c>
      <c r="L229" s="253">
        <v>0</v>
      </c>
      <c r="M229" s="251"/>
      <c r="N229" s="254">
        <f t="shared" si="45"/>
        <v>0</v>
      </c>
      <c r="O229" s="251"/>
      <c r="P229" s="251"/>
      <c r="Q229" s="251"/>
      <c r="R229" s="134"/>
      <c r="T229" s="165" t="s">
        <v>3</v>
      </c>
      <c r="U229" s="40" t="s">
        <v>39</v>
      </c>
      <c r="V229" s="32"/>
      <c r="W229" s="166">
        <f t="shared" si="46"/>
        <v>0</v>
      </c>
      <c r="X229" s="166">
        <v>0.01749</v>
      </c>
      <c r="Y229" s="166">
        <f t="shared" si="47"/>
        <v>0.01749</v>
      </c>
      <c r="Z229" s="166">
        <v>0</v>
      </c>
      <c r="AA229" s="167">
        <f t="shared" si="48"/>
        <v>0</v>
      </c>
      <c r="AR229" s="14" t="s">
        <v>203</v>
      </c>
      <c r="AT229" s="14" t="s">
        <v>217</v>
      </c>
      <c r="AU229" s="14" t="s">
        <v>84</v>
      </c>
      <c r="AY229" s="14" t="s">
        <v>196</v>
      </c>
      <c r="BE229" s="110">
        <f t="shared" si="49"/>
        <v>0</v>
      </c>
      <c r="BF229" s="110">
        <f t="shared" si="50"/>
        <v>0</v>
      </c>
      <c r="BG229" s="110">
        <f t="shared" si="51"/>
        <v>0</v>
      </c>
      <c r="BH229" s="110">
        <f t="shared" si="52"/>
        <v>0</v>
      </c>
      <c r="BI229" s="110">
        <f t="shared" si="53"/>
        <v>0</v>
      </c>
      <c r="BJ229" s="14" t="s">
        <v>9</v>
      </c>
      <c r="BK229" s="110">
        <f t="shared" si="54"/>
        <v>0</v>
      </c>
      <c r="BL229" s="14" t="s">
        <v>203</v>
      </c>
      <c r="BM229" s="14" t="s">
        <v>2549</v>
      </c>
    </row>
    <row r="230" spans="2:65" s="1" customFormat="1" ht="31.5" customHeight="1">
      <c r="B230" s="132"/>
      <c r="C230" s="168" t="s">
        <v>807</v>
      </c>
      <c r="D230" s="168" t="s">
        <v>217</v>
      </c>
      <c r="E230" s="169" t="s">
        <v>794</v>
      </c>
      <c r="F230" s="252" t="s">
        <v>795</v>
      </c>
      <c r="G230" s="251"/>
      <c r="H230" s="251"/>
      <c r="I230" s="251"/>
      <c r="J230" s="170" t="s">
        <v>245</v>
      </c>
      <c r="K230" s="171">
        <v>10</v>
      </c>
      <c r="L230" s="253">
        <v>0</v>
      </c>
      <c r="M230" s="251"/>
      <c r="N230" s="254">
        <f t="shared" si="45"/>
        <v>0</v>
      </c>
      <c r="O230" s="251"/>
      <c r="P230" s="251"/>
      <c r="Q230" s="251"/>
      <c r="R230" s="134"/>
      <c r="T230" s="165" t="s">
        <v>3</v>
      </c>
      <c r="U230" s="40" t="s">
        <v>39</v>
      </c>
      <c r="V230" s="32"/>
      <c r="W230" s="166">
        <f t="shared" si="46"/>
        <v>0</v>
      </c>
      <c r="X230" s="166">
        <v>0.02258</v>
      </c>
      <c r="Y230" s="166">
        <f t="shared" si="47"/>
        <v>0.2258</v>
      </c>
      <c r="Z230" s="166">
        <v>0</v>
      </c>
      <c r="AA230" s="167">
        <f t="shared" si="48"/>
        <v>0</v>
      </c>
      <c r="AR230" s="14" t="s">
        <v>203</v>
      </c>
      <c r="AT230" s="14" t="s">
        <v>217</v>
      </c>
      <c r="AU230" s="14" t="s">
        <v>84</v>
      </c>
      <c r="AY230" s="14" t="s">
        <v>196</v>
      </c>
      <c r="BE230" s="110">
        <f t="shared" si="49"/>
        <v>0</v>
      </c>
      <c r="BF230" s="110">
        <f t="shared" si="50"/>
        <v>0</v>
      </c>
      <c r="BG230" s="110">
        <f t="shared" si="51"/>
        <v>0</v>
      </c>
      <c r="BH230" s="110">
        <f t="shared" si="52"/>
        <v>0</v>
      </c>
      <c r="BI230" s="110">
        <f t="shared" si="53"/>
        <v>0</v>
      </c>
      <c r="BJ230" s="14" t="s">
        <v>9</v>
      </c>
      <c r="BK230" s="110">
        <f t="shared" si="54"/>
        <v>0</v>
      </c>
      <c r="BL230" s="14" t="s">
        <v>203</v>
      </c>
      <c r="BM230" s="14" t="s">
        <v>2550</v>
      </c>
    </row>
    <row r="231" spans="2:65" s="1" customFormat="1" ht="31.5" customHeight="1">
      <c r="B231" s="132"/>
      <c r="C231" s="168" t="s">
        <v>479</v>
      </c>
      <c r="D231" s="168" t="s">
        <v>217</v>
      </c>
      <c r="E231" s="169" t="s">
        <v>798</v>
      </c>
      <c r="F231" s="252" t="s">
        <v>799</v>
      </c>
      <c r="G231" s="251"/>
      <c r="H231" s="251"/>
      <c r="I231" s="251"/>
      <c r="J231" s="170" t="s">
        <v>250</v>
      </c>
      <c r="K231" s="171">
        <v>11</v>
      </c>
      <c r="L231" s="253">
        <v>0</v>
      </c>
      <c r="M231" s="251"/>
      <c r="N231" s="254">
        <f t="shared" si="45"/>
        <v>0</v>
      </c>
      <c r="O231" s="251"/>
      <c r="P231" s="251"/>
      <c r="Q231" s="251"/>
      <c r="R231" s="134"/>
      <c r="T231" s="165" t="s">
        <v>3</v>
      </c>
      <c r="U231" s="40" t="s">
        <v>39</v>
      </c>
      <c r="V231" s="32"/>
      <c r="W231" s="166">
        <f t="shared" si="46"/>
        <v>0</v>
      </c>
      <c r="X231" s="166">
        <v>0.00024</v>
      </c>
      <c r="Y231" s="166">
        <f t="shared" si="47"/>
        <v>0.00264</v>
      </c>
      <c r="Z231" s="166">
        <v>0</v>
      </c>
      <c r="AA231" s="167">
        <f t="shared" si="48"/>
        <v>0</v>
      </c>
      <c r="AR231" s="14" t="s">
        <v>203</v>
      </c>
      <c r="AT231" s="14" t="s">
        <v>217</v>
      </c>
      <c r="AU231" s="14" t="s">
        <v>84</v>
      </c>
      <c r="AY231" s="14" t="s">
        <v>196</v>
      </c>
      <c r="BE231" s="110">
        <f t="shared" si="49"/>
        <v>0</v>
      </c>
      <c r="BF231" s="110">
        <f t="shared" si="50"/>
        <v>0</v>
      </c>
      <c r="BG231" s="110">
        <f t="shared" si="51"/>
        <v>0</v>
      </c>
      <c r="BH231" s="110">
        <f t="shared" si="52"/>
        <v>0</v>
      </c>
      <c r="BI231" s="110">
        <f t="shared" si="53"/>
        <v>0</v>
      </c>
      <c r="BJ231" s="14" t="s">
        <v>9</v>
      </c>
      <c r="BK231" s="110">
        <f t="shared" si="54"/>
        <v>0</v>
      </c>
      <c r="BL231" s="14" t="s">
        <v>203</v>
      </c>
      <c r="BM231" s="14" t="s">
        <v>2551</v>
      </c>
    </row>
    <row r="232" spans="2:65" s="1" customFormat="1" ht="22.5" customHeight="1">
      <c r="B232" s="132"/>
      <c r="C232" s="168" t="s">
        <v>745</v>
      </c>
      <c r="D232" s="168" t="s">
        <v>217</v>
      </c>
      <c r="E232" s="169" t="s">
        <v>2552</v>
      </c>
      <c r="F232" s="252" t="s">
        <v>2553</v>
      </c>
      <c r="G232" s="251"/>
      <c r="H232" s="251"/>
      <c r="I232" s="251"/>
      <c r="J232" s="170" t="s">
        <v>250</v>
      </c>
      <c r="K232" s="171">
        <v>2</v>
      </c>
      <c r="L232" s="253">
        <v>0</v>
      </c>
      <c r="M232" s="251"/>
      <c r="N232" s="254">
        <f t="shared" si="45"/>
        <v>0</v>
      </c>
      <c r="O232" s="251"/>
      <c r="P232" s="251"/>
      <c r="Q232" s="251"/>
      <c r="R232" s="134"/>
      <c r="T232" s="165" t="s">
        <v>3</v>
      </c>
      <c r="U232" s="40" t="s">
        <v>39</v>
      </c>
      <c r="V232" s="32"/>
      <c r="W232" s="166">
        <f t="shared" si="46"/>
        <v>0</v>
      </c>
      <c r="X232" s="166">
        <v>0.00078</v>
      </c>
      <c r="Y232" s="166">
        <f t="shared" si="47"/>
        <v>0.00156</v>
      </c>
      <c r="Z232" s="166">
        <v>0</v>
      </c>
      <c r="AA232" s="167">
        <f t="shared" si="48"/>
        <v>0</v>
      </c>
      <c r="AR232" s="14" t="s">
        <v>203</v>
      </c>
      <c r="AT232" s="14" t="s">
        <v>217</v>
      </c>
      <c r="AU232" s="14" t="s">
        <v>84</v>
      </c>
      <c r="AY232" s="14" t="s">
        <v>196</v>
      </c>
      <c r="BE232" s="110">
        <f t="shared" si="49"/>
        <v>0</v>
      </c>
      <c r="BF232" s="110">
        <f t="shared" si="50"/>
        <v>0</v>
      </c>
      <c r="BG232" s="110">
        <f t="shared" si="51"/>
        <v>0</v>
      </c>
      <c r="BH232" s="110">
        <f t="shared" si="52"/>
        <v>0</v>
      </c>
      <c r="BI232" s="110">
        <f t="shared" si="53"/>
        <v>0</v>
      </c>
      <c r="BJ232" s="14" t="s">
        <v>9</v>
      </c>
      <c r="BK232" s="110">
        <f t="shared" si="54"/>
        <v>0</v>
      </c>
      <c r="BL232" s="14" t="s">
        <v>203</v>
      </c>
      <c r="BM232" s="14" t="s">
        <v>2554</v>
      </c>
    </row>
    <row r="233" spans="2:65" s="1" customFormat="1" ht="31.5" customHeight="1">
      <c r="B233" s="132"/>
      <c r="C233" s="168" t="s">
        <v>482</v>
      </c>
      <c r="D233" s="168" t="s">
        <v>217</v>
      </c>
      <c r="E233" s="169" t="s">
        <v>804</v>
      </c>
      <c r="F233" s="252" t="s">
        <v>805</v>
      </c>
      <c r="G233" s="251"/>
      <c r="H233" s="251"/>
      <c r="I233" s="251"/>
      <c r="J233" s="170" t="s">
        <v>250</v>
      </c>
      <c r="K233" s="171">
        <v>1</v>
      </c>
      <c r="L233" s="253">
        <v>0</v>
      </c>
      <c r="M233" s="251"/>
      <c r="N233" s="254">
        <f t="shared" si="45"/>
        <v>0</v>
      </c>
      <c r="O233" s="251"/>
      <c r="P233" s="251"/>
      <c r="Q233" s="251"/>
      <c r="R233" s="134"/>
      <c r="T233" s="165" t="s">
        <v>3</v>
      </c>
      <c r="U233" s="40" t="s">
        <v>39</v>
      </c>
      <c r="V233" s="32"/>
      <c r="W233" s="166">
        <f t="shared" si="46"/>
        <v>0</v>
      </c>
      <c r="X233" s="166">
        <v>0.00136</v>
      </c>
      <c r="Y233" s="166">
        <f t="shared" si="47"/>
        <v>0.00136</v>
      </c>
      <c r="Z233" s="166">
        <v>0</v>
      </c>
      <c r="AA233" s="167">
        <f t="shared" si="48"/>
        <v>0</v>
      </c>
      <c r="AR233" s="14" t="s">
        <v>203</v>
      </c>
      <c r="AT233" s="14" t="s">
        <v>217</v>
      </c>
      <c r="AU233" s="14" t="s">
        <v>84</v>
      </c>
      <c r="AY233" s="14" t="s">
        <v>196</v>
      </c>
      <c r="BE233" s="110">
        <f t="shared" si="49"/>
        <v>0</v>
      </c>
      <c r="BF233" s="110">
        <f t="shared" si="50"/>
        <v>0</v>
      </c>
      <c r="BG233" s="110">
        <f t="shared" si="51"/>
        <v>0</v>
      </c>
      <c r="BH233" s="110">
        <f t="shared" si="52"/>
        <v>0</v>
      </c>
      <c r="BI233" s="110">
        <f t="shared" si="53"/>
        <v>0</v>
      </c>
      <c r="BJ233" s="14" t="s">
        <v>9</v>
      </c>
      <c r="BK233" s="110">
        <f t="shared" si="54"/>
        <v>0</v>
      </c>
      <c r="BL233" s="14" t="s">
        <v>203</v>
      </c>
      <c r="BM233" s="14" t="s">
        <v>2555</v>
      </c>
    </row>
    <row r="234" spans="2:65" s="1" customFormat="1" ht="22.5" customHeight="1">
      <c r="B234" s="132"/>
      <c r="C234" s="168" t="s">
        <v>841</v>
      </c>
      <c r="D234" s="168" t="s">
        <v>217</v>
      </c>
      <c r="E234" s="169" t="s">
        <v>808</v>
      </c>
      <c r="F234" s="252" t="s">
        <v>809</v>
      </c>
      <c r="G234" s="251"/>
      <c r="H234" s="251"/>
      <c r="I234" s="251"/>
      <c r="J234" s="170" t="s">
        <v>250</v>
      </c>
      <c r="K234" s="171">
        <v>2</v>
      </c>
      <c r="L234" s="253">
        <v>0</v>
      </c>
      <c r="M234" s="251"/>
      <c r="N234" s="254">
        <f t="shared" si="45"/>
        <v>0</v>
      </c>
      <c r="O234" s="251"/>
      <c r="P234" s="251"/>
      <c r="Q234" s="251"/>
      <c r="R234" s="134"/>
      <c r="T234" s="165" t="s">
        <v>3</v>
      </c>
      <c r="U234" s="40" t="s">
        <v>39</v>
      </c>
      <c r="V234" s="32"/>
      <c r="W234" s="166">
        <f t="shared" si="46"/>
        <v>0</v>
      </c>
      <c r="X234" s="166">
        <v>0.00192</v>
      </c>
      <c r="Y234" s="166">
        <f t="shared" si="47"/>
        <v>0.00384</v>
      </c>
      <c r="Z234" s="166">
        <v>0</v>
      </c>
      <c r="AA234" s="167">
        <f t="shared" si="48"/>
        <v>0</v>
      </c>
      <c r="AR234" s="14" t="s">
        <v>203</v>
      </c>
      <c r="AT234" s="14" t="s">
        <v>217</v>
      </c>
      <c r="AU234" s="14" t="s">
        <v>84</v>
      </c>
      <c r="AY234" s="14" t="s">
        <v>196</v>
      </c>
      <c r="BE234" s="110">
        <f t="shared" si="49"/>
        <v>0</v>
      </c>
      <c r="BF234" s="110">
        <f t="shared" si="50"/>
        <v>0</v>
      </c>
      <c r="BG234" s="110">
        <f t="shared" si="51"/>
        <v>0</v>
      </c>
      <c r="BH234" s="110">
        <f t="shared" si="52"/>
        <v>0</v>
      </c>
      <c r="BI234" s="110">
        <f t="shared" si="53"/>
        <v>0</v>
      </c>
      <c r="BJ234" s="14" t="s">
        <v>9</v>
      </c>
      <c r="BK234" s="110">
        <f t="shared" si="54"/>
        <v>0</v>
      </c>
      <c r="BL234" s="14" t="s">
        <v>203</v>
      </c>
      <c r="BM234" s="14" t="s">
        <v>2556</v>
      </c>
    </row>
    <row r="235" spans="2:65" s="1" customFormat="1" ht="22.5" customHeight="1">
      <c r="B235" s="132"/>
      <c r="C235" s="168" t="s">
        <v>486</v>
      </c>
      <c r="D235" s="168" t="s">
        <v>217</v>
      </c>
      <c r="E235" s="169" t="s">
        <v>811</v>
      </c>
      <c r="F235" s="252" t="s">
        <v>812</v>
      </c>
      <c r="G235" s="251"/>
      <c r="H235" s="251"/>
      <c r="I235" s="251"/>
      <c r="J235" s="170" t="s">
        <v>250</v>
      </c>
      <c r="K235" s="171">
        <v>2</v>
      </c>
      <c r="L235" s="253">
        <v>0</v>
      </c>
      <c r="M235" s="251"/>
      <c r="N235" s="254">
        <f t="shared" si="45"/>
        <v>0</v>
      </c>
      <c r="O235" s="251"/>
      <c r="P235" s="251"/>
      <c r="Q235" s="251"/>
      <c r="R235" s="134"/>
      <c r="T235" s="165" t="s">
        <v>3</v>
      </c>
      <c r="U235" s="40" t="s">
        <v>39</v>
      </c>
      <c r="V235" s="32"/>
      <c r="W235" s="166">
        <f t="shared" si="46"/>
        <v>0</v>
      </c>
      <c r="X235" s="166">
        <v>0.00325</v>
      </c>
      <c r="Y235" s="166">
        <f t="shared" si="47"/>
        <v>0.0065</v>
      </c>
      <c r="Z235" s="166">
        <v>0</v>
      </c>
      <c r="AA235" s="167">
        <f t="shared" si="48"/>
        <v>0</v>
      </c>
      <c r="AR235" s="14" t="s">
        <v>203</v>
      </c>
      <c r="AT235" s="14" t="s">
        <v>217</v>
      </c>
      <c r="AU235" s="14" t="s">
        <v>84</v>
      </c>
      <c r="AY235" s="14" t="s">
        <v>196</v>
      </c>
      <c r="BE235" s="110">
        <f t="shared" si="49"/>
        <v>0</v>
      </c>
      <c r="BF235" s="110">
        <f t="shared" si="50"/>
        <v>0</v>
      </c>
      <c r="BG235" s="110">
        <f t="shared" si="51"/>
        <v>0</v>
      </c>
      <c r="BH235" s="110">
        <f t="shared" si="52"/>
        <v>0</v>
      </c>
      <c r="BI235" s="110">
        <f t="shared" si="53"/>
        <v>0</v>
      </c>
      <c r="BJ235" s="14" t="s">
        <v>9</v>
      </c>
      <c r="BK235" s="110">
        <f t="shared" si="54"/>
        <v>0</v>
      </c>
      <c r="BL235" s="14" t="s">
        <v>203</v>
      </c>
      <c r="BM235" s="14" t="s">
        <v>2557</v>
      </c>
    </row>
    <row r="236" spans="2:65" s="1" customFormat="1" ht="31.5" customHeight="1">
      <c r="B236" s="132"/>
      <c r="C236" s="168" t="s">
        <v>1510</v>
      </c>
      <c r="D236" s="168" t="s">
        <v>217</v>
      </c>
      <c r="E236" s="169" t="s">
        <v>293</v>
      </c>
      <c r="F236" s="252" t="s">
        <v>294</v>
      </c>
      <c r="G236" s="251"/>
      <c r="H236" s="251"/>
      <c r="I236" s="251"/>
      <c r="J236" s="170" t="s">
        <v>250</v>
      </c>
      <c r="K236" s="171">
        <v>35</v>
      </c>
      <c r="L236" s="253">
        <v>0</v>
      </c>
      <c r="M236" s="251"/>
      <c r="N236" s="254">
        <f t="shared" si="45"/>
        <v>0</v>
      </c>
      <c r="O236" s="251"/>
      <c r="P236" s="251"/>
      <c r="Q236" s="251"/>
      <c r="R236" s="134"/>
      <c r="T236" s="165" t="s">
        <v>3</v>
      </c>
      <c r="U236" s="40" t="s">
        <v>39</v>
      </c>
      <c r="V236" s="32"/>
      <c r="W236" s="166">
        <f t="shared" si="46"/>
        <v>0</v>
      </c>
      <c r="X236" s="166">
        <v>0.00022</v>
      </c>
      <c r="Y236" s="166">
        <f t="shared" si="47"/>
        <v>0.0077</v>
      </c>
      <c r="Z236" s="166">
        <v>0</v>
      </c>
      <c r="AA236" s="167">
        <f t="shared" si="48"/>
        <v>0</v>
      </c>
      <c r="AR236" s="14" t="s">
        <v>203</v>
      </c>
      <c r="AT236" s="14" t="s">
        <v>217</v>
      </c>
      <c r="AU236" s="14" t="s">
        <v>84</v>
      </c>
      <c r="AY236" s="14" t="s">
        <v>196</v>
      </c>
      <c r="BE236" s="110">
        <f t="shared" si="49"/>
        <v>0</v>
      </c>
      <c r="BF236" s="110">
        <f t="shared" si="50"/>
        <v>0</v>
      </c>
      <c r="BG236" s="110">
        <f t="shared" si="51"/>
        <v>0</v>
      </c>
      <c r="BH236" s="110">
        <f t="shared" si="52"/>
        <v>0</v>
      </c>
      <c r="BI236" s="110">
        <f t="shared" si="53"/>
        <v>0</v>
      </c>
      <c r="BJ236" s="14" t="s">
        <v>9</v>
      </c>
      <c r="BK236" s="110">
        <f t="shared" si="54"/>
        <v>0</v>
      </c>
      <c r="BL236" s="14" t="s">
        <v>203</v>
      </c>
      <c r="BM236" s="14" t="s">
        <v>2558</v>
      </c>
    </row>
    <row r="237" spans="2:65" s="1" customFormat="1" ht="31.5" customHeight="1">
      <c r="B237" s="132"/>
      <c r="C237" s="168" t="s">
        <v>987</v>
      </c>
      <c r="D237" s="168" t="s">
        <v>217</v>
      </c>
      <c r="E237" s="169" t="s">
        <v>549</v>
      </c>
      <c r="F237" s="252" t="s">
        <v>550</v>
      </c>
      <c r="G237" s="251"/>
      <c r="H237" s="251"/>
      <c r="I237" s="251"/>
      <c r="J237" s="170" t="s">
        <v>250</v>
      </c>
      <c r="K237" s="171">
        <v>6</v>
      </c>
      <c r="L237" s="253">
        <v>0</v>
      </c>
      <c r="M237" s="251"/>
      <c r="N237" s="254">
        <f t="shared" si="45"/>
        <v>0</v>
      </c>
      <c r="O237" s="251"/>
      <c r="P237" s="251"/>
      <c r="Q237" s="251"/>
      <c r="R237" s="134"/>
      <c r="T237" s="165" t="s">
        <v>3</v>
      </c>
      <c r="U237" s="40" t="s">
        <v>39</v>
      </c>
      <c r="V237" s="32"/>
      <c r="W237" s="166">
        <f t="shared" si="46"/>
        <v>0</v>
      </c>
      <c r="X237" s="166">
        <v>0.00034</v>
      </c>
      <c r="Y237" s="166">
        <f t="shared" si="47"/>
        <v>0.00204</v>
      </c>
      <c r="Z237" s="166">
        <v>0</v>
      </c>
      <c r="AA237" s="167">
        <f t="shared" si="48"/>
        <v>0</v>
      </c>
      <c r="AR237" s="14" t="s">
        <v>203</v>
      </c>
      <c r="AT237" s="14" t="s">
        <v>217</v>
      </c>
      <c r="AU237" s="14" t="s">
        <v>84</v>
      </c>
      <c r="AY237" s="14" t="s">
        <v>196</v>
      </c>
      <c r="BE237" s="110">
        <f t="shared" si="49"/>
        <v>0</v>
      </c>
      <c r="BF237" s="110">
        <f t="shared" si="50"/>
        <v>0</v>
      </c>
      <c r="BG237" s="110">
        <f t="shared" si="51"/>
        <v>0</v>
      </c>
      <c r="BH237" s="110">
        <f t="shared" si="52"/>
        <v>0</v>
      </c>
      <c r="BI237" s="110">
        <f t="shared" si="53"/>
        <v>0</v>
      </c>
      <c r="BJ237" s="14" t="s">
        <v>9</v>
      </c>
      <c r="BK237" s="110">
        <f t="shared" si="54"/>
        <v>0</v>
      </c>
      <c r="BL237" s="14" t="s">
        <v>203</v>
      </c>
      <c r="BM237" s="14" t="s">
        <v>2559</v>
      </c>
    </row>
    <row r="238" spans="2:65" s="1" customFormat="1" ht="31.5" customHeight="1">
      <c r="B238" s="132"/>
      <c r="C238" s="168" t="s">
        <v>1517</v>
      </c>
      <c r="D238" s="168" t="s">
        <v>217</v>
      </c>
      <c r="E238" s="169" t="s">
        <v>818</v>
      </c>
      <c r="F238" s="252" t="s">
        <v>819</v>
      </c>
      <c r="G238" s="251"/>
      <c r="H238" s="251"/>
      <c r="I238" s="251"/>
      <c r="J238" s="170" t="s">
        <v>250</v>
      </c>
      <c r="K238" s="171">
        <v>7</v>
      </c>
      <c r="L238" s="253">
        <v>0</v>
      </c>
      <c r="M238" s="251"/>
      <c r="N238" s="254">
        <f t="shared" si="45"/>
        <v>0</v>
      </c>
      <c r="O238" s="251"/>
      <c r="P238" s="251"/>
      <c r="Q238" s="251"/>
      <c r="R238" s="134"/>
      <c r="T238" s="165" t="s">
        <v>3</v>
      </c>
      <c r="U238" s="40" t="s">
        <v>39</v>
      </c>
      <c r="V238" s="32"/>
      <c r="W238" s="166">
        <f t="shared" si="46"/>
        <v>0</v>
      </c>
      <c r="X238" s="166">
        <v>0.00034</v>
      </c>
      <c r="Y238" s="166">
        <f t="shared" si="47"/>
        <v>0.00238</v>
      </c>
      <c r="Z238" s="166">
        <v>0</v>
      </c>
      <c r="AA238" s="167">
        <f t="shared" si="48"/>
        <v>0</v>
      </c>
      <c r="AR238" s="14" t="s">
        <v>203</v>
      </c>
      <c r="AT238" s="14" t="s">
        <v>217</v>
      </c>
      <c r="AU238" s="14" t="s">
        <v>84</v>
      </c>
      <c r="AY238" s="14" t="s">
        <v>196</v>
      </c>
      <c r="BE238" s="110">
        <f t="shared" si="49"/>
        <v>0</v>
      </c>
      <c r="BF238" s="110">
        <f t="shared" si="50"/>
        <v>0</v>
      </c>
      <c r="BG238" s="110">
        <f t="shared" si="51"/>
        <v>0</v>
      </c>
      <c r="BH238" s="110">
        <f t="shared" si="52"/>
        <v>0</v>
      </c>
      <c r="BI238" s="110">
        <f t="shared" si="53"/>
        <v>0</v>
      </c>
      <c r="BJ238" s="14" t="s">
        <v>9</v>
      </c>
      <c r="BK238" s="110">
        <f t="shared" si="54"/>
        <v>0</v>
      </c>
      <c r="BL238" s="14" t="s">
        <v>203</v>
      </c>
      <c r="BM238" s="14" t="s">
        <v>2560</v>
      </c>
    </row>
    <row r="239" spans="2:65" s="1" customFormat="1" ht="31.5" customHeight="1">
      <c r="B239" s="132"/>
      <c r="C239" s="168" t="s">
        <v>867</v>
      </c>
      <c r="D239" s="168" t="s">
        <v>217</v>
      </c>
      <c r="E239" s="169" t="s">
        <v>2561</v>
      </c>
      <c r="F239" s="252" t="s">
        <v>2562</v>
      </c>
      <c r="G239" s="251"/>
      <c r="H239" s="251"/>
      <c r="I239" s="251"/>
      <c r="J239" s="170" t="s">
        <v>250</v>
      </c>
      <c r="K239" s="171">
        <v>4</v>
      </c>
      <c r="L239" s="253">
        <v>0</v>
      </c>
      <c r="M239" s="251"/>
      <c r="N239" s="254">
        <f t="shared" si="45"/>
        <v>0</v>
      </c>
      <c r="O239" s="251"/>
      <c r="P239" s="251"/>
      <c r="Q239" s="251"/>
      <c r="R239" s="134"/>
      <c r="T239" s="165" t="s">
        <v>3</v>
      </c>
      <c r="U239" s="40" t="s">
        <v>39</v>
      </c>
      <c r="V239" s="32"/>
      <c r="W239" s="166">
        <f t="shared" si="46"/>
        <v>0</v>
      </c>
      <c r="X239" s="166">
        <v>0.00034</v>
      </c>
      <c r="Y239" s="166">
        <f t="shared" si="47"/>
        <v>0.00136</v>
      </c>
      <c r="Z239" s="166">
        <v>0</v>
      </c>
      <c r="AA239" s="167">
        <f t="shared" si="48"/>
        <v>0</v>
      </c>
      <c r="AR239" s="14" t="s">
        <v>203</v>
      </c>
      <c r="AT239" s="14" t="s">
        <v>217</v>
      </c>
      <c r="AU239" s="14" t="s">
        <v>84</v>
      </c>
      <c r="AY239" s="14" t="s">
        <v>196</v>
      </c>
      <c r="BE239" s="110">
        <f t="shared" si="49"/>
        <v>0</v>
      </c>
      <c r="BF239" s="110">
        <f t="shared" si="50"/>
        <v>0</v>
      </c>
      <c r="BG239" s="110">
        <f t="shared" si="51"/>
        <v>0</v>
      </c>
      <c r="BH239" s="110">
        <f t="shared" si="52"/>
        <v>0</v>
      </c>
      <c r="BI239" s="110">
        <f t="shared" si="53"/>
        <v>0</v>
      </c>
      <c r="BJ239" s="14" t="s">
        <v>9</v>
      </c>
      <c r="BK239" s="110">
        <f t="shared" si="54"/>
        <v>0</v>
      </c>
      <c r="BL239" s="14" t="s">
        <v>203</v>
      </c>
      <c r="BM239" s="14" t="s">
        <v>2563</v>
      </c>
    </row>
    <row r="240" spans="2:65" s="1" customFormat="1" ht="31.5" customHeight="1">
      <c r="B240" s="132"/>
      <c r="C240" s="168" t="s">
        <v>776</v>
      </c>
      <c r="D240" s="168" t="s">
        <v>217</v>
      </c>
      <c r="E240" s="169" t="s">
        <v>821</v>
      </c>
      <c r="F240" s="252" t="s">
        <v>822</v>
      </c>
      <c r="G240" s="251"/>
      <c r="H240" s="251"/>
      <c r="I240" s="251"/>
      <c r="J240" s="170" t="s">
        <v>250</v>
      </c>
      <c r="K240" s="171">
        <v>7</v>
      </c>
      <c r="L240" s="253">
        <v>0</v>
      </c>
      <c r="M240" s="251"/>
      <c r="N240" s="254">
        <f t="shared" si="45"/>
        <v>0</v>
      </c>
      <c r="O240" s="251"/>
      <c r="P240" s="251"/>
      <c r="Q240" s="251"/>
      <c r="R240" s="134"/>
      <c r="T240" s="165" t="s">
        <v>3</v>
      </c>
      <c r="U240" s="40" t="s">
        <v>39</v>
      </c>
      <c r="V240" s="32"/>
      <c r="W240" s="166">
        <f t="shared" si="46"/>
        <v>0</v>
      </c>
      <c r="X240" s="166">
        <v>0.0005</v>
      </c>
      <c r="Y240" s="166">
        <f t="shared" si="47"/>
        <v>0.0035</v>
      </c>
      <c r="Z240" s="166">
        <v>0</v>
      </c>
      <c r="AA240" s="167">
        <f t="shared" si="48"/>
        <v>0</v>
      </c>
      <c r="AR240" s="14" t="s">
        <v>203</v>
      </c>
      <c r="AT240" s="14" t="s">
        <v>217</v>
      </c>
      <c r="AU240" s="14" t="s">
        <v>84</v>
      </c>
      <c r="AY240" s="14" t="s">
        <v>196</v>
      </c>
      <c r="BE240" s="110">
        <f t="shared" si="49"/>
        <v>0</v>
      </c>
      <c r="BF240" s="110">
        <f t="shared" si="50"/>
        <v>0</v>
      </c>
      <c r="BG240" s="110">
        <f t="shared" si="51"/>
        <v>0</v>
      </c>
      <c r="BH240" s="110">
        <f t="shared" si="52"/>
        <v>0</v>
      </c>
      <c r="BI240" s="110">
        <f t="shared" si="53"/>
        <v>0</v>
      </c>
      <c r="BJ240" s="14" t="s">
        <v>9</v>
      </c>
      <c r="BK240" s="110">
        <f t="shared" si="54"/>
        <v>0</v>
      </c>
      <c r="BL240" s="14" t="s">
        <v>203</v>
      </c>
      <c r="BM240" s="14" t="s">
        <v>2564</v>
      </c>
    </row>
    <row r="241" spans="2:65" s="1" customFormat="1" ht="31.5" customHeight="1">
      <c r="B241" s="132"/>
      <c r="C241" s="168" t="s">
        <v>708</v>
      </c>
      <c r="D241" s="168" t="s">
        <v>217</v>
      </c>
      <c r="E241" s="169" t="s">
        <v>828</v>
      </c>
      <c r="F241" s="252" t="s">
        <v>829</v>
      </c>
      <c r="G241" s="251"/>
      <c r="H241" s="251"/>
      <c r="I241" s="251"/>
      <c r="J241" s="170" t="s">
        <v>250</v>
      </c>
      <c r="K241" s="171">
        <v>2</v>
      </c>
      <c r="L241" s="253">
        <v>0</v>
      </c>
      <c r="M241" s="251"/>
      <c r="N241" s="254">
        <f t="shared" si="45"/>
        <v>0</v>
      </c>
      <c r="O241" s="251"/>
      <c r="P241" s="251"/>
      <c r="Q241" s="251"/>
      <c r="R241" s="134"/>
      <c r="T241" s="165" t="s">
        <v>3</v>
      </c>
      <c r="U241" s="40" t="s">
        <v>39</v>
      </c>
      <c r="V241" s="32"/>
      <c r="W241" s="166">
        <f t="shared" si="46"/>
        <v>0</v>
      </c>
      <c r="X241" s="166">
        <v>0.00107</v>
      </c>
      <c r="Y241" s="166">
        <f t="shared" si="47"/>
        <v>0.00214</v>
      </c>
      <c r="Z241" s="166">
        <v>0</v>
      </c>
      <c r="AA241" s="167">
        <f t="shared" si="48"/>
        <v>0</v>
      </c>
      <c r="AR241" s="14" t="s">
        <v>203</v>
      </c>
      <c r="AT241" s="14" t="s">
        <v>217</v>
      </c>
      <c r="AU241" s="14" t="s">
        <v>84</v>
      </c>
      <c r="AY241" s="14" t="s">
        <v>196</v>
      </c>
      <c r="BE241" s="110">
        <f t="shared" si="49"/>
        <v>0</v>
      </c>
      <c r="BF241" s="110">
        <f t="shared" si="50"/>
        <v>0</v>
      </c>
      <c r="BG241" s="110">
        <f t="shared" si="51"/>
        <v>0</v>
      </c>
      <c r="BH241" s="110">
        <f t="shared" si="52"/>
        <v>0</v>
      </c>
      <c r="BI241" s="110">
        <f t="shared" si="53"/>
        <v>0</v>
      </c>
      <c r="BJ241" s="14" t="s">
        <v>9</v>
      </c>
      <c r="BK241" s="110">
        <f t="shared" si="54"/>
        <v>0</v>
      </c>
      <c r="BL241" s="14" t="s">
        <v>203</v>
      </c>
      <c r="BM241" s="14" t="s">
        <v>2565</v>
      </c>
    </row>
    <row r="242" spans="2:65" s="1" customFormat="1" ht="31.5" customHeight="1">
      <c r="B242" s="132"/>
      <c r="C242" s="168" t="s">
        <v>495</v>
      </c>
      <c r="D242" s="168" t="s">
        <v>217</v>
      </c>
      <c r="E242" s="169" t="s">
        <v>831</v>
      </c>
      <c r="F242" s="252" t="s">
        <v>832</v>
      </c>
      <c r="G242" s="251"/>
      <c r="H242" s="251"/>
      <c r="I242" s="251"/>
      <c r="J242" s="170" t="s">
        <v>250</v>
      </c>
      <c r="K242" s="171">
        <v>9</v>
      </c>
      <c r="L242" s="253">
        <v>0</v>
      </c>
      <c r="M242" s="251"/>
      <c r="N242" s="254">
        <f t="shared" si="45"/>
        <v>0</v>
      </c>
      <c r="O242" s="251"/>
      <c r="P242" s="251"/>
      <c r="Q242" s="251"/>
      <c r="R242" s="134"/>
      <c r="T242" s="165" t="s">
        <v>3</v>
      </c>
      <c r="U242" s="40" t="s">
        <v>39</v>
      </c>
      <c r="V242" s="32"/>
      <c r="W242" s="166">
        <f t="shared" si="46"/>
        <v>0</v>
      </c>
      <c r="X242" s="166">
        <v>0.00168</v>
      </c>
      <c r="Y242" s="166">
        <f t="shared" si="47"/>
        <v>0.015120000000000001</v>
      </c>
      <c r="Z242" s="166">
        <v>0</v>
      </c>
      <c r="AA242" s="167">
        <f t="shared" si="48"/>
        <v>0</v>
      </c>
      <c r="AR242" s="14" t="s">
        <v>203</v>
      </c>
      <c r="AT242" s="14" t="s">
        <v>217</v>
      </c>
      <c r="AU242" s="14" t="s">
        <v>84</v>
      </c>
      <c r="AY242" s="14" t="s">
        <v>196</v>
      </c>
      <c r="BE242" s="110">
        <f t="shared" si="49"/>
        <v>0</v>
      </c>
      <c r="BF242" s="110">
        <f t="shared" si="50"/>
        <v>0</v>
      </c>
      <c r="BG242" s="110">
        <f t="shared" si="51"/>
        <v>0</v>
      </c>
      <c r="BH242" s="110">
        <f t="shared" si="52"/>
        <v>0</v>
      </c>
      <c r="BI242" s="110">
        <f t="shared" si="53"/>
        <v>0</v>
      </c>
      <c r="BJ242" s="14" t="s">
        <v>9</v>
      </c>
      <c r="BK242" s="110">
        <f t="shared" si="54"/>
        <v>0</v>
      </c>
      <c r="BL242" s="14" t="s">
        <v>203</v>
      </c>
      <c r="BM242" s="14" t="s">
        <v>2566</v>
      </c>
    </row>
    <row r="243" spans="2:65" s="1" customFormat="1" ht="31.5" customHeight="1">
      <c r="B243" s="132"/>
      <c r="C243" s="168" t="s">
        <v>848</v>
      </c>
      <c r="D243" s="168" t="s">
        <v>217</v>
      </c>
      <c r="E243" s="169" t="s">
        <v>835</v>
      </c>
      <c r="F243" s="252" t="s">
        <v>836</v>
      </c>
      <c r="G243" s="251"/>
      <c r="H243" s="251"/>
      <c r="I243" s="251"/>
      <c r="J243" s="170" t="s">
        <v>250</v>
      </c>
      <c r="K243" s="171">
        <v>2</v>
      </c>
      <c r="L243" s="253">
        <v>0</v>
      </c>
      <c r="M243" s="251"/>
      <c r="N243" s="254">
        <f t="shared" si="45"/>
        <v>0</v>
      </c>
      <c r="O243" s="251"/>
      <c r="P243" s="251"/>
      <c r="Q243" s="251"/>
      <c r="R243" s="134"/>
      <c r="T243" s="165" t="s">
        <v>3</v>
      </c>
      <c r="U243" s="40" t="s">
        <v>39</v>
      </c>
      <c r="V243" s="32"/>
      <c r="W243" s="166">
        <f t="shared" si="46"/>
        <v>0</v>
      </c>
      <c r="X243" s="166">
        <v>0.00315</v>
      </c>
      <c r="Y243" s="166">
        <f t="shared" si="47"/>
        <v>0.0063</v>
      </c>
      <c r="Z243" s="166">
        <v>0</v>
      </c>
      <c r="AA243" s="167">
        <f t="shared" si="48"/>
        <v>0</v>
      </c>
      <c r="AR243" s="14" t="s">
        <v>203</v>
      </c>
      <c r="AT243" s="14" t="s">
        <v>217</v>
      </c>
      <c r="AU243" s="14" t="s">
        <v>84</v>
      </c>
      <c r="AY243" s="14" t="s">
        <v>196</v>
      </c>
      <c r="BE243" s="110">
        <f t="shared" si="49"/>
        <v>0</v>
      </c>
      <c r="BF243" s="110">
        <f t="shared" si="50"/>
        <v>0</v>
      </c>
      <c r="BG243" s="110">
        <f t="shared" si="51"/>
        <v>0</v>
      </c>
      <c r="BH243" s="110">
        <f t="shared" si="52"/>
        <v>0</v>
      </c>
      <c r="BI243" s="110">
        <f t="shared" si="53"/>
        <v>0</v>
      </c>
      <c r="BJ243" s="14" t="s">
        <v>9</v>
      </c>
      <c r="BK243" s="110">
        <f t="shared" si="54"/>
        <v>0</v>
      </c>
      <c r="BL243" s="14" t="s">
        <v>203</v>
      </c>
      <c r="BM243" s="14" t="s">
        <v>2567</v>
      </c>
    </row>
    <row r="244" spans="2:65" s="1" customFormat="1" ht="31.5" customHeight="1">
      <c r="B244" s="132"/>
      <c r="C244" s="168" t="s">
        <v>704</v>
      </c>
      <c r="D244" s="168" t="s">
        <v>217</v>
      </c>
      <c r="E244" s="169" t="s">
        <v>297</v>
      </c>
      <c r="F244" s="252" t="s">
        <v>2568</v>
      </c>
      <c r="G244" s="251"/>
      <c r="H244" s="251"/>
      <c r="I244" s="251"/>
      <c r="J244" s="170" t="s">
        <v>250</v>
      </c>
      <c r="K244" s="171">
        <v>1</v>
      </c>
      <c r="L244" s="253">
        <v>0</v>
      </c>
      <c r="M244" s="251"/>
      <c r="N244" s="254">
        <f t="shared" si="45"/>
        <v>0</v>
      </c>
      <c r="O244" s="251"/>
      <c r="P244" s="251"/>
      <c r="Q244" s="251"/>
      <c r="R244" s="134"/>
      <c r="T244" s="165" t="s">
        <v>3</v>
      </c>
      <c r="U244" s="40" t="s">
        <v>39</v>
      </c>
      <c r="V244" s="32"/>
      <c r="W244" s="166">
        <f t="shared" si="46"/>
        <v>0</v>
      </c>
      <c r="X244" s="166">
        <v>0.0038</v>
      </c>
      <c r="Y244" s="166">
        <f t="shared" si="47"/>
        <v>0.0038</v>
      </c>
      <c r="Z244" s="166">
        <v>0</v>
      </c>
      <c r="AA244" s="167">
        <f t="shared" si="48"/>
        <v>0</v>
      </c>
      <c r="AR244" s="14" t="s">
        <v>203</v>
      </c>
      <c r="AT244" s="14" t="s">
        <v>217</v>
      </c>
      <c r="AU244" s="14" t="s">
        <v>84</v>
      </c>
      <c r="AY244" s="14" t="s">
        <v>196</v>
      </c>
      <c r="BE244" s="110">
        <f t="shared" si="49"/>
        <v>0</v>
      </c>
      <c r="BF244" s="110">
        <f t="shared" si="50"/>
        <v>0</v>
      </c>
      <c r="BG244" s="110">
        <f t="shared" si="51"/>
        <v>0</v>
      </c>
      <c r="BH244" s="110">
        <f t="shared" si="52"/>
        <v>0</v>
      </c>
      <c r="BI244" s="110">
        <f t="shared" si="53"/>
        <v>0</v>
      </c>
      <c r="BJ244" s="14" t="s">
        <v>9</v>
      </c>
      <c r="BK244" s="110">
        <f t="shared" si="54"/>
        <v>0</v>
      </c>
      <c r="BL244" s="14" t="s">
        <v>203</v>
      </c>
      <c r="BM244" s="14" t="s">
        <v>2569</v>
      </c>
    </row>
    <row r="245" spans="2:65" s="1" customFormat="1" ht="44.25" customHeight="1">
      <c r="B245" s="132"/>
      <c r="C245" s="168" t="s">
        <v>501</v>
      </c>
      <c r="D245" s="168" t="s">
        <v>217</v>
      </c>
      <c r="E245" s="169" t="s">
        <v>555</v>
      </c>
      <c r="F245" s="252" t="s">
        <v>556</v>
      </c>
      <c r="G245" s="251"/>
      <c r="H245" s="251"/>
      <c r="I245" s="251"/>
      <c r="J245" s="170" t="s">
        <v>250</v>
      </c>
      <c r="K245" s="171">
        <v>20</v>
      </c>
      <c r="L245" s="253">
        <v>0</v>
      </c>
      <c r="M245" s="251"/>
      <c r="N245" s="254">
        <f t="shared" si="45"/>
        <v>0</v>
      </c>
      <c r="O245" s="251"/>
      <c r="P245" s="251"/>
      <c r="Q245" s="251"/>
      <c r="R245" s="134"/>
      <c r="T245" s="165" t="s">
        <v>3</v>
      </c>
      <c r="U245" s="40" t="s">
        <v>39</v>
      </c>
      <c r="V245" s="32"/>
      <c r="W245" s="166">
        <f t="shared" si="46"/>
        <v>0</v>
      </c>
      <c r="X245" s="166">
        <v>0.00053</v>
      </c>
      <c r="Y245" s="166">
        <f t="shared" si="47"/>
        <v>0.0106</v>
      </c>
      <c r="Z245" s="166">
        <v>0</v>
      </c>
      <c r="AA245" s="167">
        <f t="shared" si="48"/>
        <v>0</v>
      </c>
      <c r="AR245" s="14" t="s">
        <v>203</v>
      </c>
      <c r="AT245" s="14" t="s">
        <v>217</v>
      </c>
      <c r="AU245" s="14" t="s">
        <v>84</v>
      </c>
      <c r="AY245" s="14" t="s">
        <v>196</v>
      </c>
      <c r="BE245" s="110">
        <f t="shared" si="49"/>
        <v>0</v>
      </c>
      <c r="BF245" s="110">
        <f t="shared" si="50"/>
        <v>0</v>
      </c>
      <c r="BG245" s="110">
        <f t="shared" si="51"/>
        <v>0</v>
      </c>
      <c r="BH245" s="110">
        <f t="shared" si="52"/>
        <v>0</v>
      </c>
      <c r="BI245" s="110">
        <f t="shared" si="53"/>
        <v>0</v>
      </c>
      <c r="BJ245" s="14" t="s">
        <v>9</v>
      </c>
      <c r="BK245" s="110">
        <f t="shared" si="54"/>
        <v>0</v>
      </c>
      <c r="BL245" s="14" t="s">
        <v>203</v>
      </c>
      <c r="BM245" s="14" t="s">
        <v>2570</v>
      </c>
    </row>
    <row r="246" spans="2:65" s="1" customFormat="1" ht="69.75" customHeight="1">
      <c r="B246" s="132"/>
      <c r="C246" s="168" t="s">
        <v>764</v>
      </c>
      <c r="D246" s="168" t="s">
        <v>217</v>
      </c>
      <c r="E246" s="169" t="s">
        <v>559</v>
      </c>
      <c r="F246" s="252" t="s">
        <v>560</v>
      </c>
      <c r="G246" s="251"/>
      <c r="H246" s="251"/>
      <c r="I246" s="251"/>
      <c r="J246" s="170" t="s">
        <v>250</v>
      </c>
      <c r="K246" s="171">
        <v>17</v>
      </c>
      <c r="L246" s="253">
        <v>0</v>
      </c>
      <c r="M246" s="251"/>
      <c r="N246" s="254">
        <f t="shared" si="45"/>
        <v>0</v>
      </c>
      <c r="O246" s="251"/>
      <c r="P246" s="251"/>
      <c r="Q246" s="251"/>
      <c r="R246" s="134"/>
      <c r="T246" s="165" t="s">
        <v>3</v>
      </c>
      <c r="U246" s="40" t="s">
        <v>39</v>
      </c>
      <c r="V246" s="32"/>
      <c r="W246" s="166">
        <f t="shared" si="46"/>
        <v>0</v>
      </c>
      <c r="X246" s="166">
        <v>0.00147</v>
      </c>
      <c r="Y246" s="166">
        <f t="shared" si="47"/>
        <v>0.02499</v>
      </c>
      <c r="Z246" s="166">
        <v>0</v>
      </c>
      <c r="AA246" s="167">
        <f t="shared" si="48"/>
        <v>0</v>
      </c>
      <c r="AR246" s="14" t="s">
        <v>203</v>
      </c>
      <c r="AT246" s="14" t="s">
        <v>217</v>
      </c>
      <c r="AU246" s="14" t="s">
        <v>84</v>
      </c>
      <c r="AY246" s="14" t="s">
        <v>196</v>
      </c>
      <c r="BE246" s="110">
        <f t="shared" si="49"/>
        <v>0</v>
      </c>
      <c r="BF246" s="110">
        <f t="shared" si="50"/>
        <v>0</v>
      </c>
      <c r="BG246" s="110">
        <f t="shared" si="51"/>
        <v>0</v>
      </c>
      <c r="BH246" s="110">
        <f t="shared" si="52"/>
        <v>0</v>
      </c>
      <c r="BI246" s="110">
        <f t="shared" si="53"/>
        <v>0</v>
      </c>
      <c r="BJ246" s="14" t="s">
        <v>9</v>
      </c>
      <c r="BK246" s="110">
        <f t="shared" si="54"/>
        <v>0</v>
      </c>
      <c r="BL246" s="14" t="s">
        <v>203</v>
      </c>
      <c r="BM246" s="14" t="s">
        <v>2571</v>
      </c>
    </row>
    <row r="247" spans="2:65" s="1" customFormat="1" ht="31.5" customHeight="1">
      <c r="B247" s="132"/>
      <c r="C247" s="168" t="s">
        <v>504</v>
      </c>
      <c r="D247" s="168" t="s">
        <v>217</v>
      </c>
      <c r="E247" s="169" t="s">
        <v>849</v>
      </c>
      <c r="F247" s="252" t="s">
        <v>850</v>
      </c>
      <c r="G247" s="251"/>
      <c r="H247" s="251"/>
      <c r="I247" s="251"/>
      <c r="J247" s="170" t="s">
        <v>245</v>
      </c>
      <c r="K247" s="171">
        <v>2</v>
      </c>
      <c r="L247" s="253">
        <v>0</v>
      </c>
      <c r="M247" s="251"/>
      <c r="N247" s="254">
        <f t="shared" si="45"/>
        <v>0</v>
      </c>
      <c r="O247" s="251"/>
      <c r="P247" s="251"/>
      <c r="Q247" s="251"/>
      <c r="R247" s="134"/>
      <c r="T247" s="165" t="s">
        <v>3</v>
      </c>
      <c r="U247" s="40" t="s">
        <v>39</v>
      </c>
      <c r="V247" s="32"/>
      <c r="W247" s="166">
        <f t="shared" si="46"/>
        <v>0</v>
      </c>
      <c r="X247" s="166">
        <v>0.01191</v>
      </c>
      <c r="Y247" s="166">
        <f t="shared" si="47"/>
        <v>0.02382</v>
      </c>
      <c r="Z247" s="166">
        <v>0</v>
      </c>
      <c r="AA247" s="167">
        <f t="shared" si="48"/>
        <v>0</v>
      </c>
      <c r="AR247" s="14" t="s">
        <v>203</v>
      </c>
      <c r="AT247" s="14" t="s">
        <v>217</v>
      </c>
      <c r="AU247" s="14" t="s">
        <v>84</v>
      </c>
      <c r="AY247" s="14" t="s">
        <v>196</v>
      </c>
      <c r="BE247" s="110">
        <f t="shared" si="49"/>
        <v>0</v>
      </c>
      <c r="BF247" s="110">
        <f t="shared" si="50"/>
        <v>0</v>
      </c>
      <c r="BG247" s="110">
        <f t="shared" si="51"/>
        <v>0</v>
      </c>
      <c r="BH247" s="110">
        <f t="shared" si="52"/>
        <v>0</v>
      </c>
      <c r="BI247" s="110">
        <f t="shared" si="53"/>
        <v>0</v>
      </c>
      <c r="BJ247" s="14" t="s">
        <v>9</v>
      </c>
      <c r="BK247" s="110">
        <f t="shared" si="54"/>
        <v>0</v>
      </c>
      <c r="BL247" s="14" t="s">
        <v>203</v>
      </c>
      <c r="BM247" s="14" t="s">
        <v>2572</v>
      </c>
    </row>
    <row r="248" spans="2:65" s="1" customFormat="1" ht="31.5" customHeight="1">
      <c r="B248" s="132"/>
      <c r="C248" s="168" t="s">
        <v>606</v>
      </c>
      <c r="D248" s="168" t="s">
        <v>217</v>
      </c>
      <c r="E248" s="169" t="s">
        <v>852</v>
      </c>
      <c r="F248" s="252" t="s">
        <v>2573</v>
      </c>
      <c r="G248" s="251"/>
      <c r="H248" s="251"/>
      <c r="I248" s="251"/>
      <c r="J248" s="170" t="s">
        <v>245</v>
      </c>
      <c r="K248" s="171">
        <v>1</v>
      </c>
      <c r="L248" s="253">
        <v>0</v>
      </c>
      <c r="M248" s="251"/>
      <c r="N248" s="254">
        <f t="shared" si="45"/>
        <v>0</v>
      </c>
      <c r="O248" s="251"/>
      <c r="P248" s="251"/>
      <c r="Q248" s="251"/>
      <c r="R248" s="134"/>
      <c r="T248" s="165" t="s">
        <v>3</v>
      </c>
      <c r="U248" s="40" t="s">
        <v>39</v>
      </c>
      <c r="V248" s="32"/>
      <c r="W248" s="166">
        <f t="shared" si="46"/>
        <v>0</v>
      </c>
      <c r="X248" s="166">
        <v>0.01191</v>
      </c>
      <c r="Y248" s="166">
        <f t="shared" si="47"/>
        <v>0.01191</v>
      </c>
      <c r="Z248" s="166">
        <v>0</v>
      </c>
      <c r="AA248" s="167">
        <f t="shared" si="48"/>
        <v>0</v>
      </c>
      <c r="AR248" s="14" t="s">
        <v>203</v>
      </c>
      <c r="AT248" s="14" t="s">
        <v>217</v>
      </c>
      <c r="AU248" s="14" t="s">
        <v>84</v>
      </c>
      <c r="AY248" s="14" t="s">
        <v>196</v>
      </c>
      <c r="BE248" s="110">
        <f t="shared" si="49"/>
        <v>0</v>
      </c>
      <c r="BF248" s="110">
        <f t="shared" si="50"/>
        <v>0</v>
      </c>
      <c r="BG248" s="110">
        <f t="shared" si="51"/>
        <v>0</v>
      </c>
      <c r="BH248" s="110">
        <f t="shared" si="52"/>
        <v>0</v>
      </c>
      <c r="BI248" s="110">
        <f t="shared" si="53"/>
        <v>0</v>
      </c>
      <c r="BJ248" s="14" t="s">
        <v>9</v>
      </c>
      <c r="BK248" s="110">
        <f t="shared" si="54"/>
        <v>0</v>
      </c>
      <c r="BL248" s="14" t="s">
        <v>203</v>
      </c>
      <c r="BM248" s="14" t="s">
        <v>2574</v>
      </c>
    </row>
    <row r="249" spans="2:65" s="1" customFormat="1" ht="31.5" customHeight="1">
      <c r="B249" s="132"/>
      <c r="C249" s="168" t="s">
        <v>507</v>
      </c>
      <c r="D249" s="168" t="s">
        <v>217</v>
      </c>
      <c r="E249" s="169" t="s">
        <v>856</v>
      </c>
      <c r="F249" s="252" t="s">
        <v>857</v>
      </c>
      <c r="G249" s="251"/>
      <c r="H249" s="251"/>
      <c r="I249" s="251"/>
      <c r="J249" s="170" t="s">
        <v>245</v>
      </c>
      <c r="K249" s="171">
        <v>2</v>
      </c>
      <c r="L249" s="253">
        <v>0</v>
      </c>
      <c r="M249" s="251"/>
      <c r="N249" s="254">
        <f t="shared" si="45"/>
        <v>0</v>
      </c>
      <c r="O249" s="251"/>
      <c r="P249" s="251"/>
      <c r="Q249" s="251"/>
      <c r="R249" s="134"/>
      <c r="T249" s="165" t="s">
        <v>3</v>
      </c>
      <c r="U249" s="40" t="s">
        <v>39</v>
      </c>
      <c r="V249" s="32"/>
      <c r="W249" s="166">
        <f t="shared" si="46"/>
        <v>0</v>
      </c>
      <c r="X249" s="166">
        <v>0.01191</v>
      </c>
      <c r="Y249" s="166">
        <f t="shared" si="47"/>
        <v>0.02382</v>
      </c>
      <c r="Z249" s="166">
        <v>0</v>
      </c>
      <c r="AA249" s="167">
        <f t="shared" si="48"/>
        <v>0</v>
      </c>
      <c r="AR249" s="14" t="s">
        <v>203</v>
      </c>
      <c r="AT249" s="14" t="s">
        <v>217</v>
      </c>
      <c r="AU249" s="14" t="s">
        <v>84</v>
      </c>
      <c r="AY249" s="14" t="s">
        <v>196</v>
      </c>
      <c r="BE249" s="110">
        <f t="shared" si="49"/>
        <v>0</v>
      </c>
      <c r="BF249" s="110">
        <f t="shared" si="50"/>
        <v>0</v>
      </c>
      <c r="BG249" s="110">
        <f t="shared" si="51"/>
        <v>0</v>
      </c>
      <c r="BH249" s="110">
        <f t="shared" si="52"/>
        <v>0</v>
      </c>
      <c r="BI249" s="110">
        <f t="shared" si="53"/>
        <v>0</v>
      </c>
      <c r="BJ249" s="14" t="s">
        <v>9</v>
      </c>
      <c r="BK249" s="110">
        <f t="shared" si="54"/>
        <v>0</v>
      </c>
      <c r="BL249" s="14" t="s">
        <v>203</v>
      </c>
      <c r="BM249" s="14" t="s">
        <v>2575</v>
      </c>
    </row>
    <row r="250" spans="2:65" s="1" customFormat="1" ht="22.5" customHeight="1">
      <c r="B250" s="132"/>
      <c r="C250" s="168" t="s">
        <v>1551</v>
      </c>
      <c r="D250" s="168" t="s">
        <v>217</v>
      </c>
      <c r="E250" s="169" t="s">
        <v>2576</v>
      </c>
      <c r="F250" s="252" t="s">
        <v>2577</v>
      </c>
      <c r="G250" s="251"/>
      <c r="H250" s="251"/>
      <c r="I250" s="251"/>
      <c r="J250" s="170" t="s">
        <v>245</v>
      </c>
      <c r="K250" s="171">
        <v>1</v>
      </c>
      <c r="L250" s="253">
        <v>0</v>
      </c>
      <c r="M250" s="251"/>
      <c r="N250" s="254">
        <f t="shared" si="45"/>
        <v>0</v>
      </c>
      <c r="O250" s="251"/>
      <c r="P250" s="251"/>
      <c r="Q250" s="251"/>
      <c r="R250" s="134"/>
      <c r="T250" s="165" t="s">
        <v>3</v>
      </c>
      <c r="U250" s="40" t="s">
        <v>39</v>
      </c>
      <c r="V250" s="32"/>
      <c r="W250" s="166">
        <f t="shared" si="46"/>
        <v>0</v>
      </c>
      <c r="X250" s="166">
        <v>0.01191</v>
      </c>
      <c r="Y250" s="166">
        <f t="shared" si="47"/>
        <v>0.01191</v>
      </c>
      <c r="Z250" s="166">
        <v>0</v>
      </c>
      <c r="AA250" s="167">
        <f t="shared" si="48"/>
        <v>0</v>
      </c>
      <c r="AR250" s="14" t="s">
        <v>203</v>
      </c>
      <c r="AT250" s="14" t="s">
        <v>217</v>
      </c>
      <c r="AU250" s="14" t="s">
        <v>84</v>
      </c>
      <c r="AY250" s="14" t="s">
        <v>196</v>
      </c>
      <c r="BE250" s="110">
        <f t="shared" si="49"/>
        <v>0</v>
      </c>
      <c r="BF250" s="110">
        <f t="shared" si="50"/>
        <v>0</v>
      </c>
      <c r="BG250" s="110">
        <f t="shared" si="51"/>
        <v>0</v>
      </c>
      <c r="BH250" s="110">
        <f t="shared" si="52"/>
        <v>0</v>
      </c>
      <c r="BI250" s="110">
        <f t="shared" si="53"/>
        <v>0</v>
      </c>
      <c r="BJ250" s="14" t="s">
        <v>9</v>
      </c>
      <c r="BK250" s="110">
        <f t="shared" si="54"/>
        <v>0</v>
      </c>
      <c r="BL250" s="14" t="s">
        <v>203</v>
      </c>
      <c r="BM250" s="14" t="s">
        <v>2578</v>
      </c>
    </row>
    <row r="251" spans="2:65" s="1" customFormat="1" ht="22.5" customHeight="1">
      <c r="B251" s="132"/>
      <c r="C251" s="168" t="s">
        <v>666</v>
      </c>
      <c r="D251" s="168" t="s">
        <v>217</v>
      </c>
      <c r="E251" s="169" t="s">
        <v>860</v>
      </c>
      <c r="F251" s="252" t="s">
        <v>2579</v>
      </c>
      <c r="G251" s="251"/>
      <c r="H251" s="251"/>
      <c r="I251" s="251"/>
      <c r="J251" s="170" t="s">
        <v>250</v>
      </c>
      <c r="K251" s="171">
        <v>2</v>
      </c>
      <c r="L251" s="253">
        <v>0</v>
      </c>
      <c r="M251" s="251"/>
      <c r="N251" s="254">
        <f t="shared" si="45"/>
        <v>0</v>
      </c>
      <c r="O251" s="251"/>
      <c r="P251" s="251"/>
      <c r="Q251" s="251"/>
      <c r="R251" s="134"/>
      <c r="T251" s="165" t="s">
        <v>3</v>
      </c>
      <c r="U251" s="40" t="s">
        <v>39</v>
      </c>
      <c r="V251" s="32"/>
      <c r="W251" s="166">
        <f t="shared" si="46"/>
        <v>0</v>
      </c>
      <c r="X251" s="166">
        <v>0.00832</v>
      </c>
      <c r="Y251" s="166">
        <f t="shared" si="47"/>
        <v>0.01664</v>
      </c>
      <c r="Z251" s="166">
        <v>0</v>
      </c>
      <c r="AA251" s="167">
        <f t="shared" si="48"/>
        <v>0</v>
      </c>
      <c r="AR251" s="14" t="s">
        <v>203</v>
      </c>
      <c r="AT251" s="14" t="s">
        <v>217</v>
      </c>
      <c r="AU251" s="14" t="s">
        <v>84</v>
      </c>
      <c r="AY251" s="14" t="s">
        <v>196</v>
      </c>
      <c r="BE251" s="110">
        <f t="shared" si="49"/>
        <v>0</v>
      </c>
      <c r="BF251" s="110">
        <f t="shared" si="50"/>
        <v>0</v>
      </c>
      <c r="BG251" s="110">
        <f t="shared" si="51"/>
        <v>0</v>
      </c>
      <c r="BH251" s="110">
        <f t="shared" si="52"/>
        <v>0</v>
      </c>
      <c r="BI251" s="110">
        <f t="shared" si="53"/>
        <v>0</v>
      </c>
      <c r="BJ251" s="14" t="s">
        <v>9</v>
      </c>
      <c r="BK251" s="110">
        <f t="shared" si="54"/>
        <v>0</v>
      </c>
      <c r="BL251" s="14" t="s">
        <v>203</v>
      </c>
      <c r="BM251" s="14" t="s">
        <v>2580</v>
      </c>
    </row>
    <row r="252" spans="2:65" s="1" customFormat="1" ht="22.5" customHeight="1">
      <c r="B252" s="132"/>
      <c r="C252" s="168" t="s">
        <v>675</v>
      </c>
      <c r="D252" s="168" t="s">
        <v>217</v>
      </c>
      <c r="E252" s="169" t="s">
        <v>864</v>
      </c>
      <c r="F252" s="252" t="s">
        <v>2581</v>
      </c>
      <c r="G252" s="251"/>
      <c r="H252" s="251"/>
      <c r="I252" s="251"/>
      <c r="J252" s="170" t="s">
        <v>250</v>
      </c>
      <c r="K252" s="171">
        <v>1</v>
      </c>
      <c r="L252" s="253">
        <v>0</v>
      </c>
      <c r="M252" s="251"/>
      <c r="N252" s="254">
        <f t="shared" si="45"/>
        <v>0</v>
      </c>
      <c r="O252" s="251"/>
      <c r="P252" s="251"/>
      <c r="Q252" s="251"/>
      <c r="R252" s="134"/>
      <c r="T252" s="165" t="s">
        <v>3</v>
      </c>
      <c r="U252" s="40" t="s">
        <v>39</v>
      </c>
      <c r="V252" s="32"/>
      <c r="W252" s="166">
        <f t="shared" si="46"/>
        <v>0</v>
      </c>
      <c r="X252" s="166">
        <v>0.00832</v>
      </c>
      <c r="Y252" s="166">
        <f t="shared" si="47"/>
        <v>0.00832</v>
      </c>
      <c r="Z252" s="166">
        <v>0</v>
      </c>
      <c r="AA252" s="167">
        <f t="shared" si="48"/>
        <v>0</v>
      </c>
      <c r="AR252" s="14" t="s">
        <v>203</v>
      </c>
      <c r="AT252" s="14" t="s">
        <v>217</v>
      </c>
      <c r="AU252" s="14" t="s">
        <v>84</v>
      </c>
      <c r="AY252" s="14" t="s">
        <v>196</v>
      </c>
      <c r="BE252" s="110">
        <f t="shared" si="49"/>
        <v>0</v>
      </c>
      <c r="BF252" s="110">
        <f t="shared" si="50"/>
        <v>0</v>
      </c>
      <c r="BG252" s="110">
        <f t="shared" si="51"/>
        <v>0</v>
      </c>
      <c r="BH252" s="110">
        <f t="shared" si="52"/>
        <v>0</v>
      </c>
      <c r="BI252" s="110">
        <f t="shared" si="53"/>
        <v>0</v>
      </c>
      <c r="BJ252" s="14" t="s">
        <v>9</v>
      </c>
      <c r="BK252" s="110">
        <f t="shared" si="54"/>
        <v>0</v>
      </c>
      <c r="BL252" s="14" t="s">
        <v>203</v>
      </c>
      <c r="BM252" s="14" t="s">
        <v>2582</v>
      </c>
    </row>
    <row r="253" spans="2:65" s="1" customFormat="1" ht="22.5" customHeight="1">
      <c r="B253" s="132"/>
      <c r="C253" s="168" t="s">
        <v>684</v>
      </c>
      <c r="D253" s="168" t="s">
        <v>217</v>
      </c>
      <c r="E253" s="169" t="s">
        <v>868</v>
      </c>
      <c r="F253" s="252" t="s">
        <v>2583</v>
      </c>
      <c r="G253" s="251"/>
      <c r="H253" s="251"/>
      <c r="I253" s="251"/>
      <c r="J253" s="170" t="s">
        <v>250</v>
      </c>
      <c r="K253" s="171">
        <v>1</v>
      </c>
      <c r="L253" s="253">
        <v>0</v>
      </c>
      <c r="M253" s="251"/>
      <c r="N253" s="254">
        <f t="shared" si="45"/>
        <v>0</v>
      </c>
      <c r="O253" s="251"/>
      <c r="P253" s="251"/>
      <c r="Q253" s="251"/>
      <c r="R253" s="134"/>
      <c r="T253" s="165" t="s">
        <v>3</v>
      </c>
      <c r="U253" s="40" t="s">
        <v>39</v>
      </c>
      <c r="V253" s="32"/>
      <c r="W253" s="166">
        <f t="shared" si="46"/>
        <v>0</v>
      </c>
      <c r="X253" s="166">
        <v>0.00832</v>
      </c>
      <c r="Y253" s="166">
        <f t="shared" si="47"/>
        <v>0.00832</v>
      </c>
      <c r="Z253" s="166">
        <v>0</v>
      </c>
      <c r="AA253" s="167">
        <f t="shared" si="48"/>
        <v>0</v>
      </c>
      <c r="AR253" s="14" t="s">
        <v>203</v>
      </c>
      <c r="AT253" s="14" t="s">
        <v>217</v>
      </c>
      <c r="AU253" s="14" t="s">
        <v>84</v>
      </c>
      <c r="AY253" s="14" t="s">
        <v>196</v>
      </c>
      <c r="BE253" s="110">
        <f t="shared" si="49"/>
        <v>0</v>
      </c>
      <c r="BF253" s="110">
        <f t="shared" si="50"/>
        <v>0</v>
      </c>
      <c r="BG253" s="110">
        <f t="shared" si="51"/>
        <v>0</v>
      </c>
      <c r="BH253" s="110">
        <f t="shared" si="52"/>
        <v>0</v>
      </c>
      <c r="BI253" s="110">
        <f t="shared" si="53"/>
        <v>0</v>
      </c>
      <c r="BJ253" s="14" t="s">
        <v>9</v>
      </c>
      <c r="BK253" s="110">
        <f t="shared" si="54"/>
        <v>0</v>
      </c>
      <c r="BL253" s="14" t="s">
        <v>203</v>
      </c>
      <c r="BM253" s="14" t="s">
        <v>2584</v>
      </c>
    </row>
    <row r="254" spans="2:65" s="1" customFormat="1" ht="31.5" customHeight="1">
      <c r="B254" s="132"/>
      <c r="C254" s="168" t="s">
        <v>603</v>
      </c>
      <c r="D254" s="168" t="s">
        <v>217</v>
      </c>
      <c r="E254" s="169" t="s">
        <v>872</v>
      </c>
      <c r="F254" s="252" t="s">
        <v>873</v>
      </c>
      <c r="G254" s="251"/>
      <c r="H254" s="251"/>
      <c r="I254" s="251"/>
      <c r="J254" s="170" t="s">
        <v>250</v>
      </c>
      <c r="K254" s="171">
        <v>2</v>
      </c>
      <c r="L254" s="253">
        <v>0</v>
      </c>
      <c r="M254" s="251"/>
      <c r="N254" s="254">
        <f t="shared" si="45"/>
        <v>0</v>
      </c>
      <c r="O254" s="251"/>
      <c r="P254" s="251"/>
      <c r="Q254" s="251"/>
      <c r="R254" s="134"/>
      <c r="T254" s="165" t="s">
        <v>3</v>
      </c>
      <c r="U254" s="40" t="s">
        <v>39</v>
      </c>
      <c r="V254" s="32"/>
      <c r="W254" s="166">
        <f t="shared" si="46"/>
        <v>0</v>
      </c>
      <c r="X254" s="166">
        <v>0.00073</v>
      </c>
      <c r="Y254" s="166">
        <f t="shared" si="47"/>
        <v>0.00146</v>
      </c>
      <c r="Z254" s="166">
        <v>0</v>
      </c>
      <c r="AA254" s="167">
        <f t="shared" si="48"/>
        <v>0</v>
      </c>
      <c r="AR254" s="14" t="s">
        <v>203</v>
      </c>
      <c r="AT254" s="14" t="s">
        <v>217</v>
      </c>
      <c r="AU254" s="14" t="s">
        <v>84</v>
      </c>
      <c r="AY254" s="14" t="s">
        <v>196</v>
      </c>
      <c r="BE254" s="110">
        <f t="shared" si="49"/>
        <v>0</v>
      </c>
      <c r="BF254" s="110">
        <f t="shared" si="50"/>
        <v>0</v>
      </c>
      <c r="BG254" s="110">
        <f t="shared" si="51"/>
        <v>0</v>
      </c>
      <c r="BH254" s="110">
        <f t="shared" si="52"/>
        <v>0</v>
      </c>
      <c r="BI254" s="110">
        <f t="shared" si="53"/>
        <v>0</v>
      </c>
      <c r="BJ254" s="14" t="s">
        <v>9</v>
      </c>
      <c r="BK254" s="110">
        <f t="shared" si="54"/>
        <v>0</v>
      </c>
      <c r="BL254" s="14" t="s">
        <v>203</v>
      </c>
      <c r="BM254" s="14" t="s">
        <v>2585</v>
      </c>
    </row>
    <row r="255" spans="2:65" s="1" customFormat="1" ht="31.5" customHeight="1">
      <c r="B255" s="132"/>
      <c r="C255" s="168" t="s">
        <v>896</v>
      </c>
      <c r="D255" s="168" t="s">
        <v>217</v>
      </c>
      <c r="E255" s="169" t="s">
        <v>2586</v>
      </c>
      <c r="F255" s="252" t="s">
        <v>2587</v>
      </c>
      <c r="G255" s="251"/>
      <c r="H255" s="251"/>
      <c r="I255" s="251"/>
      <c r="J255" s="170" t="s">
        <v>250</v>
      </c>
      <c r="K255" s="171">
        <v>1</v>
      </c>
      <c r="L255" s="253">
        <v>0</v>
      </c>
      <c r="M255" s="251"/>
      <c r="N255" s="254">
        <f t="shared" si="45"/>
        <v>0</v>
      </c>
      <c r="O255" s="251"/>
      <c r="P255" s="251"/>
      <c r="Q255" s="251"/>
      <c r="R255" s="134"/>
      <c r="T255" s="165" t="s">
        <v>3</v>
      </c>
      <c r="U255" s="40" t="s">
        <v>39</v>
      </c>
      <c r="V255" s="32"/>
      <c r="W255" s="166">
        <f t="shared" si="46"/>
        <v>0</v>
      </c>
      <c r="X255" s="166">
        <v>0.00073</v>
      </c>
      <c r="Y255" s="166">
        <f t="shared" si="47"/>
        <v>0.00073</v>
      </c>
      <c r="Z255" s="166">
        <v>0</v>
      </c>
      <c r="AA255" s="167">
        <f t="shared" si="48"/>
        <v>0</v>
      </c>
      <c r="AR255" s="14" t="s">
        <v>203</v>
      </c>
      <c r="AT255" s="14" t="s">
        <v>217</v>
      </c>
      <c r="AU255" s="14" t="s">
        <v>84</v>
      </c>
      <c r="AY255" s="14" t="s">
        <v>196</v>
      </c>
      <c r="BE255" s="110">
        <f t="shared" si="49"/>
        <v>0</v>
      </c>
      <c r="BF255" s="110">
        <f t="shared" si="50"/>
        <v>0</v>
      </c>
      <c r="BG255" s="110">
        <f t="shared" si="51"/>
        <v>0</v>
      </c>
      <c r="BH255" s="110">
        <f t="shared" si="52"/>
        <v>0</v>
      </c>
      <c r="BI255" s="110">
        <f t="shared" si="53"/>
        <v>0</v>
      </c>
      <c r="BJ255" s="14" t="s">
        <v>9</v>
      </c>
      <c r="BK255" s="110">
        <f t="shared" si="54"/>
        <v>0</v>
      </c>
      <c r="BL255" s="14" t="s">
        <v>203</v>
      </c>
      <c r="BM255" s="14" t="s">
        <v>2588</v>
      </c>
    </row>
    <row r="256" spans="2:65" s="1" customFormat="1" ht="69.75" customHeight="1">
      <c r="B256" s="132"/>
      <c r="C256" s="168" t="s">
        <v>1757</v>
      </c>
      <c r="D256" s="168" t="s">
        <v>217</v>
      </c>
      <c r="E256" s="169" t="s">
        <v>2589</v>
      </c>
      <c r="F256" s="252" t="s">
        <v>2590</v>
      </c>
      <c r="G256" s="251"/>
      <c r="H256" s="251"/>
      <c r="I256" s="251"/>
      <c r="J256" s="170" t="s">
        <v>250</v>
      </c>
      <c r="K256" s="171">
        <v>1</v>
      </c>
      <c r="L256" s="253">
        <v>0</v>
      </c>
      <c r="M256" s="251"/>
      <c r="N256" s="254">
        <f t="shared" si="45"/>
        <v>0</v>
      </c>
      <c r="O256" s="251"/>
      <c r="P256" s="251"/>
      <c r="Q256" s="251"/>
      <c r="R256" s="134"/>
      <c r="T256" s="165" t="s">
        <v>3</v>
      </c>
      <c r="U256" s="40" t="s">
        <v>39</v>
      </c>
      <c r="V256" s="32"/>
      <c r="W256" s="166">
        <f t="shared" si="46"/>
        <v>0</v>
      </c>
      <c r="X256" s="166">
        <v>0.00073</v>
      </c>
      <c r="Y256" s="166">
        <f t="shared" si="47"/>
        <v>0.00073</v>
      </c>
      <c r="Z256" s="166">
        <v>0</v>
      </c>
      <c r="AA256" s="167">
        <f t="shared" si="48"/>
        <v>0</v>
      </c>
      <c r="AR256" s="14" t="s">
        <v>203</v>
      </c>
      <c r="AT256" s="14" t="s">
        <v>217</v>
      </c>
      <c r="AU256" s="14" t="s">
        <v>84</v>
      </c>
      <c r="AY256" s="14" t="s">
        <v>196</v>
      </c>
      <c r="BE256" s="110">
        <f t="shared" si="49"/>
        <v>0</v>
      </c>
      <c r="BF256" s="110">
        <f t="shared" si="50"/>
        <v>0</v>
      </c>
      <c r="BG256" s="110">
        <f t="shared" si="51"/>
        <v>0</v>
      </c>
      <c r="BH256" s="110">
        <f t="shared" si="52"/>
        <v>0</v>
      </c>
      <c r="BI256" s="110">
        <f t="shared" si="53"/>
        <v>0</v>
      </c>
      <c r="BJ256" s="14" t="s">
        <v>9</v>
      </c>
      <c r="BK256" s="110">
        <f t="shared" si="54"/>
        <v>0</v>
      </c>
      <c r="BL256" s="14" t="s">
        <v>203</v>
      </c>
      <c r="BM256" s="14" t="s">
        <v>2591</v>
      </c>
    </row>
    <row r="257" spans="2:65" s="1" customFormat="1" ht="44.25" customHeight="1">
      <c r="B257" s="132"/>
      <c r="C257" s="168" t="s">
        <v>719</v>
      </c>
      <c r="D257" s="168" t="s">
        <v>217</v>
      </c>
      <c r="E257" s="169" t="s">
        <v>2592</v>
      </c>
      <c r="F257" s="252" t="s">
        <v>2593</v>
      </c>
      <c r="G257" s="251"/>
      <c r="H257" s="251"/>
      <c r="I257" s="251"/>
      <c r="J257" s="170" t="s">
        <v>250</v>
      </c>
      <c r="K257" s="171">
        <v>1</v>
      </c>
      <c r="L257" s="253">
        <v>0</v>
      </c>
      <c r="M257" s="251"/>
      <c r="N257" s="254">
        <f t="shared" si="45"/>
        <v>0</v>
      </c>
      <c r="O257" s="251"/>
      <c r="P257" s="251"/>
      <c r="Q257" s="251"/>
      <c r="R257" s="134"/>
      <c r="T257" s="165" t="s">
        <v>3</v>
      </c>
      <c r="U257" s="40" t="s">
        <v>39</v>
      </c>
      <c r="V257" s="32"/>
      <c r="W257" s="166">
        <f t="shared" si="46"/>
        <v>0</v>
      </c>
      <c r="X257" s="166">
        <v>0.0001</v>
      </c>
      <c r="Y257" s="166">
        <f t="shared" si="47"/>
        <v>0.0001</v>
      </c>
      <c r="Z257" s="166">
        <v>0</v>
      </c>
      <c r="AA257" s="167">
        <f t="shared" si="48"/>
        <v>0</v>
      </c>
      <c r="AR257" s="14" t="s">
        <v>203</v>
      </c>
      <c r="AT257" s="14" t="s">
        <v>217</v>
      </c>
      <c r="AU257" s="14" t="s">
        <v>84</v>
      </c>
      <c r="AY257" s="14" t="s">
        <v>196</v>
      </c>
      <c r="BE257" s="110">
        <f t="shared" si="49"/>
        <v>0</v>
      </c>
      <c r="BF257" s="110">
        <f t="shared" si="50"/>
        <v>0</v>
      </c>
      <c r="BG257" s="110">
        <f t="shared" si="51"/>
        <v>0</v>
      </c>
      <c r="BH257" s="110">
        <f t="shared" si="52"/>
        <v>0</v>
      </c>
      <c r="BI257" s="110">
        <f t="shared" si="53"/>
        <v>0</v>
      </c>
      <c r="BJ257" s="14" t="s">
        <v>9</v>
      </c>
      <c r="BK257" s="110">
        <f t="shared" si="54"/>
        <v>0</v>
      </c>
      <c r="BL257" s="14" t="s">
        <v>203</v>
      </c>
      <c r="BM257" s="14" t="s">
        <v>2594</v>
      </c>
    </row>
    <row r="258" spans="2:65" s="1" customFormat="1" ht="31.5" customHeight="1">
      <c r="B258" s="132"/>
      <c r="C258" s="168" t="s">
        <v>1753</v>
      </c>
      <c r="D258" s="168" t="s">
        <v>217</v>
      </c>
      <c r="E258" s="169" t="s">
        <v>2595</v>
      </c>
      <c r="F258" s="252" t="s">
        <v>2596</v>
      </c>
      <c r="G258" s="251"/>
      <c r="H258" s="251"/>
      <c r="I258" s="251"/>
      <c r="J258" s="170" t="s">
        <v>224</v>
      </c>
      <c r="K258" s="172">
        <v>0</v>
      </c>
      <c r="L258" s="253">
        <v>0</v>
      </c>
      <c r="M258" s="251"/>
      <c r="N258" s="254">
        <f t="shared" si="45"/>
        <v>0</v>
      </c>
      <c r="O258" s="251"/>
      <c r="P258" s="251"/>
      <c r="Q258" s="251"/>
      <c r="R258" s="134"/>
      <c r="T258" s="165" t="s">
        <v>3</v>
      </c>
      <c r="U258" s="40" t="s">
        <v>39</v>
      </c>
      <c r="V258" s="32"/>
      <c r="W258" s="166">
        <f t="shared" si="46"/>
        <v>0</v>
      </c>
      <c r="X258" s="166">
        <v>0</v>
      </c>
      <c r="Y258" s="166">
        <f t="shared" si="47"/>
        <v>0</v>
      </c>
      <c r="Z258" s="166">
        <v>0</v>
      </c>
      <c r="AA258" s="167">
        <f t="shared" si="48"/>
        <v>0</v>
      </c>
      <c r="AR258" s="14" t="s">
        <v>203</v>
      </c>
      <c r="AT258" s="14" t="s">
        <v>217</v>
      </c>
      <c r="AU258" s="14" t="s">
        <v>84</v>
      </c>
      <c r="AY258" s="14" t="s">
        <v>196</v>
      </c>
      <c r="BE258" s="110">
        <f t="shared" si="49"/>
        <v>0</v>
      </c>
      <c r="BF258" s="110">
        <f t="shared" si="50"/>
        <v>0</v>
      </c>
      <c r="BG258" s="110">
        <f t="shared" si="51"/>
        <v>0</v>
      </c>
      <c r="BH258" s="110">
        <f t="shared" si="52"/>
        <v>0</v>
      </c>
      <c r="BI258" s="110">
        <f t="shared" si="53"/>
        <v>0</v>
      </c>
      <c r="BJ258" s="14" t="s">
        <v>9</v>
      </c>
      <c r="BK258" s="110">
        <f t="shared" si="54"/>
        <v>0</v>
      </c>
      <c r="BL258" s="14" t="s">
        <v>203</v>
      </c>
      <c r="BM258" s="14" t="s">
        <v>2597</v>
      </c>
    </row>
    <row r="259" spans="2:63" s="10" customFormat="1" ht="29.85" customHeight="1">
      <c r="B259" s="150"/>
      <c r="C259" s="151"/>
      <c r="D259" s="160" t="s">
        <v>1964</v>
      </c>
      <c r="E259" s="160"/>
      <c r="F259" s="160"/>
      <c r="G259" s="160"/>
      <c r="H259" s="160"/>
      <c r="I259" s="160"/>
      <c r="J259" s="160"/>
      <c r="K259" s="160"/>
      <c r="L259" s="160"/>
      <c r="M259" s="160"/>
      <c r="N259" s="264">
        <f>BK259</f>
        <v>0</v>
      </c>
      <c r="O259" s="265"/>
      <c r="P259" s="265"/>
      <c r="Q259" s="265"/>
      <c r="R259" s="153"/>
      <c r="T259" s="154"/>
      <c r="U259" s="151"/>
      <c r="V259" s="151"/>
      <c r="W259" s="155">
        <f>SUM(W260:W263)</f>
        <v>0</v>
      </c>
      <c r="X259" s="151"/>
      <c r="Y259" s="155">
        <f>SUM(Y260:Y263)</f>
        <v>0.33488</v>
      </c>
      <c r="Z259" s="151"/>
      <c r="AA259" s="156">
        <f>SUM(AA260:AA263)</f>
        <v>0</v>
      </c>
      <c r="AR259" s="157" t="s">
        <v>84</v>
      </c>
      <c r="AT259" s="158" t="s">
        <v>73</v>
      </c>
      <c r="AU259" s="158" t="s">
        <v>9</v>
      </c>
      <c r="AY259" s="157" t="s">
        <v>196</v>
      </c>
      <c r="BK259" s="159">
        <f>SUM(BK260:BK263)</f>
        <v>0</v>
      </c>
    </row>
    <row r="260" spans="2:65" s="1" customFormat="1" ht="31.5" customHeight="1">
      <c r="B260" s="132"/>
      <c r="C260" s="168" t="s">
        <v>688</v>
      </c>
      <c r="D260" s="168" t="s">
        <v>217</v>
      </c>
      <c r="E260" s="169" t="s">
        <v>2598</v>
      </c>
      <c r="F260" s="252" t="s">
        <v>2599</v>
      </c>
      <c r="G260" s="251"/>
      <c r="H260" s="251"/>
      <c r="I260" s="251"/>
      <c r="J260" s="170" t="s">
        <v>250</v>
      </c>
      <c r="K260" s="171">
        <v>4</v>
      </c>
      <c r="L260" s="253">
        <v>0</v>
      </c>
      <c r="M260" s="251"/>
      <c r="N260" s="254">
        <f>ROUND(L260*K260,0)</f>
        <v>0</v>
      </c>
      <c r="O260" s="251"/>
      <c r="P260" s="251"/>
      <c r="Q260" s="251"/>
      <c r="R260" s="134"/>
      <c r="T260" s="165" t="s">
        <v>3</v>
      </c>
      <c r="U260" s="40" t="s">
        <v>39</v>
      </c>
      <c r="V260" s="32"/>
      <c r="W260" s="166">
        <f>V260*K260</f>
        <v>0</v>
      </c>
      <c r="X260" s="166">
        <v>0.04784</v>
      </c>
      <c r="Y260" s="166">
        <f>X260*K260</f>
        <v>0.19136</v>
      </c>
      <c r="Z260" s="166">
        <v>0</v>
      </c>
      <c r="AA260" s="167">
        <f>Z260*K260</f>
        <v>0</v>
      </c>
      <c r="AR260" s="14" t="s">
        <v>203</v>
      </c>
      <c r="AT260" s="14" t="s">
        <v>217</v>
      </c>
      <c r="AU260" s="14" t="s">
        <v>84</v>
      </c>
      <c r="AY260" s="14" t="s">
        <v>196</v>
      </c>
      <c r="BE260" s="110">
        <f>IF(U260="základní",N260,0)</f>
        <v>0</v>
      </c>
      <c r="BF260" s="110">
        <f>IF(U260="snížená",N260,0)</f>
        <v>0</v>
      </c>
      <c r="BG260" s="110">
        <f>IF(U260="zákl. přenesená",N260,0)</f>
        <v>0</v>
      </c>
      <c r="BH260" s="110">
        <f>IF(U260="sníž. přenesená",N260,0)</f>
        <v>0</v>
      </c>
      <c r="BI260" s="110">
        <f>IF(U260="nulová",N260,0)</f>
        <v>0</v>
      </c>
      <c r="BJ260" s="14" t="s">
        <v>9</v>
      </c>
      <c r="BK260" s="110">
        <f>ROUND(L260*K260,0)</f>
        <v>0</v>
      </c>
      <c r="BL260" s="14" t="s">
        <v>203</v>
      </c>
      <c r="BM260" s="14" t="s">
        <v>2600</v>
      </c>
    </row>
    <row r="261" spans="2:65" s="1" customFormat="1" ht="31.5" customHeight="1">
      <c r="B261" s="132"/>
      <c r="C261" s="168" t="s">
        <v>696</v>
      </c>
      <c r="D261" s="168" t="s">
        <v>217</v>
      </c>
      <c r="E261" s="169" t="s">
        <v>2601</v>
      </c>
      <c r="F261" s="252" t="s">
        <v>2602</v>
      </c>
      <c r="G261" s="251"/>
      <c r="H261" s="251"/>
      <c r="I261" s="251"/>
      <c r="J261" s="170" t="s">
        <v>250</v>
      </c>
      <c r="K261" s="171">
        <v>3</v>
      </c>
      <c r="L261" s="253">
        <v>0</v>
      </c>
      <c r="M261" s="251"/>
      <c r="N261" s="254">
        <f>ROUND(L261*K261,0)</f>
        <v>0</v>
      </c>
      <c r="O261" s="251"/>
      <c r="P261" s="251"/>
      <c r="Q261" s="251"/>
      <c r="R261" s="134"/>
      <c r="T261" s="165" t="s">
        <v>3</v>
      </c>
      <c r="U261" s="40" t="s">
        <v>39</v>
      </c>
      <c r="V261" s="32"/>
      <c r="W261" s="166">
        <f>V261*K261</f>
        <v>0</v>
      </c>
      <c r="X261" s="166">
        <v>0.04784</v>
      </c>
      <c r="Y261" s="166">
        <f>X261*K261</f>
        <v>0.14352</v>
      </c>
      <c r="Z261" s="166">
        <v>0</v>
      </c>
      <c r="AA261" s="167">
        <f>Z261*K261</f>
        <v>0</v>
      </c>
      <c r="AR261" s="14" t="s">
        <v>203</v>
      </c>
      <c r="AT261" s="14" t="s">
        <v>217</v>
      </c>
      <c r="AU261" s="14" t="s">
        <v>84</v>
      </c>
      <c r="AY261" s="14" t="s">
        <v>196</v>
      </c>
      <c r="BE261" s="110">
        <f>IF(U261="základní",N261,0)</f>
        <v>0</v>
      </c>
      <c r="BF261" s="110">
        <f>IF(U261="snížená",N261,0)</f>
        <v>0</v>
      </c>
      <c r="BG261" s="110">
        <f>IF(U261="zákl. přenesená",N261,0)</f>
        <v>0</v>
      </c>
      <c r="BH261" s="110">
        <f>IF(U261="sníž. přenesená",N261,0)</f>
        <v>0</v>
      </c>
      <c r="BI261" s="110">
        <f>IF(U261="nulová",N261,0)</f>
        <v>0</v>
      </c>
      <c r="BJ261" s="14" t="s">
        <v>9</v>
      </c>
      <c r="BK261" s="110">
        <f>ROUND(L261*K261,0)</f>
        <v>0</v>
      </c>
      <c r="BL261" s="14" t="s">
        <v>203</v>
      </c>
      <c r="BM261" s="14" t="s">
        <v>2603</v>
      </c>
    </row>
    <row r="262" spans="2:65" s="1" customFormat="1" ht="22.5" customHeight="1">
      <c r="B262" s="132"/>
      <c r="C262" s="168" t="s">
        <v>692</v>
      </c>
      <c r="D262" s="168" t="s">
        <v>217</v>
      </c>
      <c r="E262" s="169" t="s">
        <v>2040</v>
      </c>
      <c r="F262" s="252" t="s">
        <v>282</v>
      </c>
      <c r="G262" s="251"/>
      <c r="H262" s="251"/>
      <c r="I262" s="251"/>
      <c r="J262" s="170" t="s">
        <v>224</v>
      </c>
      <c r="K262" s="172">
        <v>0</v>
      </c>
      <c r="L262" s="253">
        <v>0</v>
      </c>
      <c r="M262" s="251"/>
      <c r="N262" s="254">
        <f>ROUND(L262*K262,0)</f>
        <v>0</v>
      </c>
      <c r="O262" s="251"/>
      <c r="P262" s="251"/>
      <c r="Q262" s="251"/>
      <c r="R262" s="134"/>
      <c r="T262" s="165" t="s">
        <v>3</v>
      </c>
      <c r="U262" s="40" t="s">
        <v>39</v>
      </c>
      <c r="V262" s="32"/>
      <c r="W262" s="166">
        <f>V262*K262</f>
        <v>0</v>
      </c>
      <c r="X262" s="166">
        <v>0</v>
      </c>
      <c r="Y262" s="166">
        <f>X262*K262</f>
        <v>0</v>
      </c>
      <c r="Z262" s="166">
        <v>0</v>
      </c>
      <c r="AA262" s="167">
        <f>Z262*K262</f>
        <v>0</v>
      </c>
      <c r="AR262" s="14" t="s">
        <v>203</v>
      </c>
      <c r="AT262" s="14" t="s">
        <v>217</v>
      </c>
      <c r="AU262" s="14" t="s">
        <v>84</v>
      </c>
      <c r="AY262" s="14" t="s">
        <v>196</v>
      </c>
      <c r="BE262" s="110">
        <f>IF(U262="základní",N262,0)</f>
        <v>0</v>
      </c>
      <c r="BF262" s="110">
        <f>IF(U262="snížená",N262,0)</f>
        <v>0</v>
      </c>
      <c r="BG262" s="110">
        <f>IF(U262="zákl. přenesená",N262,0)</f>
        <v>0</v>
      </c>
      <c r="BH262" s="110">
        <f>IF(U262="sníž. přenesená",N262,0)</f>
        <v>0</v>
      </c>
      <c r="BI262" s="110">
        <f>IF(U262="nulová",N262,0)</f>
        <v>0</v>
      </c>
      <c r="BJ262" s="14" t="s">
        <v>9</v>
      </c>
      <c r="BK262" s="110">
        <f>ROUND(L262*K262,0)</f>
        <v>0</v>
      </c>
      <c r="BL262" s="14" t="s">
        <v>203</v>
      </c>
      <c r="BM262" s="14" t="s">
        <v>2604</v>
      </c>
    </row>
    <row r="263" spans="2:65" s="1" customFormat="1" ht="31.5" customHeight="1">
      <c r="B263" s="132"/>
      <c r="C263" s="168" t="s">
        <v>700</v>
      </c>
      <c r="D263" s="168" t="s">
        <v>217</v>
      </c>
      <c r="E263" s="169" t="s">
        <v>2042</v>
      </c>
      <c r="F263" s="252" t="s">
        <v>2043</v>
      </c>
      <c r="G263" s="251"/>
      <c r="H263" s="251"/>
      <c r="I263" s="251"/>
      <c r="J263" s="170" t="s">
        <v>224</v>
      </c>
      <c r="K263" s="172">
        <v>0</v>
      </c>
      <c r="L263" s="253">
        <v>0</v>
      </c>
      <c r="M263" s="251"/>
      <c r="N263" s="254">
        <f>ROUND(L263*K263,0)</f>
        <v>0</v>
      </c>
      <c r="O263" s="251"/>
      <c r="P263" s="251"/>
      <c r="Q263" s="251"/>
      <c r="R263" s="134"/>
      <c r="T263" s="165" t="s">
        <v>3</v>
      </c>
      <c r="U263" s="40" t="s">
        <v>39</v>
      </c>
      <c r="V263" s="32"/>
      <c r="W263" s="166">
        <f>V263*K263</f>
        <v>0</v>
      </c>
      <c r="X263" s="166">
        <v>0</v>
      </c>
      <c r="Y263" s="166">
        <f>X263*K263</f>
        <v>0</v>
      </c>
      <c r="Z263" s="166">
        <v>0</v>
      </c>
      <c r="AA263" s="167">
        <f>Z263*K263</f>
        <v>0</v>
      </c>
      <c r="AR263" s="14" t="s">
        <v>203</v>
      </c>
      <c r="AT263" s="14" t="s">
        <v>217</v>
      </c>
      <c r="AU263" s="14" t="s">
        <v>84</v>
      </c>
      <c r="AY263" s="14" t="s">
        <v>196</v>
      </c>
      <c r="BE263" s="110">
        <f>IF(U263="základní",N263,0)</f>
        <v>0</v>
      </c>
      <c r="BF263" s="110">
        <f>IF(U263="snížená",N263,0)</f>
        <v>0</v>
      </c>
      <c r="BG263" s="110">
        <f>IF(U263="zákl. přenesená",N263,0)</f>
        <v>0</v>
      </c>
      <c r="BH263" s="110">
        <f>IF(U263="sníž. přenesená",N263,0)</f>
        <v>0</v>
      </c>
      <c r="BI263" s="110">
        <f>IF(U263="nulová",N263,0)</f>
        <v>0</v>
      </c>
      <c r="BJ263" s="14" t="s">
        <v>9</v>
      </c>
      <c r="BK263" s="110">
        <f>ROUND(L263*K263,0)</f>
        <v>0</v>
      </c>
      <c r="BL263" s="14" t="s">
        <v>203</v>
      </c>
      <c r="BM263" s="14" t="s">
        <v>2605</v>
      </c>
    </row>
    <row r="264" spans="2:63" s="10" customFormat="1" ht="29.85" customHeight="1">
      <c r="B264" s="150"/>
      <c r="C264" s="151"/>
      <c r="D264" s="160" t="s">
        <v>169</v>
      </c>
      <c r="E264" s="160"/>
      <c r="F264" s="160"/>
      <c r="G264" s="160"/>
      <c r="H264" s="160"/>
      <c r="I264" s="160"/>
      <c r="J264" s="160"/>
      <c r="K264" s="160"/>
      <c r="L264" s="160"/>
      <c r="M264" s="160"/>
      <c r="N264" s="264">
        <f>BK264</f>
        <v>0</v>
      </c>
      <c r="O264" s="265"/>
      <c r="P264" s="265"/>
      <c r="Q264" s="265"/>
      <c r="R264" s="153"/>
      <c r="T264" s="154"/>
      <c r="U264" s="151"/>
      <c r="V264" s="151"/>
      <c r="W264" s="155">
        <f>SUM(W265:W270)</f>
        <v>0</v>
      </c>
      <c r="X264" s="151"/>
      <c r="Y264" s="155">
        <f>SUM(Y265:Y270)</f>
        <v>0.008199999999999999</v>
      </c>
      <c r="Z264" s="151"/>
      <c r="AA264" s="156">
        <f>SUM(AA265:AA270)</f>
        <v>0</v>
      </c>
      <c r="AR264" s="157" t="s">
        <v>84</v>
      </c>
      <c r="AT264" s="158" t="s">
        <v>73</v>
      </c>
      <c r="AU264" s="158" t="s">
        <v>9</v>
      </c>
      <c r="AY264" s="157" t="s">
        <v>196</v>
      </c>
      <c r="BK264" s="159">
        <f>SUM(BK265:BK270)</f>
        <v>0</v>
      </c>
    </row>
    <row r="265" spans="2:65" s="1" customFormat="1" ht="44.25" customHeight="1">
      <c r="B265" s="132"/>
      <c r="C265" s="168" t="s">
        <v>817</v>
      </c>
      <c r="D265" s="168" t="s">
        <v>217</v>
      </c>
      <c r="E265" s="169" t="s">
        <v>305</v>
      </c>
      <c r="F265" s="252" t="s">
        <v>306</v>
      </c>
      <c r="G265" s="251"/>
      <c r="H265" s="251"/>
      <c r="I265" s="251"/>
      <c r="J265" s="170" t="s">
        <v>307</v>
      </c>
      <c r="K265" s="171">
        <v>1300</v>
      </c>
      <c r="L265" s="253">
        <v>0</v>
      </c>
      <c r="M265" s="251"/>
      <c r="N265" s="254">
        <f aca="true" t="shared" si="55" ref="N265:N270">ROUND(L265*K265,0)</f>
        <v>0</v>
      </c>
      <c r="O265" s="251"/>
      <c r="P265" s="251"/>
      <c r="Q265" s="251"/>
      <c r="R265" s="134"/>
      <c r="T265" s="165" t="s">
        <v>3</v>
      </c>
      <c r="U265" s="40" t="s">
        <v>39</v>
      </c>
      <c r="V265" s="32"/>
      <c r="W265" s="166">
        <f aca="true" t="shared" si="56" ref="W265:W270">V265*K265</f>
        <v>0</v>
      </c>
      <c r="X265" s="166">
        <v>0</v>
      </c>
      <c r="Y265" s="166">
        <f aca="true" t="shared" si="57" ref="Y265:Y270">X265*K265</f>
        <v>0</v>
      </c>
      <c r="Z265" s="166">
        <v>0</v>
      </c>
      <c r="AA265" s="167">
        <f aca="true" t="shared" si="58" ref="AA265:AA270">Z265*K265</f>
        <v>0</v>
      </c>
      <c r="AR265" s="14" t="s">
        <v>9</v>
      </c>
      <c r="AT265" s="14" t="s">
        <v>217</v>
      </c>
      <c r="AU265" s="14" t="s">
        <v>84</v>
      </c>
      <c r="AY265" s="14" t="s">
        <v>196</v>
      </c>
      <c r="BE265" s="110">
        <f aca="true" t="shared" si="59" ref="BE265:BE270">IF(U265="základní",N265,0)</f>
        <v>0</v>
      </c>
      <c r="BF265" s="110">
        <f aca="true" t="shared" si="60" ref="BF265:BF270">IF(U265="snížená",N265,0)</f>
        <v>0</v>
      </c>
      <c r="BG265" s="110">
        <f aca="true" t="shared" si="61" ref="BG265:BG270">IF(U265="zákl. přenesená",N265,0)</f>
        <v>0</v>
      </c>
      <c r="BH265" s="110">
        <f aca="true" t="shared" si="62" ref="BH265:BH270">IF(U265="sníž. přenesená",N265,0)</f>
        <v>0</v>
      </c>
      <c r="BI265" s="110">
        <f aca="true" t="shared" si="63" ref="BI265:BI270">IF(U265="nulová",N265,0)</f>
        <v>0</v>
      </c>
      <c r="BJ265" s="14" t="s">
        <v>9</v>
      </c>
      <c r="BK265" s="110">
        <f aca="true" t="shared" si="64" ref="BK265:BK270">ROUND(L265*K265,0)</f>
        <v>0</v>
      </c>
      <c r="BL265" s="14" t="s">
        <v>9</v>
      </c>
      <c r="BM265" s="14" t="s">
        <v>2606</v>
      </c>
    </row>
    <row r="266" spans="2:65" s="1" customFormat="1" ht="22.5" customHeight="1">
      <c r="B266" s="132"/>
      <c r="C266" s="168" t="s">
        <v>1574</v>
      </c>
      <c r="D266" s="168" t="s">
        <v>217</v>
      </c>
      <c r="E266" s="169" t="s">
        <v>878</v>
      </c>
      <c r="F266" s="252" t="s">
        <v>879</v>
      </c>
      <c r="G266" s="251"/>
      <c r="H266" s="251"/>
      <c r="I266" s="251"/>
      <c r="J266" s="170" t="s">
        <v>250</v>
      </c>
      <c r="K266" s="171">
        <v>75</v>
      </c>
      <c r="L266" s="253">
        <v>0</v>
      </c>
      <c r="M266" s="251"/>
      <c r="N266" s="254">
        <f t="shared" si="55"/>
        <v>0</v>
      </c>
      <c r="O266" s="251"/>
      <c r="P266" s="251"/>
      <c r="Q266" s="251"/>
      <c r="R266" s="134"/>
      <c r="T266" s="165" t="s">
        <v>3</v>
      </c>
      <c r="U266" s="40" t="s">
        <v>39</v>
      </c>
      <c r="V266" s="32"/>
      <c r="W266" s="166">
        <f t="shared" si="56"/>
        <v>0</v>
      </c>
      <c r="X266" s="166">
        <v>0</v>
      </c>
      <c r="Y266" s="166">
        <f t="shared" si="57"/>
        <v>0</v>
      </c>
      <c r="Z266" s="166">
        <v>0</v>
      </c>
      <c r="AA266" s="167">
        <f t="shared" si="58"/>
        <v>0</v>
      </c>
      <c r="AR266" s="14" t="s">
        <v>880</v>
      </c>
      <c r="AT266" s="14" t="s">
        <v>217</v>
      </c>
      <c r="AU266" s="14" t="s">
        <v>84</v>
      </c>
      <c r="AY266" s="14" t="s">
        <v>196</v>
      </c>
      <c r="BE266" s="110">
        <f t="shared" si="59"/>
        <v>0</v>
      </c>
      <c r="BF266" s="110">
        <f t="shared" si="60"/>
        <v>0</v>
      </c>
      <c r="BG266" s="110">
        <f t="shared" si="61"/>
        <v>0</v>
      </c>
      <c r="BH266" s="110">
        <f t="shared" si="62"/>
        <v>0</v>
      </c>
      <c r="BI266" s="110">
        <f t="shared" si="63"/>
        <v>0</v>
      </c>
      <c r="BJ266" s="14" t="s">
        <v>9</v>
      </c>
      <c r="BK266" s="110">
        <f t="shared" si="64"/>
        <v>0</v>
      </c>
      <c r="BL266" s="14" t="s">
        <v>880</v>
      </c>
      <c r="BM266" s="14" t="s">
        <v>2607</v>
      </c>
    </row>
    <row r="267" spans="2:65" s="1" customFormat="1" ht="31.5" customHeight="1">
      <c r="B267" s="132"/>
      <c r="C267" s="168" t="s">
        <v>1579</v>
      </c>
      <c r="D267" s="168" t="s">
        <v>217</v>
      </c>
      <c r="E267" s="169" t="s">
        <v>883</v>
      </c>
      <c r="F267" s="252" t="s">
        <v>884</v>
      </c>
      <c r="G267" s="251"/>
      <c r="H267" s="251"/>
      <c r="I267" s="251"/>
      <c r="J267" s="170" t="s">
        <v>307</v>
      </c>
      <c r="K267" s="171">
        <v>100</v>
      </c>
      <c r="L267" s="253">
        <v>0</v>
      </c>
      <c r="M267" s="251"/>
      <c r="N267" s="254">
        <f t="shared" si="55"/>
        <v>0</v>
      </c>
      <c r="O267" s="251"/>
      <c r="P267" s="251"/>
      <c r="Q267" s="251"/>
      <c r="R267" s="134"/>
      <c r="T267" s="165" t="s">
        <v>3</v>
      </c>
      <c r="U267" s="40" t="s">
        <v>39</v>
      </c>
      <c r="V267" s="32"/>
      <c r="W267" s="166">
        <f t="shared" si="56"/>
        <v>0</v>
      </c>
      <c r="X267" s="166">
        <v>7E-05</v>
      </c>
      <c r="Y267" s="166">
        <f t="shared" si="57"/>
        <v>0.006999999999999999</v>
      </c>
      <c r="Z267" s="166">
        <v>0</v>
      </c>
      <c r="AA267" s="167">
        <f t="shared" si="58"/>
        <v>0</v>
      </c>
      <c r="AR267" s="14" t="s">
        <v>203</v>
      </c>
      <c r="AT267" s="14" t="s">
        <v>217</v>
      </c>
      <c r="AU267" s="14" t="s">
        <v>84</v>
      </c>
      <c r="AY267" s="14" t="s">
        <v>196</v>
      </c>
      <c r="BE267" s="110">
        <f t="shared" si="59"/>
        <v>0</v>
      </c>
      <c r="BF267" s="110">
        <f t="shared" si="60"/>
        <v>0</v>
      </c>
      <c r="BG267" s="110">
        <f t="shared" si="61"/>
        <v>0</v>
      </c>
      <c r="BH267" s="110">
        <f t="shared" si="62"/>
        <v>0</v>
      </c>
      <c r="BI267" s="110">
        <f t="shared" si="63"/>
        <v>0</v>
      </c>
      <c r="BJ267" s="14" t="s">
        <v>9</v>
      </c>
      <c r="BK267" s="110">
        <f t="shared" si="64"/>
        <v>0</v>
      </c>
      <c r="BL267" s="14" t="s">
        <v>203</v>
      </c>
      <c r="BM267" s="14" t="s">
        <v>2608</v>
      </c>
    </row>
    <row r="268" spans="2:65" s="1" customFormat="1" ht="31.5" customHeight="1">
      <c r="B268" s="132"/>
      <c r="C268" s="168" t="s">
        <v>1625</v>
      </c>
      <c r="D268" s="168" t="s">
        <v>217</v>
      </c>
      <c r="E268" s="169" t="s">
        <v>1758</v>
      </c>
      <c r="F268" s="252" t="s">
        <v>1759</v>
      </c>
      <c r="G268" s="251"/>
      <c r="H268" s="251"/>
      <c r="I268" s="251"/>
      <c r="J268" s="170" t="s">
        <v>307</v>
      </c>
      <c r="K268" s="171">
        <v>20</v>
      </c>
      <c r="L268" s="253">
        <v>0</v>
      </c>
      <c r="M268" s="251"/>
      <c r="N268" s="254">
        <f t="shared" si="55"/>
        <v>0</v>
      </c>
      <c r="O268" s="251"/>
      <c r="P268" s="251"/>
      <c r="Q268" s="251"/>
      <c r="R268" s="134"/>
      <c r="T268" s="165" t="s">
        <v>3</v>
      </c>
      <c r="U268" s="40" t="s">
        <v>39</v>
      </c>
      <c r="V268" s="32"/>
      <c r="W268" s="166">
        <f t="shared" si="56"/>
        <v>0</v>
      </c>
      <c r="X268" s="166">
        <v>6E-05</v>
      </c>
      <c r="Y268" s="166">
        <f t="shared" si="57"/>
        <v>0.0012000000000000001</v>
      </c>
      <c r="Z268" s="166">
        <v>0</v>
      </c>
      <c r="AA268" s="167">
        <f t="shared" si="58"/>
        <v>0</v>
      </c>
      <c r="AR268" s="14" t="s">
        <v>203</v>
      </c>
      <c r="AT268" s="14" t="s">
        <v>217</v>
      </c>
      <c r="AU268" s="14" t="s">
        <v>84</v>
      </c>
      <c r="AY268" s="14" t="s">
        <v>196</v>
      </c>
      <c r="BE268" s="110">
        <f t="shared" si="59"/>
        <v>0</v>
      </c>
      <c r="BF268" s="110">
        <f t="shared" si="60"/>
        <v>0</v>
      </c>
      <c r="BG268" s="110">
        <f t="shared" si="61"/>
        <v>0</v>
      </c>
      <c r="BH268" s="110">
        <f t="shared" si="62"/>
        <v>0</v>
      </c>
      <c r="BI268" s="110">
        <f t="shared" si="63"/>
        <v>0</v>
      </c>
      <c r="BJ268" s="14" t="s">
        <v>9</v>
      </c>
      <c r="BK268" s="110">
        <f t="shared" si="64"/>
        <v>0</v>
      </c>
      <c r="BL268" s="14" t="s">
        <v>203</v>
      </c>
      <c r="BM268" s="14" t="s">
        <v>2609</v>
      </c>
    </row>
    <row r="269" spans="2:65" s="1" customFormat="1" ht="22.5" customHeight="1">
      <c r="B269" s="132"/>
      <c r="C269" s="168" t="s">
        <v>1583</v>
      </c>
      <c r="D269" s="168" t="s">
        <v>217</v>
      </c>
      <c r="E269" s="169" t="s">
        <v>886</v>
      </c>
      <c r="F269" s="252" t="s">
        <v>282</v>
      </c>
      <c r="G269" s="251"/>
      <c r="H269" s="251"/>
      <c r="I269" s="251"/>
      <c r="J269" s="170" t="s">
        <v>224</v>
      </c>
      <c r="K269" s="172">
        <v>0</v>
      </c>
      <c r="L269" s="253">
        <v>0</v>
      </c>
      <c r="M269" s="251"/>
      <c r="N269" s="254">
        <f t="shared" si="55"/>
        <v>0</v>
      </c>
      <c r="O269" s="251"/>
      <c r="P269" s="251"/>
      <c r="Q269" s="251"/>
      <c r="R269" s="134"/>
      <c r="T269" s="165" t="s">
        <v>3</v>
      </c>
      <c r="U269" s="40" t="s">
        <v>39</v>
      </c>
      <c r="V269" s="32"/>
      <c r="W269" s="166">
        <f t="shared" si="56"/>
        <v>0</v>
      </c>
      <c r="X269" s="166">
        <v>0</v>
      </c>
      <c r="Y269" s="166">
        <f t="shared" si="57"/>
        <v>0</v>
      </c>
      <c r="Z269" s="166">
        <v>0</v>
      </c>
      <c r="AA269" s="167">
        <f t="shared" si="58"/>
        <v>0</v>
      </c>
      <c r="AR269" s="14" t="s">
        <v>203</v>
      </c>
      <c r="AT269" s="14" t="s">
        <v>217</v>
      </c>
      <c r="AU269" s="14" t="s">
        <v>84</v>
      </c>
      <c r="AY269" s="14" t="s">
        <v>196</v>
      </c>
      <c r="BE269" s="110">
        <f t="shared" si="59"/>
        <v>0</v>
      </c>
      <c r="BF269" s="110">
        <f t="shared" si="60"/>
        <v>0</v>
      </c>
      <c r="BG269" s="110">
        <f t="shared" si="61"/>
        <v>0</v>
      </c>
      <c r="BH269" s="110">
        <f t="shared" si="62"/>
        <v>0</v>
      </c>
      <c r="BI269" s="110">
        <f t="shared" si="63"/>
        <v>0</v>
      </c>
      <c r="BJ269" s="14" t="s">
        <v>9</v>
      </c>
      <c r="BK269" s="110">
        <f t="shared" si="64"/>
        <v>0</v>
      </c>
      <c r="BL269" s="14" t="s">
        <v>203</v>
      </c>
      <c r="BM269" s="14" t="s">
        <v>2610</v>
      </c>
    </row>
    <row r="270" spans="2:65" s="1" customFormat="1" ht="31.5" customHeight="1">
      <c r="B270" s="132"/>
      <c r="C270" s="168" t="s">
        <v>1633</v>
      </c>
      <c r="D270" s="168" t="s">
        <v>217</v>
      </c>
      <c r="E270" s="169" t="s">
        <v>1794</v>
      </c>
      <c r="F270" s="252" t="s">
        <v>1795</v>
      </c>
      <c r="G270" s="251"/>
      <c r="H270" s="251"/>
      <c r="I270" s="251"/>
      <c r="J270" s="170" t="s">
        <v>224</v>
      </c>
      <c r="K270" s="172">
        <v>0</v>
      </c>
      <c r="L270" s="253">
        <v>0</v>
      </c>
      <c r="M270" s="251"/>
      <c r="N270" s="254">
        <f t="shared" si="55"/>
        <v>0</v>
      </c>
      <c r="O270" s="251"/>
      <c r="P270" s="251"/>
      <c r="Q270" s="251"/>
      <c r="R270" s="134"/>
      <c r="T270" s="165" t="s">
        <v>3</v>
      </c>
      <c r="U270" s="40" t="s">
        <v>39</v>
      </c>
      <c r="V270" s="32"/>
      <c r="W270" s="166">
        <f t="shared" si="56"/>
        <v>0</v>
      </c>
      <c r="X270" s="166">
        <v>0</v>
      </c>
      <c r="Y270" s="166">
        <f t="shared" si="57"/>
        <v>0</v>
      </c>
      <c r="Z270" s="166">
        <v>0</v>
      </c>
      <c r="AA270" s="167">
        <f t="shared" si="58"/>
        <v>0</v>
      </c>
      <c r="AR270" s="14" t="s">
        <v>203</v>
      </c>
      <c r="AT270" s="14" t="s">
        <v>217</v>
      </c>
      <c r="AU270" s="14" t="s">
        <v>84</v>
      </c>
      <c r="AY270" s="14" t="s">
        <v>196</v>
      </c>
      <c r="BE270" s="110">
        <f t="shared" si="59"/>
        <v>0</v>
      </c>
      <c r="BF270" s="110">
        <f t="shared" si="60"/>
        <v>0</v>
      </c>
      <c r="BG270" s="110">
        <f t="shared" si="61"/>
        <v>0</v>
      </c>
      <c r="BH270" s="110">
        <f t="shared" si="62"/>
        <v>0</v>
      </c>
      <c r="BI270" s="110">
        <f t="shared" si="63"/>
        <v>0</v>
      </c>
      <c r="BJ270" s="14" t="s">
        <v>9</v>
      </c>
      <c r="BK270" s="110">
        <f t="shared" si="64"/>
        <v>0</v>
      </c>
      <c r="BL270" s="14" t="s">
        <v>203</v>
      </c>
      <c r="BM270" s="14" t="s">
        <v>2611</v>
      </c>
    </row>
    <row r="271" spans="2:63" s="10" customFormat="1" ht="29.85" customHeight="1">
      <c r="B271" s="150"/>
      <c r="C271" s="151"/>
      <c r="D271" s="160" t="s">
        <v>170</v>
      </c>
      <c r="E271" s="160"/>
      <c r="F271" s="160"/>
      <c r="G271" s="160"/>
      <c r="H271" s="160"/>
      <c r="I271" s="160"/>
      <c r="J271" s="160"/>
      <c r="K271" s="160"/>
      <c r="L271" s="160"/>
      <c r="M271" s="160"/>
      <c r="N271" s="264">
        <f>BK271</f>
        <v>0</v>
      </c>
      <c r="O271" s="265"/>
      <c r="P271" s="265"/>
      <c r="Q271" s="265"/>
      <c r="R271" s="153"/>
      <c r="T271" s="154"/>
      <c r="U271" s="151"/>
      <c r="V271" s="151"/>
      <c r="W271" s="155">
        <f>SUM(W272:W273)</f>
        <v>0</v>
      </c>
      <c r="X271" s="151"/>
      <c r="Y271" s="155">
        <f>SUM(Y272:Y273)</f>
        <v>0.040929999999999994</v>
      </c>
      <c r="Z271" s="151"/>
      <c r="AA271" s="156">
        <f>SUM(AA272:AA273)</f>
        <v>0</v>
      </c>
      <c r="AR271" s="157" t="s">
        <v>84</v>
      </c>
      <c r="AT271" s="158" t="s">
        <v>73</v>
      </c>
      <c r="AU271" s="158" t="s">
        <v>9</v>
      </c>
      <c r="AY271" s="157" t="s">
        <v>196</v>
      </c>
      <c r="BK271" s="159">
        <f>SUM(BK272:BK273)</f>
        <v>0</v>
      </c>
    </row>
    <row r="272" spans="2:65" s="1" customFormat="1" ht="31.5" customHeight="1">
      <c r="B272" s="132"/>
      <c r="C272" s="168" t="s">
        <v>1592</v>
      </c>
      <c r="D272" s="168" t="s">
        <v>217</v>
      </c>
      <c r="E272" s="169" t="s">
        <v>313</v>
      </c>
      <c r="F272" s="252" t="s">
        <v>314</v>
      </c>
      <c r="G272" s="251"/>
      <c r="H272" s="251"/>
      <c r="I272" s="251"/>
      <c r="J272" s="170" t="s">
        <v>201</v>
      </c>
      <c r="K272" s="171">
        <v>316</v>
      </c>
      <c r="L272" s="253">
        <v>0</v>
      </c>
      <c r="M272" s="251"/>
      <c r="N272" s="254">
        <f>ROUND(L272*K272,0)</f>
        <v>0</v>
      </c>
      <c r="O272" s="251"/>
      <c r="P272" s="251"/>
      <c r="Q272" s="251"/>
      <c r="R272" s="134"/>
      <c r="T272" s="165" t="s">
        <v>3</v>
      </c>
      <c r="U272" s="40" t="s">
        <v>39</v>
      </c>
      <c r="V272" s="32"/>
      <c r="W272" s="166">
        <f>V272*K272</f>
        <v>0</v>
      </c>
      <c r="X272" s="166">
        <v>5E-05</v>
      </c>
      <c r="Y272" s="166">
        <f>X272*K272</f>
        <v>0.0158</v>
      </c>
      <c r="Z272" s="166">
        <v>0</v>
      </c>
      <c r="AA272" s="167">
        <f>Z272*K272</f>
        <v>0</v>
      </c>
      <c r="AR272" s="14" t="s">
        <v>203</v>
      </c>
      <c r="AT272" s="14" t="s">
        <v>217</v>
      </c>
      <c r="AU272" s="14" t="s">
        <v>84</v>
      </c>
      <c r="AY272" s="14" t="s">
        <v>196</v>
      </c>
      <c r="BE272" s="110">
        <f>IF(U272="základní",N272,0)</f>
        <v>0</v>
      </c>
      <c r="BF272" s="110">
        <f>IF(U272="snížená",N272,0)</f>
        <v>0</v>
      </c>
      <c r="BG272" s="110">
        <f>IF(U272="zákl. přenesená",N272,0)</f>
        <v>0</v>
      </c>
      <c r="BH272" s="110">
        <f>IF(U272="sníž. přenesená",N272,0)</f>
        <v>0</v>
      </c>
      <c r="BI272" s="110">
        <f>IF(U272="nulová",N272,0)</f>
        <v>0</v>
      </c>
      <c r="BJ272" s="14" t="s">
        <v>9</v>
      </c>
      <c r="BK272" s="110">
        <f>ROUND(L272*K272,0)</f>
        <v>0</v>
      </c>
      <c r="BL272" s="14" t="s">
        <v>203</v>
      </c>
      <c r="BM272" s="14" t="s">
        <v>2612</v>
      </c>
    </row>
    <row r="273" spans="2:65" s="1" customFormat="1" ht="31.5" customHeight="1">
      <c r="B273" s="132"/>
      <c r="C273" s="168" t="s">
        <v>1596</v>
      </c>
      <c r="D273" s="168" t="s">
        <v>217</v>
      </c>
      <c r="E273" s="169" t="s">
        <v>317</v>
      </c>
      <c r="F273" s="252" t="s">
        <v>318</v>
      </c>
      <c r="G273" s="251"/>
      <c r="H273" s="251"/>
      <c r="I273" s="251"/>
      <c r="J273" s="170" t="s">
        <v>201</v>
      </c>
      <c r="K273" s="171">
        <v>359</v>
      </c>
      <c r="L273" s="253">
        <v>0</v>
      </c>
      <c r="M273" s="251"/>
      <c r="N273" s="254">
        <f>ROUND(L273*K273,0)</f>
        <v>0</v>
      </c>
      <c r="O273" s="251"/>
      <c r="P273" s="251"/>
      <c r="Q273" s="251"/>
      <c r="R273" s="134"/>
      <c r="T273" s="165" t="s">
        <v>3</v>
      </c>
      <c r="U273" s="40" t="s">
        <v>39</v>
      </c>
      <c r="V273" s="32"/>
      <c r="W273" s="166">
        <f>V273*K273</f>
        <v>0</v>
      </c>
      <c r="X273" s="166">
        <v>7E-05</v>
      </c>
      <c r="Y273" s="166">
        <f>X273*K273</f>
        <v>0.025129999999999996</v>
      </c>
      <c r="Z273" s="166">
        <v>0</v>
      </c>
      <c r="AA273" s="167">
        <f>Z273*K273</f>
        <v>0</v>
      </c>
      <c r="AR273" s="14" t="s">
        <v>203</v>
      </c>
      <c r="AT273" s="14" t="s">
        <v>217</v>
      </c>
      <c r="AU273" s="14" t="s">
        <v>84</v>
      </c>
      <c r="AY273" s="14" t="s">
        <v>196</v>
      </c>
      <c r="BE273" s="110">
        <f>IF(U273="základní",N273,0)</f>
        <v>0</v>
      </c>
      <c r="BF273" s="110">
        <f>IF(U273="snížená",N273,0)</f>
        <v>0</v>
      </c>
      <c r="BG273" s="110">
        <f>IF(U273="zákl. přenesená",N273,0)</f>
        <v>0</v>
      </c>
      <c r="BH273" s="110">
        <f>IF(U273="sníž. přenesená",N273,0)</f>
        <v>0</v>
      </c>
      <c r="BI273" s="110">
        <f>IF(U273="nulová",N273,0)</f>
        <v>0</v>
      </c>
      <c r="BJ273" s="14" t="s">
        <v>9</v>
      </c>
      <c r="BK273" s="110">
        <f>ROUND(L273*K273,0)</f>
        <v>0</v>
      </c>
      <c r="BL273" s="14" t="s">
        <v>203</v>
      </c>
      <c r="BM273" s="14" t="s">
        <v>2613</v>
      </c>
    </row>
    <row r="274" spans="2:63" s="10" customFormat="1" ht="37.35" customHeight="1">
      <c r="B274" s="150"/>
      <c r="C274" s="151"/>
      <c r="D274" s="152" t="s">
        <v>171</v>
      </c>
      <c r="E274" s="152"/>
      <c r="F274" s="152"/>
      <c r="G274" s="152"/>
      <c r="H274" s="152"/>
      <c r="I274" s="152"/>
      <c r="J274" s="152"/>
      <c r="K274" s="152"/>
      <c r="L274" s="152"/>
      <c r="M274" s="152"/>
      <c r="N274" s="266">
        <f>BK274</f>
        <v>0</v>
      </c>
      <c r="O274" s="267"/>
      <c r="P274" s="267"/>
      <c r="Q274" s="267"/>
      <c r="R274" s="153"/>
      <c r="T274" s="154"/>
      <c r="U274" s="151"/>
      <c r="V274" s="151"/>
      <c r="W274" s="155">
        <f>SUM(W275:W285)</f>
        <v>0</v>
      </c>
      <c r="X274" s="151"/>
      <c r="Y274" s="155">
        <f>SUM(Y275:Y285)</f>
        <v>0</v>
      </c>
      <c r="Z274" s="151"/>
      <c r="AA274" s="156">
        <f>SUM(AA275:AA285)</f>
        <v>0</v>
      </c>
      <c r="AR274" s="157" t="s">
        <v>212</v>
      </c>
      <c r="AT274" s="158" t="s">
        <v>73</v>
      </c>
      <c r="AU274" s="158" t="s">
        <v>74</v>
      </c>
      <c r="AY274" s="157" t="s">
        <v>196</v>
      </c>
      <c r="BK274" s="159">
        <f>SUM(BK275:BK285)</f>
        <v>0</v>
      </c>
    </row>
    <row r="275" spans="2:65" s="1" customFormat="1" ht="22.5" customHeight="1">
      <c r="B275" s="132"/>
      <c r="C275" s="168" t="s">
        <v>1600</v>
      </c>
      <c r="D275" s="168" t="s">
        <v>217</v>
      </c>
      <c r="E275" s="169" t="s">
        <v>321</v>
      </c>
      <c r="F275" s="252" t="s">
        <v>322</v>
      </c>
      <c r="G275" s="251"/>
      <c r="H275" s="251"/>
      <c r="I275" s="251"/>
      <c r="J275" s="170" t="s">
        <v>323</v>
      </c>
      <c r="K275" s="171">
        <v>72</v>
      </c>
      <c r="L275" s="253">
        <v>0</v>
      </c>
      <c r="M275" s="251"/>
      <c r="N275" s="254">
        <f aca="true" t="shared" si="65" ref="N275:N284">ROUND(L275*K275,0)</f>
        <v>0</v>
      </c>
      <c r="O275" s="251"/>
      <c r="P275" s="251"/>
      <c r="Q275" s="251"/>
      <c r="R275" s="134"/>
      <c r="T275" s="165" t="s">
        <v>3</v>
      </c>
      <c r="U275" s="40" t="s">
        <v>39</v>
      </c>
      <c r="V275" s="32"/>
      <c r="W275" s="166">
        <f aca="true" t="shared" si="66" ref="W275:W284">V275*K275</f>
        <v>0</v>
      </c>
      <c r="X275" s="166">
        <v>0</v>
      </c>
      <c r="Y275" s="166">
        <f aca="true" t="shared" si="67" ref="Y275:Y284">X275*K275</f>
        <v>0</v>
      </c>
      <c r="Z275" s="166">
        <v>0</v>
      </c>
      <c r="AA275" s="167">
        <f aca="true" t="shared" si="68" ref="AA275:AA284">Z275*K275</f>
        <v>0</v>
      </c>
      <c r="AR275" s="14" t="s">
        <v>9</v>
      </c>
      <c r="AT275" s="14" t="s">
        <v>217</v>
      </c>
      <c r="AU275" s="14" t="s">
        <v>9</v>
      </c>
      <c r="AY275" s="14" t="s">
        <v>196</v>
      </c>
      <c r="BE275" s="110">
        <f aca="true" t="shared" si="69" ref="BE275:BE284">IF(U275="základní",N275,0)</f>
        <v>0</v>
      </c>
      <c r="BF275" s="110">
        <f aca="true" t="shared" si="70" ref="BF275:BF284">IF(U275="snížená",N275,0)</f>
        <v>0</v>
      </c>
      <c r="BG275" s="110">
        <f aca="true" t="shared" si="71" ref="BG275:BG284">IF(U275="zákl. přenesená",N275,0)</f>
        <v>0</v>
      </c>
      <c r="BH275" s="110">
        <f aca="true" t="shared" si="72" ref="BH275:BH284">IF(U275="sníž. přenesená",N275,0)</f>
        <v>0</v>
      </c>
      <c r="BI275" s="110">
        <f aca="true" t="shared" si="73" ref="BI275:BI284">IF(U275="nulová",N275,0)</f>
        <v>0</v>
      </c>
      <c r="BJ275" s="14" t="s">
        <v>9</v>
      </c>
      <c r="BK275" s="110">
        <f aca="true" t="shared" si="74" ref="BK275:BK284">ROUND(L275*K275,0)</f>
        <v>0</v>
      </c>
      <c r="BL275" s="14" t="s">
        <v>9</v>
      </c>
      <c r="BM275" s="14" t="s">
        <v>2614</v>
      </c>
    </row>
    <row r="276" spans="2:65" s="1" customFormat="1" ht="22.5" customHeight="1">
      <c r="B276" s="132"/>
      <c r="C276" s="168" t="s">
        <v>1604</v>
      </c>
      <c r="D276" s="168" t="s">
        <v>217</v>
      </c>
      <c r="E276" s="169" t="s">
        <v>326</v>
      </c>
      <c r="F276" s="252" t="s">
        <v>327</v>
      </c>
      <c r="G276" s="251"/>
      <c r="H276" s="251"/>
      <c r="I276" s="251"/>
      <c r="J276" s="170" t="s">
        <v>323</v>
      </c>
      <c r="K276" s="171">
        <v>6</v>
      </c>
      <c r="L276" s="253">
        <v>0</v>
      </c>
      <c r="M276" s="251"/>
      <c r="N276" s="254">
        <f t="shared" si="65"/>
        <v>0</v>
      </c>
      <c r="O276" s="251"/>
      <c r="P276" s="251"/>
      <c r="Q276" s="251"/>
      <c r="R276" s="134"/>
      <c r="T276" s="165" t="s">
        <v>3</v>
      </c>
      <c r="U276" s="40" t="s">
        <v>39</v>
      </c>
      <c r="V276" s="32"/>
      <c r="W276" s="166">
        <f t="shared" si="66"/>
        <v>0</v>
      </c>
      <c r="X276" s="166">
        <v>0</v>
      </c>
      <c r="Y276" s="166">
        <f t="shared" si="67"/>
        <v>0</v>
      </c>
      <c r="Z276" s="166">
        <v>0</v>
      </c>
      <c r="AA276" s="167">
        <f t="shared" si="68"/>
        <v>0</v>
      </c>
      <c r="AR276" s="14" t="s">
        <v>9</v>
      </c>
      <c r="AT276" s="14" t="s">
        <v>217</v>
      </c>
      <c r="AU276" s="14" t="s">
        <v>9</v>
      </c>
      <c r="AY276" s="14" t="s">
        <v>196</v>
      </c>
      <c r="BE276" s="110">
        <f t="shared" si="69"/>
        <v>0</v>
      </c>
      <c r="BF276" s="110">
        <f t="shared" si="70"/>
        <v>0</v>
      </c>
      <c r="BG276" s="110">
        <f t="shared" si="71"/>
        <v>0</v>
      </c>
      <c r="BH276" s="110">
        <f t="shared" si="72"/>
        <v>0</v>
      </c>
      <c r="BI276" s="110">
        <f t="shared" si="73"/>
        <v>0</v>
      </c>
      <c r="BJ276" s="14" t="s">
        <v>9</v>
      </c>
      <c r="BK276" s="110">
        <f t="shared" si="74"/>
        <v>0</v>
      </c>
      <c r="BL276" s="14" t="s">
        <v>9</v>
      </c>
      <c r="BM276" s="14" t="s">
        <v>2615</v>
      </c>
    </row>
    <row r="277" spans="2:65" s="1" customFormat="1" ht="31.5" customHeight="1">
      <c r="B277" s="132"/>
      <c r="C277" s="168" t="s">
        <v>1608</v>
      </c>
      <c r="D277" s="168" t="s">
        <v>217</v>
      </c>
      <c r="E277" s="169" t="s">
        <v>330</v>
      </c>
      <c r="F277" s="252" t="s">
        <v>331</v>
      </c>
      <c r="G277" s="251"/>
      <c r="H277" s="251"/>
      <c r="I277" s="251"/>
      <c r="J277" s="170" t="s">
        <v>323</v>
      </c>
      <c r="K277" s="171">
        <v>7</v>
      </c>
      <c r="L277" s="253">
        <v>0</v>
      </c>
      <c r="M277" s="251"/>
      <c r="N277" s="254">
        <f t="shared" si="65"/>
        <v>0</v>
      </c>
      <c r="O277" s="251"/>
      <c r="P277" s="251"/>
      <c r="Q277" s="251"/>
      <c r="R277" s="134"/>
      <c r="T277" s="165" t="s">
        <v>3</v>
      </c>
      <c r="U277" s="40" t="s">
        <v>39</v>
      </c>
      <c r="V277" s="32"/>
      <c r="W277" s="166">
        <f t="shared" si="66"/>
        <v>0</v>
      </c>
      <c r="X277" s="166">
        <v>0</v>
      </c>
      <c r="Y277" s="166">
        <f t="shared" si="67"/>
        <v>0</v>
      </c>
      <c r="Z277" s="166">
        <v>0</v>
      </c>
      <c r="AA277" s="167">
        <f t="shared" si="68"/>
        <v>0</v>
      </c>
      <c r="AR277" s="14" t="s">
        <v>9</v>
      </c>
      <c r="AT277" s="14" t="s">
        <v>217</v>
      </c>
      <c r="AU277" s="14" t="s">
        <v>9</v>
      </c>
      <c r="AY277" s="14" t="s">
        <v>196</v>
      </c>
      <c r="BE277" s="110">
        <f t="shared" si="69"/>
        <v>0</v>
      </c>
      <c r="BF277" s="110">
        <f t="shared" si="70"/>
        <v>0</v>
      </c>
      <c r="BG277" s="110">
        <f t="shared" si="71"/>
        <v>0</v>
      </c>
      <c r="BH277" s="110">
        <f t="shared" si="72"/>
        <v>0</v>
      </c>
      <c r="BI277" s="110">
        <f t="shared" si="73"/>
        <v>0</v>
      </c>
      <c r="BJ277" s="14" t="s">
        <v>9</v>
      </c>
      <c r="BK277" s="110">
        <f t="shared" si="74"/>
        <v>0</v>
      </c>
      <c r="BL277" s="14" t="s">
        <v>9</v>
      </c>
      <c r="BM277" s="14" t="s">
        <v>2616</v>
      </c>
    </row>
    <row r="278" spans="2:65" s="1" customFormat="1" ht="22.5" customHeight="1">
      <c r="B278" s="132"/>
      <c r="C278" s="168" t="s">
        <v>1649</v>
      </c>
      <c r="D278" s="168" t="s">
        <v>217</v>
      </c>
      <c r="E278" s="169" t="s">
        <v>334</v>
      </c>
      <c r="F278" s="252" t="s">
        <v>2617</v>
      </c>
      <c r="G278" s="251"/>
      <c r="H278" s="251"/>
      <c r="I278" s="251"/>
      <c r="J278" s="170" t="s">
        <v>245</v>
      </c>
      <c r="K278" s="171">
        <v>1</v>
      </c>
      <c r="L278" s="253">
        <v>0</v>
      </c>
      <c r="M278" s="251"/>
      <c r="N278" s="254">
        <f t="shared" si="65"/>
        <v>0</v>
      </c>
      <c r="O278" s="251"/>
      <c r="P278" s="251"/>
      <c r="Q278" s="251"/>
      <c r="R278" s="134"/>
      <c r="T278" s="165" t="s">
        <v>3</v>
      </c>
      <c r="U278" s="40" t="s">
        <v>39</v>
      </c>
      <c r="V278" s="32"/>
      <c r="W278" s="166">
        <f t="shared" si="66"/>
        <v>0</v>
      </c>
      <c r="X278" s="166">
        <v>0</v>
      </c>
      <c r="Y278" s="166">
        <f t="shared" si="67"/>
        <v>0</v>
      </c>
      <c r="Z278" s="166">
        <v>0</v>
      </c>
      <c r="AA278" s="167">
        <f t="shared" si="68"/>
        <v>0</v>
      </c>
      <c r="AR278" s="14" t="s">
        <v>9</v>
      </c>
      <c r="AT278" s="14" t="s">
        <v>217</v>
      </c>
      <c r="AU278" s="14" t="s">
        <v>9</v>
      </c>
      <c r="AY278" s="14" t="s">
        <v>196</v>
      </c>
      <c r="BE278" s="110">
        <f t="shared" si="69"/>
        <v>0</v>
      </c>
      <c r="BF278" s="110">
        <f t="shared" si="70"/>
        <v>0</v>
      </c>
      <c r="BG278" s="110">
        <f t="shared" si="71"/>
        <v>0</v>
      </c>
      <c r="BH278" s="110">
        <f t="shared" si="72"/>
        <v>0</v>
      </c>
      <c r="BI278" s="110">
        <f t="shared" si="73"/>
        <v>0</v>
      </c>
      <c r="BJ278" s="14" t="s">
        <v>9</v>
      </c>
      <c r="BK278" s="110">
        <f t="shared" si="74"/>
        <v>0</v>
      </c>
      <c r="BL278" s="14" t="s">
        <v>9</v>
      </c>
      <c r="BM278" s="14" t="s">
        <v>2618</v>
      </c>
    </row>
    <row r="279" spans="2:65" s="1" customFormat="1" ht="44.25" customHeight="1">
      <c r="B279" s="132"/>
      <c r="C279" s="168" t="s">
        <v>1612</v>
      </c>
      <c r="D279" s="168" t="s">
        <v>217</v>
      </c>
      <c r="E279" s="169" t="s">
        <v>338</v>
      </c>
      <c r="F279" s="252" t="s">
        <v>339</v>
      </c>
      <c r="G279" s="251"/>
      <c r="H279" s="251"/>
      <c r="I279" s="251"/>
      <c r="J279" s="170" t="s">
        <v>245</v>
      </c>
      <c r="K279" s="171">
        <v>1</v>
      </c>
      <c r="L279" s="253">
        <v>0</v>
      </c>
      <c r="M279" s="251"/>
      <c r="N279" s="254">
        <f t="shared" si="65"/>
        <v>0</v>
      </c>
      <c r="O279" s="251"/>
      <c r="P279" s="251"/>
      <c r="Q279" s="251"/>
      <c r="R279" s="134"/>
      <c r="T279" s="165" t="s">
        <v>3</v>
      </c>
      <c r="U279" s="40" t="s">
        <v>39</v>
      </c>
      <c r="V279" s="32"/>
      <c r="W279" s="166">
        <f t="shared" si="66"/>
        <v>0</v>
      </c>
      <c r="X279" s="166">
        <v>0</v>
      </c>
      <c r="Y279" s="166">
        <f t="shared" si="67"/>
        <v>0</v>
      </c>
      <c r="Z279" s="166">
        <v>0</v>
      </c>
      <c r="AA279" s="167">
        <f t="shared" si="68"/>
        <v>0</v>
      </c>
      <c r="AR279" s="14" t="s">
        <v>9</v>
      </c>
      <c r="AT279" s="14" t="s">
        <v>217</v>
      </c>
      <c r="AU279" s="14" t="s">
        <v>9</v>
      </c>
      <c r="AY279" s="14" t="s">
        <v>196</v>
      </c>
      <c r="BE279" s="110">
        <f t="shared" si="69"/>
        <v>0</v>
      </c>
      <c r="BF279" s="110">
        <f t="shared" si="70"/>
        <v>0</v>
      </c>
      <c r="BG279" s="110">
        <f t="shared" si="71"/>
        <v>0</v>
      </c>
      <c r="BH279" s="110">
        <f t="shared" si="72"/>
        <v>0</v>
      </c>
      <c r="BI279" s="110">
        <f t="shared" si="73"/>
        <v>0</v>
      </c>
      <c r="BJ279" s="14" t="s">
        <v>9</v>
      </c>
      <c r="BK279" s="110">
        <f t="shared" si="74"/>
        <v>0</v>
      </c>
      <c r="BL279" s="14" t="s">
        <v>9</v>
      </c>
      <c r="BM279" s="14" t="s">
        <v>2619</v>
      </c>
    </row>
    <row r="280" spans="2:65" s="1" customFormat="1" ht="22.5" customHeight="1">
      <c r="B280" s="132"/>
      <c r="C280" s="168" t="s">
        <v>1616</v>
      </c>
      <c r="D280" s="168" t="s">
        <v>217</v>
      </c>
      <c r="E280" s="169" t="s">
        <v>342</v>
      </c>
      <c r="F280" s="252" t="s">
        <v>2172</v>
      </c>
      <c r="G280" s="251"/>
      <c r="H280" s="251"/>
      <c r="I280" s="251"/>
      <c r="J280" s="170" t="s">
        <v>323</v>
      </c>
      <c r="K280" s="171">
        <v>8</v>
      </c>
      <c r="L280" s="253">
        <v>0</v>
      </c>
      <c r="M280" s="251"/>
      <c r="N280" s="254">
        <f t="shared" si="65"/>
        <v>0</v>
      </c>
      <c r="O280" s="251"/>
      <c r="P280" s="251"/>
      <c r="Q280" s="251"/>
      <c r="R280" s="134"/>
      <c r="T280" s="165" t="s">
        <v>3</v>
      </c>
      <c r="U280" s="40" t="s">
        <v>39</v>
      </c>
      <c r="V280" s="32"/>
      <c r="W280" s="166">
        <f t="shared" si="66"/>
        <v>0</v>
      </c>
      <c r="X280" s="166">
        <v>0</v>
      </c>
      <c r="Y280" s="166">
        <f t="shared" si="67"/>
        <v>0</v>
      </c>
      <c r="Z280" s="166">
        <v>0</v>
      </c>
      <c r="AA280" s="167">
        <f t="shared" si="68"/>
        <v>0</v>
      </c>
      <c r="AR280" s="14" t="s">
        <v>9</v>
      </c>
      <c r="AT280" s="14" t="s">
        <v>217</v>
      </c>
      <c r="AU280" s="14" t="s">
        <v>9</v>
      </c>
      <c r="AY280" s="14" t="s">
        <v>196</v>
      </c>
      <c r="BE280" s="110">
        <f t="shared" si="69"/>
        <v>0</v>
      </c>
      <c r="BF280" s="110">
        <f t="shared" si="70"/>
        <v>0</v>
      </c>
      <c r="BG280" s="110">
        <f t="shared" si="71"/>
        <v>0</v>
      </c>
      <c r="BH280" s="110">
        <f t="shared" si="72"/>
        <v>0</v>
      </c>
      <c r="BI280" s="110">
        <f t="shared" si="73"/>
        <v>0</v>
      </c>
      <c r="BJ280" s="14" t="s">
        <v>9</v>
      </c>
      <c r="BK280" s="110">
        <f t="shared" si="74"/>
        <v>0</v>
      </c>
      <c r="BL280" s="14" t="s">
        <v>9</v>
      </c>
      <c r="BM280" s="14" t="s">
        <v>2620</v>
      </c>
    </row>
    <row r="281" spans="2:65" s="1" customFormat="1" ht="31.5" customHeight="1">
      <c r="B281" s="132"/>
      <c r="C281" s="168" t="s">
        <v>1653</v>
      </c>
      <c r="D281" s="168" t="s">
        <v>217</v>
      </c>
      <c r="E281" s="169" t="s">
        <v>897</v>
      </c>
      <c r="F281" s="252" t="s">
        <v>2621</v>
      </c>
      <c r="G281" s="251"/>
      <c r="H281" s="251"/>
      <c r="I281" s="251"/>
      <c r="J281" s="170" t="s">
        <v>245</v>
      </c>
      <c r="K281" s="171">
        <v>2</v>
      </c>
      <c r="L281" s="253">
        <v>0</v>
      </c>
      <c r="M281" s="251"/>
      <c r="N281" s="254">
        <f t="shared" si="65"/>
        <v>0</v>
      </c>
      <c r="O281" s="251"/>
      <c r="P281" s="251"/>
      <c r="Q281" s="251"/>
      <c r="R281" s="134"/>
      <c r="T281" s="165" t="s">
        <v>3</v>
      </c>
      <c r="U281" s="40" t="s">
        <v>39</v>
      </c>
      <c r="V281" s="32"/>
      <c r="W281" s="166">
        <f t="shared" si="66"/>
        <v>0</v>
      </c>
      <c r="X281" s="166">
        <v>0</v>
      </c>
      <c r="Y281" s="166">
        <f t="shared" si="67"/>
        <v>0</v>
      </c>
      <c r="Z281" s="166">
        <v>0</v>
      </c>
      <c r="AA281" s="167">
        <f t="shared" si="68"/>
        <v>0</v>
      </c>
      <c r="AR281" s="14" t="s">
        <v>9</v>
      </c>
      <c r="AT281" s="14" t="s">
        <v>217</v>
      </c>
      <c r="AU281" s="14" t="s">
        <v>9</v>
      </c>
      <c r="AY281" s="14" t="s">
        <v>196</v>
      </c>
      <c r="BE281" s="110">
        <f t="shared" si="69"/>
        <v>0</v>
      </c>
      <c r="BF281" s="110">
        <f t="shared" si="70"/>
        <v>0</v>
      </c>
      <c r="BG281" s="110">
        <f t="shared" si="71"/>
        <v>0</v>
      </c>
      <c r="BH281" s="110">
        <f t="shared" si="72"/>
        <v>0</v>
      </c>
      <c r="BI281" s="110">
        <f t="shared" si="73"/>
        <v>0</v>
      </c>
      <c r="BJ281" s="14" t="s">
        <v>9</v>
      </c>
      <c r="BK281" s="110">
        <f t="shared" si="74"/>
        <v>0</v>
      </c>
      <c r="BL281" s="14" t="s">
        <v>9</v>
      </c>
      <c r="BM281" s="14" t="s">
        <v>2622</v>
      </c>
    </row>
    <row r="282" spans="2:65" s="1" customFormat="1" ht="22.5" customHeight="1">
      <c r="B282" s="132"/>
      <c r="C282" s="168" t="s">
        <v>1657</v>
      </c>
      <c r="D282" s="168" t="s">
        <v>217</v>
      </c>
      <c r="E282" s="169" t="s">
        <v>2623</v>
      </c>
      <c r="F282" s="252" t="s">
        <v>2624</v>
      </c>
      <c r="G282" s="251"/>
      <c r="H282" s="251"/>
      <c r="I282" s="251"/>
      <c r="J282" s="170" t="s">
        <v>245</v>
      </c>
      <c r="K282" s="171">
        <v>1</v>
      </c>
      <c r="L282" s="253">
        <v>0</v>
      </c>
      <c r="M282" s="251"/>
      <c r="N282" s="254">
        <f t="shared" si="65"/>
        <v>0</v>
      </c>
      <c r="O282" s="251"/>
      <c r="P282" s="251"/>
      <c r="Q282" s="251"/>
      <c r="R282" s="134"/>
      <c r="T282" s="165" t="s">
        <v>3</v>
      </c>
      <c r="U282" s="40" t="s">
        <v>39</v>
      </c>
      <c r="V282" s="32"/>
      <c r="W282" s="166">
        <f t="shared" si="66"/>
        <v>0</v>
      </c>
      <c r="X282" s="166">
        <v>0</v>
      </c>
      <c r="Y282" s="166">
        <f t="shared" si="67"/>
        <v>0</v>
      </c>
      <c r="Z282" s="166">
        <v>0</v>
      </c>
      <c r="AA282" s="167">
        <f t="shared" si="68"/>
        <v>0</v>
      </c>
      <c r="AR282" s="14" t="s">
        <v>9</v>
      </c>
      <c r="AT282" s="14" t="s">
        <v>217</v>
      </c>
      <c r="AU282" s="14" t="s">
        <v>9</v>
      </c>
      <c r="AY282" s="14" t="s">
        <v>196</v>
      </c>
      <c r="BE282" s="110">
        <f t="shared" si="69"/>
        <v>0</v>
      </c>
      <c r="BF282" s="110">
        <f t="shared" si="70"/>
        <v>0</v>
      </c>
      <c r="BG282" s="110">
        <f t="shared" si="71"/>
        <v>0</v>
      </c>
      <c r="BH282" s="110">
        <f t="shared" si="72"/>
        <v>0</v>
      </c>
      <c r="BI282" s="110">
        <f t="shared" si="73"/>
        <v>0</v>
      </c>
      <c r="BJ282" s="14" t="s">
        <v>9</v>
      </c>
      <c r="BK282" s="110">
        <f t="shared" si="74"/>
        <v>0</v>
      </c>
      <c r="BL282" s="14" t="s">
        <v>9</v>
      </c>
      <c r="BM282" s="14" t="s">
        <v>2625</v>
      </c>
    </row>
    <row r="283" spans="2:65" s="1" customFormat="1" ht="22.5" customHeight="1">
      <c r="B283" s="132"/>
      <c r="C283" s="168" t="s">
        <v>1661</v>
      </c>
      <c r="D283" s="168" t="s">
        <v>217</v>
      </c>
      <c r="E283" s="169" t="s">
        <v>2626</v>
      </c>
      <c r="F283" s="252" t="s">
        <v>2627</v>
      </c>
      <c r="G283" s="251"/>
      <c r="H283" s="251"/>
      <c r="I283" s="251"/>
      <c r="J283" s="170" t="s">
        <v>245</v>
      </c>
      <c r="K283" s="171">
        <v>1</v>
      </c>
      <c r="L283" s="253">
        <v>0</v>
      </c>
      <c r="M283" s="251"/>
      <c r="N283" s="254">
        <f t="shared" si="65"/>
        <v>0</v>
      </c>
      <c r="O283" s="251"/>
      <c r="P283" s="251"/>
      <c r="Q283" s="251"/>
      <c r="R283" s="134"/>
      <c r="T283" s="165" t="s">
        <v>3</v>
      </c>
      <c r="U283" s="40" t="s">
        <v>39</v>
      </c>
      <c r="V283" s="32"/>
      <c r="W283" s="166">
        <f t="shared" si="66"/>
        <v>0</v>
      </c>
      <c r="X283" s="166">
        <v>0</v>
      </c>
      <c r="Y283" s="166">
        <f t="shared" si="67"/>
        <v>0</v>
      </c>
      <c r="Z283" s="166">
        <v>0</v>
      </c>
      <c r="AA283" s="167">
        <f t="shared" si="68"/>
        <v>0</v>
      </c>
      <c r="AR283" s="14" t="s">
        <v>9</v>
      </c>
      <c r="AT283" s="14" t="s">
        <v>217</v>
      </c>
      <c r="AU283" s="14" t="s">
        <v>9</v>
      </c>
      <c r="AY283" s="14" t="s">
        <v>196</v>
      </c>
      <c r="BE283" s="110">
        <f t="shared" si="69"/>
        <v>0</v>
      </c>
      <c r="BF283" s="110">
        <f t="shared" si="70"/>
        <v>0</v>
      </c>
      <c r="BG283" s="110">
        <f t="shared" si="71"/>
        <v>0</v>
      </c>
      <c r="BH283" s="110">
        <f t="shared" si="72"/>
        <v>0</v>
      </c>
      <c r="BI283" s="110">
        <f t="shared" si="73"/>
        <v>0</v>
      </c>
      <c r="BJ283" s="14" t="s">
        <v>9</v>
      </c>
      <c r="BK283" s="110">
        <f t="shared" si="74"/>
        <v>0</v>
      </c>
      <c r="BL283" s="14" t="s">
        <v>9</v>
      </c>
      <c r="BM283" s="14" t="s">
        <v>2628</v>
      </c>
    </row>
    <row r="284" spans="2:65" s="1" customFormat="1" ht="22.5" customHeight="1">
      <c r="B284" s="132"/>
      <c r="C284" s="168" t="s">
        <v>1620</v>
      </c>
      <c r="D284" s="168" t="s">
        <v>217</v>
      </c>
      <c r="E284" s="169" t="s">
        <v>189</v>
      </c>
      <c r="F284" s="252" t="s">
        <v>189</v>
      </c>
      <c r="G284" s="251"/>
      <c r="H284" s="251"/>
      <c r="I284" s="251"/>
      <c r="J284" s="170" t="s">
        <v>250</v>
      </c>
      <c r="K284" s="171">
        <v>1</v>
      </c>
      <c r="L284" s="253">
        <v>0</v>
      </c>
      <c r="M284" s="251"/>
      <c r="N284" s="254">
        <f t="shared" si="65"/>
        <v>0</v>
      </c>
      <c r="O284" s="251"/>
      <c r="P284" s="251"/>
      <c r="Q284" s="251"/>
      <c r="R284" s="134"/>
      <c r="T284" s="165" t="s">
        <v>3</v>
      </c>
      <c r="U284" s="40" t="s">
        <v>39</v>
      </c>
      <c r="V284" s="32"/>
      <c r="W284" s="166">
        <f t="shared" si="66"/>
        <v>0</v>
      </c>
      <c r="X284" s="166">
        <v>0</v>
      </c>
      <c r="Y284" s="166">
        <f t="shared" si="67"/>
        <v>0</v>
      </c>
      <c r="Z284" s="166">
        <v>0</v>
      </c>
      <c r="AA284" s="167">
        <f t="shared" si="68"/>
        <v>0</v>
      </c>
      <c r="AR284" s="14" t="s">
        <v>9</v>
      </c>
      <c r="AT284" s="14" t="s">
        <v>217</v>
      </c>
      <c r="AU284" s="14" t="s">
        <v>9</v>
      </c>
      <c r="AY284" s="14" t="s">
        <v>196</v>
      </c>
      <c r="BE284" s="110">
        <f t="shared" si="69"/>
        <v>0</v>
      </c>
      <c r="BF284" s="110">
        <f t="shared" si="70"/>
        <v>0</v>
      </c>
      <c r="BG284" s="110">
        <f t="shared" si="71"/>
        <v>0</v>
      </c>
      <c r="BH284" s="110">
        <f t="shared" si="72"/>
        <v>0</v>
      </c>
      <c r="BI284" s="110">
        <f t="shared" si="73"/>
        <v>0</v>
      </c>
      <c r="BJ284" s="14" t="s">
        <v>9</v>
      </c>
      <c r="BK284" s="110">
        <f t="shared" si="74"/>
        <v>0</v>
      </c>
      <c r="BL284" s="14" t="s">
        <v>9</v>
      </c>
      <c r="BM284" s="14" t="s">
        <v>2629</v>
      </c>
    </row>
    <row r="285" spans="2:47" s="1" customFormat="1" ht="150" customHeight="1">
      <c r="B285" s="31"/>
      <c r="C285" s="32"/>
      <c r="D285" s="32"/>
      <c r="E285" s="32"/>
      <c r="F285" s="270" t="s">
        <v>347</v>
      </c>
      <c r="G285" s="204"/>
      <c r="H285" s="204"/>
      <c r="I285" s="204"/>
      <c r="J285" s="32"/>
      <c r="K285" s="32"/>
      <c r="L285" s="32"/>
      <c r="M285" s="32"/>
      <c r="N285" s="32"/>
      <c r="O285" s="32"/>
      <c r="P285" s="32"/>
      <c r="Q285" s="32"/>
      <c r="R285" s="33"/>
      <c r="T285" s="70"/>
      <c r="U285" s="32"/>
      <c r="V285" s="32"/>
      <c r="W285" s="32"/>
      <c r="X285" s="32"/>
      <c r="Y285" s="32"/>
      <c r="Z285" s="32"/>
      <c r="AA285" s="71"/>
      <c r="AT285" s="14" t="s">
        <v>348</v>
      </c>
      <c r="AU285" s="14" t="s">
        <v>9</v>
      </c>
    </row>
    <row r="286" spans="2:63" s="1" customFormat="1" ht="49.9" customHeight="1">
      <c r="B286" s="31"/>
      <c r="C286" s="32"/>
      <c r="D286" s="152" t="s">
        <v>349</v>
      </c>
      <c r="E286" s="32"/>
      <c r="F286" s="32"/>
      <c r="G286" s="32"/>
      <c r="H286" s="32"/>
      <c r="I286" s="32"/>
      <c r="J286" s="32"/>
      <c r="K286" s="32"/>
      <c r="L286" s="32"/>
      <c r="M286" s="32"/>
      <c r="N286" s="268">
        <f aca="true" t="shared" si="75" ref="N286:N291">BK286</f>
        <v>0</v>
      </c>
      <c r="O286" s="269"/>
      <c r="P286" s="269"/>
      <c r="Q286" s="269"/>
      <c r="R286" s="33"/>
      <c r="T286" s="70"/>
      <c r="U286" s="32"/>
      <c r="V286" s="32"/>
      <c r="W286" s="32"/>
      <c r="X286" s="32"/>
      <c r="Y286" s="32"/>
      <c r="Z286" s="32"/>
      <c r="AA286" s="71"/>
      <c r="AT286" s="14" t="s">
        <v>73</v>
      </c>
      <c r="AU286" s="14" t="s">
        <v>74</v>
      </c>
      <c r="AY286" s="14" t="s">
        <v>350</v>
      </c>
      <c r="BK286" s="110">
        <f>SUM(BK287:BK291)</f>
        <v>0</v>
      </c>
    </row>
    <row r="287" spans="2:63" s="1" customFormat="1" ht="22.35" customHeight="1">
      <c r="B287" s="31"/>
      <c r="C287" s="173" t="s">
        <v>3</v>
      </c>
      <c r="D287" s="173" t="s">
        <v>217</v>
      </c>
      <c r="E287" s="174" t="s">
        <v>3</v>
      </c>
      <c r="F287" s="257" t="s">
        <v>3</v>
      </c>
      <c r="G287" s="258"/>
      <c r="H287" s="258"/>
      <c r="I287" s="258"/>
      <c r="J287" s="175" t="s">
        <v>3</v>
      </c>
      <c r="K287" s="172"/>
      <c r="L287" s="253"/>
      <c r="M287" s="255"/>
      <c r="N287" s="256">
        <f t="shared" si="75"/>
        <v>0</v>
      </c>
      <c r="O287" s="255"/>
      <c r="P287" s="255"/>
      <c r="Q287" s="255"/>
      <c r="R287" s="33"/>
      <c r="T287" s="165" t="s">
        <v>3</v>
      </c>
      <c r="U287" s="176" t="s">
        <v>39</v>
      </c>
      <c r="V287" s="32"/>
      <c r="W287" s="32"/>
      <c r="X287" s="32"/>
      <c r="Y287" s="32"/>
      <c r="Z287" s="32"/>
      <c r="AA287" s="71"/>
      <c r="AT287" s="14" t="s">
        <v>350</v>
      </c>
      <c r="AU287" s="14" t="s">
        <v>9</v>
      </c>
      <c r="AY287" s="14" t="s">
        <v>350</v>
      </c>
      <c r="BE287" s="110">
        <f>IF(U287="základní",N287,0)</f>
        <v>0</v>
      </c>
      <c r="BF287" s="110">
        <f>IF(U287="snížená",N287,0)</f>
        <v>0</v>
      </c>
      <c r="BG287" s="110">
        <f>IF(U287="zákl. přenesená",N287,0)</f>
        <v>0</v>
      </c>
      <c r="BH287" s="110">
        <f>IF(U287="sníž. přenesená",N287,0)</f>
        <v>0</v>
      </c>
      <c r="BI287" s="110">
        <f>IF(U287="nulová",N287,0)</f>
        <v>0</v>
      </c>
      <c r="BJ287" s="14" t="s">
        <v>9</v>
      </c>
      <c r="BK287" s="110">
        <f>L287*K287</f>
        <v>0</v>
      </c>
    </row>
    <row r="288" spans="2:63" s="1" customFormat="1" ht="22.35" customHeight="1">
      <c r="B288" s="31"/>
      <c r="C288" s="173" t="s">
        <v>3</v>
      </c>
      <c r="D288" s="173" t="s">
        <v>217</v>
      </c>
      <c r="E288" s="174" t="s">
        <v>3</v>
      </c>
      <c r="F288" s="257" t="s">
        <v>3</v>
      </c>
      <c r="G288" s="258"/>
      <c r="H288" s="258"/>
      <c r="I288" s="258"/>
      <c r="J288" s="175" t="s">
        <v>3</v>
      </c>
      <c r="K288" s="172"/>
      <c r="L288" s="253"/>
      <c r="M288" s="255"/>
      <c r="N288" s="256">
        <f t="shared" si="75"/>
        <v>0</v>
      </c>
      <c r="O288" s="255"/>
      <c r="P288" s="255"/>
      <c r="Q288" s="255"/>
      <c r="R288" s="33"/>
      <c r="T288" s="165" t="s">
        <v>3</v>
      </c>
      <c r="U288" s="176" t="s">
        <v>39</v>
      </c>
      <c r="V288" s="32"/>
      <c r="W288" s="32"/>
      <c r="X288" s="32"/>
      <c r="Y288" s="32"/>
      <c r="Z288" s="32"/>
      <c r="AA288" s="71"/>
      <c r="AT288" s="14" t="s">
        <v>350</v>
      </c>
      <c r="AU288" s="14" t="s">
        <v>9</v>
      </c>
      <c r="AY288" s="14" t="s">
        <v>350</v>
      </c>
      <c r="BE288" s="110">
        <f>IF(U288="základní",N288,0)</f>
        <v>0</v>
      </c>
      <c r="BF288" s="110">
        <f>IF(U288="snížená",N288,0)</f>
        <v>0</v>
      </c>
      <c r="BG288" s="110">
        <f>IF(U288="zákl. přenesená",N288,0)</f>
        <v>0</v>
      </c>
      <c r="BH288" s="110">
        <f>IF(U288="sníž. přenesená",N288,0)</f>
        <v>0</v>
      </c>
      <c r="BI288" s="110">
        <f>IF(U288="nulová",N288,0)</f>
        <v>0</v>
      </c>
      <c r="BJ288" s="14" t="s">
        <v>9</v>
      </c>
      <c r="BK288" s="110">
        <f>L288*K288</f>
        <v>0</v>
      </c>
    </row>
    <row r="289" spans="2:63" s="1" customFormat="1" ht="22.35" customHeight="1">
      <c r="B289" s="31"/>
      <c r="C289" s="173" t="s">
        <v>3</v>
      </c>
      <c r="D289" s="173" t="s">
        <v>217</v>
      </c>
      <c r="E289" s="174" t="s">
        <v>3</v>
      </c>
      <c r="F289" s="257" t="s">
        <v>3</v>
      </c>
      <c r="G289" s="258"/>
      <c r="H289" s="258"/>
      <c r="I289" s="258"/>
      <c r="J289" s="175" t="s">
        <v>3</v>
      </c>
      <c r="K289" s="172"/>
      <c r="L289" s="253"/>
      <c r="M289" s="255"/>
      <c r="N289" s="256">
        <f t="shared" si="75"/>
        <v>0</v>
      </c>
      <c r="O289" s="255"/>
      <c r="P289" s="255"/>
      <c r="Q289" s="255"/>
      <c r="R289" s="33"/>
      <c r="T289" s="165" t="s">
        <v>3</v>
      </c>
      <c r="U289" s="176" t="s">
        <v>39</v>
      </c>
      <c r="V289" s="32"/>
      <c r="W289" s="32"/>
      <c r="X289" s="32"/>
      <c r="Y289" s="32"/>
      <c r="Z289" s="32"/>
      <c r="AA289" s="71"/>
      <c r="AT289" s="14" t="s">
        <v>350</v>
      </c>
      <c r="AU289" s="14" t="s">
        <v>9</v>
      </c>
      <c r="AY289" s="14" t="s">
        <v>350</v>
      </c>
      <c r="BE289" s="110">
        <f>IF(U289="základní",N289,0)</f>
        <v>0</v>
      </c>
      <c r="BF289" s="110">
        <f>IF(U289="snížená",N289,0)</f>
        <v>0</v>
      </c>
      <c r="BG289" s="110">
        <f>IF(U289="zákl. přenesená",N289,0)</f>
        <v>0</v>
      </c>
      <c r="BH289" s="110">
        <f>IF(U289="sníž. přenesená",N289,0)</f>
        <v>0</v>
      </c>
      <c r="BI289" s="110">
        <f>IF(U289="nulová",N289,0)</f>
        <v>0</v>
      </c>
      <c r="BJ289" s="14" t="s">
        <v>9</v>
      </c>
      <c r="BK289" s="110">
        <f>L289*K289</f>
        <v>0</v>
      </c>
    </row>
    <row r="290" spans="2:63" s="1" customFormat="1" ht="22.35" customHeight="1">
      <c r="B290" s="31"/>
      <c r="C290" s="173" t="s">
        <v>3</v>
      </c>
      <c r="D290" s="173" t="s">
        <v>217</v>
      </c>
      <c r="E290" s="174" t="s">
        <v>3</v>
      </c>
      <c r="F290" s="257" t="s">
        <v>3</v>
      </c>
      <c r="G290" s="258"/>
      <c r="H290" s="258"/>
      <c r="I290" s="258"/>
      <c r="J290" s="175" t="s">
        <v>3</v>
      </c>
      <c r="K290" s="172"/>
      <c r="L290" s="253"/>
      <c r="M290" s="255"/>
      <c r="N290" s="256">
        <f t="shared" si="75"/>
        <v>0</v>
      </c>
      <c r="O290" s="255"/>
      <c r="P290" s="255"/>
      <c r="Q290" s="255"/>
      <c r="R290" s="33"/>
      <c r="T290" s="165" t="s">
        <v>3</v>
      </c>
      <c r="U290" s="176" t="s">
        <v>39</v>
      </c>
      <c r="V290" s="32"/>
      <c r="W290" s="32"/>
      <c r="X290" s="32"/>
      <c r="Y290" s="32"/>
      <c r="Z290" s="32"/>
      <c r="AA290" s="71"/>
      <c r="AT290" s="14" t="s">
        <v>350</v>
      </c>
      <c r="AU290" s="14" t="s">
        <v>9</v>
      </c>
      <c r="AY290" s="14" t="s">
        <v>350</v>
      </c>
      <c r="BE290" s="110">
        <f>IF(U290="základní",N290,0)</f>
        <v>0</v>
      </c>
      <c r="BF290" s="110">
        <f>IF(U290="snížená",N290,0)</f>
        <v>0</v>
      </c>
      <c r="BG290" s="110">
        <f>IF(U290="zákl. přenesená",N290,0)</f>
        <v>0</v>
      </c>
      <c r="BH290" s="110">
        <f>IF(U290="sníž. přenesená",N290,0)</f>
        <v>0</v>
      </c>
      <c r="BI290" s="110">
        <f>IF(U290="nulová",N290,0)</f>
        <v>0</v>
      </c>
      <c r="BJ290" s="14" t="s">
        <v>9</v>
      </c>
      <c r="BK290" s="110">
        <f>L290*K290</f>
        <v>0</v>
      </c>
    </row>
    <row r="291" spans="2:63" s="1" customFormat="1" ht="22.35" customHeight="1">
      <c r="B291" s="31"/>
      <c r="C291" s="173" t="s">
        <v>3</v>
      </c>
      <c r="D291" s="173" t="s">
        <v>217</v>
      </c>
      <c r="E291" s="174" t="s">
        <v>3</v>
      </c>
      <c r="F291" s="257" t="s">
        <v>3</v>
      </c>
      <c r="G291" s="258"/>
      <c r="H291" s="258"/>
      <c r="I291" s="258"/>
      <c r="J291" s="175" t="s">
        <v>3</v>
      </c>
      <c r="K291" s="172"/>
      <c r="L291" s="253"/>
      <c r="M291" s="255"/>
      <c r="N291" s="256">
        <f t="shared" si="75"/>
        <v>0</v>
      </c>
      <c r="O291" s="255"/>
      <c r="P291" s="255"/>
      <c r="Q291" s="255"/>
      <c r="R291" s="33"/>
      <c r="T291" s="165" t="s">
        <v>3</v>
      </c>
      <c r="U291" s="176" t="s">
        <v>39</v>
      </c>
      <c r="V291" s="52"/>
      <c r="W291" s="52"/>
      <c r="X291" s="52"/>
      <c r="Y291" s="52"/>
      <c r="Z291" s="52"/>
      <c r="AA291" s="54"/>
      <c r="AT291" s="14" t="s">
        <v>350</v>
      </c>
      <c r="AU291" s="14" t="s">
        <v>9</v>
      </c>
      <c r="AY291" s="14" t="s">
        <v>350</v>
      </c>
      <c r="BE291" s="110">
        <f>IF(U291="základní",N291,0)</f>
        <v>0</v>
      </c>
      <c r="BF291" s="110">
        <f>IF(U291="snížená",N291,0)</f>
        <v>0</v>
      </c>
      <c r="BG291" s="110">
        <f>IF(U291="zákl. přenesená",N291,0)</f>
        <v>0</v>
      </c>
      <c r="BH291" s="110">
        <f>IF(U291="sníž. přenesená",N291,0)</f>
        <v>0</v>
      </c>
      <c r="BI291" s="110">
        <f>IF(U291="nulová",N291,0)</f>
        <v>0</v>
      </c>
      <c r="BJ291" s="14" t="s">
        <v>9</v>
      </c>
      <c r="BK291" s="110">
        <f>L291*K291</f>
        <v>0</v>
      </c>
    </row>
    <row r="292" spans="2:18" s="1" customFormat="1" ht="6.95" customHeight="1">
      <c r="B292" s="55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7"/>
    </row>
  </sheetData>
  <mergeCells count="528">
    <mergeCell ref="H1:K1"/>
    <mergeCell ref="S2:AC2"/>
    <mergeCell ref="F291:I291"/>
    <mergeCell ref="L291:M291"/>
    <mergeCell ref="N291:Q291"/>
    <mergeCell ref="N131:Q131"/>
    <mergeCell ref="N132:Q132"/>
    <mergeCell ref="N133:Q133"/>
    <mergeCell ref="N138:Q138"/>
    <mergeCell ref="N139:Q139"/>
    <mergeCell ref="N157:Q157"/>
    <mergeCell ref="N159:Q159"/>
    <mergeCell ref="N171:Q171"/>
    <mergeCell ref="N189:Q189"/>
    <mergeCell ref="N215:Q215"/>
    <mergeCell ref="N259:Q259"/>
    <mergeCell ref="N264:Q264"/>
    <mergeCell ref="N271:Q271"/>
    <mergeCell ref="N274:Q274"/>
    <mergeCell ref="N286:Q286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83:I283"/>
    <mergeCell ref="L283:M283"/>
    <mergeCell ref="N283:Q283"/>
    <mergeCell ref="F284:I284"/>
    <mergeCell ref="L284:M284"/>
    <mergeCell ref="N284:Q284"/>
    <mergeCell ref="F285:I285"/>
    <mergeCell ref="F287:I287"/>
    <mergeCell ref="L287:M287"/>
    <mergeCell ref="N287:Q287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3:I273"/>
    <mergeCell ref="L273:M273"/>
    <mergeCell ref="N273:Q273"/>
    <mergeCell ref="F275:I275"/>
    <mergeCell ref="L275:M275"/>
    <mergeCell ref="N275:Q275"/>
    <mergeCell ref="F276:I276"/>
    <mergeCell ref="L276:M276"/>
    <mergeCell ref="N276:Q276"/>
    <mergeCell ref="F269:I269"/>
    <mergeCell ref="L269:M269"/>
    <mergeCell ref="N269:Q269"/>
    <mergeCell ref="F270:I270"/>
    <mergeCell ref="L270:M270"/>
    <mergeCell ref="N270:Q270"/>
    <mergeCell ref="F272:I272"/>
    <mergeCell ref="L272:M272"/>
    <mergeCell ref="N272:Q272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2:I262"/>
    <mergeCell ref="L262:M262"/>
    <mergeCell ref="N262:Q262"/>
    <mergeCell ref="F263:I263"/>
    <mergeCell ref="L263:M263"/>
    <mergeCell ref="N263:Q263"/>
    <mergeCell ref="F265:I265"/>
    <mergeCell ref="L265:M265"/>
    <mergeCell ref="N265:Q265"/>
    <mergeCell ref="F258:I258"/>
    <mergeCell ref="L258:M258"/>
    <mergeCell ref="N258:Q258"/>
    <mergeCell ref="F260:I260"/>
    <mergeCell ref="L260:M260"/>
    <mergeCell ref="N260:Q260"/>
    <mergeCell ref="F261:I261"/>
    <mergeCell ref="L261:M261"/>
    <mergeCell ref="N261:Q261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7:I187"/>
    <mergeCell ref="L187:M187"/>
    <mergeCell ref="N187:Q187"/>
    <mergeCell ref="F188:I188"/>
    <mergeCell ref="L188:M188"/>
    <mergeCell ref="N188:Q188"/>
    <mergeCell ref="F190:I190"/>
    <mergeCell ref="L190:M190"/>
    <mergeCell ref="N190:Q190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F164:I164"/>
    <mergeCell ref="L164:M164"/>
    <mergeCell ref="N164:Q164"/>
    <mergeCell ref="F156:I156"/>
    <mergeCell ref="L156:M156"/>
    <mergeCell ref="N156:Q156"/>
    <mergeCell ref="F158:I158"/>
    <mergeCell ref="L158:M158"/>
    <mergeCell ref="N158:Q158"/>
    <mergeCell ref="F160:I160"/>
    <mergeCell ref="L160:M160"/>
    <mergeCell ref="N160:Q160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40:I140"/>
    <mergeCell ref="L140:M140"/>
    <mergeCell ref="N140:Q140"/>
    <mergeCell ref="M127:Q127"/>
    <mergeCell ref="M128:Q128"/>
    <mergeCell ref="F130:I130"/>
    <mergeCell ref="L130:M130"/>
    <mergeCell ref="N130:Q130"/>
    <mergeCell ref="F134:I134"/>
    <mergeCell ref="L134:M134"/>
    <mergeCell ref="N134:Q134"/>
    <mergeCell ref="F135:I135"/>
    <mergeCell ref="L135:M135"/>
    <mergeCell ref="N135:Q135"/>
    <mergeCell ref="D110:H110"/>
    <mergeCell ref="N110:Q110"/>
    <mergeCell ref="N111:Q111"/>
    <mergeCell ref="L113:Q113"/>
    <mergeCell ref="C119:Q119"/>
    <mergeCell ref="F121:P121"/>
    <mergeCell ref="F122:P122"/>
    <mergeCell ref="F123:P123"/>
    <mergeCell ref="M125:P12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287:D292">
      <formula1>"K,M"</formula1>
    </dataValidation>
    <dataValidation type="list" allowBlank="1" showInputMessage="1" showErrorMessage="1" error="Povoleny jsou hodnoty základní, snížená, zákl. přenesená, sníž. přenesená, nulová." sqref="U287:U29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3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132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2198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ht="25.35" customHeight="1">
      <c r="B8" s="18"/>
      <c r="C8" s="19"/>
      <c r="D8" s="26" t="s">
        <v>155</v>
      </c>
      <c r="E8" s="19"/>
      <c r="F8" s="229" t="s">
        <v>156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9"/>
      <c r="R8" s="20"/>
    </row>
    <row r="9" spans="2:18" s="1" customFormat="1" ht="32.85" customHeight="1">
      <c r="B9" s="31"/>
      <c r="C9" s="32"/>
      <c r="D9" s="25" t="s">
        <v>901</v>
      </c>
      <c r="E9" s="32"/>
      <c r="F9" s="191" t="s">
        <v>902</v>
      </c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32"/>
      <c r="R9" s="33"/>
    </row>
    <row r="10" spans="2:18" s="1" customFormat="1" ht="14.45" customHeight="1">
      <c r="B10" s="31"/>
      <c r="C10" s="32"/>
      <c r="D10" s="26" t="s">
        <v>20</v>
      </c>
      <c r="E10" s="32"/>
      <c r="F10" s="24" t="s">
        <v>3</v>
      </c>
      <c r="G10" s="32"/>
      <c r="H10" s="32"/>
      <c r="I10" s="32"/>
      <c r="J10" s="32"/>
      <c r="K10" s="32"/>
      <c r="L10" s="32"/>
      <c r="M10" s="26" t="s">
        <v>21</v>
      </c>
      <c r="N10" s="32"/>
      <c r="O10" s="24" t="s">
        <v>3</v>
      </c>
      <c r="P10" s="32"/>
      <c r="Q10" s="32"/>
      <c r="R10" s="33"/>
    </row>
    <row r="11" spans="2:18" s="1" customFormat="1" ht="14.45" customHeight="1">
      <c r="B11" s="31"/>
      <c r="C11" s="32"/>
      <c r="D11" s="26" t="s">
        <v>22</v>
      </c>
      <c r="E11" s="32"/>
      <c r="F11" s="24" t="s">
        <v>23</v>
      </c>
      <c r="G11" s="32"/>
      <c r="H11" s="32"/>
      <c r="I11" s="32"/>
      <c r="J11" s="32"/>
      <c r="K11" s="32"/>
      <c r="L11" s="32"/>
      <c r="M11" s="26" t="s">
        <v>24</v>
      </c>
      <c r="N11" s="32"/>
      <c r="O11" s="230" t="str">
        <f>'Rekapitulace stavby'!AN8</f>
        <v>8.7.2016</v>
      </c>
      <c r="P11" s="204"/>
      <c r="Q11" s="32"/>
      <c r="R11" s="33"/>
    </row>
    <row r="12" spans="2:18" s="1" customFormat="1" ht="10.9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45" customHeight="1">
      <c r="B13" s="31"/>
      <c r="C13" s="32"/>
      <c r="D13" s="26" t="s">
        <v>26</v>
      </c>
      <c r="E13" s="32"/>
      <c r="F13" s="32"/>
      <c r="G13" s="32"/>
      <c r="H13" s="32"/>
      <c r="I13" s="32"/>
      <c r="J13" s="32"/>
      <c r="K13" s="32"/>
      <c r="L13" s="32"/>
      <c r="M13" s="26" t="s">
        <v>27</v>
      </c>
      <c r="N13" s="32"/>
      <c r="O13" s="190" t="str">
        <f>IF('Rekapitulace stavby'!AN10="","",'Rekapitulace stavby'!AN10)</f>
        <v/>
      </c>
      <c r="P13" s="204"/>
      <c r="Q13" s="32"/>
      <c r="R13" s="33"/>
    </row>
    <row r="14" spans="2:18" s="1" customFormat="1" ht="18" customHeight="1">
      <c r="B14" s="31"/>
      <c r="C14" s="32"/>
      <c r="D14" s="32"/>
      <c r="E14" s="24" t="str">
        <f>IF('Rekapitulace stavby'!E11="","",'Rekapitulace stavby'!E11)</f>
        <v xml:space="preserve"> </v>
      </c>
      <c r="F14" s="32"/>
      <c r="G14" s="32"/>
      <c r="H14" s="32"/>
      <c r="I14" s="32"/>
      <c r="J14" s="32"/>
      <c r="K14" s="32"/>
      <c r="L14" s="32"/>
      <c r="M14" s="26" t="s">
        <v>28</v>
      </c>
      <c r="N14" s="32"/>
      <c r="O14" s="190" t="str">
        <f>IF('Rekapitulace stavby'!AN11="","",'Rekapitulace stavby'!AN11)</f>
        <v/>
      </c>
      <c r="P14" s="204"/>
      <c r="Q14" s="32"/>
      <c r="R14" s="33"/>
    </row>
    <row r="15" spans="2:18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45" customHeight="1">
      <c r="B16" s="31"/>
      <c r="C16" s="32"/>
      <c r="D16" s="26" t="s">
        <v>29</v>
      </c>
      <c r="E16" s="32"/>
      <c r="F16" s="32"/>
      <c r="G16" s="32"/>
      <c r="H16" s="32"/>
      <c r="I16" s="32"/>
      <c r="J16" s="32"/>
      <c r="K16" s="32"/>
      <c r="L16" s="32"/>
      <c r="M16" s="26" t="s">
        <v>27</v>
      </c>
      <c r="N16" s="32"/>
      <c r="O16" s="231" t="str">
        <f>IF('Rekapitulace stavby'!AN13="","",'Rekapitulace stavby'!AN13)</f>
        <v>Vyplň údaj</v>
      </c>
      <c r="P16" s="204"/>
      <c r="Q16" s="32"/>
      <c r="R16" s="33"/>
    </row>
    <row r="17" spans="2:18" s="1" customFormat="1" ht="18" customHeight="1">
      <c r="B17" s="31"/>
      <c r="C17" s="32"/>
      <c r="D17" s="32"/>
      <c r="E17" s="231" t="str">
        <f>IF('Rekapitulace stavby'!E14="","",'Rekapitulace stavby'!E14)</f>
        <v>Vyplň údaj</v>
      </c>
      <c r="F17" s="204"/>
      <c r="G17" s="204"/>
      <c r="H17" s="204"/>
      <c r="I17" s="204"/>
      <c r="J17" s="204"/>
      <c r="K17" s="204"/>
      <c r="L17" s="204"/>
      <c r="M17" s="26" t="s">
        <v>28</v>
      </c>
      <c r="N17" s="32"/>
      <c r="O17" s="231" t="str">
        <f>IF('Rekapitulace stavby'!AN14="","",'Rekapitulace stavby'!AN14)</f>
        <v>Vyplň údaj</v>
      </c>
      <c r="P17" s="204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6" t="s">
        <v>31</v>
      </c>
      <c r="E19" s="32"/>
      <c r="F19" s="32"/>
      <c r="G19" s="32"/>
      <c r="H19" s="32"/>
      <c r="I19" s="32"/>
      <c r="J19" s="32"/>
      <c r="K19" s="32"/>
      <c r="L19" s="32"/>
      <c r="M19" s="26" t="s">
        <v>27</v>
      </c>
      <c r="N19" s="32"/>
      <c r="O19" s="190" t="str">
        <f>IF('Rekapitulace stavby'!AN16="","",'Rekapitulace stavby'!AN16)</f>
        <v/>
      </c>
      <c r="P19" s="204"/>
      <c r="Q19" s="32"/>
      <c r="R19" s="33"/>
    </row>
    <row r="20" spans="2:18" s="1" customFormat="1" ht="18" customHeight="1">
      <c r="B20" s="31"/>
      <c r="C20" s="32"/>
      <c r="D20" s="32"/>
      <c r="E20" s="24" t="str">
        <f>IF('Rekapitulace stavby'!E17="","",'Rekapitulace stavby'!E17)</f>
        <v xml:space="preserve"> </v>
      </c>
      <c r="F20" s="32"/>
      <c r="G20" s="32"/>
      <c r="H20" s="32"/>
      <c r="I20" s="32"/>
      <c r="J20" s="32"/>
      <c r="K20" s="32"/>
      <c r="L20" s="32"/>
      <c r="M20" s="26" t="s">
        <v>28</v>
      </c>
      <c r="N20" s="32"/>
      <c r="O20" s="190" t="str">
        <f>IF('Rekapitulace stavby'!AN17="","",'Rekapitulace stavby'!AN17)</f>
        <v/>
      </c>
      <c r="P20" s="204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6" t="s">
        <v>33</v>
      </c>
      <c r="E22" s="32"/>
      <c r="F22" s="32"/>
      <c r="G22" s="32"/>
      <c r="H22" s="32"/>
      <c r="I22" s="32"/>
      <c r="J22" s="32"/>
      <c r="K22" s="32"/>
      <c r="L22" s="32"/>
      <c r="M22" s="26" t="s">
        <v>27</v>
      </c>
      <c r="N22" s="32"/>
      <c r="O22" s="190" t="str">
        <f>IF('Rekapitulace stavby'!AN19="","",'Rekapitulace stavby'!AN19)</f>
        <v/>
      </c>
      <c r="P22" s="204"/>
      <c r="Q22" s="32"/>
      <c r="R22" s="33"/>
    </row>
    <row r="23" spans="2:18" s="1" customFormat="1" ht="18" customHeight="1">
      <c r="B23" s="31"/>
      <c r="C23" s="32"/>
      <c r="D23" s="32"/>
      <c r="E23" s="24" t="str">
        <f>IF('Rekapitulace stavby'!E20="","",'Rekapitulace stavby'!E20)</f>
        <v xml:space="preserve"> </v>
      </c>
      <c r="F23" s="32"/>
      <c r="G23" s="32"/>
      <c r="H23" s="32"/>
      <c r="I23" s="32"/>
      <c r="J23" s="32"/>
      <c r="K23" s="32"/>
      <c r="L23" s="32"/>
      <c r="M23" s="26" t="s">
        <v>28</v>
      </c>
      <c r="N23" s="32"/>
      <c r="O23" s="190" t="str">
        <f>IF('Rekapitulace stavby'!AN20="","",'Rekapitulace stavby'!AN20)</f>
        <v/>
      </c>
      <c r="P23" s="204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14.45" customHeight="1">
      <c r="B25" s="31"/>
      <c r="C25" s="32"/>
      <c r="D25" s="26" t="s">
        <v>34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22.5" customHeight="1">
      <c r="B26" s="31"/>
      <c r="C26" s="32"/>
      <c r="D26" s="32"/>
      <c r="E26" s="193" t="s">
        <v>3</v>
      </c>
      <c r="F26" s="204"/>
      <c r="G26" s="204"/>
      <c r="H26" s="204"/>
      <c r="I26" s="204"/>
      <c r="J26" s="204"/>
      <c r="K26" s="204"/>
      <c r="L26" s="204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</row>
    <row r="28" spans="2:18" s="1" customFormat="1" ht="6.95" customHeight="1">
      <c r="B28" s="31"/>
      <c r="C28" s="3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32"/>
      <c r="R28" s="33"/>
    </row>
    <row r="29" spans="2:18" s="1" customFormat="1" ht="14.45" customHeight="1">
      <c r="B29" s="31"/>
      <c r="C29" s="32"/>
      <c r="D29" s="117" t="s">
        <v>157</v>
      </c>
      <c r="E29" s="32"/>
      <c r="F29" s="32"/>
      <c r="G29" s="32"/>
      <c r="H29" s="32"/>
      <c r="I29" s="32"/>
      <c r="J29" s="32"/>
      <c r="K29" s="32"/>
      <c r="L29" s="32"/>
      <c r="M29" s="194">
        <f>N90</f>
        <v>0</v>
      </c>
      <c r="N29" s="204"/>
      <c r="O29" s="204"/>
      <c r="P29" s="204"/>
      <c r="Q29" s="32"/>
      <c r="R29" s="33"/>
    </row>
    <row r="30" spans="2:18" s="1" customFormat="1" ht="14.45" customHeight="1">
      <c r="B30" s="31"/>
      <c r="C30" s="32"/>
      <c r="D30" s="30" t="s">
        <v>145</v>
      </c>
      <c r="E30" s="32"/>
      <c r="F30" s="32"/>
      <c r="G30" s="32"/>
      <c r="H30" s="32"/>
      <c r="I30" s="32"/>
      <c r="J30" s="32"/>
      <c r="K30" s="32"/>
      <c r="L30" s="32"/>
      <c r="M30" s="194">
        <f>N94</f>
        <v>0</v>
      </c>
      <c r="N30" s="204"/>
      <c r="O30" s="204"/>
      <c r="P30" s="204"/>
      <c r="Q30" s="32"/>
      <c r="R30" s="33"/>
    </row>
    <row r="31" spans="2:18" s="1" customFormat="1" ht="6.9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2:18" s="1" customFormat="1" ht="25.35" customHeight="1">
      <c r="B32" s="31"/>
      <c r="C32" s="32"/>
      <c r="D32" s="118" t="s">
        <v>37</v>
      </c>
      <c r="E32" s="32"/>
      <c r="F32" s="32"/>
      <c r="G32" s="32"/>
      <c r="H32" s="32"/>
      <c r="I32" s="32"/>
      <c r="J32" s="32"/>
      <c r="K32" s="32"/>
      <c r="L32" s="32"/>
      <c r="M32" s="232">
        <f>ROUND(M29+M30,2)</f>
        <v>0</v>
      </c>
      <c r="N32" s="204"/>
      <c r="O32" s="204"/>
      <c r="P32" s="204"/>
      <c r="Q32" s="32"/>
      <c r="R32" s="33"/>
    </row>
    <row r="33" spans="2:18" s="1" customFormat="1" ht="6.95" customHeight="1">
      <c r="B33" s="31"/>
      <c r="C33" s="3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32"/>
      <c r="R33" s="33"/>
    </row>
    <row r="34" spans="2:18" s="1" customFormat="1" ht="14.45" customHeight="1">
      <c r="B34" s="31"/>
      <c r="C34" s="32"/>
      <c r="D34" s="38" t="s">
        <v>38</v>
      </c>
      <c r="E34" s="38" t="s">
        <v>39</v>
      </c>
      <c r="F34" s="39">
        <v>0.21</v>
      </c>
      <c r="G34" s="119" t="s">
        <v>40</v>
      </c>
      <c r="H34" s="233">
        <f>ROUND((((SUM(BE94:BE101)+SUM(BE121:BE135))+SUM(BE137:BE141))),2)</f>
        <v>0</v>
      </c>
      <c r="I34" s="204"/>
      <c r="J34" s="204"/>
      <c r="K34" s="32"/>
      <c r="L34" s="32"/>
      <c r="M34" s="233">
        <f>ROUND(((ROUND((SUM(BE94:BE101)+SUM(BE121:BE135)),2)*F34)+SUM(BE137:BE141)*F34),2)</f>
        <v>0</v>
      </c>
      <c r="N34" s="204"/>
      <c r="O34" s="204"/>
      <c r="P34" s="204"/>
      <c r="Q34" s="32"/>
      <c r="R34" s="33"/>
    </row>
    <row r="35" spans="2:18" s="1" customFormat="1" ht="14.45" customHeight="1">
      <c r="B35" s="31"/>
      <c r="C35" s="32"/>
      <c r="D35" s="32"/>
      <c r="E35" s="38" t="s">
        <v>41</v>
      </c>
      <c r="F35" s="39">
        <v>0.15</v>
      </c>
      <c r="G35" s="119" t="s">
        <v>40</v>
      </c>
      <c r="H35" s="233">
        <f>ROUND((((SUM(BF94:BF101)+SUM(BF121:BF135))+SUM(BF137:BF141))),2)</f>
        <v>0</v>
      </c>
      <c r="I35" s="204"/>
      <c r="J35" s="204"/>
      <c r="K35" s="32"/>
      <c r="L35" s="32"/>
      <c r="M35" s="233">
        <f>ROUND(((ROUND((SUM(BF94:BF101)+SUM(BF121:BF135)),2)*F35)+SUM(BF137:BF141)*F35),2)</f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42</v>
      </c>
      <c r="F36" s="39">
        <v>0.21</v>
      </c>
      <c r="G36" s="119" t="s">
        <v>40</v>
      </c>
      <c r="H36" s="233">
        <f>ROUND((((SUM(BG94:BG101)+SUM(BG121:BG135))+SUM(BG137:BG141))),2)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43</v>
      </c>
      <c r="F37" s="39">
        <v>0.15</v>
      </c>
      <c r="G37" s="119" t="s">
        <v>40</v>
      </c>
      <c r="H37" s="233">
        <f>ROUND((((SUM(BH94:BH101)+SUM(BH121:BH135))+SUM(BH137:BH141))),2)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14.45" customHeight="1" hidden="1">
      <c r="B38" s="31"/>
      <c r="C38" s="32"/>
      <c r="D38" s="32"/>
      <c r="E38" s="38" t="s">
        <v>44</v>
      </c>
      <c r="F38" s="39">
        <v>0</v>
      </c>
      <c r="G38" s="119" t="s">
        <v>40</v>
      </c>
      <c r="H38" s="233">
        <f>ROUND((((SUM(BI94:BI101)+SUM(BI121:BI135))+SUM(BI137:BI141))),2)</f>
        <v>0</v>
      </c>
      <c r="I38" s="204"/>
      <c r="J38" s="204"/>
      <c r="K38" s="32"/>
      <c r="L38" s="32"/>
      <c r="M38" s="233">
        <v>0</v>
      </c>
      <c r="N38" s="204"/>
      <c r="O38" s="204"/>
      <c r="P38" s="204"/>
      <c r="Q38" s="32"/>
      <c r="R38" s="33"/>
    </row>
    <row r="39" spans="2:18" s="1" customFormat="1" ht="6.9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25.35" customHeight="1">
      <c r="B40" s="31"/>
      <c r="C40" s="116"/>
      <c r="D40" s="120" t="s">
        <v>45</v>
      </c>
      <c r="E40" s="72"/>
      <c r="F40" s="72"/>
      <c r="G40" s="121" t="s">
        <v>46</v>
      </c>
      <c r="H40" s="122" t="s">
        <v>47</v>
      </c>
      <c r="I40" s="72"/>
      <c r="J40" s="72"/>
      <c r="K40" s="72"/>
      <c r="L40" s="234">
        <f>SUM(M32:M38)</f>
        <v>0</v>
      </c>
      <c r="M40" s="212"/>
      <c r="N40" s="212"/>
      <c r="O40" s="212"/>
      <c r="P40" s="214"/>
      <c r="Q40" s="116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s="1" customFormat="1" ht="14.45" customHeight="1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2198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ht="30" customHeight="1">
      <c r="B80" s="18"/>
      <c r="C80" s="26" t="s">
        <v>155</v>
      </c>
      <c r="D80" s="19"/>
      <c r="E80" s="19"/>
      <c r="F80" s="229" t="s">
        <v>156</v>
      </c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9"/>
      <c r="R80" s="20"/>
    </row>
    <row r="81" spans="2:18" s="1" customFormat="1" ht="36.95" customHeight="1">
      <c r="B81" s="31"/>
      <c r="C81" s="65" t="s">
        <v>901</v>
      </c>
      <c r="D81" s="32"/>
      <c r="E81" s="32"/>
      <c r="F81" s="205" t="str">
        <f>F9</f>
        <v>ÚT 2 - STROJNÍ - DEMONTÁŽE</v>
      </c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8" customHeight="1">
      <c r="B83" s="31"/>
      <c r="C83" s="26" t="s">
        <v>22</v>
      </c>
      <c r="D83" s="32"/>
      <c r="E83" s="32"/>
      <c r="F83" s="24" t="str">
        <f>F11</f>
        <v xml:space="preserve"> </v>
      </c>
      <c r="G83" s="32"/>
      <c r="H83" s="32"/>
      <c r="I83" s="32"/>
      <c r="J83" s="32"/>
      <c r="K83" s="26" t="s">
        <v>24</v>
      </c>
      <c r="L83" s="32"/>
      <c r="M83" s="235" t="str">
        <f>IF(O11="","",O11)</f>
        <v>8.7.2016</v>
      </c>
      <c r="N83" s="204"/>
      <c r="O83" s="204"/>
      <c r="P83" s="204"/>
      <c r="Q83" s="32"/>
      <c r="R83" s="33"/>
    </row>
    <row r="84" spans="2:18" s="1" customFormat="1" ht="6.9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15">
      <c r="B85" s="31"/>
      <c r="C85" s="26" t="s">
        <v>26</v>
      </c>
      <c r="D85" s="32"/>
      <c r="E85" s="32"/>
      <c r="F85" s="24" t="str">
        <f>E14</f>
        <v xml:space="preserve"> </v>
      </c>
      <c r="G85" s="32"/>
      <c r="H85" s="32"/>
      <c r="I85" s="32"/>
      <c r="J85" s="32"/>
      <c r="K85" s="26" t="s">
        <v>31</v>
      </c>
      <c r="L85" s="32"/>
      <c r="M85" s="190" t="str">
        <f>E20</f>
        <v xml:space="preserve"> </v>
      </c>
      <c r="N85" s="204"/>
      <c r="O85" s="204"/>
      <c r="P85" s="204"/>
      <c r="Q85" s="204"/>
      <c r="R85" s="33"/>
    </row>
    <row r="86" spans="2:18" s="1" customFormat="1" ht="14.45" customHeight="1">
      <c r="B86" s="31"/>
      <c r="C86" s="26" t="s">
        <v>29</v>
      </c>
      <c r="D86" s="32"/>
      <c r="E86" s="32"/>
      <c r="F86" s="24" t="str">
        <f>IF(E17="","",E17)</f>
        <v>Vyplň údaj</v>
      </c>
      <c r="G86" s="32"/>
      <c r="H86" s="32"/>
      <c r="I86" s="32"/>
      <c r="J86" s="32"/>
      <c r="K86" s="26" t="s">
        <v>33</v>
      </c>
      <c r="L86" s="32"/>
      <c r="M86" s="190" t="str">
        <f>E23</f>
        <v xml:space="preserve"> </v>
      </c>
      <c r="N86" s="204"/>
      <c r="O86" s="204"/>
      <c r="P86" s="204"/>
      <c r="Q86" s="204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18" s="1" customFormat="1" ht="29.25" customHeight="1">
      <c r="B88" s="31"/>
      <c r="C88" s="236" t="s">
        <v>159</v>
      </c>
      <c r="D88" s="237"/>
      <c r="E88" s="237"/>
      <c r="F88" s="237"/>
      <c r="G88" s="237"/>
      <c r="H88" s="116"/>
      <c r="I88" s="116"/>
      <c r="J88" s="116"/>
      <c r="K88" s="116"/>
      <c r="L88" s="116"/>
      <c r="M88" s="116"/>
      <c r="N88" s="236" t="s">
        <v>160</v>
      </c>
      <c r="O88" s="204"/>
      <c r="P88" s="204"/>
      <c r="Q88" s="204"/>
      <c r="R88" s="33"/>
    </row>
    <row r="89" spans="2:18" s="1" customFormat="1" ht="10.35" customHeight="1"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3"/>
    </row>
    <row r="90" spans="2:47" s="1" customFormat="1" ht="29.25" customHeight="1">
      <c r="B90" s="31"/>
      <c r="C90" s="123" t="s">
        <v>161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223">
        <f>N121</f>
        <v>0</v>
      </c>
      <c r="O90" s="204"/>
      <c r="P90" s="204"/>
      <c r="Q90" s="204"/>
      <c r="R90" s="33"/>
      <c r="AU90" s="14" t="s">
        <v>162</v>
      </c>
    </row>
    <row r="91" spans="2:18" s="7" customFormat="1" ht="24.95" customHeight="1">
      <c r="B91" s="124"/>
      <c r="C91" s="125"/>
      <c r="D91" s="126" t="s">
        <v>903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8">
        <f>N122</f>
        <v>0</v>
      </c>
      <c r="O91" s="239"/>
      <c r="P91" s="239"/>
      <c r="Q91" s="239"/>
      <c r="R91" s="127"/>
    </row>
    <row r="92" spans="2:18" s="7" customFormat="1" ht="21.75" customHeight="1">
      <c r="B92" s="124"/>
      <c r="C92" s="125"/>
      <c r="D92" s="126" t="s">
        <v>172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40">
        <f>N136</f>
        <v>0</v>
      </c>
      <c r="O92" s="239"/>
      <c r="P92" s="239"/>
      <c r="Q92" s="239"/>
      <c r="R92" s="127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23" t="s">
        <v>173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41">
        <f>ROUND(N95+N96+N97+N98+N99+N100,2)</f>
        <v>0</v>
      </c>
      <c r="O94" s="204"/>
      <c r="P94" s="204"/>
      <c r="Q94" s="204"/>
      <c r="R94" s="33"/>
      <c r="T94" s="130"/>
      <c r="U94" s="131" t="s">
        <v>38</v>
      </c>
    </row>
    <row r="95" spans="2:65" s="1" customFormat="1" ht="18" customHeight="1">
      <c r="B95" s="132"/>
      <c r="C95" s="133"/>
      <c r="D95" s="227" t="s">
        <v>174</v>
      </c>
      <c r="E95" s="242"/>
      <c r="F95" s="242"/>
      <c r="G95" s="242"/>
      <c r="H95" s="242"/>
      <c r="I95" s="133"/>
      <c r="J95" s="133"/>
      <c r="K95" s="133"/>
      <c r="L95" s="133"/>
      <c r="M95" s="133"/>
      <c r="N95" s="228">
        <f>ROUND(N90*T95,2)</f>
        <v>0</v>
      </c>
      <c r="O95" s="242"/>
      <c r="P95" s="242"/>
      <c r="Q95" s="242"/>
      <c r="R95" s="134"/>
      <c r="S95" s="133"/>
      <c r="T95" s="135"/>
      <c r="U95" s="136" t="s">
        <v>39</v>
      </c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8" t="s">
        <v>175</v>
      </c>
      <c r="AZ95" s="137"/>
      <c r="BA95" s="137"/>
      <c r="BB95" s="137"/>
      <c r="BC95" s="137"/>
      <c r="BD95" s="137"/>
      <c r="BE95" s="139">
        <f aca="true" t="shared" si="0" ref="BE95:BE100">IF(U95="základní",N95,0)</f>
        <v>0</v>
      </c>
      <c r="BF95" s="139">
        <f aca="true" t="shared" si="1" ref="BF95:BF100">IF(U95="snížená",N95,0)</f>
        <v>0</v>
      </c>
      <c r="BG95" s="139">
        <f aca="true" t="shared" si="2" ref="BG95:BG100">IF(U95="zákl. přenesená",N95,0)</f>
        <v>0</v>
      </c>
      <c r="BH95" s="139">
        <f aca="true" t="shared" si="3" ref="BH95:BH100">IF(U95="sníž. přenesená",N95,0)</f>
        <v>0</v>
      </c>
      <c r="BI95" s="139">
        <f aca="true" t="shared" si="4" ref="BI95:BI100">IF(U95="nulová",N95,0)</f>
        <v>0</v>
      </c>
      <c r="BJ95" s="138" t="s">
        <v>9</v>
      </c>
      <c r="BK95" s="137"/>
      <c r="BL95" s="137"/>
      <c r="BM95" s="137"/>
    </row>
    <row r="96" spans="2:65" s="1" customFormat="1" ht="18" customHeight="1">
      <c r="B96" s="132"/>
      <c r="C96" s="133"/>
      <c r="D96" s="227" t="s">
        <v>176</v>
      </c>
      <c r="E96" s="242"/>
      <c r="F96" s="242"/>
      <c r="G96" s="242"/>
      <c r="H96" s="242"/>
      <c r="I96" s="133"/>
      <c r="J96" s="133"/>
      <c r="K96" s="133"/>
      <c r="L96" s="133"/>
      <c r="M96" s="133"/>
      <c r="N96" s="228">
        <f>ROUND(N90*T96,2)</f>
        <v>0</v>
      </c>
      <c r="O96" s="242"/>
      <c r="P96" s="242"/>
      <c r="Q96" s="242"/>
      <c r="R96" s="134"/>
      <c r="S96" s="133"/>
      <c r="T96" s="135"/>
      <c r="U96" s="136" t="s">
        <v>39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8" t="s">
        <v>175</v>
      </c>
      <c r="AZ96" s="137"/>
      <c r="BA96" s="137"/>
      <c r="BB96" s="137"/>
      <c r="BC96" s="137"/>
      <c r="BD96" s="137"/>
      <c r="BE96" s="139">
        <f t="shared" si="0"/>
        <v>0</v>
      </c>
      <c r="BF96" s="139">
        <f t="shared" si="1"/>
        <v>0</v>
      </c>
      <c r="BG96" s="139">
        <f t="shared" si="2"/>
        <v>0</v>
      </c>
      <c r="BH96" s="139">
        <f t="shared" si="3"/>
        <v>0</v>
      </c>
      <c r="BI96" s="139">
        <f t="shared" si="4"/>
        <v>0</v>
      </c>
      <c r="BJ96" s="138" t="s">
        <v>9</v>
      </c>
      <c r="BK96" s="137"/>
      <c r="BL96" s="137"/>
      <c r="BM96" s="137"/>
    </row>
    <row r="97" spans="2:65" s="1" customFormat="1" ht="18" customHeight="1">
      <c r="B97" s="132"/>
      <c r="C97" s="133"/>
      <c r="D97" s="227" t="s">
        <v>177</v>
      </c>
      <c r="E97" s="242"/>
      <c r="F97" s="242"/>
      <c r="G97" s="242"/>
      <c r="H97" s="242"/>
      <c r="I97" s="133"/>
      <c r="J97" s="133"/>
      <c r="K97" s="133"/>
      <c r="L97" s="133"/>
      <c r="M97" s="133"/>
      <c r="N97" s="228">
        <f>ROUND(N90*T97,2)</f>
        <v>0</v>
      </c>
      <c r="O97" s="242"/>
      <c r="P97" s="242"/>
      <c r="Q97" s="242"/>
      <c r="R97" s="134"/>
      <c r="S97" s="133"/>
      <c r="T97" s="135"/>
      <c r="U97" s="136" t="s">
        <v>39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175</v>
      </c>
      <c r="AZ97" s="137"/>
      <c r="BA97" s="137"/>
      <c r="BB97" s="137"/>
      <c r="BC97" s="137"/>
      <c r="BD97" s="137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9</v>
      </c>
      <c r="BK97" s="137"/>
      <c r="BL97" s="137"/>
      <c r="BM97" s="137"/>
    </row>
    <row r="98" spans="2:65" s="1" customFormat="1" ht="18" customHeight="1">
      <c r="B98" s="132"/>
      <c r="C98" s="133"/>
      <c r="D98" s="227" t="s">
        <v>178</v>
      </c>
      <c r="E98" s="242"/>
      <c r="F98" s="242"/>
      <c r="G98" s="242"/>
      <c r="H98" s="242"/>
      <c r="I98" s="133"/>
      <c r="J98" s="133"/>
      <c r="K98" s="133"/>
      <c r="L98" s="133"/>
      <c r="M98" s="133"/>
      <c r="N98" s="228">
        <f>ROUND(N90*T98,2)</f>
        <v>0</v>
      </c>
      <c r="O98" s="242"/>
      <c r="P98" s="242"/>
      <c r="Q98" s="242"/>
      <c r="R98" s="134"/>
      <c r="S98" s="133"/>
      <c r="T98" s="135"/>
      <c r="U98" s="136" t="s">
        <v>39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175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9</v>
      </c>
      <c r="BK98" s="137"/>
      <c r="BL98" s="137"/>
      <c r="BM98" s="137"/>
    </row>
    <row r="99" spans="2:65" s="1" customFormat="1" ht="18" customHeight="1">
      <c r="B99" s="132"/>
      <c r="C99" s="133"/>
      <c r="D99" s="227" t="s">
        <v>179</v>
      </c>
      <c r="E99" s="242"/>
      <c r="F99" s="242"/>
      <c r="G99" s="242"/>
      <c r="H99" s="242"/>
      <c r="I99" s="133"/>
      <c r="J99" s="133"/>
      <c r="K99" s="133"/>
      <c r="L99" s="133"/>
      <c r="M99" s="133"/>
      <c r="N99" s="228">
        <f>ROUND(N90*T99,2)</f>
        <v>0</v>
      </c>
      <c r="O99" s="242"/>
      <c r="P99" s="242"/>
      <c r="Q99" s="242"/>
      <c r="R99" s="134"/>
      <c r="S99" s="133"/>
      <c r="T99" s="135"/>
      <c r="U99" s="136" t="s">
        <v>39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175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9</v>
      </c>
      <c r="BK99" s="137"/>
      <c r="BL99" s="137"/>
      <c r="BM99" s="137"/>
    </row>
    <row r="100" spans="2:65" s="1" customFormat="1" ht="18" customHeight="1">
      <c r="B100" s="132"/>
      <c r="C100" s="133"/>
      <c r="D100" s="140" t="s">
        <v>180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228">
        <f>ROUND(N90*T100,2)</f>
        <v>0</v>
      </c>
      <c r="O100" s="242"/>
      <c r="P100" s="242"/>
      <c r="Q100" s="242"/>
      <c r="R100" s="134"/>
      <c r="S100" s="133"/>
      <c r="T100" s="141"/>
      <c r="U100" s="142" t="s">
        <v>39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181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9</v>
      </c>
      <c r="BK100" s="137"/>
      <c r="BL100" s="137"/>
      <c r="BM100" s="137"/>
    </row>
    <row r="101" spans="2:18" s="1" customFormat="1" ht="13.5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18" s="1" customFormat="1" ht="29.25" customHeight="1">
      <c r="B102" s="31"/>
      <c r="C102" s="115" t="s">
        <v>150</v>
      </c>
      <c r="D102" s="116"/>
      <c r="E102" s="116"/>
      <c r="F102" s="116"/>
      <c r="G102" s="116"/>
      <c r="H102" s="116"/>
      <c r="I102" s="116"/>
      <c r="J102" s="116"/>
      <c r="K102" s="116"/>
      <c r="L102" s="225">
        <f>ROUND(SUM(N90+N94),2)</f>
        <v>0</v>
      </c>
      <c r="M102" s="237"/>
      <c r="N102" s="237"/>
      <c r="O102" s="237"/>
      <c r="P102" s="237"/>
      <c r="Q102" s="237"/>
      <c r="R102" s="33"/>
    </row>
    <row r="103" spans="2:18" s="1" customFormat="1" ht="6.95" customHeight="1"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</row>
    <row r="107" spans="2:18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08" spans="2:18" s="1" customFormat="1" ht="36.95" customHeight="1">
      <c r="B108" s="31"/>
      <c r="C108" s="185" t="s">
        <v>182</v>
      </c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30" customHeight="1">
      <c r="B110" s="31"/>
      <c r="C110" s="26" t="s">
        <v>18</v>
      </c>
      <c r="D110" s="32"/>
      <c r="E110" s="32"/>
      <c r="F110" s="229" t="str">
        <f>F6</f>
        <v>ODOLOV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32"/>
      <c r="R110" s="33"/>
    </row>
    <row r="111" spans="2:18" ht="30" customHeight="1">
      <c r="B111" s="18"/>
      <c r="C111" s="26" t="s">
        <v>153</v>
      </c>
      <c r="D111" s="19"/>
      <c r="E111" s="19"/>
      <c r="F111" s="229" t="s">
        <v>2198</v>
      </c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9"/>
      <c r="R111" s="20"/>
    </row>
    <row r="112" spans="2:18" ht="30" customHeight="1">
      <c r="B112" s="18"/>
      <c r="C112" s="26" t="s">
        <v>155</v>
      </c>
      <c r="D112" s="19"/>
      <c r="E112" s="19"/>
      <c r="F112" s="229" t="s">
        <v>156</v>
      </c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9"/>
      <c r="R112" s="20"/>
    </row>
    <row r="113" spans="2:18" s="1" customFormat="1" ht="36.95" customHeight="1">
      <c r="B113" s="31"/>
      <c r="C113" s="65" t="s">
        <v>901</v>
      </c>
      <c r="D113" s="32"/>
      <c r="E113" s="32"/>
      <c r="F113" s="205" t="str">
        <f>F9</f>
        <v>ÚT 2 - STROJNÍ - DEMONTÁŽE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32"/>
      <c r="R113" s="33"/>
    </row>
    <row r="114" spans="2:18" s="1" customFormat="1" ht="6.9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18" s="1" customFormat="1" ht="18" customHeight="1">
      <c r="B115" s="31"/>
      <c r="C115" s="26" t="s">
        <v>22</v>
      </c>
      <c r="D115" s="32"/>
      <c r="E115" s="32"/>
      <c r="F115" s="24" t="str">
        <f>F11</f>
        <v xml:space="preserve"> </v>
      </c>
      <c r="G115" s="32"/>
      <c r="H115" s="32"/>
      <c r="I115" s="32"/>
      <c r="J115" s="32"/>
      <c r="K115" s="26" t="s">
        <v>24</v>
      </c>
      <c r="L115" s="32"/>
      <c r="M115" s="235" t="str">
        <f>IF(O11="","",O11)</f>
        <v>8.7.2016</v>
      </c>
      <c r="N115" s="204"/>
      <c r="O115" s="204"/>
      <c r="P115" s="204"/>
      <c r="Q115" s="32"/>
      <c r="R115" s="33"/>
    </row>
    <row r="116" spans="2:18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15">
      <c r="B117" s="31"/>
      <c r="C117" s="26" t="s">
        <v>26</v>
      </c>
      <c r="D117" s="32"/>
      <c r="E117" s="32"/>
      <c r="F117" s="24" t="str">
        <f>E14</f>
        <v xml:space="preserve"> </v>
      </c>
      <c r="G117" s="32"/>
      <c r="H117" s="32"/>
      <c r="I117" s="32"/>
      <c r="J117" s="32"/>
      <c r="K117" s="26" t="s">
        <v>31</v>
      </c>
      <c r="L117" s="32"/>
      <c r="M117" s="190" t="str">
        <f>E20</f>
        <v xml:space="preserve"> </v>
      </c>
      <c r="N117" s="204"/>
      <c r="O117" s="204"/>
      <c r="P117" s="204"/>
      <c r="Q117" s="204"/>
      <c r="R117" s="33"/>
    </row>
    <row r="118" spans="2:18" s="1" customFormat="1" ht="14.45" customHeight="1">
      <c r="B118" s="31"/>
      <c r="C118" s="26" t="s">
        <v>29</v>
      </c>
      <c r="D118" s="32"/>
      <c r="E118" s="32"/>
      <c r="F118" s="24" t="str">
        <f>IF(E17="","",E17)</f>
        <v>Vyplň údaj</v>
      </c>
      <c r="G118" s="32"/>
      <c r="H118" s="32"/>
      <c r="I118" s="32"/>
      <c r="J118" s="32"/>
      <c r="K118" s="26" t="s">
        <v>33</v>
      </c>
      <c r="L118" s="32"/>
      <c r="M118" s="190" t="str">
        <f>E23</f>
        <v xml:space="preserve"> </v>
      </c>
      <c r="N118" s="204"/>
      <c r="O118" s="204"/>
      <c r="P118" s="204"/>
      <c r="Q118" s="204"/>
      <c r="R118" s="33"/>
    </row>
    <row r="119" spans="2:18" s="1" customFormat="1" ht="10.3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27" s="9" customFormat="1" ht="29.25" customHeight="1">
      <c r="B120" s="143"/>
      <c r="C120" s="144" t="s">
        <v>183</v>
      </c>
      <c r="D120" s="145" t="s">
        <v>184</v>
      </c>
      <c r="E120" s="145" t="s">
        <v>56</v>
      </c>
      <c r="F120" s="243" t="s">
        <v>185</v>
      </c>
      <c r="G120" s="244"/>
      <c r="H120" s="244"/>
      <c r="I120" s="244"/>
      <c r="J120" s="145" t="s">
        <v>186</v>
      </c>
      <c r="K120" s="145" t="s">
        <v>187</v>
      </c>
      <c r="L120" s="245" t="s">
        <v>188</v>
      </c>
      <c r="M120" s="244"/>
      <c r="N120" s="243" t="s">
        <v>160</v>
      </c>
      <c r="O120" s="244"/>
      <c r="P120" s="244"/>
      <c r="Q120" s="246"/>
      <c r="R120" s="146"/>
      <c r="T120" s="73" t="s">
        <v>189</v>
      </c>
      <c r="U120" s="74" t="s">
        <v>38</v>
      </c>
      <c r="V120" s="74" t="s">
        <v>190</v>
      </c>
      <c r="W120" s="74" t="s">
        <v>191</v>
      </c>
      <c r="X120" s="74" t="s">
        <v>192</v>
      </c>
      <c r="Y120" s="74" t="s">
        <v>193</v>
      </c>
      <c r="Z120" s="74" t="s">
        <v>194</v>
      </c>
      <c r="AA120" s="75" t="s">
        <v>195</v>
      </c>
    </row>
    <row r="121" spans="2:63" s="1" customFormat="1" ht="29.25" customHeight="1">
      <c r="B121" s="31"/>
      <c r="C121" s="77" t="s">
        <v>157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260">
        <f>BK121</f>
        <v>0</v>
      </c>
      <c r="O121" s="261"/>
      <c r="P121" s="261"/>
      <c r="Q121" s="261"/>
      <c r="R121" s="33"/>
      <c r="T121" s="76"/>
      <c r="U121" s="47"/>
      <c r="V121" s="47"/>
      <c r="W121" s="147">
        <f>W122+W136</f>
        <v>0</v>
      </c>
      <c r="X121" s="47"/>
      <c r="Y121" s="147">
        <f>Y122+Y136</f>
        <v>0</v>
      </c>
      <c r="Z121" s="47"/>
      <c r="AA121" s="148">
        <f>AA122+AA136</f>
        <v>0</v>
      </c>
      <c r="AT121" s="14" t="s">
        <v>73</v>
      </c>
      <c r="AU121" s="14" t="s">
        <v>162</v>
      </c>
      <c r="BK121" s="149">
        <f>BK122+BK136</f>
        <v>0</v>
      </c>
    </row>
    <row r="122" spans="2:63" s="10" customFormat="1" ht="37.35" customHeight="1">
      <c r="B122" s="150"/>
      <c r="C122" s="151"/>
      <c r="D122" s="152" t="s">
        <v>903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68">
        <f>BK122</f>
        <v>0</v>
      </c>
      <c r="O122" s="269"/>
      <c r="P122" s="269"/>
      <c r="Q122" s="269"/>
      <c r="R122" s="153"/>
      <c r="T122" s="154"/>
      <c r="U122" s="151"/>
      <c r="V122" s="151"/>
      <c r="W122" s="155">
        <f>SUM(W123:W135)</f>
        <v>0</v>
      </c>
      <c r="X122" s="151"/>
      <c r="Y122" s="155">
        <f>SUM(Y123:Y135)</f>
        <v>0</v>
      </c>
      <c r="Z122" s="151"/>
      <c r="AA122" s="156">
        <f>SUM(AA123:AA135)</f>
        <v>0</v>
      </c>
      <c r="AR122" s="157" t="s">
        <v>212</v>
      </c>
      <c r="AT122" s="158" t="s">
        <v>73</v>
      </c>
      <c r="AU122" s="158" t="s">
        <v>74</v>
      </c>
      <c r="AY122" s="157" t="s">
        <v>196</v>
      </c>
      <c r="BK122" s="159">
        <f>SUM(BK123:BK135)</f>
        <v>0</v>
      </c>
    </row>
    <row r="123" spans="2:65" s="1" customFormat="1" ht="22.5" customHeight="1">
      <c r="B123" s="132"/>
      <c r="C123" s="168" t="s">
        <v>84</v>
      </c>
      <c r="D123" s="168" t="s">
        <v>217</v>
      </c>
      <c r="E123" s="169" t="s">
        <v>908</v>
      </c>
      <c r="F123" s="252" t="s">
        <v>2630</v>
      </c>
      <c r="G123" s="251"/>
      <c r="H123" s="251"/>
      <c r="I123" s="251"/>
      <c r="J123" s="170" t="s">
        <v>906</v>
      </c>
      <c r="K123" s="171">
        <v>5</v>
      </c>
      <c r="L123" s="253">
        <v>0</v>
      </c>
      <c r="M123" s="251"/>
      <c r="N123" s="254">
        <f aca="true" t="shared" si="5" ref="N123:N135">ROUND(L123*K123,0)</f>
        <v>0</v>
      </c>
      <c r="O123" s="251"/>
      <c r="P123" s="251"/>
      <c r="Q123" s="251"/>
      <c r="R123" s="134"/>
      <c r="T123" s="165" t="s">
        <v>3</v>
      </c>
      <c r="U123" s="40" t="s">
        <v>39</v>
      </c>
      <c r="V123" s="32"/>
      <c r="W123" s="166">
        <f aca="true" t="shared" si="6" ref="W123:W135">V123*K123</f>
        <v>0</v>
      </c>
      <c r="X123" s="166">
        <v>0</v>
      </c>
      <c r="Y123" s="166">
        <f aca="true" t="shared" si="7" ref="Y123:Y135">X123*K123</f>
        <v>0</v>
      </c>
      <c r="Z123" s="166">
        <v>0</v>
      </c>
      <c r="AA123" s="167">
        <f aca="true" t="shared" si="8" ref="AA123:AA135">Z123*K123</f>
        <v>0</v>
      </c>
      <c r="AR123" s="14" t="s">
        <v>212</v>
      </c>
      <c r="AT123" s="14" t="s">
        <v>217</v>
      </c>
      <c r="AU123" s="14" t="s">
        <v>9</v>
      </c>
      <c r="AY123" s="14" t="s">
        <v>196</v>
      </c>
      <c r="BE123" s="110">
        <f aca="true" t="shared" si="9" ref="BE123:BE135">IF(U123="základní",N123,0)</f>
        <v>0</v>
      </c>
      <c r="BF123" s="110">
        <f aca="true" t="shared" si="10" ref="BF123:BF135">IF(U123="snížená",N123,0)</f>
        <v>0</v>
      </c>
      <c r="BG123" s="110">
        <f aca="true" t="shared" si="11" ref="BG123:BG135">IF(U123="zákl. přenesená",N123,0)</f>
        <v>0</v>
      </c>
      <c r="BH123" s="110">
        <f aca="true" t="shared" si="12" ref="BH123:BH135">IF(U123="sníž. přenesená",N123,0)</f>
        <v>0</v>
      </c>
      <c r="BI123" s="110">
        <f aca="true" t="shared" si="13" ref="BI123:BI135">IF(U123="nulová",N123,0)</f>
        <v>0</v>
      </c>
      <c r="BJ123" s="14" t="s">
        <v>9</v>
      </c>
      <c r="BK123" s="110">
        <f aca="true" t="shared" si="14" ref="BK123:BK135">ROUND(L123*K123,0)</f>
        <v>0</v>
      </c>
      <c r="BL123" s="14" t="s">
        <v>212</v>
      </c>
      <c r="BM123" s="14" t="s">
        <v>2631</v>
      </c>
    </row>
    <row r="124" spans="2:65" s="1" customFormat="1" ht="22.5" customHeight="1">
      <c r="B124" s="132"/>
      <c r="C124" s="168" t="s">
        <v>98</v>
      </c>
      <c r="D124" s="168" t="s">
        <v>217</v>
      </c>
      <c r="E124" s="169" t="s">
        <v>911</v>
      </c>
      <c r="F124" s="252" t="s">
        <v>912</v>
      </c>
      <c r="G124" s="251"/>
      <c r="H124" s="251"/>
      <c r="I124" s="251"/>
      <c r="J124" s="170" t="s">
        <v>906</v>
      </c>
      <c r="K124" s="171">
        <v>2.6</v>
      </c>
      <c r="L124" s="253">
        <v>0</v>
      </c>
      <c r="M124" s="251"/>
      <c r="N124" s="254">
        <f t="shared" si="5"/>
        <v>0</v>
      </c>
      <c r="O124" s="251"/>
      <c r="P124" s="251"/>
      <c r="Q124" s="251"/>
      <c r="R124" s="134"/>
      <c r="T124" s="165" t="s">
        <v>3</v>
      </c>
      <c r="U124" s="40" t="s">
        <v>39</v>
      </c>
      <c r="V124" s="32"/>
      <c r="W124" s="166">
        <f t="shared" si="6"/>
        <v>0</v>
      </c>
      <c r="X124" s="166">
        <v>0</v>
      </c>
      <c r="Y124" s="166">
        <f t="shared" si="7"/>
        <v>0</v>
      </c>
      <c r="Z124" s="166">
        <v>0</v>
      </c>
      <c r="AA124" s="167">
        <f t="shared" si="8"/>
        <v>0</v>
      </c>
      <c r="AR124" s="14" t="s">
        <v>212</v>
      </c>
      <c r="AT124" s="14" t="s">
        <v>217</v>
      </c>
      <c r="AU124" s="14" t="s">
        <v>9</v>
      </c>
      <c r="AY124" s="14" t="s">
        <v>196</v>
      </c>
      <c r="BE124" s="110">
        <f t="shared" si="9"/>
        <v>0</v>
      </c>
      <c r="BF124" s="110">
        <f t="shared" si="10"/>
        <v>0</v>
      </c>
      <c r="BG124" s="110">
        <f t="shared" si="11"/>
        <v>0</v>
      </c>
      <c r="BH124" s="110">
        <f t="shared" si="12"/>
        <v>0</v>
      </c>
      <c r="BI124" s="110">
        <f t="shared" si="13"/>
        <v>0</v>
      </c>
      <c r="BJ124" s="14" t="s">
        <v>9</v>
      </c>
      <c r="BK124" s="110">
        <f t="shared" si="14"/>
        <v>0</v>
      </c>
      <c r="BL124" s="14" t="s">
        <v>212</v>
      </c>
      <c r="BM124" s="14" t="s">
        <v>2632</v>
      </c>
    </row>
    <row r="125" spans="2:65" s="1" customFormat="1" ht="22.5" customHeight="1">
      <c r="B125" s="132"/>
      <c r="C125" s="168" t="s">
        <v>212</v>
      </c>
      <c r="D125" s="168" t="s">
        <v>217</v>
      </c>
      <c r="E125" s="169" t="s">
        <v>914</v>
      </c>
      <c r="F125" s="252" t="s">
        <v>915</v>
      </c>
      <c r="G125" s="251"/>
      <c r="H125" s="251"/>
      <c r="I125" s="251"/>
      <c r="J125" s="170" t="s">
        <v>906</v>
      </c>
      <c r="K125" s="171">
        <v>0.5</v>
      </c>
      <c r="L125" s="253">
        <v>0</v>
      </c>
      <c r="M125" s="251"/>
      <c r="N125" s="254">
        <f t="shared" si="5"/>
        <v>0</v>
      </c>
      <c r="O125" s="251"/>
      <c r="P125" s="251"/>
      <c r="Q125" s="251"/>
      <c r="R125" s="134"/>
      <c r="T125" s="165" t="s">
        <v>3</v>
      </c>
      <c r="U125" s="40" t="s">
        <v>39</v>
      </c>
      <c r="V125" s="32"/>
      <c r="W125" s="166">
        <f t="shared" si="6"/>
        <v>0</v>
      </c>
      <c r="X125" s="166">
        <v>0</v>
      </c>
      <c r="Y125" s="166">
        <f t="shared" si="7"/>
        <v>0</v>
      </c>
      <c r="Z125" s="166">
        <v>0</v>
      </c>
      <c r="AA125" s="167">
        <f t="shared" si="8"/>
        <v>0</v>
      </c>
      <c r="AR125" s="14" t="s">
        <v>212</v>
      </c>
      <c r="AT125" s="14" t="s">
        <v>217</v>
      </c>
      <c r="AU125" s="14" t="s">
        <v>9</v>
      </c>
      <c r="AY125" s="14" t="s">
        <v>196</v>
      </c>
      <c r="BE125" s="110">
        <f t="shared" si="9"/>
        <v>0</v>
      </c>
      <c r="BF125" s="110">
        <f t="shared" si="10"/>
        <v>0</v>
      </c>
      <c r="BG125" s="110">
        <f t="shared" si="11"/>
        <v>0</v>
      </c>
      <c r="BH125" s="110">
        <f t="shared" si="12"/>
        <v>0</v>
      </c>
      <c r="BI125" s="110">
        <f t="shared" si="13"/>
        <v>0</v>
      </c>
      <c r="BJ125" s="14" t="s">
        <v>9</v>
      </c>
      <c r="BK125" s="110">
        <f t="shared" si="14"/>
        <v>0</v>
      </c>
      <c r="BL125" s="14" t="s">
        <v>212</v>
      </c>
      <c r="BM125" s="14" t="s">
        <v>2633</v>
      </c>
    </row>
    <row r="126" spans="2:65" s="1" customFormat="1" ht="22.5" customHeight="1">
      <c r="B126" s="132"/>
      <c r="C126" s="168" t="s">
        <v>216</v>
      </c>
      <c r="D126" s="168" t="s">
        <v>217</v>
      </c>
      <c r="E126" s="169" t="s">
        <v>917</v>
      </c>
      <c r="F126" s="252" t="s">
        <v>918</v>
      </c>
      <c r="G126" s="251"/>
      <c r="H126" s="251"/>
      <c r="I126" s="251"/>
      <c r="J126" s="170" t="s">
        <v>485</v>
      </c>
      <c r="K126" s="171">
        <v>100</v>
      </c>
      <c r="L126" s="253">
        <v>0</v>
      </c>
      <c r="M126" s="251"/>
      <c r="N126" s="254">
        <f t="shared" si="5"/>
        <v>0</v>
      </c>
      <c r="O126" s="251"/>
      <c r="P126" s="251"/>
      <c r="Q126" s="251"/>
      <c r="R126" s="134"/>
      <c r="T126" s="165" t="s">
        <v>3</v>
      </c>
      <c r="U126" s="40" t="s">
        <v>39</v>
      </c>
      <c r="V126" s="32"/>
      <c r="W126" s="166">
        <f t="shared" si="6"/>
        <v>0</v>
      </c>
      <c r="X126" s="166">
        <v>0</v>
      </c>
      <c r="Y126" s="166">
        <f t="shared" si="7"/>
        <v>0</v>
      </c>
      <c r="Z126" s="166">
        <v>0</v>
      </c>
      <c r="AA126" s="167">
        <f t="shared" si="8"/>
        <v>0</v>
      </c>
      <c r="AR126" s="14" t="s">
        <v>212</v>
      </c>
      <c r="AT126" s="14" t="s">
        <v>217</v>
      </c>
      <c r="AU126" s="14" t="s">
        <v>9</v>
      </c>
      <c r="AY126" s="14" t="s">
        <v>196</v>
      </c>
      <c r="BE126" s="110">
        <f t="shared" si="9"/>
        <v>0</v>
      </c>
      <c r="BF126" s="110">
        <f t="shared" si="10"/>
        <v>0</v>
      </c>
      <c r="BG126" s="110">
        <f t="shared" si="11"/>
        <v>0</v>
      </c>
      <c r="BH126" s="110">
        <f t="shared" si="12"/>
        <v>0</v>
      </c>
      <c r="BI126" s="110">
        <f t="shared" si="13"/>
        <v>0</v>
      </c>
      <c r="BJ126" s="14" t="s">
        <v>9</v>
      </c>
      <c r="BK126" s="110">
        <f t="shared" si="14"/>
        <v>0</v>
      </c>
      <c r="BL126" s="14" t="s">
        <v>212</v>
      </c>
      <c r="BM126" s="14" t="s">
        <v>2634</v>
      </c>
    </row>
    <row r="127" spans="2:65" s="1" customFormat="1" ht="22.5" customHeight="1">
      <c r="B127" s="132"/>
      <c r="C127" s="168" t="s">
        <v>221</v>
      </c>
      <c r="D127" s="168" t="s">
        <v>217</v>
      </c>
      <c r="E127" s="169" t="s">
        <v>920</v>
      </c>
      <c r="F127" s="252" t="s">
        <v>921</v>
      </c>
      <c r="G127" s="251"/>
      <c r="H127" s="251"/>
      <c r="I127" s="251"/>
      <c r="J127" s="170" t="s">
        <v>906</v>
      </c>
      <c r="K127" s="171">
        <v>54</v>
      </c>
      <c r="L127" s="253">
        <v>0</v>
      </c>
      <c r="M127" s="251"/>
      <c r="N127" s="254">
        <f t="shared" si="5"/>
        <v>0</v>
      </c>
      <c r="O127" s="251"/>
      <c r="P127" s="251"/>
      <c r="Q127" s="251"/>
      <c r="R127" s="134"/>
      <c r="T127" s="165" t="s">
        <v>3</v>
      </c>
      <c r="U127" s="40" t="s">
        <v>39</v>
      </c>
      <c r="V127" s="32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4" t="s">
        <v>212</v>
      </c>
      <c r="AT127" s="14" t="s">
        <v>217</v>
      </c>
      <c r="AU127" s="14" t="s">
        <v>9</v>
      </c>
      <c r="AY127" s="14" t="s">
        <v>196</v>
      </c>
      <c r="BE127" s="110">
        <f t="shared" si="9"/>
        <v>0</v>
      </c>
      <c r="BF127" s="110">
        <f t="shared" si="10"/>
        <v>0</v>
      </c>
      <c r="BG127" s="110">
        <f t="shared" si="11"/>
        <v>0</v>
      </c>
      <c r="BH127" s="110">
        <f t="shared" si="12"/>
        <v>0</v>
      </c>
      <c r="BI127" s="110">
        <f t="shared" si="13"/>
        <v>0</v>
      </c>
      <c r="BJ127" s="14" t="s">
        <v>9</v>
      </c>
      <c r="BK127" s="110">
        <f t="shared" si="14"/>
        <v>0</v>
      </c>
      <c r="BL127" s="14" t="s">
        <v>212</v>
      </c>
      <c r="BM127" s="14" t="s">
        <v>2635</v>
      </c>
    </row>
    <row r="128" spans="2:65" s="1" customFormat="1" ht="22.5" customHeight="1">
      <c r="B128" s="132"/>
      <c r="C128" s="168" t="s">
        <v>242</v>
      </c>
      <c r="D128" s="168" t="s">
        <v>217</v>
      </c>
      <c r="E128" s="169" t="s">
        <v>923</v>
      </c>
      <c r="F128" s="252" t="s">
        <v>924</v>
      </c>
      <c r="G128" s="251"/>
      <c r="H128" s="251"/>
      <c r="I128" s="251"/>
      <c r="J128" s="170" t="s">
        <v>906</v>
      </c>
      <c r="K128" s="171">
        <v>6</v>
      </c>
      <c r="L128" s="253">
        <v>0</v>
      </c>
      <c r="M128" s="251"/>
      <c r="N128" s="254">
        <f t="shared" si="5"/>
        <v>0</v>
      </c>
      <c r="O128" s="251"/>
      <c r="P128" s="251"/>
      <c r="Q128" s="251"/>
      <c r="R128" s="134"/>
      <c r="T128" s="165" t="s">
        <v>3</v>
      </c>
      <c r="U128" s="40" t="s">
        <v>39</v>
      </c>
      <c r="V128" s="32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4" t="s">
        <v>212</v>
      </c>
      <c r="AT128" s="14" t="s">
        <v>217</v>
      </c>
      <c r="AU128" s="14" t="s">
        <v>9</v>
      </c>
      <c r="AY128" s="14" t="s">
        <v>196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9</v>
      </c>
      <c r="BK128" s="110">
        <f t="shared" si="14"/>
        <v>0</v>
      </c>
      <c r="BL128" s="14" t="s">
        <v>212</v>
      </c>
      <c r="BM128" s="14" t="s">
        <v>2636</v>
      </c>
    </row>
    <row r="129" spans="2:65" s="1" customFormat="1" ht="22.5" customHeight="1">
      <c r="B129" s="132"/>
      <c r="C129" s="168" t="s">
        <v>247</v>
      </c>
      <c r="D129" s="168" t="s">
        <v>217</v>
      </c>
      <c r="E129" s="169" t="s">
        <v>926</v>
      </c>
      <c r="F129" s="252" t="s">
        <v>2637</v>
      </c>
      <c r="G129" s="251"/>
      <c r="H129" s="251"/>
      <c r="I129" s="251"/>
      <c r="J129" s="170" t="s">
        <v>485</v>
      </c>
      <c r="K129" s="171">
        <v>200</v>
      </c>
      <c r="L129" s="253">
        <v>0</v>
      </c>
      <c r="M129" s="251"/>
      <c r="N129" s="254">
        <f t="shared" si="5"/>
        <v>0</v>
      </c>
      <c r="O129" s="251"/>
      <c r="P129" s="251"/>
      <c r="Q129" s="251"/>
      <c r="R129" s="134"/>
      <c r="T129" s="165" t="s">
        <v>3</v>
      </c>
      <c r="U129" s="40" t="s">
        <v>39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212</v>
      </c>
      <c r="AT129" s="14" t="s">
        <v>217</v>
      </c>
      <c r="AU129" s="14" t="s">
        <v>9</v>
      </c>
      <c r="AY129" s="14" t="s">
        <v>196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9</v>
      </c>
      <c r="BK129" s="110">
        <f t="shared" si="14"/>
        <v>0</v>
      </c>
      <c r="BL129" s="14" t="s">
        <v>212</v>
      </c>
      <c r="BM129" s="14" t="s">
        <v>2638</v>
      </c>
    </row>
    <row r="130" spans="2:65" s="1" customFormat="1" ht="22.5" customHeight="1">
      <c r="B130" s="132"/>
      <c r="C130" s="168" t="s">
        <v>256</v>
      </c>
      <c r="D130" s="168" t="s">
        <v>217</v>
      </c>
      <c r="E130" s="169" t="s">
        <v>2639</v>
      </c>
      <c r="F130" s="252" t="s">
        <v>2640</v>
      </c>
      <c r="G130" s="251"/>
      <c r="H130" s="251"/>
      <c r="I130" s="251"/>
      <c r="J130" s="170" t="s">
        <v>906</v>
      </c>
      <c r="K130" s="171">
        <v>24</v>
      </c>
      <c r="L130" s="253">
        <v>0</v>
      </c>
      <c r="M130" s="251"/>
      <c r="N130" s="254">
        <f t="shared" si="5"/>
        <v>0</v>
      </c>
      <c r="O130" s="251"/>
      <c r="P130" s="251"/>
      <c r="Q130" s="251"/>
      <c r="R130" s="134"/>
      <c r="T130" s="165" t="s">
        <v>3</v>
      </c>
      <c r="U130" s="40" t="s">
        <v>39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212</v>
      </c>
      <c r="AT130" s="14" t="s">
        <v>217</v>
      </c>
      <c r="AU130" s="14" t="s">
        <v>9</v>
      </c>
      <c r="AY130" s="14" t="s">
        <v>196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9</v>
      </c>
      <c r="BK130" s="110">
        <f t="shared" si="14"/>
        <v>0</v>
      </c>
      <c r="BL130" s="14" t="s">
        <v>212</v>
      </c>
      <c r="BM130" s="14" t="s">
        <v>2641</v>
      </c>
    </row>
    <row r="131" spans="2:65" s="1" customFormat="1" ht="22.5" customHeight="1">
      <c r="B131" s="132"/>
      <c r="C131" s="168" t="s">
        <v>395</v>
      </c>
      <c r="D131" s="168" t="s">
        <v>217</v>
      </c>
      <c r="E131" s="169" t="s">
        <v>2642</v>
      </c>
      <c r="F131" s="252" t="s">
        <v>2643</v>
      </c>
      <c r="G131" s="251"/>
      <c r="H131" s="251"/>
      <c r="I131" s="251"/>
      <c r="J131" s="170" t="s">
        <v>906</v>
      </c>
      <c r="K131" s="171">
        <v>30</v>
      </c>
      <c r="L131" s="253">
        <v>0</v>
      </c>
      <c r="M131" s="251"/>
      <c r="N131" s="254">
        <f t="shared" si="5"/>
        <v>0</v>
      </c>
      <c r="O131" s="251"/>
      <c r="P131" s="251"/>
      <c r="Q131" s="251"/>
      <c r="R131" s="134"/>
      <c r="T131" s="165" t="s">
        <v>3</v>
      </c>
      <c r="U131" s="40" t="s">
        <v>39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212</v>
      </c>
      <c r="AT131" s="14" t="s">
        <v>217</v>
      </c>
      <c r="AU131" s="14" t="s">
        <v>9</v>
      </c>
      <c r="AY131" s="14" t="s">
        <v>196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9</v>
      </c>
      <c r="BK131" s="110">
        <f t="shared" si="14"/>
        <v>0</v>
      </c>
      <c r="BL131" s="14" t="s">
        <v>212</v>
      </c>
      <c r="BM131" s="14" t="s">
        <v>2644</v>
      </c>
    </row>
    <row r="132" spans="2:65" s="1" customFormat="1" ht="22.5" customHeight="1">
      <c r="B132" s="132"/>
      <c r="C132" s="168" t="s">
        <v>532</v>
      </c>
      <c r="D132" s="168" t="s">
        <v>217</v>
      </c>
      <c r="E132" s="169" t="s">
        <v>2645</v>
      </c>
      <c r="F132" s="252" t="s">
        <v>2646</v>
      </c>
      <c r="G132" s="251"/>
      <c r="H132" s="251"/>
      <c r="I132" s="251"/>
      <c r="J132" s="170" t="s">
        <v>906</v>
      </c>
      <c r="K132" s="171">
        <v>2</v>
      </c>
      <c r="L132" s="253">
        <v>0</v>
      </c>
      <c r="M132" s="251"/>
      <c r="N132" s="254">
        <f t="shared" si="5"/>
        <v>0</v>
      </c>
      <c r="O132" s="251"/>
      <c r="P132" s="251"/>
      <c r="Q132" s="251"/>
      <c r="R132" s="134"/>
      <c r="T132" s="165" t="s">
        <v>3</v>
      </c>
      <c r="U132" s="40" t="s">
        <v>39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212</v>
      </c>
      <c r="AT132" s="14" t="s">
        <v>217</v>
      </c>
      <c r="AU132" s="14" t="s">
        <v>9</v>
      </c>
      <c r="AY132" s="14" t="s">
        <v>196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9</v>
      </c>
      <c r="BK132" s="110">
        <f t="shared" si="14"/>
        <v>0</v>
      </c>
      <c r="BL132" s="14" t="s">
        <v>212</v>
      </c>
      <c r="BM132" s="14" t="s">
        <v>2647</v>
      </c>
    </row>
    <row r="133" spans="2:65" s="1" customFormat="1" ht="22.5" customHeight="1">
      <c r="B133" s="132"/>
      <c r="C133" s="168" t="s">
        <v>401</v>
      </c>
      <c r="D133" s="168" t="s">
        <v>217</v>
      </c>
      <c r="E133" s="169" t="s">
        <v>2648</v>
      </c>
      <c r="F133" s="252" t="s">
        <v>2649</v>
      </c>
      <c r="G133" s="251"/>
      <c r="H133" s="251"/>
      <c r="I133" s="251"/>
      <c r="J133" s="170" t="s">
        <v>906</v>
      </c>
      <c r="K133" s="171">
        <v>1</v>
      </c>
      <c r="L133" s="253">
        <v>0</v>
      </c>
      <c r="M133" s="251"/>
      <c r="N133" s="254">
        <f t="shared" si="5"/>
        <v>0</v>
      </c>
      <c r="O133" s="251"/>
      <c r="P133" s="251"/>
      <c r="Q133" s="251"/>
      <c r="R133" s="134"/>
      <c r="T133" s="165" t="s">
        <v>3</v>
      </c>
      <c r="U133" s="40" t="s">
        <v>39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212</v>
      </c>
      <c r="AT133" s="14" t="s">
        <v>217</v>
      </c>
      <c r="AU133" s="14" t="s">
        <v>9</v>
      </c>
      <c r="AY133" s="14" t="s">
        <v>196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9</v>
      </c>
      <c r="BK133" s="110">
        <f t="shared" si="14"/>
        <v>0</v>
      </c>
      <c r="BL133" s="14" t="s">
        <v>212</v>
      </c>
      <c r="BM133" s="14" t="s">
        <v>2650</v>
      </c>
    </row>
    <row r="134" spans="2:65" s="1" customFormat="1" ht="22.5" customHeight="1">
      <c r="B134" s="132"/>
      <c r="C134" s="168" t="s">
        <v>10</v>
      </c>
      <c r="D134" s="168" t="s">
        <v>217</v>
      </c>
      <c r="E134" s="169" t="s">
        <v>2651</v>
      </c>
      <c r="F134" s="252" t="s">
        <v>2652</v>
      </c>
      <c r="G134" s="251"/>
      <c r="H134" s="251"/>
      <c r="I134" s="251"/>
      <c r="J134" s="170" t="s">
        <v>906</v>
      </c>
      <c r="K134" s="171">
        <v>5</v>
      </c>
      <c r="L134" s="253">
        <v>0</v>
      </c>
      <c r="M134" s="251"/>
      <c r="N134" s="254">
        <f t="shared" si="5"/>
        <v>0</v>
      </c>
      <c r="O134" s="251"/>
      <c r="P134" s="251"/>
      <c r="Q134" s="251"/>
      <c r="R134" s="134"/>
      <c r="T134" s="165" t="s">
        <v>3</v>
      </c>
      <c r="U134" s="40" t="s">
        <v>39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212</v>
      </c>
      <c r="AT134" s="14" t="s">
        <v>217</v>
      </c>
      <c r="AU134" s="14" t="s">
        <v>9</v>
      </c>
      <c r="AY134" s="14" t="s">
        <v>196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9</v>
      </c>
      <c r="BK134" s="110">
        <f t="shared" si="14"/>
        <v>0</v>
      </c>
      <c r="BL134" s="14" t="s">
        <v>212</v>
      </c>
      <c r="BM134" s="14" t="s">
        <v>2653</v>
      </c>
    </row>
    <row r="135" spans="2:65" s="1" customFormat="1" ht="22.5" customHeight="1">
      <c r="B135" s="132"/>
      <c r="C135" s="168" t="s">
        <v>203</v>
      </c>
      <c r="D135" s="168" t="s">
        <v>217</v>
      </c>
      <c r="E135" s="169" t="s">
        <v>2654</v>
      </c>
      <c r="F135" s="252" t="s">
        <v>2655</v>
      </c>
      <c r="G135" s="251"/>
      <c r="H135" s="251"/>
      <c r="I135" s="251"/>
      <c r="J135" s="170" t="s">
        <v>245</v>
      </c>
      <c r="K135" s="171">
        <v>1</v>
      </c>
      <c r="L135" s="253">
        <v>0</v>
      </c>
      <c r="M135" s="251"/>
      <c r="N135" s="254">
        <f t="shared" si="5"/>
        <v>0</v>
      </c>
      <c r="O135" s="251"/>
      <c r="P135" s="251"/>
      <c r="Q135" s="251"/>
      <c r="R135" s="134"/>
      <c r="T135" s="165" t="s">
        <v>3</v>
      </c>
      <c r="U135" s="40" t="s">
        <v>39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212</v>
      </c>
      <c r="AT135" s="14" t="s">
        <v>217</v>
      </c>
      <c r="AU135" s="14" t="s">
        <v>9</v>
      </c>
      <c r="AY135" s="14" t="s">
        <v>196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9</v>
      </c>
      <c r="BK135" s="110">
        <f t="shared" si="14"/>
        <v>0</v>
      </c>
      <c r="BL135" s="14" t="s">
        <v>212</v>
      </c>
      <c r="BM135" s="14" t="s">
        <v>2656</v>
      </c>
    </row>
    <row r="136" spans="2:63" s="1" customFormat="1" ht="49.9" customHeight="1">
      <c r="B136" s="31"/>
      <c r="C136" s="32"/>
      <c r="D136" s="152" t="s">
        <v>349</v>
      </c>
      <c r="E136" s="32"/>
      <c r="F136" s="32"/>
      <c r="G136" s="32"/>
      <c r="H136" s="32"/>
      <c r="I136" s="32"/>
      <c r="J136" s="32"/>
      <c r="K136" s="32"/>
      <c r="L136" s="32"/>
      <c r="M136" s="32"/>
      <c r="N136" s="266">
        <f aca="true" t="shared" si="15" ref="N136:N141">BK136</f>
        <v>0</v>
      </c>
      <c r="O136" s="267"/>
      <c r="P136" s="267"/>
      <c r="Q136" s="267"/>
      <c r="R136" s="33"/>
      <c r="T136" s="70"/>
      <c r="U136" s="32"/>
      <c r="V136" s="32"/>
      <c r="W136" s="32"/>
      <c r="X136" s="32"/>
      <c r="Y136" s="32"/>
      <c r="Z136" s="32"/>
      <c r="AA136" s="71"/>
      <c r="AT136" s="14" t="s">
        <v>73</v>
      </c>
      <c r="AU136" s="14" t="s">
        <v>74</v>
      </c>
      <c r="AY136" s="14" t="s">
        <v>350</v>
      </c>
      <c r="BK136" s="110">
        <f>SUM(BK137:BK141)</f>
        <v>0</v>
      </c>
    </row>
    <row r="137" spans="2:63" s="1" customFormat="1" ht="22.35" customHeight="1">
      <c r="B137" s="31"/>
      <c r="C137" s="173" t="s">
        <v>3</v>
      </c>
      <c r="D137" s="173" t="s">
        <v>217</v>
      </c>
      <c r="E137" s="174" t="s">
        <v>3</v>
      </c>
      <c r="F137" s="257" t="s">
        <v>3</v>
      </c>
      <c r="G137" s="258"/>
      <c r="H137" s="258"/>
      <c r="I137" s="258"/>
      <c r="J137" s="175" t="s">
        <v>3</v>
      </c>
      <c r="K137" s="172"/>
      <c r="L137" s="253"/>
      <c r="M137" s="255"/>
      <c r="N137" s="256">
        <f t="shared" si="15"/>
        <v>0</v>
      </c>
      <c r="O137" s="255"/>
      <c r="P137" s="255"/>
      <c r="Q137" s="255"/>
      <c r="R137" s="33"/>
      <c r="T137" s="165" t="s">
        <v>3</v>
      </c>
      <c r="U137" s="176" t="s">
        <v>39</v>
      </c>
      <c r="V137" s="32"/>
      <c r="W137" s="32"/>
      <c r="X137" s="32"/>
      <c r="Y137" s="32"/>
      <c r="Z137" s="32"/>
      <c r="AA137" s="71"/>
      <c r="AT137" s="14" t="s">
        <v>350</v>
      </c>
      <c r="AU137" s="14" t="s">
        <v>9</v>
      </c>
      <c r="AY137" s="14" t="s">
        <v>350</v>
      </c>
      <c r="BE137" s="110">
        <f>IF(U137="základní",N137,0)</f>
        <v>0</v>
      </c>
      <c r="BF137" s="110">
        <f>IF(U137="snížená",N137,0)</f>
        <v>0</v>
      </c>
      <c r="BG137" s="110">
        <f>IF(U137="zákl. přenesená",N137,0)</f>
        <v>0</v>
      </c>
      <c r="BH137" s="110">
        <f>IF(U137="sníž. přenesená",N137,0)</f>
        <v>0</v>
      </c>
      <c r="BI137" s="110">
        <f>IF(U137="nulová",N137,0)</f>
        <v>0</v>
      </c>
      <c r="BJ137" s="14" t="s">
        <v>9</v>
      </c>
      <c r="BK137" s="110">
        <f>L137*K137</f>
        <v>0</v>
      </c>
    </row>
    <row r="138" spans="2:63" s="1" customFormat="1" ht="22.35" customHeight="1">
      <c r="B138" s="31"/>
      <c r="C138" s="173" t="s">
        <v>3</v>
      </c>
      <c r="D138" s="173" t="s">
        <v>217</v>
      </c>
      <c r="E138" s="174" t="s">
        <v>3</v>
      </c>
      <c r="F138" s="257" t="s">
        <v>3</v>
      </c>
      <c r="G138" s="258"/>
      <c r="H138" s="258"/>
      <c r="I138" s="258"/>
      <c r="J138" s="175" t="s">
        <v>3</v>
      </c>
      <c r="K138" s="172"/>
      <c r="L138" s="253"/>
      <c r="M138" s="255"/>
      <c r="N138" s="256">
        <f t="shared" si="15"/>
        <v>0</v>
      </c>
      <c r="O138" s="255"/>
      <c r="P138" s="255"/>
      <c r="Q138" s="255"/>
      <c r="R138" s="33"/>
      <c r="T138" s="165" t="s">
        <v>3</v>
      </c>
      <c r="U138" s="176" t="s">
        <v>39</v>
      </c>
      <c r="V138" s="32"/>
      <c r="W138" s="32"/>
      <c r="X138" s="32"/>
      <c r="Y138" s="32"/>
      <c r="Z138" s="32"/>
      <c r="AA138" s="71"/>
      <c r="AT138" s="14" t="s">
        <v>350</v>
      </c>
      <c r="AU138" s="14" t="s">
        <v>9</v>
      </c>
      <c r="AY138" s="14" t="s">
        <v>350</v>
      </c>
      <c r="BE138" s="110">
        <f>IF(U138="základní",N138,0)</f>
        <v>0</v>
      </c>
      <c r="BF138" s="110">
        <f>IF(U138="snížená",N138,0)</f>
        <v>0</v>
      </c>
      <c r="BG138" s="110">
        <f>IF(U138="zákl. přenesená",N138,0)</f>
        <v>0</v>
      </c>
      <c r="BH138" s="110">
        <f>IF(U138="sníž. přenesená",N138,0)</f>
        <v>0</v>
      </c>
      <c r="BI138" s="110">
        <f>IF(U138="nulová",N138,0)</f>
        <v>0</v>
      </c>
      <c r="BJ138" s="14" t="s">
        <v>9</v>
      </c>
      <c r="BK138" s="110">
        <f>L138*K138</f>
        <v>0</v>
      </c>
    </row>
    <row r="139" spans="2:63" s="1" customFormat="1" ht="22.35" customHeight="1">
      <c r="B139" s="31"/>
      <c r="C139" s="173" t="s">
        <v>3</v>
      </c>
      <c r="D139" s="173" t="s">
        <v>217</v>
      </c>
      <c r="E139" s="174" t="s">
        <v>3</v>
      </c>
      <c r="F139" s="257" t="s">
        <v>3</v>
      </c>
      <c r="G139" s="258"/>
      <c r="H139" s="258"/>
      <c r="I139" s="258"/>
      <c r="J139" s="175" t="s">
        <v>3</v>
      </c>
      <c r="K139" s="172"/>
      <c r="L139" s="253"/>
      <c r="M139" s="255"/>
      <c r="N139" s="256">
        <f t="shared" si="15"/>
        <v>0</v>
      </c>
      <c r="O139" s="255"/>
      <c r="P139" s="255"/>
      <c r="Q139" s="255"/>
      <c r="R139" s="33"/>
      <c r="T139" s="165" t="s">
        <v>3</v>
      </c>
      <c r="U139" s="176" t="s">
        <v>39</v>
      </c>
      <c r="V139" s="32"/>
      <c r="W139" s="32"/>
      <c r="X139" s="32"/>
      <c r="Y139" s="32"/>
      <c r="Z139" s="32"/>
      <c r="AA139" s="71"/>
      <c r="AT139" s="14" t="s">
        <v>350</v>
      </c>
      <c r="AU139" s="14" t="s">
        <v>9</v>
      </c>
      <c r="AY139" s="14" t="s">
        <v>350</v>
      </c>
      <c r="BE139" s="110">
        <f>IF(U139="základní",N139,0)</f>
        <v>0</v>
      </c>
      <c r="BF139" s="110">
        <f>IF(U139="snížená",N139,0)</f>
        <v>0</v>
      </c>
      <c r="BG139" s="110">
        <f>IF(U139="zákl. přenesená",N139,0)</f>
        <v>0</v>
      </c>
      <c r="BH139" s="110">
        <f>IF(U139="sníž. přenesená",N139,0)</f>
        <v>0</v>
      </c>
      <c r="BI139" s="110">
        <f>IF(U139="nulová",N139,0)</f>
        <v>0</v>
      </c>
      <c r="BJ139" s="14" t="s">
        <v>9</v>
      </c>
      <c r="BK139" s="110">
        <f>L139*K139</f>
        <v>0</v>
      </c>
    </row>
    <row r="140" spans="2:63" s="1" customFormat="1" ht="22.35" customHeight="1">
      <c r="B140" s="31"/>
      <c r="C140" s="173" t="s">
        <v>3</v>
      </c>
      <c r="D140" s="173" t="s">
        <v>217</v>
      </c>
      <c r="E140" s="174" t="s">
        <v>3</v>
      </c>
      <c r="F140" s="257" t="s">
        <v>3</v>
      </c>
      <c r="G140" s="258"/>
      <c r="H140" s="258"/>
      <c r="I140" s="258"/>
      <c r="J140" s="175" t="s">
        <v>3</v>
      </c>
      <c r="K140" s="172"/>
      <c r="L140" s="253"/>
      <c r="M140" s="255"/>
      <c r="N140" s="256">
        <f t="shared" si="15"/>
        <v>0</v>
      </c>
      <c r="O140" s="255"/>
      <c r="P140" s="255"/>
      <c r="Q140" s="255"/>
      <c r="R140" s="33"/>
      <c r="T140" s="165" t="s">
        <v>3</v>
      </c>
      <c r="U140" s="176" t="s">
        <v>39</v>
      </c>
      <c r="V140" s="32"/>
      <c r="W140" s="32"/>
      <c r="X140" s="32"/>
      <c r="Y140" s="32"/>
      <c r="Z140" s="32"/>
      <c r="AA140" s="71"/>
      <c r="AT140" s="14" t="s">
        <v>350</v>
      </c>
      <c r="AU140" s="14" t="s">
        <v>9</v>
      </c>
      <c r="AY140" s="14" t="s">
        <v>350</v>
      </c>
      <c r="BE140" s="110">
        <f>IF(U140="základní",N140,0)</f>
        <v>0</v>
      </c>
      <c r="BF140" s="110">
        <f>IF(U140="snížená",N140,0)</f>
        <v>0</v>
      </c>
      <c r="BG140" s="110">
        <f>IF(U140="zákl. přenesená",N140,0)</f>
        <v>0</v>
      </c>
      <c r="BH140" s="110">
        <f>IF(U140="sníž. přenesená",N140,0)</f>
        <v>0</v>
      </c>
      <c r="BI140" s="110">
        <f>IF(U140="nulová",N140,0)</f>
        <v>0</v>
      </c>
      <c r="BJ140" s="14" t="s">
        <v>9</v>
      </c>
      <c r="BK140" s="110">
        <f>L140*K140</f>
        <v>0</v>
      </c>
    </row>
    <row r="141" spans="2:63" s="1" customFormat="1" ht="22.35" customHeight="1">
      <c r="B141" s="31"/>
      <c r="C141" s="173" t="s">
        <v>3</v>
      </c>
      <c r="D141" s="173" t="s">
        <v>217</v>
      </c>
      <c r="E141" s="174" t="s">
        <v>3</v>
      </c>
      <c r="F141" s="257" t="s">
        <v>3</v>
      </c>
      <c r="G141" s="258"/>
      <c r="H141" s="258"/>
      <c r="I141" s="258"/>
      <c r="J141" s="175" t="s">
        <v>3</v>
      </c>
      <c r="K141" s="172"/>
      <c r="L141" s="253"/>
      <c r="M141" s="255"/>
      <c r="N141" s="256">
        <f t="shared" si="15"/>
        <v>0</v>
      </c>
      <c r="O141" s="255"/>
      <c r="P141" s="255"/>
      <c r="Q141" s="255"/>
      <c r="R141" s="33"/>
      <c r="T141" s="165" t="s">
        <v>3</v>
      </c>
      <c r="U141" s="176" t="s">
        <v>39</v>
      </c>
      <c r="V141" s="52"/>
      <c r="W141" s="52"/>
      <c r="X141" s="52"/>
      <c r="Y141" s="52"/>
      <c r="Z141" s="52"/>
      <c r="AA141" s="54"/>
      <c r="AT141" s="14" t="s">
        <v>350</v>
      </c>
      <c r="AU141" s="14" t="s">
        <v>9</v>
      </c>
      <c r="AY141" s="14" t="s">
        <v>350</v>
      </c>
      <c r="BE141" s="110">
        <f>IF(U141="základní",N141,0)</f>
        <v>0</v>
      </c>
      <c r="BF141" s="110">
        <f>IF(U141="snížená",N141,0)</f>
        <v>0</v>
      </c>
      <c r="BG141" s="110">
        <f>IF(U141="zákl. přenesená",N141,0)</f>
        <v>0</v>
      </c>
      <c r="BH141" s="110">
        <f>IF(U141="sníž. přenesená",N141,0)</f>
        <v>0</v>
      </c>
      <c r="BI141" s="110">
        <f>IF(U141="nulová",N141,0)</f>
        <v>0</v>
      </c>
      <c r="BJ141" s="14" t="s">
        <v>9</v>
      </c>
      <c r="BK141" s="110">
        <f>L141*K141</f>
        <v>0</v>
      </c>
    </row>
    <row r="142" spans="2:18" s="1" customFormat="1" ht="6.95" customHeight="1"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7"/>
    </row>
  </sheetData>
  <mergeCells count="127">
    <mergeCell ref="F141:I141"/>
    <mergeCell ref="L141:M141"/>
    <mergeCell ref="N141:Q141"/>
    <mergeCell ref="N121:Q121"/>
    <mergeCell ref="N122:Q122"/>
    <mergeCell ref="N136:Q136"/>
    <mergeCell ref="H1:K1"/>
    <mergeCell ref="S2:AC2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0:I120"/>
    <mergeCell ref="L120:M120"/>
    <mergeCell ref="N120:Q120"/>
    <mergeCell ref="F123:I123"/>
    <mergeCell ref="L123:M123"/>
    <mergeCell ref="N123:Q123"/>
    <mergeCell ref="F124:I124"/>
    <mergeCell ref="L124:M124"/>
    <mergeCell ref="N124:Q124"/>
    <mergeCell ref="L102:Q102"/>
    <mergeCell ref="C108:Q108"/>
    <mergeCell ref="F110:P110"/>
    <mergeCell ref="F112:P112"/>
    <mergeCell ref="F111:P111"/>
    <mergeCell ref="F113:P113"/>
    <mergeCell ref="M115:P115"/>
    <mergeCell ref="M117:Q117"/>
    <mergeCell ref="M118:Q118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M86:Q86"/>
    <mergeCell ref="C88:G88"/>
    <mergeCell ref="N88:Q88"/>
    <mergeCell ref="N90:Q90"/>
    <mergeCell ref="N91:Q91"/>
    <mergeCell ref="N92:Q92"/>
    <mergeCell ref="N94:Q94"/>
    <mergeCell ref="D95:H95"/>
    <mergeCell ref="N95:Q95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C2:Q2"/>
    <mergeCell ref="C4:Q4"/>
    <mergeCell ref="F6:P6"/>
    <mergeCell ref="F8:P8"/>
    <mergeCell ref="F7:P7"/>
    <mergeCell ref="F9:P9"/>
    <mergeCell ref="O11:P11"/>
    <mergeCell ref="O13:P13"/>
    <mergeCell ref="O14:P14"/>
  </mergeCells>
  <dataValidations count="2">
    <dataValidation type="list" allowBlank="1" showInputMessage="1" showErrorMessage="1" error="Povoleny jsou hodnoty K a M." sqref="D137:D142">
      <formula1>"K,M"</formula1>
    </dataValidation>
    <dataValidation type="list" allowBlank="1" showInputMessage="1" showErrorMessage="1" error="Povoleny jsou hodnoty základní, snížená, zákl. přenesená, sníž. přenesená, nulová." sqref="U137:U14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8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85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154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156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N101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ROUND((((SUM(BE101:BE108)+SUM(BE127:BE173))+SUM(BE175:BE179))),2)</f>
        <v>0</v>
      </c>
      <c r="I33" s="204"/>
      <c r="J33" s="204"/>
      <c r="K33" s="32"/>
      <c r="L33" s="32"/>
      <c r="M33" s="233">
        <f>ROUND(((ROUND((SUM(BE101:BE108)+SUM(BE127:BE173)),2)*F33)+SUM(BE175:BE179)*F33),2)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ROUND((((SUM(BF101:BF108)+SUM(BF127:BF173))+SUM(BF175:BF179))),2)</f>
        <v>0</v>
      </c>
      <c r="I34" s="204"/>
      <c r="J34" s="204"/>
      <c r="K34" s="32"/>
      <c r="L34" s="32"/>
      <c r="M34" s="233">
        <f>ROUND(((ROUND((SUM(BF101:BF108)+SUM(BF127:BF173)),2)*F34)+SUM(BF175:BF179)*F34),2)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ROUND((((SUM(BG101:BG108)+SUM(BG127:BG173))+SUM(BG175:BG179))),2)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ROUND((((SUM(BH101:BH108)+SUM(BH127:BH173))+SUM(BH175:BH179))),2)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ROUND((((SUM(BI101:BI108)+SUM(BI127:BI173))+SUM(BI175:BI179))),2)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154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ÚT - STROJNÍ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N127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163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N128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164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N129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165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N136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166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N141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167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N146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168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N154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169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N159</f>
        <v>0</v>
      </c>
      <c r="O96" s="220"/>
      <c r="P96" s="220"/>
      <c r="Q96" s="220"/>
      <c r="R96" s="129"/>
    </row>
    <row r="97" spans="2:18" s="8" customFormat="1" ht="19.9" customHeight="1">
      <c r="B97" s="128"/>
      <c r="C97" s="95"/>
      <c r="D97" s="106" t="s">
        <v>170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N162</f>
        <v>0</v>
      </c>
      <c r="O97" s="220"/>
      <c r="P97" s="220"/>
      <c r="Q97" s="220"/>
      <c r="R97" s="129"/>
    </row>
    <row r="98" spans="2:18" s="7" customFormat="1" ht="24.95" customHeight="1">
      <c r="B98" s="124"/>
      <c r="C98" s="125"/>
      <c r="D98" s="126" t="s">
        <v>171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38">
        <f>N165</f>
        <v>0</v>
      </c>
      <c r="O98" s="239"/>
      <c r="P98" s="239"/>
      <c r="Q98" s="239"/>
      <c r="R98" s="127"/>
    </row>
    <row r="99" spans="2:18" s="7" customFormat="1" ht="21.75" customHeight="1">
      <c r="B99" s="124"/>
      <c r="C99" s="125"/>
      <c r="D99" s="126" t="s">
        <v>172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40">
        <f>N174</f>
        <v>0</v>
      </c>
      <c r="O99" s="239"/>
      <c r="P99" s="239"/>
      <c r="Q99" s="239"/>
      <c r="R99" s="127"/>
    </row>
    <row r="100" spans="2:18" s="1" customFormat="1" ht="21.7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>
      <c r="B101" s="31"/>
      <c r="C101" s="123" t="s">
        <v>173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41">
        <f>ROUND(N102+N103+N104+N105+N106+N107,2)</f>
        <v>0</v>
      </c>
      <c r="O101" s="204"/>
      <c r="P101" s="204"/>
      <c r="Q101" s="204"/>
      <c r="R101" s="33"/>
      <c r="T101" s="130"/>
      <c r="U101" s="131" t="s">
        <v>38</v>
      </c>
    </row>
    <row r="102" spans="2:65" s="1" customFormat="1" ht="18" customHeight="1">
      <c r="B102" s="132"/>
      <c r="C102" s="133"/>
      <c r="D102" s="227" t="s">
        <v>174</v>
      </c>
      <c r="E102" s="242"/>
      <c r="F102" s="242"/>
      <c r="G102" s="242"/>
      <c r="H102" s="242"/>
      <c r="I102" s="133"/>
      <c r="J102" s="133"/>
      <c r="K102" s="133"/>
      <c r="L102" s="133"/>
      <c r="M102" s="133"/>
      <c r="N102" s="228">
        <f>ROUND(N89*T102,2)</f>
        <v>0</v>
      </c>
      <c r="O102" s="242"/>
      <c r="P102" s="242"/>
      <c r="Q102" s="242"/>
      <c r="R102" s="134"/>
      <c r="S102" s="133"/>
      <c r="T102" s="135"/>
      <c r="U102" s="136" t="s">
        <v>39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175</v>
      </c>
      <c r="AZ102" s="137"/>
      <c r="BA102" s="137"/>
      <c r="BB102" s="137"/>
      <c r="BC102" s="137"/>
      <c r="BD102" s="137"/>
      <c r="BE102" s="139">
        <f aca="true" t="shared" si="0" ref="BE102:BE107">IF(U102="základní",N102,0)</f>
        <v>0</v>
      </c>
      <c r="BF102" s="139">
        <f aca="true" t="shared" si="1" ref="BF102:BF107">IF(U102="snížená",N102,0)</f>
        <v>0</v>
      </c>
      <c r="BG102" s="139">
        <f aca="true" t="shared" si="2" ref="BG102:BG107">IF(U102="zákl. přenesená",N102,0)</f>
        <v>0</v>
      </c>
      <c r="BH102" s="139">
        <f aca="true" t="shared" si="3" ref="BH102:BH107">IF(U102="sníž. přenesená",N102,0)</f>
        <v>0</v>
      </c>
      <c r="BI102" s="139">
        <f aca="true" t="shared" si="4" ref="BI102:BI107">IF(U102="nulová",N102,0)</f>
        <v>0</v>
      </c>
      <c r="BJ102" s="138" t="s">
        <v>9</v>
      </c>
      <c r="BK102" s="137"/>
      <c r="BL102" s="137"/>
      <c r="BM102" s="137"/>
    </row>
    <row r="103" spans="2:65" s="1" customFormat="1" ht="18" customHeight="1">
      <c r="B103" s="132"/>
      <c r="C103" s="133"/>
      <c r="D103" s="227" t="s">
        <v>176</v>
      </c>
      <c r="E103" s="242"/>
      <c r="F103" s="242"/>
      <c r="G103" s="242"/>
      <c r="H103" s="242"/>
      <c r="I103" s="133"/>
      <c r="J103" s="133"/>
      <c r="K103" s="133"/>
      <c r="L103" s="133"/>
      <c r="M103" s="133"/>
      <c r="N103" s="228">
        <f>ROUND(N89*T103,2)</f>
        <v>0</v>
      </c>
      <c r="O103" s="242"/>
      <c r="P103" s="242"/>
      <c r="Q103" s="242"/>
      <c r="R103" s="134"/>
      <c r="S103" s="133"/>
      <c r="T103" s="135"/>
      <c r="U103" s="136" t="s">
        <v>39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175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9</v>
      </c>
      <c r="BK103" s="137"/>
      <c r="BL103" s="137"/>
      <c r="BM103" s="137"/>
    </row>
    <row r="104" spans="2:65" s="1" customFormat="1" ht="18" customHeight="1">
      <c r="B104" s="132"/>
      <c r="C104" s="133"/>
      <c r="D104" s="227" t="s">
        <v>177</v>
      </c>
      <c r="E104" s="242"/>
      <c r="F104" s="242"/>
      <c r="G104" s="242"/>
      <c r="H104" s="242"/>
      <c r="I104" s="133"/>
      <c r="J104" s="133"/>
      <c r="K104" s="133"/>
      <c r="L104" s="133"/>
      <c r="M104" s="133"/>
      <c r="N104" s="228">
        <f>ROUND(N89*T104,2)</f>
        <v>0</v>
      </c>
      <c r="O104" s="242"/>
      <c r="P104" s="242"/>
      <c r="Q104" s="242"/>
      <c r="R104" s="134"/>
      <c r="S104" s="133"/>
      <c r="T104" s="135"/>
      <c r="U104" s="136" t="s">
        <v>39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175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9</v>
      </c>
      <c r="BK104" s="137"/>
      <c r="BL104" s="137"/>
      <c r="BM104" s="137"/>
    </row>
    <row r="105" spans="2:65" s="1" customFormat="1" ht="18" customHeight="1">
      <c r="B105" s="132"/>
      <c r="C105" s="133"/>
      <c r="D105" s="227" t="s">
        <v>178</v>
      </c>
      <c r="E105" s="242"/>
      <c r="F105" s="242"/>
      <c r="G105" s="242"/>
      <c r="H105" s="242"/>
      <c r="I105" s="133"/>
      <c r="J105" s="133"/>
      <c r="K105" s="133"/>
      <c r="L105" s="133"/>
      <c r="M105" s="133"/>
      <c r="N105" s="228">
        <f>ROUND(N89*T105,2)</f>
        <v>0</v>
      </c>
      <c r="O105" s="242"/>
      <c r="P105" s="242"/>
      <c r="Q105" s="242"/>
      <c r="R105" s="134"/>
      <c r="S105" s="133"/>
      <c r="T105" s="135"/>
      <c r="U105" s="136" t="s">
        <v>39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175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9</v>
      </c>
      <c r="BK105" s="137"/>
      <c r="BL105" s="137"/>
      <c r="BM105" s="137"/>
    </row>
    <row r="106" spans="2:65" s="1" customFormat="1" ht="18" customHeight="1">
      <c r="B106" s="132"/>
      <c r="C106" s="133"/>
      <c r="D106" s="227" t="s">
        <v>179</v>
      </c>
      <c r="E106" s="242"/>
      <c r="F106" s="242"/>
      <c r="G106" s="242"/>
      <c r="H106" s="242"/>
      <c r="I106" s="133"/>
      <c r="J106" s="133"/>
      <c r="K106" s="133"/>
      <c r="L106" s="133"/>
      <c r="M106" s="133"/>
      <c r="N106" s="228">
        <f>ROUND(N89*T106,2)</f>
        <v>0</v>
      </c>
      <c r="O106" s="242"/>
      <c r="P106" s="242"/>
      <c r="Q106" s="242"/>
      <c r="R106" s="134"/>
      <c r="S106" s="133"/>
      <c r="T106" s="135"/>
      <c r="U106" s="136" t="s">
        <v>39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175</v>
      </c>
      <c r="AZ106" s="137"/>
      <c r="BA106" s="137"/>
      <c r="BB106" s="137"/>
      <c r="BC106" s="137"/>
      <c r="BD106" s="137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9</v>
      </c>
      <c r="BK106" s="137"/>
      <c r="BL106" s="137"/>
      <c r="BM106" s="137"/>
    </row>
    <row r="107" spans="2:65" s="1" customFormat="1" ht="18" customHeight="1">
      <c r="B107" s="132"/>
      <c r="C107" s="133"/>
      <c r="D107" s="140" t="s">
        <v>180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228">
        <f>ROUND(N89*T107,2)</f>
        <v>0</v>
      </c>
      <c r="O107" s="242"/>
      <c r="P107" s="242"/>
      <c r="Q107" s="242"/>
      <c r="R107" s="134"/>
      <c r="S107" s="133"/>
      <c r="T107" s="141"/>
      <c r="U107" s="142" t="s">
        <v>39</v>
      </c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8" t="s">
        <v>181</v>
      </c>
      <c r="AZ107" s="137"/>
      <c r="BA107" s="137"/>
      <c r="BB107" s="137"/>
      <c r="BC107" s="137"/>
      <c r="BD107" s="137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9</v>
      </c>
      <c r="BK107" s="137"/>
      <c r="BL107" s="137"/>
      <c r="BM107" s="137"/>
    </row>
    <row r="108" spans="2:18" s="1" customFormat="1" ht="13.5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29.25" customHeight="1">
      <c r="B109" s="31"/>
      <c r="C109" s="115" t="s">
        <v>150</v>
      </c>
      <c r="D109" s="116"/>
      <c r="E109" s="116"/>
      <c r="F109" s="116"/>
      <c r="G109" s="116"/>
      <c r="H109" s="116"/>
      <c r="I109" s="116"/>
      <c r="J109" s="116"/>
      <c r="K109" s="116"/>
      <c r="L109" s="225">
        <f>ROUND(SUM(N89+N101),2)</f>
        <v>0</v>
      </c>
      <c r="M109" s="237"/>
      <c r="N109" s="237"/>
      <c r="O109" s="237"/>
      <c r="P109" s="237"/>
      <c r="Q109" s="237"/>
      <c r="R109" s="33"/>
    </row>
    <row r="110" spans="2:18" s="1" customFormat="1" ht="6.95" customHeight="1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4" spans="2:18" s="1" customFormat="1" ht="6.95" customHeight="1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5" spans="2:18" s="1" customFormat="1" ht="36.95" customHeight="1">
      <c r="B115" s="31"/>
      <c r="C115" s="185" t="s">
        <v>182</v>
      </c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33"/>
    </row>
    <row r="116" spans="2:18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30" customHeight="1">
      <c r="B117" s="31"/>
      <c r="C117" s="26" t="s">
        <v>18</v>
      </c>
      <c r="D117" s="32"/>
      <c r="E117" s="32"/>
      <c r="F117" s="229" t="str">
        <f>F6</f>
        <v>ODOLOV</v>
      </c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32"/>
      <c r="R117" s="33"/>
    </row>
    <row r="118" spans="2:18" ht="30" customHeight="1">
      <c r="B118" s="18"/>
      <c r="C118" s="26" t="s">
        <v>153</v>
      </c>
      <c r="D118" s="19"/>
      <c r="E118" s="19"/>
      <c r="F118" s="229" t="s">
        <v>154</v>
      </c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9"/>
      <c r="R118" s="20"/>
    </row>
    <row r="119" spans="2:18" s="1" customFormat="1" ht="36.95" customHeight="1">
      <c r="B119" s="31"/>
      <c r="C119" s="65" t="s">
        <v>155</v>
      </c>
      <c r="D119" s="32"/>
      <c r="E119" s="32"/>
      <c r="F119" s="205" t="str">
        <f>F8</f>
        <v>ÚT - STROJNÍ</v>
      </c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32"/>
      <c r="R119" s="33"/>
    </row>
    <row r="120" spans="2:18" s="1" customFormat="1" ht="6.9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18" s="1" customFormat="1" ht="18" customHeight="1">
      <c r="B121" s="31"/>
      <c r="C121" s="26" t="s">
        <v>22</v>
      </c>
      <c r="D121" s="32"/>
      <c r="E121" s="32"/>
      <c r="F121" s="24" t="str">
        <f>F10</f>
        <v xml:space="preserve"> </v>
      </c>
      <c r="G121" s="32"/>
      <c r="H121" s="32"/>
      <c r="I121" s="32"/>
      <c r="J121" s="32"/>
      <c r="K121" s="26" t="s">
        <v>24</v>
      </c>
      <c r="L121" s="32"/>
      <c r="M121" s="235" t="str">
        <f>IF(O10="","",O10)</f>
        <v>8.7.2016</v>
      </c>
      <c r="N121" s="204"/>
      <c r="O121" s="204"/>
      <c r="P121" s="204"/>
      <c r="Q121" s="32"/>
      <c r="R121" s="33"/>
    </row>
    <row r="122" spans="2:18" s="1" customFormat="1" ht="6.95" customHeight="1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18" s="1" customFormat="1" ht="15">
      <c r="B123" s="31"/>
      <c r="C123" s="26" t="s">
        <v>26</v>
      </c>
      <c r="D123" s="32"/>
      <c r="E123" s="32"/>
      <c r="F123" s="24" t="str">
        <f>E13</f>
        <v xml:space="preserve"> </v>
      </c>
      <c r="G123" s="32"/>
      <c r="H123" s="32"/>
      <c r="I123" s="32"/>
      <c r="J123" s="32"/>
      <c r="K123" s="26" t="s">
        <v>31</v>
      </c>
      <c r="L123" s="32"/>
      <c r="M123" s="190" t="str">
        <f>E19</f>
        <v xml:space="preserve"> </v>
      </c>
      <c r="N123" s="204"/>
      <c r="O123" s="204"/>
      <c r="P123" s="204"/>
      <c r="Q123" s="204"/>
      <c r="R123" s="33"/>
    </row>
    <row r="124" spans="2:18" s="1" customFormat="1" ht="14.45" customHeight="1">
      <c r="B124" s="31"/>
      <c r="C124" s="26" t="s">
        <v>29</v>
      </c>
      <c r="D124" s="32"/>
      <c r="E124" s="32"/>
      <c r="F124" s="24" t="str">
        <f>IF(E16="","",E16)</f>
        <v>Vyplň údaj</v>
      </c>
      <c r="G124" s="32"/>
      <c r="H124" s="32"/>
      <c r="I124" s="32"/>
      <c r="J124" s="32"/>
      <c r="K124" s="26" t="s">
        <v>33</v>
      </c>
      <c r="L124" s="32"/>
      <c r="M124" s="190" t="str">
        <f>E22</f>
        <v xml:space="preserve"> </v>
      </c>
      <c r="N124" s="204"/>
      <c r="O124" s="204"/>
      <c r="P124" s="204"/>
      <c r="Q124" s="204"/>
      <c r="R124" s="33"/>
    </row>
    <row r="125" spans="2:18" s="1" customFormat="1" ht="10.3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</row>
    <row r="126" spans="2:27" s="9" customFormat="1" ht="29.25" customHeight="1">
      <c r="B126" s="143"/>
      <c r="C126" s="144" t="s">
        <v>183</v>
      </c>
      <c r="D126" s="145" t="s">
        <v>184</v>
      </c>
      <c r="E126" s="145" t="s">
        <v>56</v>
      </c>
      <c r="F126" s="243" t="s">
        <v>185</v>
      </c>
      <c r="G126" s="244"/>
      <c r="H126" s="244"/>
      <c r="I126" s="244"/>
      <c r="J126" s="145" t="s">
        <v>186</v>
      </c>
      <c r="K126" s="145" t="s">
        <v>187</v>
      </c>
      <c r="L126" s="245" t="s">
        <v>188</v>
      </c>
      <c r="M126" s="244"/>
      <c r="N126" s="243" t="s">
        <v>160</v>
      </c>
      <c r="O126" s="244"/>
      <c r="P126" s="244"/>
      <c r="Q126" s="246"/>
      <c r="R126" s="146"/>
      <c r="T126" s="73" t="s">
        <v>189</v>
      </c>
      <c r="U126" s="74" t="s">
        <v>38</v>
      </c>
      <c r="V126" s="74" t="s">
        <v>190</v>
      </c>
      <c r="W126" s="74" t="s">
        <v>191</v>
      </c>
      <c r="X126" s="74" t="s">
        <v>192</v>
      </c>
      <c r="Y126" s="74" t="s">
        <v>193</v>
      </c>
      <c r="Z126" s="74" t="s">
        <v>194</v>
      </c>
      <c r="AA126" s="75" t="s">
        <v>195</v>
      </c>
    </row>
    <row r="127" spans="2:63" s="1" customFormat="1" ht="29.25" customHeight="1">
      <c r="B127" s="31"/>
      <c r="C127" s="77" t="s">
        <v>157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260">
        <f>BK127</f>
        <v>0</v>
      </c>
      <c r="O127" s="261"/>
      <c r="P127" s="261"/>
      <c r="Q127" s="261"/>
      <c r="R127" s="33"/>
      <c r="T127" s="76"/>
      <c r="U127" s="47"/>
      <c r="V127" s="47"/>
      <c r="W127" s="147">
        <f>W128+W165+W174</f>
        <v>0</v>
      </c>
      <c r="X127" s="47"/>
      <c r="Y127" s="147">
        <f>Y128+Y165+Y174</f>
        <v>0.60773</v>
      </c>
      <c r="Z127" s="47"/>
      <c r="AA127" s="148">
        <f>AA128+AA165+AA174</f>
        <v>0</v>
      </c>
      <c r="AT127" s="14" t="s">
        <v>73</v>
      </c>
      <c r="AU127" s="14" t="s">
        <v>162</v>
      </c>
      <c r="BK127" s="149">
        <f>BK128+BK165+BK174</f>
        <v>0</v>
      </c>
    </row>
    <row r="128" spans="2:63" s="10" customFormat="1" ht="37.35" customHeight="1">
      <c r="B128" s="150"/>
      <c r="C128" s="151"/>
      <c r="D128" s="152" t="s">
        <v>163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240">
        <f>BK128</f>
        <v>0</v>
      </c>
      <c r="O128" s="238"/>
      <c r="P128" s="238"/>
      <c r="Q128" s="238"/>
      <c r="R128" s="153"/>
      <c r="T128" s="154"/>
      <c r="U128" s="151"/>
      <c r="V128" s="151"/>
      <c r="W128" s="155">
        <f>W129+W136+W141+W146+W154+W159+W162</f>
        <v>0</v>
      </c>
      <c r="X128" s="151"/>
      <c r="Y128" s="155">
        <f>Y129+Y136+Y141+Y146+Y154+Y159+Y162</f>
        <v>0.60773</v>
      </c>
      <c r="Z128" s="151"/>
      <c r="AA128" s="156">
        <f>AA129+AA136+AA141+AA146+AA154+AA159+AA162</f>
        <v>0</v>
      </c>
      <c r="AR128" s="157" t="s">
        <v>84</v>
      </c>
      <c r="AT128" s="158" t="s">
        <v>73</v>
      </c>
      <c r="AU128" s="158" t="s">
        <v>74</v>
      </c>
      <c r="AY128" s="157" t="s">
        <v>196</v>
      </c>
      <c r="BK128" s="159">
        <f>BK129+BK136+BK141+BK146+BK154+BK159+BK162</f>
        <v>0</v>
      </c>
    </row>
    <row r="129" spans="2:63" s="10" customFormat="1" ht="19.9" customHeight="1">
      <c r="B129" s="150"/>
      <c r="C129" s="151"/>
      <c r="D129" s="160" t="s">
        <v>164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62">
        <f>BK129</f>
        <v>0</v>
      </c>
      <c r="O129" s="263"/>
      <c r="P129" s="263"/>
      <c r="Q129" s="263"/>
      <c r="R129" s="153"/>
      <c r="T129" s="154"/>
      <c r="U129" s="151"/>
      <c r="V129" s="151"/>
      <c r="W129" s="155">
        <f>SUM(W130:W135)</f>
        <v>0</v>
      </c>
      <c r="X129" s="151"/>
      <c r="Y129" s="155">
        <f>SUM(Y130:Y135)</f>
        <v>0</v>
      </c>
      <c r="Z129" s="151"/>
      <c r="AA129" s="156">
        <f>SUM(AA130:AA135)</f>
        <v>0</v>
      </c>
      <c r="AR129" s="157" t="s">
        <v>84</v>
      </c>
      <c r="AT129" s="158" t="s">
        <v>73</v>
      </c>
      <c r="AU129" s="158" t="s">
        <v>9</v>
      </c>
      <c r="AY129" s="157" t="s">
        <v>196</v>
      </c>
      <c r="BK129" s="159">
        <f>SUM(BK130:BK135)</f>
        <v>0</v>
      </c>
    </row>
    <row r="130" spans="2:65" s="1" customFormat="1" ht="57" customHeight="1">
      <c r="B130" s="132"/>
      <c r="C130" s="161" t="s">
        <v>197</v>
      </c>
      <c r="D130" s="161" t="s">
        <v>198</v>
      </c>
      <c r="E130" s="162" t="s">
        <v>199</v>
      </c>
      <c r="F130" s="247" t="s">
        <v>200</v>
      </c>
      <c r="G130" s="248"/>
      <c r="H130" s="248"/>
      <c r="I130" s="248"/>
      <c r="J130" s="163" t="s">
        <v>201</v>
      </c>
      <c r="K130" s="164">
        <v>9</v>
      </c>
      <c r="L130" s="249">
        <v>0</v>
      </c>
      <c r="M130" s="248"/>
      <c r="N130" s="250">
        <f aca="true" t="shared" si="5" ref="N130:N135">ROUND(L130*K130,0)</f>
        <v>0</v>
      </c>
      <c r="O130" s="251"/>
      <c r="P130" s="251"/>
      <c r="Q130" s="251"/>
      <c r="R130" s="134"/>
      <c r="T130" s="165" t="s">
        <v>3</v>
      </c>
      <c r="U130" s="40" t="s">
        <v>39</v>
      </c>
      <c r="V130" s="32"/>
      <c r="W130" s="166">
        <f aca="true" t="shared" si="6" ref="W130:W135">V130*K130</f>
        <v>0</v>
      </c>
      <c r="X130" s="166">
        <v>0</v>
      </c>
      <c r="Y130" s="166">
        <f aca="true" t="shared" si="7" ref="Y130:Y135">X130*K130</f>
        <v>0</v>
      </c>
      <c r="Z130" s="166">
        <v>0</v>
      </c>
      <c r="AA130" s="167">
        <f aca="true" t="shared" si="8" ref="AA130:AA135">Z130*K130</f>
        <v>0</v>
      </c>
      <c r="AR130" s="14" t="s">
        <v>202</v>
      </c>
      <c r="AT130" s="14" t="s">
        <v>198</v>
      </c>
      <c r="AU130" s="14" t="s">
        <v>84</v>
      </c>
      <c r="AY130" s="14" t="s">
        <v>196</v>
      </c>
      <c r="BE130" s="110">
        <f aca="true" t="shared" si="9" ref="BE130:BE135">IF(U130="základní",N130,0)</f>
        <v>0</v>
      </c>
      <c r="BF130" s="110">
        <f aca="true" t="shared" si="10" ref="BF130:BF135">IF(U130="snížená",N130,0)</f>
        <v>0</v>
      </c>
      <c r="BG130" s="110">
        <f aca="true" t="shared" si="11" ref="BG130:BG135">IF(U130="zákl. přenesená",N130,0)</f>
        <v>0</v>
      </c>
      <c r="BH130" s="110">
        <f aca="true" t="shared" si="12" ref="BH130:BH135">IF(U130="sníž. přenesená",N130,0)</f>
        <v>0</v>
      </c>
      <c r="BI130" s="110">
        <f aca="true" t="shared" si="13" ref="BI130:BI135">IF(U130="nulová",N130,0)</f>
        <v>0</v>
      </c>
      <c r="BJ130" s="14" t="s">
        <v>9</v>
      </c>
      <c r="BK130" s="110">
        <f aca="true" t="shared" si="14" ref="BK130:BK135">ROUND(L130*K130,0)</f>
        <v>0</v>
      </c>
      <c r="BL130" s="14" t="s">
        <v>203</v>
      </c>
      <c r="BM130" s="14" t="s">
        <v>204</v>
      </c>
    </row>
    <row r="131" spans="2:65" s="1" customFormat="1" ht="57" customHeight="1">
      <c r="B131" s="132"/>
      <c r="C131" s="161" t="s">
        <v>9</v>
      </c>
      <c r="D131" s="161" t="s">
        <v>198</v>
      </c>
      <c r="E131" s="162" t="s">
        <v>205</v>
      </c>
      <c r="F131" s="247" t="s">
        <v>206</v>
      </c>
      <c r="G131" s="248"/>
      <c r="H131" s="248"/>
      <c r="I131" s="248"/>
      <c r="J131" s="163" t="s">
        <v>201</v>
      </c>
      <c r="K131" s="164">
        <v>6</v>
      </c>
      <c r="L131" s="249">
        <v>0</v>
      </c>
      <c r="M131" s="248"/>
      <c r="N131" s="250">
        <f t="shared" si="5"/>
        <v>0</v>
      </c>
      <c r="O131" s="251"/>
      <c r="P131" s="251"/>
      <c r="Q131" s="251"/>
      <c r="R131" s="134"/>
      <c r="T131" s="165" t="s">
        <v>3</v>
      </c>
      <c r="U131" s="40" t="s">
        <v>39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202</v>
      </c>
      <c r="AT131" s="14" t="s">
        <v>198</v>
      </c>
      <c r="AU131" s="14" t="s">
        <v>84</v>
      </c>
      <c r="AY131" s="14" t="s">
        <v>196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9</v>
      </c>
      <c r="BK131" s="110">
        <f t="shared" si="14"/>
        <v>0</v>
      </c>
      <c r="BL131" s="14" t="s">
        <v>203</v>
      </c>
      <c r="BM131" s="14" t="s">
        <v>207</v>
      </c>
    </row>
    <row r="132" spans="2:65" s="1" customFormat="1" ht="57" customHeight="1">
      <c r="B132" s="132"/>
      <c r="C132" s="161" t="s">
        <v>208</v>
      </c>
      <c r="D132" s="161" t="s">
        <v>198</v>
      </c>
      <c r="E132" s="162" t="s">
        <v>209</v>
      </c>
      <c r="F132" s="247" t="s">
        <v>210</v>
      </c>
      <c r="G132" s="248"/>
      <c r="H132" s="248"/>
      <c r="I132" s="248"/>
      <c r="J132" s="163" t="s">
        <v>201</v>
      </c>
      <c r="K132" s="164">
        <v>6</v>
      </c>
      <c r="L132" s="249">
        <v>0</v>
      </c>
      <c r="M132" s="248"/>
      <c r="N132" s="250">
        <f t="shared" si="5"/>
        <v>0</v>
      </c>
      <c r="O132" s="251"/>
      <c r="P132" s="251"/>
      <c r="Q132" s="251"/>
      <c r="R132" s="134"/>
      <c r="T132" s="165" t="s">
        <v>3</v>
      </c>
      <c r="U132" s="40" t="s">
        <v>39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202</v>
      </c>
      <c r="AT132" s="14" t="s">
        <v>198</v>
      </c>
      <c r="AU132" s="14" t="s">
        <v>84</v>
      </c>
      <c r="AY132" s="14" t="s">
        <v>196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9</v>
      </c>
      <c r="BK132" s="110">
        <f t="shared" si="14"/>
        <v>0</v>
      </c>
      <c r="BL132" s="14" t="s">
        <v>203</v>
      </c>
      <c r="BM132" s="14" t="s">
        <v>211</v>
      </c>
    </row>
    <row r="133" spans="2:65" s="1" customFormat="1" ht="57" customHeight="1">
      <c r="B133" s="132"/>
      <c r="C133" s="161" t="s">
        <v>212</v>
      </c>
      <c r="D133" s="161" t="s">
        <v>198</v>
      </c>
      <c r="E133" s="162" t="s">
        <v>213</v>
      </c>
      <c r="F133" s="247" t="s">
        <v>214</v>
      </c>
      <c r="G133" s="248"/>
      <c r="H133" s="248"/>
      <c r="I133" s="248"/>
      <c r="J133" s="163" t="s">
        <v>201</v>
      </c>
      <c r="K133" s="164">
        <v>50</v>
      </c>
      <c r="L133" s="249">
        <v>0</v>
      </c>
      <c r="M133" s="248"/>
      <c r="N133" s="250">
        <f t="shared" si="5"/>
        <v>0</v>
      </c>
      <c r="O133" s="251"/>
      <c r="P133" s="251"/>
      <c r="Q133" s="251"/>
      <c r="R133" s="134"/>
      <c r="T133" s="165" t="s">
        <v>3</v>
      </c>
      <c r="U133" s="40" t="s">
        <v>39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202</v>
      </c>
      <c r="AT133" s="14" t="s">
        <v>198</v>
      </c>
      <c r="AU133" s="14" t="s">
        <v>84</v>
      </c>
      <c r="AY133" s="14" t="s">
        <v>196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9</v>
      </c>
      <c r="BK133" s="110">
        <f t="shared" si="14"/>
        <v>0</v>
      </c>
      <c r="BL133" s="14" t="s">
        <v>203</v>
      </c>
      <c r="BM133" s="14" t="s">
        <v>215</v>
      </c>
    </row>
    <row r="134" spans="2:65" s="1" customFormat="1" ht="31.5" customHeight="1">
      <c r="B134" s="132"/>
      <c r="C134" s="168" t="s">
        <v>216</v>
      </c>
      <c r="D134" s="168" t="s">
        <v>217</v>
      </c>
      <c r="E134" s="169" t="s">
        <v>218</v>
      </c>
      <c r="F134" s="252" t="s">
        <v>219</v>
      </c>
      <c r="G134" s="251"/>
      <c r="H134" s="251"/>
      <c r="I134" s="251"/>
      <c r="J134" s="170" t="s">
        <v>201</v>
      </c>
      <c r="K134" s="171">
        <v>50</v>
      </c>
      <c r="L134" s="253">
        <v>0</v>
      </c>
      <c r="M134" s="251"/>
      <c r="N134" s="254">
        <f t="shared" si="5"/>
        <v>0</v>
      </c>
      <c r="O134" s="251"/>
      <c r="P134" s="251"/>
      <c r="Q134" s="251"/>
      <c r="R134" s="134"/>
      <c r="T134" s="165" t="s">
        <v>3</v>
      </c>
      <c r="U134" s="40" t="s">
        <v>39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203</v>
      </c>
      <c r="AT134" s="14" t="s">
        <v>217</v>
      </c>
      <c r="AU134" s="14" t="s">
        <v>84</v>
      </c>
      <c r="AY134" s="14" t="s">
        <v>196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9</v>
      </c>
      <c r="BK134" s="110">
        <f t="shared" si="14"/>
        <v>0</v>
      </c>
      <c r="BL134" s="14" t="s">
        <v>203</v>
      </c>
      <c r="BM134" s="14" t="s">
        <v>220</v>
      </c>
    </row>
    <row r="135" spans="2:65" s="1" customFormat="1" ht="31.5" customHeight="1">
      <c r="B135" s="132"/>
      <c r="C135" s="168" t="s">
        <v>221</v>
      </c>
      <c r="D135" s="168" t="s">
        <v>217</v>
      </c>
      <c r="E135" s="169" t="s">
        <v>222</v>
      </c>
      <c r="F135" s="252" t="s">
        <v>223</v>
      </c>
      <c r="G135" s="251"/>
      <c r="H135" s="251"/>
      <c r="I135" s="251"/>
      <c r="J135" s="170" t="s">
        <v>224</v>
      </c>
      <c r="K135" s="172">
        <v>0</v>
      </c>
      <c r="L135" s="253">
        <v>0</v>
      </c>
      <c r="M135" s="251"/>
      <c r="N135" s="254">
        <f t="shared" si="5"/>
        <v>0</v>
      </c>
      <c r="O135" s="251"/>
      <c r="P135" s="251"/>
      <c r="Q135" s="251"/>
      <c r="R135" s="134"/>
      <c r="T135" s="165" t="s">
        <v>3</v>
      </c>
      <c r="U135" s="40" t="s">
        <v>39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203</v>
      </c>
      <c r="AT135" s="14" t="s">
        <v>217</v>
      </c>
      <c r="AU135" s="14" t="s">
        <v>84</v>
      </c>
      <c r="AY135" s="14" t="s">
        <v>196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9</v>
      </c>
      <c r="BK135" s="110">
        <f t="shared" si="14"/>
        <v>0</v>
      </c>
      <c r="BL135" s="14" t="s">
        <v>203</v>
      </c>
      <c r="BM135" s="14" t="s">
        <v>225</v>
      </c>
    </row>
    <row r="136" spans="2:63" s="10" customFormat="1" ht="29.85" customHeight="1">
      <c r="B136" s="150"/>
      <c r="C136" s="151"/>
      <c r="D136" s="160" t="s">
        <v>165</v>
      </c>
      <c r="E136" s="160"/>
      <c r="F136" s="160"/>
      <c r="G136" s="160"/>
      <c r="H136" s="160"/>
      <c r="I136" s="160"/>
      <c r="J136" s="160"/>
      <c r="K136" s="160"/>
      <c r="L136" s="160"/>
      <c r="M136" s="160"/>
      <c r="N136" s="264">
        <f>BK136</f>
        <v>0</v>
      </c>
      <c r="O136" s="265"/>
      <c r="P136" s="265"/>
      <c r="Q136" s="265"/>
      <c r="R136" s="153"/>
      <c r="T136" s="154"/>
      <c r="U136" s="151"/>
      <c r="V136" s="151"/>
      <c r="W136" s="155">
        <f>SUM(W137:W140)</f>
        <v>0</v>
      </c>
      <c r="X136" s="151"/>
      <c r="Y136" s="155">
        <f>SUM(Y137:Y140)</f>
        <v>0.0504</v>
      </c>
      <c r="Z136" s="151"/>
      <c r="AA136" s="156">
        <f>SUM(AA137:AA140)</f>
        <v>0</v>
      </c>
      <c r="AR136" s="157" t="s">
        <v>84</v>
      </c>
      <c r="AT136" s="158" t="s">
        <v>73</v>
      </c>
      <c r="AU136" s="158" t="s">
        <v>9</v>
      </c>
      <c r="AY136" s="157" t="s">
        <v>196</v>
      </c>
      <c r="BK136" s="159">
        <f>SUM(BK137:BK140)</f>
        <v>0</v>
      </c>
    </row>
    <row r="137" spans="2:65" s="1" customFormat="1" ht="31.5" customHeight="1">
      <c r="B137" s="132"/>
      <c r="C137" s="168" t="s">
        <v>226</v>
      </c>
      <c r="D137" s="168" t="s">
        <v>217</v>
      </c>
      <c r="E137" s="169" t="s">
        <v>227</v>
      </c>
      <c r="F137" s="252" t="s">
        <v>228</v>
      </c>
      <c r="G137" s="251"/>
      <c r="H137" s="251"/>
      <c r="I137" s="251"/>
      <c r="J137" s="170" t="s">
        <v>201</v>
      </c>
      <c r="K137" s="171">
        <v>6</v>
      </c>
      <c r="L137" s="253">
        <v>0</v>
      </c>
      <c r="M137" s="251"/>
      <c r="N137" s="254">
        <f>ROUND(L137*K137,0)</f>
        <v>0</v>
      </c>
      <c r="O137" s="251"/>
      <c r="P137" s="251"/>
      <c r="Q137" s="251"/>
      <c r="R137" s="134"/>
      <c r="T137" s="165" t="s">
        <v>3</v>
      </c>
      <c r="U137" s="40" t="s">
        <v>39</v>
      </c>
      <c r="V137" s="32"/>
      <c r="W137" s="166">
        <f>V137*K137</f>
        <v>0</v>
      </c>
      <c r="X137" s="166">
        <v>0.00252</v>
      </c>
      <c r="Y137" s="166">
        <f>X137*K137</f>
        <v>0.015120000000000001</v>
      </c>
      <c r="Z137" s="166">
        <v>0</v>
      </c>
      <c r="AA137" s="167">
        <f>Z137*K137</f>
        <v>0</v>
      </c>
      <c r="AR137" s="14" t="s">
        <v>203</v>
      </c>
      <c r="AT137" s="14" t="s">
        <v>217</v>
      </c>
      <c r="AU137" s="14" t="s">
        <v>84</v>
      </c>
      <c r="AY137" s="14" t="s">
        <v>196</v>
      </c>
      <c r="BE137" s="110">
        <f>IF(U137="základní",N137,0)</f>
        <v>0</v>
      </c>
      <c r="BF137" s="110">
        <f>IF(U137="snížená",N137,0)</f>
        <v>0</v>
      </c>
      <c r="BG137" s="110">
        <f>IF(U137="zákl. přenesená",N137,0)</f>
        <v>0</v>
      </c>
      <c r="BH137" s="110">
        <f>IF(U137="sníž. přenesená",N137,0)</f>
        <v>0</v>
      </c>
      <c r="BI137" s="110">
        <f>IF(U137="nulová",N137,0)</f>
        <v>0</v>
      </c>
      <c r="BJ137" s="14" t="s">
        <v>9</v>
      </c>
      <c r="BK137" s="110">
        <f>ROUND(L137*K137,0)</f>
        <v>0</v>
      </c>
      <c r="BL137" s="14" t="s">
        <v>203</v>
      </c>
      <c r="BM137" s="14" t="s">
        <v>229</v>
      </c>
    </row>
    <row r="138" spans="2:65" s="1" customFormat="1" ht="31.5" customHeight="1">
      <c r="B138" s="132"/>
      <c r="C138" s="168" t="s">
        <v>230</v>
      </c>
      <c r="D138" s="168" t="s">
        <v>217</v>
      </c>
      <c r="E138" s="169" t="s">
        <v>231</v>
      </c>
      <c r="F138" s="252" t="s">
        <v>232</v>
      </c>
      <c r="G138" s="251"/>
      <c r="H138" s="251"/>
      <c r="I138" s="251"/>
      <c r="J138" s="170" t="s">
        <v>201</v>
      </c>
      <c r="K138" s="171">
        <v>6</v>
      </c>
      <c r="L138" s="253">
        <v>0</v>
      </c>
      <c r="M138" s="251"/>
      <c r="N138" s="254">
        <f>ROUND(L138*K138,0)</f>
        <v>0</v>
      </c>
      <c r="O138" s="251"/>
      <c r="P138" s="251"/>
      <c r="Q138" s="251"/>
      <c r="R138" s="134"/>
      <c r="T138" s="165" t="s">
        <v>3</v>
      </c>
      <c r="U138" s="40" t="s">
        <v>39</v>
      </c>
      <c r="V138" s="32"/>
      <c r="W138" s="166">
        <f>V138*K138</f>
        <v>0</v>
      </c>
      <c r="X138" s="166">
        <v>0.00586</v>
      </c>
      <c r="Y138" s="166">
        <f>X138*K138</f>
        <v>0.03516</v>
      </c>
      <c r="Z138" s="166">
        <v>0</v>
      </c>
      <c r="AA138" s="167">
        <f>Z138*K138</f>
        <v>0</v>
      </c>
      <c r="AR138" s="14" t="s">
        <v>203</v>
      </c>
      <c r="AT138" s="14" t="s">
        <v>217</v>
      </c>
      <c r="AU138" s="14" t="s">
        <v>84</v>
      </c>
      <c r="AY138" s="14" t="s">
        <v>196</v>
      </c>
      <c r="BE138" s="110">
        <f>IF(U138="základní",N138,0)</f>
        <v>0</v>
      </c>
      <c r="BF138" s="110">
        <f>IF(U138="snížená",N138,0)</f>
        <v>0</v>
      </c>
      <c r="BG138" s="110">
        <f>IF(U138="zákl. přenesená",N138,0)</f>
        <v>0</v>
      </c>
      <c r="BH138" s="110">
        <f>IF(U138="sníž. přenesená",N138,0)</f>
        <v>0</v>
      </c>
      <c r="BI138" s="110">
        <f>IF(U138="nulová",N138,0)</f>
        <v>0</v>
      </c>
      <c r="BJ138" s="14" t="s">
        <v>9</v>
      </c>
      <c r="BK138" s="110">
        <f>ROUND(L138*K138,0)</f>
        <v>0</v>
      </c>
      <c r="BL138" s="14" t="s">
        <v>203</v>
      </c>
      <c r="BM138" s="14" t="s">
        <v>233</v>
      </c>
    </row>
    <row r="139" spans="2:65" s="1" customFormat="1" ht="31.5" customHeight="1">
      <c r="B139" s="132"/>
      <c r="C139" s="168" t="s">
        <v>234</v>
      </c>
      <c r="D139" s="168" t="s">
        <v>217</v>
      </c>
      <c r="E139" s="169" t="s">
        <v>235</v>
      </c>
      <c r="F139" s="252" t="s">
        <v>236</v>
      </c>
      <c r="G139" s="251"/>
      <c r="H139" s="251"/>
      <c r="I139" s="251"/>
      <c r="J139" s="170" t="s">
        <v>201</v>
      </c>
      <c r="K139" s="171">
        <v>12</v>
      </c>
      <c r="L139" s="253">
        <v>0</v>
      </c>
      <c r="M139" s="251"/>
      <c r="N139" s="254">
        <f>ROUND(L139*K139,0)</f>
        <v>0</v>
      </c>
      <c r="O139" s="251"/>
      <c r="P139" s="251"/>
      <c r="Q139" s="251"/>
      <c r="R139" s="134"/>
      <c r="T139" s="165" t="s">
        <v>3</v>
      </c>
      <c r="U139" s="40" t="s">
        <v>39</v>
      </c>
      <c r="V139" s="32"/>
      <c r="W139" s="166">
        <f>V139*K139</f>
        <v>0</v>
      </c>
      <c r="X139" s="166">
        <v>1E-05</v>
      </c>
      <c r="Y139" s="166">
        <f>X139*K139</f>
        <v>0.00012000000000000002</v>
      </c>
      <c r="Z139" s="166">
        <v>0</v>
      </c>
      <c r="AA139" s="167">
        <f>Z139*K139</f>
        <v>0</v>
      </c>
      <c r="AR139" s="14" t="s">
        <v>203</v>
      </c>
      <c r="AT139" s="14" t="s">
        <v>217</v>
      </c>
      <c r="AU139" s="14" t="s">
        <v>84</v>
      </c>
      <c r="AY139" s="14" t="s">
        <v>196</v>
      </c>
      <c r="BE139" s="110">
        <f>IF(U139="základní",N139,0)</f>
        <v>0</v>
      </c>
      <c r="BF139" s="110">
        <f>IF(U139="snížená",N139,0)</f>
        <v>0</v>
      </c>
      <c r="BG139" s="110">
        <f>IF(U139="zákl. přenesená",N139,0)</f>
        <v>0</v>
      </c>
      <c r="BH139" s="110">
        <f>IF(U139="sníž. přenesená",N139,0)</f>
        <v>0</v>
      </c>
      <c r="BI139" s="110">
        <f>IF(U139="nulová",N139,0)</f>
        <v>0</v>
      </c>
      <c r="BJ139" s="14" t="s">
        <v>9</v>
      </c>
      <c r="BK139" s="110">
        <f>ROUND(L139*K139,0)</f>
        <v>0</v>
      </c>
      <c r="BL139" s="14" t="s">
        <v>203</v>
      </c>
      <c r="BM139" s="14" t="s">
        <v>237</v>
      </c>
    </row>
    <row r="140" spans="2:65" s="1" customFormat="1" ht="31.5" customHeight="1">
      <c r="B140" s="132"/>
      <c r="C140" s="168" t="s">
        <v>238</v>
      </c>
      <c r="D140" s="168" t="s">
        <v>217</v>
      </c>
      <c r="E140" s="169" t="s">
        <v>239</v>
      </c>
      <c r="F140" s="252" t="s">
        <v>240</v>
      </c>
      <c r="G140" s="251"/>
      <c r="H140" s="251"/>
      <c r="I140" s="251"/>
      <c r="J140" s="170" t="s">
        <v>224</v>
      </c>
      <c r="K140" s="172">
        <v>0</v>
      </c>
      <c r="L140" s="253">
        <v>0</v>
      </c>
      <c r="M140" s="251"/>
      <c r="N140" s="254">
        <f>ROUND(L140*K140,0)</f>
        <v>0</v>
      </c>
      <c r="O140" s="251"/>
      <c r="P140" s="251"/>
      <c r="Q140" s="251"/>
      <c r="R140" s="134"/>
      <c r="T140" s="165" t="s">
        <v>3</v>
      </c>
      <c r="U140" s="40" t="s">
        <v>39</v>
      </c>
      <c r="V140" s="32"/>
      <c r="W140" s="166">
        <f>V140*K140</f>
        <v>0</v>
      </c>
      <c r="X140" s="166">
        <v>0</v>
      </c>
      <c r="Y140" s="166">
        <f>X140*K140</f>
        <v>0</v>
      </c>
      <c r="Z140" s="166">
        <v>0</v>
      </c>
      <c r="AA140" s="167">
        <f>Z140*K140</f>
        <v>0</v>
      </c>
      <c r="AR140" s="14" t="s">
        <v>203</v>
      </c>
      <c r="AT140" s="14" t="s">
        <v>217</v>
      </c>
      <c r="AU140" s="14" t="s">
        <v>84</v>
      </c>
      <c r="AY140" s="14" t="s">
        <v>196</v>
      </c>
      <c r="BE140" s="110">
        <f>IF(U140="základní",N140,0)</f>
        <v>0</v>
      </c>
      <c r="BF140" s="110">
        <f>IF(U140="snížená",N140,0)</f>
        <v>0</v>
      </c>
      <c r="BG140" s="110">
        <f>IF(U140="zákl. přenesená",N140,0)</f>
        <v>0</v>
      </c>
      <c r="BH140" s="110">
        <f>IF(U140="sníž. přenesená",N140,0)</f>
        <v>0</v>
      </c>
      <c r="BI140" s="110">
        <f>IF(U140="nulová",N140,0)</f>
        <v>0</v>
      </c>
      <c r="BJ140" s="14" t="s">
        <v>9</v>
      </c>
      <c r="BK140" s="110">
        <f>ROUND(L140*K140,0)</f>
        <v>0</v>
      </c>
      <c r="BL140" s="14" t="s">
        <v>203</v>
      </c>
      <c r="BM140" s="14" t="s">
        <v>241</v>
      </c>
    </row>
    <row r="141" spans="2:63" s="10" customFormat="1" ht="29.85" customHeight="1">
      <c r="B141" s="150"/>
      <c r="C141" s="151"/>
      <c r="D141" s="160" t="s">
        <v>166</v>
      </c>
      <c r="E141" s="160"/>
      <c r="F141" s="160"/>
      <c r="G141" s="160"/>
      <c r="H141" s="160"/>
      <c r="I141" s="160"/>
      <c r="J141" s="160"/>
      <c r="K141" s="160"/>
      <c r="L141" s="160"/>
      <c r="M141" s="160"/>
      <c r="N141" s="264">
        <f>BK141</f>
        <v>0</v>
      </c>
      <c r="O141" s="265"/>
      <c r="P141" s="265"/>
      <c r="Q141" s="265"/>
      <c r="R141" s="153"/>
      <c r="T141" s="154"/>
      <c r="U141" s="151"/>
      <c r="V141" s="151"/>
      <c r="W141" s="155">
        <f>SUM(W142:W145)</f>
        <v>0</v>
      </c>
      <c r="X141" s="151"/>
      <c r="Y141" s="155">
        <f>SUM(Y142:Y145)</f>
        <v>0.05474</v>
      </c>
      <c r="Z141" s="151"/>
      <c r="AA141" s="156">
        <f>SUM(AA142:AA145)</f>
        <v>0</v>
      </c>
      <c r="AR141" s="157" t="s">
        <v>84</v>
      </c>
      <c r="AT141" s="158" t="s">
        <v>73</v>
      </c>
      <c r="AU141" s="158" t="s">
        <v>9</v>
      </c>
      <c r="AY141" s="157" t="s">
        <v>196</v>
      </c>
      <c r="BK141" s="159">
        <f>SUM(BK142:BK145)</f>
        <v>0</v>
      </c>
    </row>
    <row r="142" spans="2:65" s="1" customFormat="1" ht="22.5" customHeight="1">
      <c r="B142" s="132"/>
      <c r="C142" s="168" t="s">
        <v>242</v>
      </c>
      <c r="D142" s="168" t="s">
        <v>217</v>
      </c>
      <c r="E142" s="169" t="s">
        <v>243</v>
      </c>
      <c r="F142" s="252" t="s">
        <v>244</v>
      </c>
      <c r="G142" s="251"/>
      <c r="H142" s="251"/>
      <c r="I142" s="251"/>
      <c r="J142" s="170" t="s">
        <v>245</v>
      </c>
      <c r="K142" s="171">
        <v>10</v>
      </c>
      <c r="L142" s="253">
        <v>0</v>
      </c>
      <c r="M142" s="251"/>
      <c r="N142" s="254">
        <f>ROUND(L142*K142,0)</f>
        <v>0</v>
      </c>
      <c r="O142" s="251"/>
      <c r="P142" s="251"/>
      <c r="Q142" s="251"/>
      <c r="R142" s="134"/>
      <c r="T142" s="165" t="s">
        <v>3</v>
      </c>
      <c r="U142" s="40" t="s">
        <v>39</v>
      </c>
      <c r="V142" s="32"/>
      <c r="W142" s="166">
        <f>V142*K142</f>
        <v>0</v>
      </c>
      <c r="X142" s="166">
        <v>0.00113</v>
      </c>
      <c r="Y142" s="166">
        <f>X142*K142</f>
        <v>0.0113</v>
      </c>
      <c r="Z142" s="166">
        <v>0</v>
      </c>
      <c r="AA142" s="167">
        <f>Z142*K142</f>
        <v>0</v>
      </c>
      <c r="AR142" s="14" t="s">
        <v>203</v>
      </c>
      <c r="AT142" s="14" t="s">
        <v>217</v>
      </c>
      <c r="AU142" s="14" t="s">
        <v>84</v>
      </c>
      <c r="AY142" s="14" t="s">
        <v>196</v>
      </c>
      <c r="BE142" s="110">
        <f>IF(U142="základní",N142,0)</f>
        <v>0</v>
      </c>
      <c r="BF142" s="110">
        <f>IF(U142="snížená",N142,0)</f>
        <v>0</v>
      </c>
      <c r="BG142" s="110">
        <f>IF(U142="zákl. přenesená",N142,0)</f>
        <v>0</v>
      </c>
      <c r="BH142" s="110">
        <f>IF(U142="sníž. přenesená",N142,0)</f>
        <v>0</v>
      </c>
      <c r="BI142" s="110">
        <f>IF(U142="nulová",N142,0)</f>
        <v>0</v>
      </c>
      <c r="BJ142" s="14" t="s">
        <v>9</v>
      </c>
      <c r="BK142" s="110">
        <f>ROUND(L142*K142,0)</f>
        <v>0</v>
      </c>
      <c r="BL142" s="14" t="s">
        <v>203</v>
      </c>
      <c r="BM142" s="14" t="s">
        <v>246</v>
      </c>
    </row>
    <row r="143" spans="2:65" s="1" customFormat="1" ht="44.25" customHeight="1">
      <c r="B143" s="132"/>
      <c r="C143" s="168" t="s">
        <v>247</v>
      </c>
      <c r="D143" s="168" t="s">
        <v>217</v>
      </c>
      <c r="E143" s="169" t="s">
        <v>248</v>
      </c>
      <c r="F143" s="252" t="s">
        <v>249</v>
      </c>
      <c r="G143" s="251"/>
      <c r="H143" s="251"/>
      <c r="I143" s="251"/>
      <c r="J143" s="170" t="s">
        <v>250</v>
      </c>
      <c r="K143" s="171">
        <v>2</v>
      </c>
      <c r="L143" s="253">
        <v>0</v>
      </c>
      <c r="M143" s="251"/>
      <c r="N143" s="254">
        <f>ROUND(L143*K143,0)</f>
        <v>0</v>
      </c>
      <c r="O143" s="251"/>
      <c r="P143" s="251"/>
      <c r="Q143" s="251"/>
      <c r="R143" s="134"/>
      <c r="T143" s="165" t="s">
        <v>3</v>
      </c>
      <c r="U143" s="40" t="s">
        <v>39</v>
      </c>
      <c r="V143" s="32"/>
      <c r="W143" s="166">
        <f>V143*K143</f>
        <v>0</v>
      </c>
      <c r="X143" s="166">
        <v>0.01448</v>
      </c>
      <c r="Y143" s="166">
        <f>X143*K143</f>
        <v>0.02896</v>
      </c>
      <c r="Z143" s="166">
        <v>0</v>
      </c>
      <c r="AA143" s="167">
        <f>Z143*K143</f>
        <v>0</v>
      </c>
      <c r="AR143" s="14" t="s">
        <v>203</v>
      </c>
      <c r="AT143" s="14" t="s">
        <v>217</v>
      </c>
      <c r="AU143" s="14" t="s">
        <v>84</v>
      </c>
      <c r="AY143" s="14" t="s">
        <v>196</v>
      </c>
      <c r="BE143" s="110">
        <f>IF(U143="základní",N143,0)</f>
        <v>0</v>
      </c>
      <c r="BF143" s="110">
        <f>IF(U143="snížená",N143,0)</f>
        <v>0</v>
      </c>
      <c r="BG143" s="110">
        <f>IF(U143="zákl. přenesená",N143,0)</f>
        <v>0</v>
      </c>
      <c r="BH143" s="110">
        <f>IF(U143="sníž. přenesená",N143,0)</f>
        <v>0</v>
      </c>
      <c r="BI143" s="110">
        <f>IF(U143="nulová",N143,0)</f>
        <v>0</v>
      </c>
      <c r="BJ143" s="14" t="s">
        <v>9</v>
      </c>
      <c r="BK143" s="110">
        <f>ROUND(L143*K143,0)</f>
        <v>0</v>
      </c>
      <c r="BL143" s="14" t="s">
        <v>203</v>
      </c>
      <c r="BM143" s="14" t="s">
        <v>251</v>
      </c>
    </row>
    <row r="144" spans="2:65" s="1" customFormat="1" ht="44.25" customHeight="1">
      <c r="B144" s="132"/>
      <c r="C144" s="168" t="s">
        <v>252</v>
      </c>
      <c r="D144" s="168" t="s">
        <v>217</v>
      </c>
      <c r="E144" s="169" t="s">
        <v>253</v>
      </c>
      <c r="F144" s="252" t="s">
        <v>254</v>
      </c>
      <c r="G144" s="251"/>
      <c r="H144" s="251"/>
      <c r="I144" s="251"/>
      <c r="J144" s="170" t="s">
        <v>250</v>
      </c>
      <c r="K144" s="171">
        <v>1</v>
      </c>
      <c r="L144" s="253">
        <v>0</v>
      </c>
      <c r="M144" s="251"/>
      <c r="N144" s="254">
        <f>ROUND(L144*K144,0)</f>
        <v>0</v>
      </c>
      <c r="O144" s="251"/>
      <c r="P144" s="251"/>
      <c r="Q144" s="251"/>
      <c r="R144" s="134"/>
      <c r="T144" s="165" t="s">
        <v>3</v>
      </c>
      <c r="U144" s="40" t="s">
        <v>39</v>
      </c>
      <c r="V144" s="32"/>
      <c r="W144" s="166">
        <f>V144*K144</f>
        <v>0</v>
      </c>
      <c r="X144" s="166">
        <v>0.01448</v>
      </c>
      <c r="Y144" s="166">
        <f>X144*K144</f>
        <v>0.01448</v>
      </c>
      <c r="Z144" s="166">
        <v>0</v>
      </c>
      <c r="AA144" s="167">
        <f>Z144*K144</f>
        <v>0</v>
      </c>
      <c r="AR144" s="14" t="s">
        <v>203</v>
      </c>
      <c r="AT144" s="14" t="s">
        <v>217</v>
      </c>
      <c r="AU144" s="14" t="s">
        <v>84</v>
      </c>
      <c r="AY144" s="14" t="s">
        <v>196</v>
      </c>
      <c r="BE144" s="110">
        <f>IF(U144="základní",N144,0)</f>
        <v>0</v>
      </c>
      <c r="BF144" s="110">
        <f>IF(U144="snížená",N144,0)</f>
        <v>0</v>
      </c>
      <c r="BG144" s="110">
        <f>IF(U144="zákl. přenesená",N144,0)</f>
        <v>0</v>
      </c>
      <c r="BH144" s="110">
        <f>IF(U144="sníž. přenesená",N144,0)</f>
        <v>0</v>
      </c>
      <c r="BI144" s="110">
        <f>IF(U144="nulová",N144,0)</f>
        <v>0</v>
      </c>
      <c r="BJ144" s="14" t="s">
        <v>9</v>
      </c>
      <c r="BK144" s="110">
        <f>ROUND(L144*K144,0)</f>
        <v>0</v>
      </c>
      <c r="BL144" s="14" t="s">
        <v>203</v>
      </c>
      <c r="BM144" s="14" t="s">
        <v>255</v>
      </c>
    </row>
    <row r="145" spans="2:65" s="1" customFormat="1" ht="31.5" customHeight="1">
      <c r="B145" s="132"/>
      <c r="C145" s="168" t="s">
        <v>256</v>
      </c>
      <c r="D145" s="168" t="s">
        <v>217</v>
      </c>
      <c r="E145" s="169" t="s">
        <v>257</v>
      </c>
      <c r="F145" s="252" t="s">
        <v>258</v>
      </c>
      <c r="G145" s="251"/>
      <c r="H145" s="251"/>
      <c r="I145" s="251"/>
      <c r="J145" s="170" t="s">
        <v>224</v>
      </c>
      <c r="K145" s="172">
        <v>0</v>
      </c>
      <c r="L145" s="253">
        <v>0</v>
      </c>
      <c r="M145" s="251"/>
      <c r="N145" s="254">
        <f>ROUND(L145*K145,0)</f>
        <v>0</v>
      </c>
      <c r="O145" s="251"/>
      <c r="P145" s="251"/>
      <c r="Q145" s="251"/>
      <c r="R145" s="134"/>
      <c r="T145" s="165" t="s">
        <v>3</v>
      </c>
      <c r="U145" s="40" t="s">
        <v>39</v>
      </c>
      <c r="V145" s="32"/>
      <c r="W145" s="166">
        <f>V145*K145</f>
        <v>0</v>
      </c>
      <c r="X145" s="166">
        <v>0</v>
      </c>
      <c r="Y145" s="166">
        <f>X145*K145</f>
        <v>0</v>
      </c>
      <c r="Z145" s="166">
        <v>0</v>
      </c>
      <c r="AA145" s="167">
        <f>Z145*K145</f>
        <v>0</v>
      </c>
      <c r="AR145" s="14" t="s">
        <v>203</v>
      </c>
      <c r="AT145" s="14" t="s">
        <v>217</v>
      </c>
      <c r="AU145" s="14" t="s">
        <v>84</v>
      </c>
      <c r="AY145" s="14" t="s">
        <v>196</v>
      </c>
      <c r="BE145" s="110">
        <f>IF(U145="základní",N145,0)</f>
        <v>0</v>
      </c>
      <c r="BF145" s="110">
        <f>IF(U145="snížená",N145,0)</f>
        <v>0</v>
      </c>
      <c r="BG145" s="110">
        <f>IF(U145="zákl. přenesená",N145,0)</f>
        <v>0</v>
      </c>
      <c r="BH145" s="110">
        <f>IF(U145="sníž. přenesená",N145,0)</f>
        <v>0</v>
      </c>
      <c r="BI145" s="110">
        <f>IF(U145="nulová",N145,0)</f>
        <v>0</v>
      </c>
      <c r="BJ145" s="14" t="s">
        <v>9</v>
      </c>
      <c r="BK145" s="110">
        <f>ROUND(L145*K145,0)</f>
        <v>0</v>
      </c>
      <c r="BL145" s="14" t="s">
        <v>203</v>
      </c>
      <c r="BM145" s="14" t="s">
        <v>259</v>
      </c>
    </row>
    <row r="146" spans="2:63" s="10" customFormat="1" ht="29.85" customHeight="1">
      <c r="B146" s="150"/>
      <c r="C146" s="151"/>
      <c r="D146" s="160" t="s">
        <v>167</v>
      </c>
      <c r="E146" s="160"/>
      <c r="F146" s="160"/>
      <c r="G146" s="160"/>
      <c r="H146" s="160"/>
      <c r="I146" s="160"/>
      <c r="J146" s="160"/>
      <c r="K146" s="160"/>
      <c r="L146" s="160"/>
      <c r="M146" s="160"/>
      <c r="N146" s="264">
        <f>BK146</f>
        <v>0</v>
      </c>
      <c r="O146" s="265"/>
      <c r="P146" s="265"/>
      <c r="Q146" s="265"/>
      <c r="R146" s="153"/>
      <c r="T146" s="154"/>
      <c r="U146" s="151"/>
      <c r="V146" s="151"/>
      <c r="W146" s="155">
        <f>SUM(W147:W153)</f>
        <v>0</v>
      </c>
      <c r="X146" s="151"/>
      <c r="Y146" s="155">
        <f>SUM(Y147:Y153)</f>
        <v>0.48544</v>
      </c>
      <c r="Z146" s="151"/>
      <c r="AA146" s="156">
        <f>SUM(AA147:AA153)</f>
        <v>0</v>
      </c>
      <c r="AR146" s="157" t="s">
        <v>84</v>
      </c>
      <c r="AT146" s="158" t="s">
        <v>73</v>
      </c>
      <c r="AU146" s="158" t="s">
        <v>9</v>
      </c>
      <c r="AY146" s="157" t="s">
        <v>196</v>
      </c>
      <c r="BK146" s="159">
        <f>SUM(BK147:BK153)</f>
        <v>0</v>
      </c>
    </row>
    <row r="147" spans="2:65" s="1" customFormat="1" ht="31.5" customHeight="1">
      <c r="B147" s="132"/>
      <c r="C147" s="168" t="s">
        <v>260</v>
      </c>
      <c r="D147" s="168" t="s">
        <v>217</v>
      </c>
      <c r="E147" s="169" t="s">
        <v>261</v>
      </c>
      <c r="F147" s="252" t="s">
        <v>262</v>
      </c>
      <c r="G147" s="251"/>
      <c r="H147" s="251"/>
      <c r="I147" s="251"/>
      <c r="J147" s="170" t="s">
        <v>201</v>
      </c>
      <c r="K147" s="171">
        <v>3</v>
      </c>
      <c r="L147" s="253">
        <v>0</v>
      </c>
      <c r="M147" s="251"/>
      <c r="N147" s="254">
        <f aca="true" t="shared" si="15" ref="N147:N153">ROUND(L147*K147,0)</f>
        <v>0</v>
      </c>
      <c r="O147" s="251"/>
      <c r="P147" s="251"/>
      <c r="Q147" s="251"/>
      <c r="R147" s="134"/>
      <c r="T147" s="165" t="s">
        <v>3</v>
      </c>
      <c r="U147" s="40" t="s">
        <v>39</v>
      </c>
      <c r="V147" s="32"/>
      <c r="W147" s="166">
        <f aca="true" t="shared" si="16" ref="W147:W153">V147*K147</f>
        <v>0</v>
      </c>
      <c r="X147" s="166">
        <v>0.00296</v>
      </c>
      <c r="Y147" s="166">
        <f aca="true" t="shared" si="17" ref="Y147:Y153">X147*K147</f>
        <v>0.008879999999999999</v>
      </c>
      <c r="Z147" s="166">
        <v>0</v>
      </c>
      <c r="AA147" s="167">
        <f aca="true" t="shared" si="18" ref="AA147:AA153">Z147*K147</f>
        <v>0</v>
      </c>
      <c r="AR147" s="14" t="s">
        <v>203</v>
      </c>
      <c r="AT147" s="14" t="s">
        <v>217</v>
      </c>
      <c r="AU147" s="14" t="s">
        <v>84</v>
      </c>
      <c r="AY147" s="14" t="s">
        <v>196</v>
      </c>
      <c r="BE147" s="110">
        <f aca="true" t="shared" si="19" ref="BE147:BE153">IF(U147="základní",N147,0)</f>
        <v>0</v>
      </c>
      <c r="BF147" s="110">
        <f aca="true" t="shared" si="20" ref="BF147:BF153">IF(U147="snížená",N147,0)</f>
        <v>0</v>
      </c>
      <c r="BG147" s="110">
        <f aca="true" t="shared" si="21" ref="BG147:BG153">IF(U147="zákl. přenesená",N147,0)</f>
        <v>0</v>
      </c>
      <c r="BH147" s="110">
        <f aca="true" t="shared" si="22" ref="BH147:BH153">IF(U147="sníž. přenesená",N147,0)</f>
        <v>0</v>
      </c>
      <c r="BI147" s="110">
        <f aca="true" t="shared" si="23" ref="BI147:BI153">IF(U147="nulová",N147,0)</f>
        <v>0</v>
      </c>
      <c r="BJ147" s="14" t="s">
        <v>9</v>
      </c>
      <c r="BK147" s="110">
        <f aca="true" t="shared" si="24" ref="BK147:BK153">ROUND(L147*K147,0)</f>
        <v>0</v>
      </c>
      <c r="BL147" s="14" t="s">
        <v>203</v>
      </c>
      <c r="BM147" s="14" t="s">
        <v>263</v>
      </c>
    </row>
    <row r="148" spans="2:65" s="1" customFormat="1" ht="31.5" customHeight="1">
      <c r="B148" s="132"/>
      <c r="C148" s="168" t="s">
        <v>264</v>
      </c>
      <c r="D148" s="168" t="s">
        <v>217</v>
      </c>
      <c r="E148" s="169" t="s">
        <v>265</v>
      </c>
      <c r="F148" s="252" t="s">
        <v>266</v>
      </c>
      <c r="G148" s="251"/>
      <c r="H148" s="251"/>
      <c r="I148" s="251"/>
      <c r="J148" s="170" t="s">
        <v>201</v>
      </c>
      <c r="K148" s="171">
        <v>6</v>
      </c>
      <c r="L148" s="253">
        <v>0</v>
      </c>
      <c r="M148" s="251"/>
      <c r="N148" s="254">
        <f t="shared" si="15"/>
        <v>0</v>
      </c>
      <c r="O148" s="251"/>
      <c r="P148" s="251"/>
      <c r="Q148" s="251"/>
      <c r="R148" s="134"/>
      <c r="T148" s="165" t="s">
        <v>3</v>
      </c>
      <c r="U148" s="40" t="s">
        <v>39</v>
      </c>
      <c r="V148" s="32"/>
      <c r="W148" s="166">
        <f t="shared" si="16"/>
        <v>0</v>
      </c>
      <c r="X148" s="166">
        <v>0.00376</v>
      </c>
      <c r="Y148" s="166">
        <f t="shared" si="17"/>
        <v>0.02256</v>
      </c>
      <c r="Z148" s="166">
        <v>0</v>
      </c>
      <c r="AA148" s="167">
        <f t="shared" si="18"/>
        <v>0</v>
      </c>
      <c r="AR148" s="14" t="s">
        <v>203</v>
      </c>
      <c r="AT148" s="14" t="s">
        <v>217</v>
      </c>
      <c r="AU148" s="14" t="s">
        <v>84</v>
      </c>
      <c r="AY148" s="14" t="s">
        <v>196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9</v>
      </c>
      <c r="BK148" s="110">
        <f t="shared" si="24"/>
        <v>0</v>
      </c>
      <c r="BL148" s="14" t="s">
        <v>203</v>
      </c>
      <c r="BM148" s="14" t="s">
        <v>267</v>
      </c>
    </row>
    <row r="149" spans="2:65" s="1" customFormat="1" ht="31.5" customHeight="1">
      <c r="B149" s="132"/>
      <c r="C149" s="168" t="s">
        <v>268</v>
      </c>
      <c r="D149" s="168" t="s">
        <v>217</v>
      </c>
      <c r="E149" s="169" t="s">
        <v>269</v>
      </c>
      <c r="F149" s="252" t="s">
        <v>270</v>
      </c>
      <c r="G149" s="251"/>
      <c r="H149" s="251"/>
      <c r="I149" s="251"/>
      <c r="J149" s="170" t="s">
        <v>201</v>
      </c>
      <c r="K149" s="171">
        <v>50</v>
      </c>
      <c r="L149" s="253">
        <v>0</v>
      </c>
      <c r="M149" s="251"/>
      <c r="N149" s="254">
        <f t="shared" si="15"/>
        <v>0</v>
      </c>
      <c r="O149" s="251"/>
      <c r="P149" s="251"/>
      <c r="Q149" s="251"/>
      <c r="R149" s="134"/>
      <c r="T149" s="165" t="s">
        <v>3</v>
      </c>
      <c r="U149" s="40" t="s">
        <v>39</v>
      </c>
      <c r="V149" s="32"/>
      <c r="W149" s="166">
        <f t="shared" si="16"/>
        <v>0</v>
      </c>
      <c r="X149" s="166">
        <v>0.00908</v>
      </c>
      <c r="Y149" s="166">
        <f t="shared" si="17"/>
        <v>0.45399999999999996</v>
      </c>
      <c r="Z149" s="166">
        <v>0</v>
      </c>
      <c r="AA149" s="167">
        <f t="shared" si="18"/>
        <v>0</v>
      </c>
      <c r="AR149" s="14" t="s">
        <v>203</v>
      </c>
      <c r="AT149" s="14" t="s">
        <v>217</v>
      </c>
      <c r="AU149" s="14" t="s">
        <v>84</v>
      </c>
      <c r="AY149" s="14" t="s">
        <v>196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9</v>
      </c>
      <c r="BK149" s="110">
        <f t="shared" si="24"/>
        <v>0</v>
      </c>
      <c r="BL149" s="14" t="s">
        <v>203</v>
      </c>
      <c r="BM149" s="14" t="s">
        <v>271</v>
      </c>
    </row>
    <row r="150" spans="2:65" s="1" customFormat="1" ht="31.5" customHeight="1">
      <c r="B150" s="132"/>
      <c r="C150" s="168" t="s">
        <v>272</v>
      </c>
      <c r="D150" s="168" t="s">
        <v>217</v>
      </c>
      <c r="E150" s="169" t="s">
        <v>273</v>
      </c>
      <c r="F150" s="252" t="s">
        <v>274</v>
      </c>
      <c r="G150" s="251"/>
      <c r="H150" s="251"/>
      <c r="I150" s="251"/>
      <c r="J150" s="170" t="s">
        <v>201</v>
      </c>
      <c r="K150" s="171">
        <v>9</v>
      </c>
      <c r="L150" s="253">
        <v>0</v>
      </c>
      <c r="M150" s="251"/>
      <c r="N150" s="254">
        <f t="shared" si="15"/>
        <v>0</v>
      </c>
      <c r="O150" s="251"/>
      <c r="P150" s="251"/>
      <c r="Q150" s="251"/>
      <c r="R150" s="134"/>
      <c r="T150" s="165" t="s">
        <v>3</v>
      </c>
      <c r="U150" s="40" t="s">
        <v>39</v>
      </c>
      <c r="V150" s="32"/>
      <c r="W150" s="166">
        <f t="shared" si="16"/>
        <v>0</v>
      </c>
      <c r="X150" s="166">
        <v>0</v>
      </c>
      <c r="Y150" s="166">
        <f t="shared" si="17"/>
        <v>0</v>
      </c>
      <c r="Z150" s="166">
        <v>0</v>
      </c>
      <c r="AA150" s="167">
        <f t="shared" si="18"/>
        <v>0</v>
      </c>
      <c r="AR150" s="14" t="s">
        <v>203</v>
      </c>
      <c r="AT150" s="14" t="s">
        <v>217</v>
      </c>
      <c r="AU150" s="14" t="s">
        <v>84</v>
      </c>
      <c r="AY150" s="14" t="s">
        <v>196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9</v>
      </c>
      <c r="BK150" s="110">
        <f t="shared" si="24"/>
        <v>0</v>
      </c>
      <c r="BL150" s="14" t="s">
        <v>203</v>
      </c>
      <c r="BM150" s="14" t="s">
        <v>275</v>
      </c>
    </row>
    <row r="151" spans="2:65" s="1" customFormat="1" ht="31.5" customHeight="1">
      <c r="B151" s="132"/>
      <c r="C151" s="168" t="s">
        <v>276</v>
      </c>
      <c r="D151" s="168" t="s">
        <v>217</v>
      </c>
      <c r="E151" s="169" t="s">
        <v>277</v>
      </c>
      <c r="F151" s="252" t="s">
        <v>278</v>
      </c>
      <c r="G151" s="251"/>
      <c r="H151" s="251"/>
      <c r="I151" s="251"/>
      <c r="J151" s="170" t="s">
        <v>201</v>
      </c>
      <c r="K151" s="171">
        <v>50</v>
      </c>
      <c r="L151" s="253">
        <v>0</v>
      </c>
      <c r="M151" s="251"/>
      <c r="N151" s="254">
        <f t="shared" si="15"/>
        <v>0</v>
      </c>
      <c r="O151" s="251"/>
      <c r="P151" s="251"/>
      <c r="Q151" s="251"/>
      <c r="R151" s="134"/>
      <c r="T151" s="165" t="s">
        <v>3</v>
      </c>
      <c r="U151" s="40" t="s">
        <v>39</v>
      </c>
      <c r="V151" s="32"/>
      <c r="W151" s="166">
        <f t="shared" si="16"/>
        <v>0</v>
      </c>
      <c r="X151" s="166">
        <v>0</v>
      </c>
      <c r="Y151" s="166">
        <f t="shared" si="17"/>
        <v>0</v>
      </c>
      <c r="Z151" s="166">
        <v>0</v>
      </c>
      <c r="AA151" s="167">
        <f t="shared" si="18"/>
        <v>0</v>
      </c>
      <c r="AR151" s="14" t="s">
        <v>203</v>
      </c>
      <c r="AT151" s="14" t="s">
        <v>217</v>
      </c>
      <c r="AU151" s="14" t="s">
        <v>84</v>
      </c>
      <c r="AY151" s="14" t="s">
        <v>196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9</v>
      </c>
      <c r="BK151" s="110">
        <f t="shared" si="24"/>
        <v>0</v>
      </c>
      <c r="BL151" s="14" t="s">
        <v>203</v>
      </c>
      <c r="BM151" s="14" t="s">
        <v>279</v>
      </c>
    </row>
    <row r="152" spans="2:65" s="1" customFormat="1" ht="22.5" customHeight="1">
      <c r="B152" s="132"/>
      <c r="C152" s="168" t="s">
        <v>280</v>
      </c>
      <c r="D152" s="168" t="s">
        <v>217</v>
      </c>
      <c r="E152" s="169" t="s">
        <v>281</v>
      </c>
      <c r="F152" s="252" t="s">
        <v>282</v>
      </c>
      <c r="G152" s="251"/>
      <c r="H152" s="251"/>
      <c r="I152" s="251"/>
      <c r="J152" s="170" t="s">
        <v>224</v>
      </c>
      <c r="K152" s="172">
        <v>0</v>
      </c>
      <c r="L152" s="253">
        <v>0</v>
      </c>
      <c r="M152" s="251"/>
      <c r="N152" s="254">
        <f t="shared" si="15"/>
        <v>0</v>
      </c>
      <c r="O152" s="251"/>
      <c r="P152" s="251"/>
      <c r="Q152" s="251"/>
      <c r="R152" s="134"/>
      <c r="T152" s="165" t="s">
        <v>3</v>
      </c>
      <c r="U152" s="40" t="s">
        <v>39</v>
      </c>
      <c r="V152" s="32"/>
      <c r="W152" s="166">
        <f t="shared" si="16"/>
        <v>0</v>
      </c>
      <c r="X152" s="166">
        <v>0</v>
      </c>
      <c r="Y152" s="166">
        <f t="shared" si="17"/>
        <v>0</v>
      </c>
      <c r="Z152" s="166">
        <v>0</v>
      </c>
      <c r="AA152" s="167">
        <f t="shared" si="18"/>
        <v>0</v>
      </c>
      <c r="AR152" s="14" t="s">
        <v>203</v>
      </c>
      <c r="AT152" s="14" t="s">
        <v>217</v>
      </c>
      <c r="AU152" s="14" t="s">
        <v>84</v>
      </c>
      <c r="AY152" s="14" t="s">
        <v>196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9</v>
      </c>
      <c r="BK152" s="110">
        <f t="shared" si="24"/>
        <v>0</v>
      </c>
      <c r="BL152" s="14" t="s">
        <v>203</v>
      </c>
      <c r="BM152" s="14" t="s">
        <v>283</v>
      </c>
    </row>
    <row r="153" spans="2:65" s="1" customFormat="1" ht="31.5" customHeight="1">
      <c r="B153" s="132"/>
      <c r="C153" s="168" t="s">
        <v>284</v>
      </c>
      <c r="D153" s="168" t="s">
        <v>217</v>
      </c>
      <c r="E153" s="169" t="s">
        <v>285</v>
      </c>
      <c r="F153" s="252" t="s">
        <v>286</v>
      </c>
      <c r="G153" s="251"/>
      <c r="H153" s="251"/>
      <c r="I153" s="251"/>
      <c r="J153" s="170" t="s">
        <v>224</v>
      </c>
      <c r="K153" s="172">
        <v>0</v>
      </c>
      <c r="L153" s="253">
        <v>0</v>
      </c>
      <c r="M153" s="251"/>
      <c r="N153" s="254">
        <f t="shared" si="15"/>
        <v>0</v>
      </c>
      <c r="O153" s="251"/>
      <c r="P153" s="251"/>
      <c r="Q153" s="251"/>
      <c r="R153" s="134"/>
      <c r="T153" s="165" t="s">
        <v>3</v>
      </c>
      <c r="U153" s="40" t="s">
        <v>39</v>
      </c>
      <c r="V153" s="32"/>
      <c r="W153" s="166">
        <f t="shared" si="16"/>
        <v>0</v>
      </c>
      <c r="X153" s="166">
        <v>0</v>
      </c>
      <c r="Y153" s="166">
        <f t="shared" si="17"/>
        <v>0</v>
      </c>
      <c r="Z153" s="166">
        <v>0</v>
      </c>
      <c r="AA153" s="167">
        <f t="shared" si="18"/>
        <v>0</v>
      </c>
      <c r="AR153" s="14" t="s">
        <v>203</v>
      </c>
      <c r="AT153" s="14" t="s">
        <v>217</v>
      </c>
      <c r="AU153" s="14" t="s">
        <v>84</v>
      </c>
      <c r="AY153" s="14" t="s">
        <v>196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9</v>
      </c>
      <c r="BK153" s="110">
        <f t="shared" si="24"/>
        <v>0</v>
      </c>
      <c r="BL153" s="14" t="s">
        <v>203</v>
      </c>
      <c r="BM153" s="14" t="s">
        <v>287</v>
      </c>
    </row>
    <row r="154" spans="2:63" s="10" customFormat="1" ht="29.85" customHeight="1">
      <c r="B154" s="150"/>
      <c r="C154" s="151"/>
      <c r="D154" s="160" t="s">
        <v>168</v>
      </c>
      <c r="E154" s="160"/>
      <c r="F154" s="160"/>
      <c r="G154" s="160"/>
      <c r="H154" s="160"/>
      <c r="I154" s="160"/>
      <c r="J154" s="160"/>
      <c r="K154" s="160"/>
      <c r="L154" s="160"/>
      <c r="M154" s="160"/>
      <c r="N154" s="264">
        <f>BK154</f>
        <v>0</v>
      </c>
      <c r="O154" s="265"/>
      <c r="P154" s="265"/>
      <c r="Q154" s="265"/>
      <c r="R154" s="153"/>
      <c r="T154" s="154"/>
      <c r="U154" s="151"/>
      <c r="V154" s="151"/>
      <c r="W154" s="155">
        <f>SUM(W155:W158)</f>
        <v>0</v>
      </c>
      <c r="X154" s="151"/>
      <c r="Y154" s="155">
        <f>SUM(Y155:Y158)</f>
        <v>0.0132</v>
      </c>
      <c r="Z154" s="151"/>
      <c r="AA154" s="156">
        <f>SUM(AA155:AA158)</f>
        <v>0</v>
      </c>
      <c r="AR154" s="157" t="s">
        <v>84</v>
      </c>
      <c r="AT154" s="158" t="s">
        <v>73</v>
      </c>
      <c r="AU154" s="158" t="s">
        <v>9</v>
      </c>
      <c r="AY154" s="157" t="s">
        <v>196</v>
      </c>
      <c r="BK154" s="159">
        <f>SUM(BK155:BK158)</f>
        <v>0</v>
      </c>
    </row>
    <row r="155" spans="2:65" s="1" customFormat="1" ht="31.5" customHeight="1">
      <c r="B155" s="132"/>
      <c r="C155" s="168" t="s">
        <v>288</v>
      </c>
      <c r="D155" s="168" t="s">
        <v>217</v>
      </c>
      <c r="E155" s="169" t="s">
        <v>289</v>
      </c>
      <c r="F155" s="252" t="s">
        <v>290</v>
      </c>
      <c r="G155" s="251"/>
      <c r="H155" s="251"/>
      <c r="I155" s="251"/>
      <c r="J155" s="170" t="s">
        <v>250</v>
      </c>
      <c r="K155" s="171">
        <v>4</v>
      </c>
      <c r="L155" s="253">
        <v>0</v>
      </c>
      <c r="M155" s="251"/>
      <c r="N155" s="254">
        <f>ROUND(L155*K155,0)</f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>V155*K155</f>
        <v>0</v>
      </c>
      <c r="X155" s="166">
        <v>0.00023</v>
      </c>
      <c r="Y155" s="166">
        <f>X155*K155</f>
        <v>0.00092</v>
      </c>
      <c r="Z155" s="166">
        <v>0</v>
      </c>
      <c r="AA155" s="167">
        <f>Z155*K155</f>
        <v>0</v>
      </c>
      <c r="AR155" s="14" t="s">
        <v>203</v>
      </c>
      <c r="AT155" s="14" t="s">
        <v>217</v>
      </c>
      <c r="AU155" s="14" t="s">
        <v>84</v>
      </c>
      <c r="AY155" s="14" t="s">
        <v>196</v>
      </c>
      <c r="BE155" s="110">
        <f>IF(U155="základní",N155,0)</f>
        <v>0</v>
      </c>
      <c r="BF155" s="110">
        <f>IF(U155="snížená",N155,0)</f>
        <v>0</v>
      </c>
      <c r="BG155" s="110">
        <f>IF(U155="zákl. přenesená",N155,0)</f>
        <v>0</v>
      </c>
      <c r="BH155" s="110">
        <f>IF(U155="sníž. přenesená",N155,0)</f>
        <v>0</v>
      </c>
      <c r="BI155" s="110">
        <f>IF(U155="nulová",N155,0)</f>
        <v>0</v>
      </c>
      <c r="BJ155" s="14" t="s">
        <v>9</v>
      </c>
      <c r="BK155" s="110">
        <f>ROUND(L155*K155,0)</f>
        <v>0</v>
      </c>
      <c r="BL155" s="14" t="s">
        <v>203</v>
      </c>
      <c r="BM155" s="14" t="s">
        <v>291</v>
      </c>
    </row>
    <row r="156" spans="2:65" s="1" customFormat="1" ht="31.5" customHeight="1">
      <c r="B156" s="132"/>
      <c r="C156" s="168" t="s">
        <v>292</v>
      </c>
      <c r="D156" s="168" t="s">
        <v>217</v>
      </c>
      <c r="E156" s="169" t="s">
        <v>293</v>
      </c>
      <c r="F156" s="252" t="s">
        <v>294</v>
      </c>
      <c r="G156" s="251"/>
      <c r="H156" s="251"/>
      <c r="I156" s="251"/>
      <c r="J156" s="170" t="s">
        <v>250</v>
      </c>
      <c r="K156" s="171">
        <v>4</v>
      </c>
      <c r="L156" s="253">
        <v>0</v>
      </c>
      <c r="M156" s="251"/>
      <c r="N156" s="254">
        <f>ROUND(L156*K156,0)</f>
        <v>0</v>
      </c>
      <c r="O156" s="251"/>
      <c r="P156" s="251"/>
      <c r="Q156" s="251"/>
      <c r="R156" s="134"/>
      <c r="T156" s="165" t="s">
        <v>3</v>
      </c>
      <c r="U156" s="40" t="s">
        <v>39</v>
      </c>
      <c r="V156" s="32"/>
      <c r="W156" s="166">
        <f>V156*K156</f>
        <v>0</v>
      </c>
      <c r="X156" s="166">
        <v>0.00022</v>
      </c>
      <c r="Y156" s="166">
        <f>X156*K156</f>
        <v>0.00088</v>
      </c>
      <c r="Z156" s="166">
        <v>0</v>
      </c>
      <c r="AA156" s="167">
        <f>Z156*K156</f>
        <v>0</v>
      </c>
      <c r="AR156" s="14" t="s">
        <v>203</v>
      </c>
      <c r="AT156" s="14" t="s">
        <v>217</v>
      </c>
      <c r="AU156" s="14" t="s">
        <v>84</v>
      </c>
      <c r="AY156" s="14" t="s">
        <v>196</v>
      </c>
      <c r="BE156" s="110">
        <f>IF(U156="základní",N156,0)</f>
        <v>0</v>
      </c>
      <c r="BF156" s="110">
        <f>IF(U156="snížená",N156,0)</f>
        <v>0</v>
      </c>
      <c r="BG156" s="110">
        <f>IF(U156="zákl. přenesená",N156,0)</f>
        <v>0</v>
      </c>
      <c r="BH156" s="110">
        <f>IF(U156="sníž. přenesená",N156,0)</f>
        <v>0</v>
      </c>
      <c r="BI156" s="110">
        <f>IF(U156="nulová",N156,0)</f>
        <v>0</v>
      </c>
      <c r="BJ156" s="14" t="s">
        <v>9</v>
      </c>
      <c r="BK156" s="110">
        <f>ROUND(L156*K156,0)</f>
        <v>0</v>
      </c>
      <c r="BL156" s="14" t="s">
        <v>203</v>
      </c>
      <c r="BM156" s="14" t="s">
        <v>295</v>
      </c>
    </row>
    <row r="157" spans="2:65" s="1" customFormat="1" ht="31.5" customHeight="1">
      <c r="B157" s="132"/>
      <c r="C157" s="168" t="s">
        <v>296</v>
      </c>
      <c r="D157" s="168" t="s">
        <v>217</v>
      </c>
      <c r="E157" s="169" t="s">
        <v>297</v>
      </c>
      <c r="F157" s="252" t="s">
        <v>298</v>
      </c>
      <c r="G157" s="251"/>
      <c r="H157" s="251"/>
      <c r="I157" s="251"/>
      <c r="J157" s="170" t="s">
        <v>250</v>
      </c>
      <c r="K157" s="171">
        <v>3</v>
      </c>
      <c r="L157" s="253">
        <v>0</v>
      </c>
      <c r="M157" s="251"/>
      <c r="N157" s="254">
        <f>ROUND(L157*K157,0)</f>
        <v>0</v>
      </c>
      <c r="O157" s="251"/>
      <c r="P157" s="251"/>
      <c r="Q157" s="251"/>
      <c r="R157" s="134"/>
      <c r="T157" s="165" t="s">
        <v>3</v>
      </c>
      <c r="U157" s="40" t="s">
        <v>39</v>
      </c>
      <c r="V157" s="32"/>
      <c r="W157" s="166">
        <f>V157*K157</f>
        <v>0</v>
      </c>
      <c r="X157" s="166">
        <v>0.0038</v>
      </c>
      <c r="Y157" s="166">
        <f>X157*K157</f>
        <v>0.0114</v>
      </c>
      <c r="Z157" s="166">
        <v>0</v>
      </c>
      <c r="AA157" s="167">
        <f>Z157*K157</f>
        <v>0</v>
      </c>
      <c r="AR157" s="14" t="s">
        <v>203</v>
      </c>
      <c r="AT157" s="14" t="s">
        <v>217</v>
      </c>
      <c r="AU157" s="14" t="s">
        <v>84</v>
      </c>
      <c r="AY157" s="14" t="s">
        <v>196</v>
      </c>
      <c r="BE157" s="110">
        <f>IF(U157="základní",N157,0)</f>
        <v>0</v>
      </c>
      <c r="BF157" s="110">
        <f>IF(U157="snížená",N157,0)</f>
        <v>0</v>
      </c>
      <c r="BG157" s="110">
        <f>IF(U157="zákl. přenesená",N157,0)</f>
        <v>0</v>
      </c>
      <c r="BH157" s="110">
        <f>IF(U157="sníž. přenesená",N157,0)</f>
        <v>0</v>
      </c>
      <c r="BI157" s="110">
        <f>IF(U157="nulová",N157,0)</f>
        <v>0</v>
      </c>
      <c r="BJ157" s="14" t="s">
        <v>9</v>
      </c>
      <c r="BK157" s="110">
        <f>ROUND(L157*K157,0)</f>
        <v>0</v>
      </c>
      <c r="BL157" s="14" t="s">
        <v>203</v>
      </c>
      <c r="BM157" s="14" t="s">
        <v>299</v>
      </c>
    </row>
    <row r="158" spans="2:65" s="1" customFormat="1" ht="31.5" customHeight="1">
      <c r="B158" s="132"/>
      <c r="C158" s="168" t="s">
        <v>300</v>
      </c>
      <c r="D158" s="168" t="s">
        <v>217</v>
      </c>
      <c r="E158" s="169" t="s">
        <v>301</v>
      </c>
      <c r="F158" s="252" t="s">
        <v>302</v>
      </c>
      <c r="G158" s="251"/>
      <c r="H158" s="251"/>
      <c r="I158" s="251"/>
      <c r="J158" s="170" t="s">
        <v>224</v>
      </c>
      <c r="K158" s="172">
        <v>0</v>
      </c>
      <c r="L158" s="253">
        <v>0</v>
      </c>
      <c r="M158" s="251"/>
      <c r="N158" s="254">
        <f>ROUND(L158*K158,0)</f>
        <v>0</v>
      </c>
      <c r="O158" s="251"/>
      <c r="P158" s="251"/>
      <c r="Q158" s="251"/>
      <c r="R158" s="134"/>
      <c r="T158" s="165" t="s">
        <v>3</v>
      </c>
      <c r="U158" s="40" t="s">
        <v>39</v>
      </c>
      <c r="V158" s="32"/>
      <c r="W158" s="166">
        <f>V158*K158</f>
        <v>0</v>
      </c>
      <c r="X158" s="166">
        <v>0</v>
      </c>
      <c r="Y158" s="166">
        <f>X158*K158</f>
        <v>0</v>
      </c>
      <c r="Z158" s="166">
        <v>0</v>
      </c>
      <c r="AA158" s="167">
        <f>Z158*K158</f>
        <v>0</v>
      </c>
      <c r="AR158" s="14" t="s">
        <v>203</v>
      </c>
      <c r="AT158" s="14" t="s">
        <v>217</v>
      </c>
      <c r="AU158" s="14" t="s">
        <v>84</v>
      </c>
      <c r="AY158" s="14" t="s">
        <v>196</v>
      </c>
      <c r="BE158" s="110">
        <f>IF(U158="základní",N158,0)</f>
        <v>0</v>
      </c>
      <c r="BF158" s="110">
        <f>IF(U158="snížená",N158,0)</f>
        <v>0</v>
      </c>
      <c r="BG158" s="110">
        <f>IF(U158="zákl. přenesená",N158,0)</f>
        <v>0</v>
      </c>
      <c r="BH158" s="110">
        <f>IF(U158="sníž. přenesená",N158,0)</f>
        <v>0</v>
      </c>
      <c r="BI158" s="110">
        <f>IF(U158="nulová",N158,0)</f>
        <v>0</v>
      </c>
      <c r="BJ158" s="14" t="s">
        <v>9</v>
      </c>
      <c r="BK158" s="110">
        <f>ROUND(L158*K158,0)</f>
        <v>0</v>
      </c>
      <c r="BL158" s="14" t="s">
        <v>203</v>
      </c>
      <c r="BM158" s="14" t="s">
        <v>303</v>
      </c>
    </row>
    <row r="159" spans="2:63" s="10" customFormat="1" ht="29.85" customHeight="1">
      <c r="B159" s="150"/>
      <c r="C159" s="151"/>
      <c r="D159" s="160" t="s">
        <v>169</v>
      </c>
      <c r="E159" s="160"/>
      <c r="F159" s="160"/>
      <c r="G159" s="160"/>
      <c r="H159" s="160"/>
      <c r="I159" s="160"/>
      <c r="J159" s="160"/>
      <c r="K159" s="160"/>
      <c r="L159" s="160"/>
      <c r="M159" s="160"/>
      <c r="N159" s="264">
        <f>BK159</f>
        <v>0</v>
      </c>
      <c r="O159" s="265"/>
      <c r="P159" s="265"/>
      <c r="Q159" s="265"/>
      <c r="R159" s="153"/>
      <c r="T159" s="154"/>
      <c r="U159" s="151"/>
      <c r="V159" s="151"/>
      <c r="W159" s="155">
        <f>SUM(W160:W161)</f>
        <v>0</v>
      </c>
      <c r="X159" s="151"/>
      <c r="Y159" s="155">
        <f>SUM(Y160:Y161)</f>
        <v>0</v>
      </c>
      <c r="Z159" s="151"/>
      <c r="AA159" s="156">
        <f>SUM(AA160:AA161)</f>
        <v>0</v>
      </c>
      <c r="AR159" s="157" t="s">
        <v>84</v>
      </c>
      <c r="AT159" s="158" t="s">
        <v>73</v>
      </c>
      <c r="AU159" s="158" t="s">
        <v>9</v>
      </c>
      <c r="AY159" s="157" t="s">
        <v>196</v>
      </c>
      <c r="BK159" s="159">
        <f>SUM(BK160:BK161)</f>
        <v>0</v>
      </c>
    </row>
    <row r="160" spans="2:65" s="1" customFormat="1" ht="44.25" customHeight="1">
      <c r="B160" s="132"/>
      <c r="C160" s="168" t="s">
        <v>304</v>
      </c>
      <c r="D160" s="168" t="s">
        <v>217</v>
      </c>
      <c r="E160" s="169" t="s">
        <v>305</v>
      </c>
      <c r="F160" s="252" t="s">
        <v>306</v>
      </c>
      <c r="G160" s="251"/>
      <c r="H160" s="251"/>
      <c r="I160" s="251"/>
      <c r="J160" s="170" t="s">
        <v>307</v>
      </c>
      <c r="K160" s="171">
        <v>15</v>
      </c>
      <c r="L160" s="253">
        <v>0</v>
      </c>
      <c r="M160" s="251"/>
      <c r="N160" s="254">
        <f>ROUND(L160*K160,0)</f>
        <v>0</v>
      </c>
      <c r="O160" s="251"/>
      <c r="P160" s="251"/>
      <c r="Q160" s="251"/>
      <c r="R160" s="134"/>
      <c r="T160" s="165" t="s">
        <v>3</v>
      </c>
      <c r="U160" s="40" t="s">
        <v>39</v>
      </c>
      <c r="V160" s="32"/>
      <c r="W160" s="166">
        <f>V160*K160</f>
        <v>0</v>
      </c>
      <c r="X160" s="166">
        <v>0</v>
      </c>
      <c r="Y160" s="166">
        <f>X160*K160</f>
        <v>0</v>
      </c>
      <c r="Z160" s="166">
        <v>0</v>
      </c>
      <c r="AA160" s="167">
        <f>Z160*K160</f>
        <v>0</v>
      </c>
      <c r="AR160" s="14" t="s">
        <v>9</v>
      </c>
      <c r="AT160" s="14" t="s">
        <v>217</v>
      </c>
      <c r="AU160" s="14" t="s">
        <v>84</v>
      </c>
      <c r="AY160" s="14" t="s">
        <v>196</v>
      </c>
      <c r="BE160" s="110">
        <f>IF(U160="základní",N160,0)</f>
        <v>0</v>
      </c>
      <c r="BF160" s="110">
        <f>IF(U160="snížená",N160,0)</f>
        <v>0</v>
      </c>
      <c r="BG160" s="110">
        <f>IF(U160="zákl. přenesená",N160,0)</f>
        <v>0</v>
      </c>
      <c r="BH160" s="110">
        <f>IF(U160="sníž. přenesená",N160,0)</f>
        <v>0</v>
      </c>
      <c r="BI160" s="110">
        <f>IF(U160="nulová",N160,0)</f>
        <v>0</v>
      </c>
      <c r="BJ160" s="14" t="s">
        <v>9</v>
      </c>
      <c r="BK160" s="110">
        <f>ROUND(L160*K160,0)</f>
        <v>0</v>
      </c>
      <c r="BL160" s="14" t="s">
        <v>9</v>
      </c>
      <c r="BM160" s="14" t="s">
        <v>308</v>
      </c>
    </row>
    <row r="161" spans="2:65" s="1" customFormat="1" ht="31.5" customHeight="1">
      <c r="B161" s="132"/>
      <c r="C161" s="168" t="s">
        <v>202</v>
      </c>
      <c r="D161" s="168" t="s">
        <v>217</v>
      </c>
      <c r="E161" s="169" t="s">
        <v>309</v>
      </c>
      <c r="F161" s="252" t="s">
        <v>310</v>
      </c>
      <c r="G161" s="251"/>
      <c r="H161" s="251"/>
      <c r="I161" s="251"/>
      <c r="J161" s="170" t="s">
        <v>224</v>
      </c>
      <c r="K161" s="172">
        <v>0</v>
      </c>
      <c r="L161" s="253">
        <v>0</v>
      </c>
      <c r="M161" s="251"/>
      <c r="N161" s="254">
        <f>ROUND(L161*K161,0)</f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>V161*K161</f>
        <v>0</v>
      </c>
      <c r="X161" s="166">
        <v>0</v>
      </c>
      <c r="Y161" s="166">
        <f>X161*K161</f>
        <v>0</v>
      </c>
      <c r="Z161" s="166">
        <v>0</v>
      </c>
      <c r="AA161" s="167">
        <f>Z161*K161</f>
        <v>0</v>
      </c>
      <c r="AR161" s="14" t="s">
        <v>203</v>
      </c>
      <c r="AT161" s="14" t="s">
        <v>217</v>
      </c>
      <c r="AU161" s="14" t="s">
        <v>84</v>
      </c>
      <c r="AY161" s="14" t="s">
        <v>196</v>
      </c>
      <c r="BE161" s="110">
        <f>IF(U161="základní",N161,0)</f>
        <v>0</v>
      </c>
      <c r="BF161" s="110">
        <f>IF(U161="snížená",N161,0)</f>
        <v>0</v>
      </c>
      <c r="BG161" s="110">
        <f>IF(U161="zákl. přenesená",N161,0)</f>
        <v>0</v>
      </c>
      <c r="BH161" s="110">
        <f>IF(U161="sníž. přenesená",N161,0)</f>
        <v>0</v>
      </c>
      <c r="BI161" s="110">
        <f>IF(U161="nulová",N161,0)</f>
        <v>0</v>
      </c>
      <c r="BJ161" s="14" t="s">
        <v>9</v>
      </c>
      <c r="BK161" s="110">
        <f>ROUND(L161*K161,0)</f>
        <v>0</v>
      </c>
      <c r="BL161" s="14" t="s">
        <v>203</v>
      </c>
      <c r="BM161" s="14" t="s">
        <v>311</v>
      </c>
    </row>
    <row r="162" spans="2:63" s="10" customFormat="1" ht="29.85" customHeight="1">
      <c r="B162" s="150"/>
      <c r="C162" s="151"/>
      <c r="D162" s="160" t="s">
        <v>170</v>
      </c>
      <c r="E162" s="160"/>
      <c r="F162" s="160"/>
      <c r="G162" s="160"/>
      <c r="H162" s="160"/>
      <c r="I162" s="160"/>
      <c r="J162" s="160"/>
      <c r="K162" s="160"/>
      <c r="L162" s="160"/>
      <c r="M162" s="160"/>
      <c r="N162" s="264">
        <f>BK162</f>
        <v>0</v>
      </c>
      <c r="O162" s="265"/>
      <c r="P162" s="265"/>
      <c r="Q162" s="265"/>
      <c r="R162" s="153"/>
      <c r="T162" s="154"/>
      <c r="U162" s="151"/>
      <c r="V162" s="151"/>
      <c r="W162" s="155">
        <f>SUM(W163:W164)</f>
        <v>0</v>
      </c>
      <c r="X162" s="151"/>
      <c r="Y162" s="155">
        <f>SUM(Y163:Y164)</f>
        <v>0.0039499999999999995</v>
      </c>
      <c r="Z162" s="151"/>
      <c r="AA162" s="156">
        <f>SUM(AA163:AA164)</f>
        <v>0</v>
      </c>
      <c r="AR162" s="157" t="s">
        <v>84</v>
      </c>
      <c r="AT162" s="158" t="s">
        <v>73</v>
      </c>
      <c r="AU162" s="158" t="s">
        <v>9</v>
      </c>
      <c r="AY162" s="157" t="s">
        <v>196</v>
      </c>
      <c r="BK162" s="159">
        <f>SUM(BK163:BK164)</f>
        <v>0</v>
      </c>
    </row>
    <row r="163" spans="2:65" s="1" customFormat="1" ht="31.5" customHeight="1">
      <c r="B163" s="132"/>
      <c r="C163" s="168" t="s">
        <v>312</v>
      </c>
      <c r="D163" s="168" t="s">
        <v>217</v>
      </c>
      <c r="E163" s="169" t="s">
        <v>313</v>
      </c>
      <c r="F163" s="252" t="s">
        <v>314</v>
      </c>
      <c r="G163" s="251"/>
      <c r="H163" s="251"/>
      <c r="I163" s="251"/>
      <c r="J163" s="170" t="s">
        <v>201</v>
      </c>
      <c r="K163" s="171">
        <v>9</v>
      </c>
      <c r="L163" s="253">
        <v>0</v>
      </c>
      <c r="M163" s="251"/>
      <c r="N163" s="254">
        <f>ROUND(L163*K163,0)</f>
        <v>0</v>
      </c>
      <c r="O163" s="251"/>
      <c r="P163" s="251"/>
      <c r="Q163" s="251"/>
      <c r="R163" s="134"/>
      <c r="T163" s="165" t="s">
        <v>3</v>
      </c>
      <c r="U163" s="40" t="s">
        <v>39</v>
      </c>
      <c r="V163" s="32"/>
      <c r="W163" s="166">
        <f>V163*K163</f>
        <v>0</v>
      </c>
      <c r="X163" s="166">
        <v>5E-05</v>
      </c>
      <c r="Y163" s="166">
        <f>X163*K163</f>
        <v>0.00045000000000000004</v>
      </c>
      <c r="Z163" s="166">
        <v>0</v>
      </c>
      <c r="AA163" s="167">
        <f>Z163*K163</f>
        <v>0</v>
      </c>
      <c r="AR163" s="14" t="s">
        <v>203</v>
      </c>
      <c r="AT163" s="14" t="s">
        <v>217</v>
      </c>
      <c r="AU163" s="14" t="s">
        <v>84</v>
      </c>
      <c r="AY163" s="14" t="s">
        <v>196</v>
      </c>
      <c r="BE163" s="110">
        <f>IF(U163="základní",N163,0)</f>
        <v>0</v>
      </c>
      <c r="BF163" s="110">
        <f>IF(U163="snížená",N163,0)</f>
        <v>0</v>
      </c>
      <c r="BG163" s="110">
        <f>IF(U163="zákl. přenesená",N163,0)</f>
        <v>0</v>
      </c>
      <c r="BH163" s="110">
        <f>IF(U163="sníž. přenesená",N163,0)</f>
        <v>0</v>
      </c>
      <c r="BI163" s="110">
        <f>IF(U163="nulová",N163,0)</f>
        <v>0</v>
      </c>
      <c r="BJ163" s="14" t="s">
        <v>9</v>
      </c>
      <c r="BK163" s="110">
        <f>ROUND(L163*K163,0)</f>
        <v>0</v>
      </c>
      <c r="BL163" s="14" t="s">
        <v>203</v>
      </c>
      <c r="BM163" s="14" t="s">
        <v>315</v>
      </c>
    </row>
    <row r="164" spans="2:65" s="1" customFormat="1" ht="31.5" customHeight="1">
      <c r="B164" s="132"/>
      <c r="C164" s="168" t="s">
        <v>316</v>
      </c>
      <c r="D164" s="168" t="s">
        <v>217</v>
      </c>
      <c r="E164" s="169" t="s">
        <v>317</v>
      </c>
      <c r="F164" s="252" t="s">
        <v>318</v>
      </c>
      <c r="G164" s="251"/>
      <c r="H164" s="251"/>
      <c r="I164" s="251"/>
      <c r="J164" s="170" t="s">
        <v>201</v>
      </c>
      <c r="K164" s="171">
        <v>50</v>
      </c>
      <c r="L164" s="253">
        <v>0</v>
      </c>
      <c r="M164" s="251"/>
      <c r="N164" s="254">
        <f>ROUND(L164*K164,0)</f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>V164*K164</f>
        <v>0</v>
      </c>
      <c r="X164" s="166">
        <v>7E-05</v>
      </c>
      <c r="Y164" s="166">
        <f>X164*K164</f>
        <v>0.0034999999999999996</v>
      </c>
      <c r="Z164" s="166">
        <v>0</v>
      </c>
      <c r="AA164" s="167">
        <f>Z164*K164</f>
        <v>0</v>
      </c>
      <c r="AR164" s="14" t="s">
        <v>203</v>
      </c>
      <c r="AT164" s="14" t="s">
        <v>217</v>
      </c>
      <c r="AU164" s="14" t="s">
        <v>84</v>
      </c>
      <c r="AY164" s="14" t="s">
        <v>196</v>
      </c>
      <c r="BE164" s="110">
        <f>IF(U164="základní",N164,0)</f>
        <v>0</v>
      </c>
      <c r="BF164" s="110">
        <f>IF(U164="snížená",N164,0)</f>
        <v>0</v>
      </c>
      <c r="BG164" s="110">
        <f>IF(U164="zákl. přenesená",N164,0)</f>
        <v>0</v>
      </c>
      <c r="BH164" s="110">
        <f>IF(U164="sníž. přenesená",N164,0)</f>
        <v>0</v>
      </c>
      <c r="BI164" s="110">
        <f>IF(U164="nulová",N164,0)</f>
        <v>0</v>
      </c>
      <c r="BJ164" s="14" t="s">
        <v>9</v>
      </c>
      <c r="BK164" s="110">
        <f>ROUND(L164*K164,0)</f>
        <v>0</v>
      </c>
      <c r="BL164" s="14" t="s">
        <v>203</v>
      </c>
      <c r="BM164" s="14" t="s">
        <v>319</v>
      </c>
    </row>
    <row r="165" spans="2:63" s="10" customFormat="1" ht="37.35" customHeight="1">
      <c r="B165" s="150"/>
      <c r="C165" s="151"/>
      <c r="D165" s="152" t="s">
        <v>171</v>
      </c>
      <c r="E165" s="152"/>
      <c r="F165" s="152"/>
      <c r="G165" s="152"/>
      <c r="H165" s="152"/>
      <c r="I165" s="152"/>
      <c r="J165" s="152"/>
      <c r="K165" s="152"/>
      <c r="L165" s="152"/>
      <c r="M165" s="152"/>
      <c r="N165" s="266">
        <f>BK165</f>
        <v>0</v>
      </c>
      <c r="O165" s="267"/>
      <c r="P165" s="267"/>
      <c r="Q165" s="267"/>
      <c r="R165" s="153"/>
      <c r="T165" s="154"/>
      <c r="U165" s="151"/>
      <c r="V165" s="151"/>
      <c r="W165" s="155">
        <f>SUM(W166:W173)</f>
        <v>0</v>
      </c>
      <c r="X165" s="151"/>
      <c r="Y165" s="155">
        <f>SUM(Y166:Y173)</f>
        <v>0</v>
      </c>
      <c r="Z165" s="151"/>
      <c r="AA165" s="156">
        <f>SUM(AA166:AA173)</f>
        <v>0</v>
      </c>
      <c r="AR165" s="157" t="s">
        <v>212</v>
      </c>
      <c r="AT165" s="158" t="s">
        <v>73</v>
      </c>
      <c r="AU165" s="158" t="s">
        <v>74</v>
      </c>
      <c r="AY165" s="157" t="s">
        <v>196</v>
      </c>
      <c r="BK165" s="159">
        <f>SUM(BK166:BK173)</f>
        <v>0</v>
      </c>
    </row>
    <row r="166" spans="2:65" s="1" customFormat="1" ht="22.5" customHeight="1">
      <c r="B166" s="132"/>
      <c r="C166" s="168" t="s">
        <v>320</v>
      </c>
      <c r="D166" s="168" t="s">
        <v>217</v>
      </c>
      <c r="E166" s="169" t="s">
        <v>321</v>
      </c>
      <c r="F166" s="252" t="s">
        <v>322</v>
      </c>
      <c r="G166" s="251"/>
      <c r="H166" s="251"/>
      <c r="I166" s="251"/>
      <c r="J166" s="170" t="s">
        <v>323</v>
      </c>
      <c r="K166" s="171">
        <v>72</v>
      </c>
      <c r="L166" s="253">
        <v>0</v>
      </c>
      <c r="M166" s="251"/>
      <c r="N166" s="254">
        <f aca="true" t="shared" si="25" ref="N166:N172">ROUND(L166*K166,0)</f>
        <v>0</v>
      </c>
      <c r="O166" s="251"/>
      <c r="P166" s="251"/>
      <c r="Q166" s="251"/>
      <c r="R166" s="134"/>
      <c r="T166" s="165" t="s">
        <v>3</v>
      </c>
      <c r="U166" s="40" t="s">
        <v>39</v>
      </c>
      <c r="V166" s="32"/>
      <c r="W166" s="166">
        <f aca="true" t="shared" si="26" ref="W166:W172">V166*K166</f>
        <v>0</v>
      </c>
      <c r="X166" s="166">
        <v>0</v>
      </c>
      <c r="Y166" s="166">
        <f aca="true" t="shared" si="27" ref="Y166:Y172">X166*K166</f>
        <v>0</v>
      </c>
      <c r="Z166" s="166">
        <v>0</v>
      </c>
      <c r="AA166" s="167">
        <f aca="true" t="shared" si="28" ref="AA166:AA172">Z166*K166</f>
        <v>0</v>
      </c>
      <c r="AR166" s="14" t="s">
        <v>9</v>
      </c>
      <c r="AT166" s="14" t="s">
        <v>217</v>
      </c>
      <c r="AU166" s="14" t="s">
        <v>9</v>
      </c>
      <c r="AY166" s="14" t="s">
        <v>196</v>
      </c>
      <c r="BE166" s="110">
        <f aca="true" t="shared" si="29" ref="BE166:BE172">IF(U166="základní",N166,0)</f>
        <v>0</v>
      </c>
      <c r="BF166" s="110">
        <f aca="true" t="shared" si="30" ref="BF166:BF172">IF(U166="snížená",N166,0)</f>
        <v>0</v>
      </c>
      <c r="BG166" s="110">
        <f aca="true" t="shared" si="31" ref="BG166:BG172">IF(U166="zákl. přenesená",N166,0)</f>
        <v>0</v>
      </c>
      <c r="BH166" s="110">
        <f aca="true" t="shared" si="32" ref="BH166:BH172">IF(U166="sníž. přenesená",N166,0)</f>
        <v>0</v>
      </c>
      <c r="BI166" s="110">
        <f aca="true" t="shared" si="33" ref="BI166:BI172">IF(U166="nulová",N166,0)</f>
        <v>0</v>
      </c>
      <c r="BJ166" s="14" t="s">
        <v>9</v>
      </c>
      <c r="BK166" s="110">
        <f aca="true" t="shared" si="34" ref="BK166:BK172">ROUND(L166*K166,0)</f>
        <v>0</v>
      </c>
      <c r="BL166" s="14" t="s">
        <v>9</v>
      </c>
      <c r="BM166" s="14" t="s">
        <v>324</v>
      </c>
    </row>
    <row r="167" spans="2:65" s="1" customFormat="1" ht="22.5" customHeight="1">
      <c r="B167" s="132"/>
      <c r="C167" s="168" t="s">
        <v>325</v>
      </c>
      <c r="D167" s="168" t="s">
        <v>217</v>
      </c>
      <c r="E167" s="169" t="s">
        <v>326</v>
      </c>
      <c r="F167" s="252" t="s">
        <v>327</v>
      </c>
      <c r="G167" s="251"/>
      <c r="H167" s="251"/>
      <c r="I167" s="251"/>
      <c r="J167" s="170" t="s">
        <v>323</v>
      </c>
      <c r="K167" s="171">
        <v>6</v>
      </c>
      <c r="L167" s="253">
        <v>0</v>
      </c>
      <c r="M167" s="251"/>
      <c r="N167" s="254">
        <f t="shared" si="25"/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 t="shared" si="26"/>
        <v>0</v>
      </c>
      <c r="X167" s="166">
        <v>0</v>
      </c>
      <c r="Y167" s="166">
        <f t="shared" si="27"/>
        <v>0</v>
      </c>
      <c r="Z167" s="166">
        <v>0</v>
      </c>
      <c r="AA167" s="167">
        <f t="shared" si="28"/>
        <v>0</v>
      </c>
      <c r="AR167" s="14" t="s">
        <v>9</v>
      </c>
      <c r="AT167" s="14" t="s">
        <v>217</v>
      </c>
      <c r="AU167" s="14" t="s">
        <v>9</v>
      </c>
      <c r="AY167" s="14" t="s">
        <v>196</v>
      </c>
      <c r="BE167" s="110">
        <f t="shared" si="29"/>
        <v>0</v>
      </c>
      <c r="BF167" s="110">
        <f t="shared" si="30"/>
        <v>0</v>
      </c>
      <c r="BG167" s="110">
        <f t="shared" si="31"/>
        <v>0</v>
      </c>
      <c r="BH167" s="110">
        <f t="shared" si="32"/>
        <v>0</v>
      </c>
      <c r="BI167" s="110">
        <f t="shared" si="33"/>
        <v>0</v>
      </c>
      <c r="BJ167" s="14" t="s">
        <v>9</v>
      </c>
      <c r="BK167" s="110">
        <f t="shared" si="34"/>
        <v>0</v>
      </c>
      <c r="BL167" s="14" t="s">
        <v>9</v>
      </c>
      <c r="BM167" s="14" t="s">
        <v>328</v>
      </c>
    </row>
    <row r="168" spans="2:65" s="1" customFormat="1" ht="31.5" customHeight="1">
      <c r="B168" s="132"/>
      <c r="C168" s="168" t="s">
        <v>329</v>
      </c>
      <c r="D168" s="168" t="s">
        <v>217</v>
      </c>
      <c r="E168" s="169" t="s">
        <v>330</v>
      </c>
      <c r="F168" s="252" t="s">
        <v>331</v>
      </c>
      <c r="G168" s="251"/>
      <c r="H168" s="251"/>
      <c r="I168" s="251"/>
      <c r="J168" s="170" t="s">
        <v>323</v>
      </c>
      <c r="K168" s="171">
        <v>18</v>
      </c>
      <c r="L168" s="253">
        <v>0</v>
      </c>
      <c r="M168" s="251"/>
      <c r="N168" s="254">
        <f t="shared" si="25"/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 t="shared" si="26"/>
        <v>0</v>
      </c>
      <c r="X168" s="166">
        <v>0</v>
      </c>
      <c r="Y168" s="166">
        <f t="shared" si="27"/>
        <v>0</v>
      </c>
      <c r="Z168" s="166">
        <v>0</v>
      </c>
      <c r="AA168" s="167">
        <f t="shared" si="28"/>
        <v>0</v>
      </c>
      <c r="AR168" s="14" t="s">
        <v>9</v>
      </c>
      <c r="AT168" s="14" t="s">
        <v>217</v>
      </c>
      <c r="AU168" s="14" t="s">
        <v>9</v>
      </c>
      <c r="AY168" s="14" t="s">
        <v>196</v>
      </c>
      <c r="BE168" s="110">
        <f t="shared" si="29"/>
        <v>0</v>
      </c>
      <c r="BF168" s="110">
        <f t="shared" si="30"/>
        <v>0</v>
      </c>
      <c r="BG168" s="110">
        <f t="shared" si="31"/>
        <v>0</v>
      </c>
      <c r="BH168" s="110">
        <f t="shared" si="32"/>
        <v>0</v>
      </c>
      <c r="BI168" s="110">
        <f t="shared" si="33"/>
        <v>0</v>
      </c>
      <c r="BJ168" s="14" t="s">
        <v>9</v>
      </c>
      <c r="BK168" s="110">
        <f t="shared" si="34"/>
        <v>0</v>
      </c>
      <c r="BL168" s="14" t="s">
        <v>9</v>
      </c>
      <c r="BM168" s="14" t="s">
        <v>332</v>
      </c>
    </row>
    <row r="169" spans="2:65" s="1" customFormat="1" ht="44.25" customHeight="1">
      <c r="B169" s="132"/>
      <c r="C169" s="168" t="s">
        <v>333</v>
      </c>
      <c r="D169" s="168" t="s">
        <v>217</v>
      </c>
      <c r="E169" s="169" t="s">
        <v>334</v>
      </c>
      <c r="F169" s="252" t="s">
        <v>335</v>
      </c>
      <c r="G169" s="251"/>
      <c r="H169" s="251"/>
      <c r="I169" s="251"/>
      <c r="J169" s="170" t="s">
        <v>323</v>
      </c>
      <c r="K169" s="171">
        <v>24</v>
      </c>
      <c r="L169" s="253">
        <v>0</v>
      </c>
      <c r="M169" s="251"/>
      <c r="N169" s="254">
        <f t="shared" si="25"/>
        <v>0</v>
      </c>
      <c r="O169" s="251"/>
      <c r="P169" s="251"/>
      <c r="Q169" s="251"/>
      <c r="R169" s="134"/>
      <c r="T169" s="165" t="s">
        <v>3</v>
      </c>
      <c r="U169" s="40" t="s">
        <v>39</v>
      </c>
      <c r="V169" s="32"/>
      <c r="W169" s="166">
        <f t="shared" si="26"/>
        <v>0</v>
      </c>
      <c r="X169" s="166">
        <v>0</v>
      </c>
      <c r="Y169" s="166">
        <f t="shared" si="27"/>
        <v>0</v>
      </c>
      <c r="Z169" s="166">
        <v>0</v>
      </c>
      <c r="AA169" s="167">
        <f t="shared" si="28"/>
        <v>0</v>
      </c>
      <c r="AR169" s="14" t="s">
        <v>9</v>
      </c>
      <c r="AT169" s="14" t="s">
        <v>217</v>
      </c>
      <c r="AU169" s="14" t="s">
        <v>9</v>
      </c>
      <c r="AY169" s="14" t="s">
        <v>196</v>
      </c>
      <c r="BE169" s="110">
        <f t="shared" si="29"/>
        <v>0</v>
      </c>
      <c r="BF169" s="110">
        <f t="shared" si="30"/>
        <v>0</v>
      </c>
      <c r="BG169" s="110">
        <f t="shared" si="31"/>
        <v>0</v>
      </c>
      <c r="BH169" s="110">
        <f t="shared" si="32"/>
        <v>0</v>
      </c>
      <c r="BI169" s="110">
        <f t="shared" si="33"/>
        <v>0</v>
      </c>
      <c r="BJ169" s="14" t="s">
        <v>9</v>
      </c>
      <c r="BK169" s="110">
        <f t="shared" si="34"/>
        <v>0</v>
      </c>
      <c r="BL169" s="14" t="s">
        <v>9</v>
      </c>
      <c r="BM169" s="14" t="s">
        <v>336</v>
      </c>
    </row>
    <row r="170" spans="2:65" s="1" customFormat="1" ht="44.25" customHeight="1">
      <c r="B170" s="132"/>
      <c r="C170" s="168" t="s">
        <v>337</v>
      </c>
      <c r="D170" s="168" t="s">
        <v>217</v>
      </c>
      <c r="E170" s="169" t="s">
        <v>338</v>
      </c>
      <c r="F170" s="252" t="s">
        <v>339</v>
      </c>
      <c r="G170" s="251"/>
      <c r="H170" s="251"/>
      <c r="I170" s="251"/>
      <c r="J170" s="170" t="s">
        <v>245</v>
      </c>
      <c r="K170" s="171">
        <v>8</v>
      </c>
      <c r="L170" s="253">
        <v>0</v>
      </c>
      <c r="M170" s="251"/>
      <c r="N170" s="254">
        <f t="shared" si="25"/>
        <v>0</v>
      </c>
      <c r="O170" s="251"/>
      <c r="P170" s="251"/>
      <c r="Q170" s="251"/>
      <c r="R170" s="134"/>
      <c r="T170" s="165" t="s">
        <v>3</v>
      </c>
      <c r="U170" s="40" t="s">
        <v>39</v>
      </c>
      <c r="V170" s="32"/>
      <c r="W170" s="166">
        <f t="shared" si="26"/>
        <v>0</v>
      </c>
      <c r="X170" s="166">
        <v>0</v>
      </c>
      <c r="Y170" s="166">
        <f t="shared" si="27"/>
        <v>0</v>
      </c>
      <c r="Z170" s="166">
        <v>0</v>
      </c>
      <c r="AA170" s="167">
        <f t="shared" si="28"/>
        <v>0</v>
      </c>
      <c r="AR170" s="14" t="s">
        <v>9</v>
      </c>
      <c r="AT170" s="14" t="s">
        <v>217</v>
      </c>
      <c r="AU170" s="14" t="s">
        <v>9</v>
      </c>
      <c r="AY170" s="14" t="s">
        <v>196</v>
      </c>
      <c r="BE170" s="110">
        <f t="shared" si="29"/>
        <v>0</v>
      </c>
      <c r="BF170" s="110">
        <f t="shared" si="30"/>
        <v>0</v>
      </c>
      <c r="BG170" s="110">
        <f t="shared" si="31"/>
        <v>0</v>
      </c>
      <c r="BH170" s="110">
        <f t="shared" si="32"/>
        <v>0</v>
      </c>
      <c r="BI170" s="110">
        <f t="shared" si="33"/>
        <v>0</v>
      </c>
      <c r="BJ170" s="14" t="s">
        <v>9</v>
      </c>
      <c r="BK170" s="110">
        <f t="shared" si="34"/>
        <v>0</v>
      </c>
      <c r="BL170" s="14" t="s">
        <v>9</v>
      </c>
      <c r="BM170" s="14" t="s">
        <v>340</v>
      </c>
    </row>
    <row r="171" spans="2:65" s="1" customFormat="1" ht="22.5" customHeight="1">
      <c r="B171" s="132"/>
      <c r="C171" s="168" t="s">
        <v>341</v>
      </c>
      <c r="D171" s="168" t="s">
        <v>217</v>
      </c>
      <c r="E171" s="169" t="s">
        <v>342</v>
      </c>
      <c r="F171" s="252" t="s">
        <v>343</v>
      </c>
      <c r="G171" s="251"/>
      <c r="H171" s="251"/>
      <c r="I171" s="251"/>
      <c r="J171" s="170" t="s">
        <v>323</v>
      </c>
      <c r="K171" s="171">
        <v>8</v>
      </c>
      <c r="L171" s="253">
        <v>0</v>
      </c>
      <c r="M171" s="251"/>
      <c r="N171" s="254">
        <f t="shared" si="25"/>
        <v>0</v>
      </c>
      <c r="O171" s="251"/>
      <c r="P171" s="251"/>
      <c r="Q171" s="251"/>
      <c r="R171" s="134"/>
      <c r="T171" s="165" t="s">
        <v>3</v>
      </c>
      <c r="U171" s="40" t="s">
        <v>39</v>
      </c>
      <c r="V171" s="32"/>
      <c r="W171" s="166">
        <f t="shared" si="26"/>
        <v>0</v>
      </c>
      <c r="X171" s="166">
        <v>0</v>
      </c>
      <c r="Y171" s="166">
        <f t="shared" si="27"/>
        <v>0</v>
      </c>
      <c r="Z171" s="166">
        <v>0</v>
      </c>
      <c r="AA171" s="167">
        <f t="shared" si="28"/>
        <v>0</v>
      </c>
      <c r="AR171" s="14" t="s">
        <v>9</v>
      </c>
      <c r="AT171" s="14" t="s">
        <v>217</v>
      </c>
      <c r="AU171" s="14" t="s">
        <v>9</v>
      </c>
      <c r="AY171" s="14" t="s">
        <v>196</v>
      </c>
      <c r="BE171" s="110">
        <f t="shared" si="29"/>
        <v>0</v>
      </c>
      <c r="BF171" s="110">
        <f t="shared" si="30"/>
        <v>0</v>
      </c>
      <c r="BG171" s="110">
        <f t="shared" si="31"/>
        <v>0</v>
      </c>
      <c r="BH171" s="110">
        <f t="shared" si="32"/>
        <v>0</v>
      </c>
      <c r="BI171" s="110">
        <f t="shared" si="33"/>
        <v>0</v>
      </c>
      <c r="BJ171" s="14" t="s">
        <v>9</v>
      </c>
      <c r="BK171" s="110">
        <f t="shared" si="34"/>
        <v>0</v>
      </c>
      <c r="BL171" s="14" t="s">
        <v>9</v>
      </c>
      <c r="BM171" s="14" t="s">
        <v>344</v>
      </c>
    </row>
    <row r="172" spans="2:65" s="1" customFormat="1" ht="22.5" customHeight="1">
      <c r="B172" s="132"/>
      <c r="C172" s="168" t="s">
        <v>345</v>
      </c>
      <c r="D172" s="168" t="s">
        <v>217</v>
      </c>
      <c r="E172" s="169" t="s">
        <v>189</v>
      </c>
      <c r="F172" s="252" t="s">
        <v>189</v>
      </c>
      <c r="G172" s="251"/>
      <c r="H172" s="251"/>
      <c r="I172" s="251"/>
      <c r="J172" s="170" t="s">
        <v>250</v>
      </c>
      <c r="K172" s="171">
        <v>1</v>
      </c>
      <c r="L172" s="253">
        <v>0</v>
      </c>
      <c r="M172" s="251"/>
      <c r="N172" s="254">
        <f t="shared" si="25"/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 t="shared" si="26"/>
        <v>0</v>
      </c>
      <c r="X172" s="166">
        <v>0</v>
      </c>
      <c r="Y172" s="166">
        <f t="shared" si="27"/>
        <v>0</v>
      </c>
      <c r="Z172" s="166">
        <v>0</v>
      </c>
      <c r="AA172" s="167">
        <f t="shared" si="28"/>
        <v>0</v>
      </c>
      <c r="AR172" s="14" t="s">
        <v>9</v>
      </c>
      <c r="AT172" s="14" t="s">
        <v>217</v>
      </c>
      <c r="AU172" s="14" t="s">
        <v>9</v>
      </c>
      <c r="AY172" s="14" t="s">
        <v>196</v>
      </c>
      <c r="BE172" s="110">
        <f t="shared" si="29"/>
        <v>0</v>
      </c>
      <c r="BF172" s="110">
        <f t="shared" si="30"/>
        <v>0</v>
      </c>
      <c r="BG172" s="110">
        <f t="shared" si="31"/>
        <v>0</v>
      </c>
      <c r="BH172" s="110">
        <f t="shared" si="32"/>
        <v>0</v>
      </c>
      <c r="BI172" s="110">
        <f t="shared" si="33"/>
        <v>0</v>
      </c>
      <c r="BJ172" s="14" t="s">
        <v>9</v>
      </c>
      <c r="BK172" s="110">
        <f t="shared" si="34"/>
        <v>0</v>
      </c>
      <c r="BL172" s="14" t="s">
        <v>9</v>
      </c>
      <c r="BM172" s="14" t="s">
        <v>346</v>
      </c>
    </row>
    <row r="173" spans="2:47" s="1" customFormat="1" ht="150" customHeight="1">
      <c r="B173" s="31"/>
      <c r="C173" s="32"/>
      <c r="D173" s="32"/>
      <c r="E173" s="32"/>
      <c r="F173" s="270" t="s">
        <v>347</v>
      </c>
      <c r="G173" s="204"/>
      <c r="H173" s="204"/>
      <c r="I173" s="204"/>
      <c r="J173" s="32"/>
      <c r="K173" s="32"/>
      <c r="L173" s="32"/>
      <c r="M173" s="32"/>
      <c r="N173" s="32"/>
      <c r="O173" s="32"/>
      <c r="P173" s="32"/>
      <c r="Q173" s="32"/>
      <c r="R173" s="33"/>
      <c r="T173" s="70"/>
      <c r="U173" s="32"/>
      <c r="V173" s="32"/>
      <c r="W173" s="32"/>
      <c r="X173" s="32"/>
      <c r="Y173" s="32"/>
      <c r="Z173" s="32"/>
      <c r="AA173" s="71"/>
      <c r="AT173" s="14" t="s">
        <v>348</v>
      </c>
      <c r="AU173" s="14" t="s">
        <v>9</v>
      </c>
    </row>
    <row r="174" spans="2:63" s="1" customFormat="1" ht="49.9" customHeight="1">
      <c r="B174" s="31"/>
      <c r="C174" s="32"/>
      <c r="D174" s="152" t="s">
        <v>349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268">
        <f aca="true" t="shared" si="35" ref="N174:N179">BK174</f>
        <v>0</v>
      </c>
      <c r="O174" s="269"/>
      <c r="P174" s="269"/>
      <c r="Q174" s="269"/>
      <c r="R174" s="33"/>
      <c r="T174" s="70"/>
      <c r="U174" s="32"/>
      <c r="V174" s="32"/>
      <c r="W174" s="32"/>
      <c r="X174" s="32"/>
      <c r="Y174" s="32"/>
      <c r="Z174" s="32"/>
      <c r="AA174" s="71"/>
      <c r="AT174" s="14" t="s">
        <v>73</v>
      </c>
      <c r="AU174" s="14" t="s">
        <v>74</v>
      </c>
      <c r="AY174" s="14" t="s">
        <v>350</v>
      </c>
      <c r="BK174" s="110">
        <f>SUM(BK175:BK179)</f>
        <v>0</v>
      </c>
    </row>
    <row r="175" spans="2:63" s="1" customFormat="1" ht="22.35" customHeight="1">
      <c r="B175" s="31"/>
      <c r="C175" s="173" t="s">
        <v>3</v>
      </c>
      <c r="D175" s="173" t="s">
        <v>217</v>
      </c>
      <c r="E175" s="174" t="s">
        <v>3</v>
      </c>
      <c r="F175" s="257" t="s">
        <v>3</v>
      </c>
      <c r="G175" s="258"/>
      <c r="H175" s="258"/>
      <c r="I175" s="258"/>
      <c r="J175" s="175" t="s">
        <v>3</v>
      </c>
      <c r="K175" s="172"/>
      <c r="L175" s="253"/>
      <c r="M175" s="255"/>
      <c r="N175" s="256">
        <f t="shared" si="35"/>
        <v>0</v>
      </c>
      <c r="O175" s="255"/>
      <c r="P175" s="255"/>
      <c r="Q175" s="255"/>
      <c r="R175" s="33"/>
      <c r="T175" s="165" t="s">
        <v>3</v>
      </c>
      <c r="U175" s="176" t="s">
        <v>39</v>
      </c>
      <c r="V175" s="32"/>
      <c r="W175" s="32"/>
      <c r="X175" s="32"/>
      <c r="Y175" s="32"/>
      <c r="Z175" s="32"/>
      <c r="AA175" s="71"/>
      <c r="AT175" s="14" t="s">
        <v>350</v>
      </c>
      <c r="AU175" s="14" t="s">
        <v>9</v>
      </c>
      <c r="AY175" s="14" t="s">
        <v>350</v>
      </c>
      <c r="BE175" s="110">
        <f>IF(U175="základní",N175,0)</f>
        <v>0</v>
      </c>
      <c r="BF175" s="110">
        <f>IF(U175="snížená",N175,0)</f>
        <v>0</v>
      </c>
      <c r="BG175" s="110">
        <f>IF(U175="zákl. přenesená",N175,0)</f>
        <v>0</v>
      </c>
      <c r="BH175" s="110">
        <f>IF(U175="sníž. přenesená",N175,0)</f>
        <v>0</v>
      </c>
      <c r="BI175" s="110">
        <f>IF(U175="nulová",N175,0)</f>
        <v>0</v>
      </c>
      <c r="BJ175" s="14" t="s">
        <v>9</v>
      </c>
      <c r="BK175" s="110">
        <f>L175*K175</f>
        <v>0</v>
      </c>
    </row>
    <row r="176" spans="2:63" s="1" customFormat="1" ht="22.35" customHeight="1">
      <c r="B176" s="31"/>
      <c r="C176" s="173" t="s">
        <v>3</v>
      </c>
      <c r="D176" s="173" t="s">
        <v>217</v>
      </c>
      <c r="E176" s="174" t="s">
        <v>3</v>
      </c>
      <c r="F176" s="257" t="s">
        <v>3</v>
      </c>
      <c r="G176" s="258"/>
      <c r="H176" s="258"/>
      <c r="I176" s="258"/>
      <c r="J176" s="175" t="s">
        <v>3</v>
      </c>
      <c r="K176" s="172"/>
      <c r="L176" s="253"/>
      <c r="M176" s="255"/>
      <c r="N176" s="256">
        <f t="shared" si="35"/>
        <v>0</v>
      </c>
      <c r="O176" s="255"/>
      <c r="P176" s="255"/>
      <c r="Q176" s="255"/>
      <c r="R176" s="33"/>
      <c r="T176" s="165" t="s">
        <v>3</v>
      </c>
      <c r="U176" s="176" t="s">
        <v>39</v>
      </c>
      <c r="V176" s="32"/>
      <c r="W176" s="32"/>
      <c r="X176" s="32"/>
      <c r="Y176" s="32"/>
      <c r="Z176" s="32"/>
      <c r="AA176" s="71"/>
      <c r="AT176" s="14" t="s">
        <v>350</v>
      </c>
      <c r="AU176" s="14" t="s">
        <v>9</v>
      </c>
      <c r="AY176" s="14" t="s">
        <v>350</v>
      </c>
      <c r="BE176" s="110">
        <f>IF(U176="základní",N176,0)</f>
        <v>0</v>
      </c>
      <c r="BF176" s="110">
        <f>IF(U176="snížená",N176,0)</f>
        <v>0</v>
      </c>
      <c r="BG176" s="110">
        <f>IF(U176="zákl. přenesená",N176,0)</f>
        <v>0</v>
      </c>
      <c r="BH176" s="110">
        <f>IF(U176="sníž. přenesená",N176,0)</f>
        <v>0</v>
      </c>
      <c r="BI176" s="110">
        <f>IF(U176="nulová",N176,0)</f>
        <v>0</v>
      </c>
      <c r="BJ176" s="14" t="s">
        <v>9</v>
      </c>
      <c r="BK176" s="110">
        <f>L176*K176</f>
        <v>0</v>
      </c>
    </row>
    <row r="177" spans="2:63" s="1" customFormat="1" ht="22.35" customHeight="1">
      <c r="B177" s="31"/>
      <c r="C177" s="173" t="s">
        <v>3</v>
      </c>
      <c r="D177" s="173" t="s">
        <v>217</v>
      </c>
      <c r="E177" s="174" t="s">
        <v>3</v>
      </c>
      <c r="F177" s="257" t="s">
        <v>3</v>
      </c>
      <c r="G177" s="258"/>
      <c r="H177" s="258"/>
      <c r="I177" s="258"/>
      <c r="J177" s="175" t="s">
        <v>3</v>
      </c>
      <c r="K177" s="172"/>
      <c r="L177" s="253"/>
      <c r="M177" s="255"/>
      <c r="N177" s="256">
        <f t="shared" si="35"/>
        <v>0</v>
      </c>
      <c r="O177" s="255"/>
      <c r="P177" s="255"/>
      <c r="Q177" s="255"/>
      <c r="R177" s="33"/>
      <c r="T177" s="165" t="s">
        <v>3</v>
      </c>
      <c r="U177" s="176" t="s">
        <v>39</v>
      </c>
      <c r="V177" s="32"/>
      <c r="W177" s="32"/>
      <c r="X177" s="32"/>
      <c r="Y177" s="32"/>
      <c r="Z177" s="32"/>
      <c r="AA177" s="71"/>
      <c r="AT177" s="14" t="s">
        <v>350</v>
      </c>
      <c r="AU177" s="14" t="s">
        <v>9</v>
      </c>
      <c r="AY177" s="14" t="s">
        <v>350</v>
      </c>
      <c r="BE177" s="110">
        <f>IF(U177="základní",N177,0)</f>
        <v>0</v>
      </c>
      <c r="BF177" s="110">
        <f>IF(U177="snížená",N177,0)</f>
        <v>0</v>
      </c>
      <c r="BG177" s="110">
        <f>IF(U177="zákl. přenesená",N177,0)</f>
        <v>0</v>
      </c>
      <c r="BH177" s="110">
        <f>IF(U177="sníž. přenesená",N177,0)</f>
        <v>0</v>
      </c>
      <c r="BI177" s="110">
        <f>IF(U177="nulová",N177,0)</f>
        <v>0</v>
      </c>
      <c r="BJ177" s="14" t="s">
        <v>9</v>
      </c>
      <c r="BK177" s="110">
        <f>L177*K177</f>
        <v>0</v>
      </c>
    </row>
    <row r="178" spans="2:63" s="1" customFormat="1" ht="22.35" customHeight="1">
      <c r="B178" s="31"/>
      <c r="C178" s="173" t="s">
        <v>3</v>
      </c>
      <c r="D178" s="173" t="s">
        <v>217</v>
      </c>
      <c r="E178" s="174" t="s">
        <v>3</v>
      </c>
      <c r="F178" s="257" t="s">
        <v>3</v>
      </c>
      <c r="G178" s="258"/>
      <c r="H178" s="258"/>
      <c r="I178" s="258"/>
      <c r="J178" s="175" t="s">
        <v>3</v>
      </c>
      <c r="K178" s="172"/>
      <c r="L178" s="253"/>
      <c r="M178" s="255"/>
      <c r="N178" s="256">
        <f t="shared" si="35"/>
        <v>0</v>
      </c>
      <c r="O178" s="255"/>
      <c r="P178" s="255"/>
      <c r="Q178" s="255"/>
      <c r="R178" s="33"/>
      <c r="T178" s="165" t="s">
        <v>3</v>
      </c>
      <c r="U178" s="176" t="s">
        <v>39</v>
      </c>
      <c r="V178" s="32"/>
      <c r="W178" s="32"/>
      <c r="X178" s="32"/>
      <c r="Y178" s="32"/>
      <c r="Z178" s="32"/>
      <c r="AA178" s="71"/>
      <c r="AT178" s="14" t="s">
        <v>350</v>
      </c>
      <c r="AU178" s="14" t="s">
        <v>9</v>
      </c>
      <c r="AY178" s="14" t="s">
        <v>350</v>
      </c>
      <c r="BE178" s="110">
        <f>IF(U178="základní",N178,0)</f>
        <v>0</v>
      </c>
      <c r="BF178" s="110">
        <f>IF(U178="snížená",N178,0)</f>
        <v>0</v>
      </c>
      <c r="BG178" s="110">
        <f>IF(U178="zákl. přenesená",N178,0)</f>
        <v>0</v>
      </c>
      <c r="BH178" s="110">
        <f>IF(U178="sníž. přenesená",N178,0)</f>
        <v>0</v>
      </c>
      <c r="BI178" s="110">
        <f>IF(U178="nulová",N178,0)</f>
        <v>0</v>
      </c>
      <c r="BJ178" s="14" t="s">
        <v>9</v>
      </c>
      <c r="BK178" s="110">
        <f>L178*K178</f>
        <v>0</v>
      </c>
    </row>
    <row r="179" spans="2:63" s="1" customFormat="1" ht="22.35" customHeight="1">
      <c r="B179" s="31"/>
      <c r="C179" s="173" t="s">
        <v>3</v>
      </c>
      <c r="D179" s="173" t="s">
        <v>217</v>
      </c>
      <c r="E179" s="174" t="s">
        <v>3</v>
      </c>
      <c r="F179" s="257" t="s">
        <v>3</v>
      </c>
      <c r="G179" s="258"/>
      <c r="H179" s="258"/>
      <c r="I179" s="258"/>
      <c r="J179" s="175" t="s">
        <v>3</v>
      </c>
      <c r="K179" s="172"/>
      <c r="L179" s="253"/>
      <c r="M179" s="255"/>
      <c r="N179" s="256">
        <f t="shared" si="35"/>
        <v>0</v>
      </c>
      <c r="O179" s="255"/>
      <c r="P179" s="255"/>
      <c r="Q179" s="255"/>
      <c r="R179" s="33"/>
      <c r="T179" s="165" t="s">
        <v>3</v>
      </c>
      <c r="U179" s="176" t="s">
        <v>39</v>
      </c>
      <c r="V179" s="52"/>
      <c r="W179" s="52"/>
      <c r="X179" s="52"/>
      <c r="Y179" s="52"/>
      <c r="Z179" s="52"/>
      <c r="AA179" s="54"/>
      <c r="AT179" s="14" t="s">
        <v>350</v>
      </c>
      <c r="AU179" s="14" t="s">
        <v>9</v>
      </c>
      <c r="AY179" s="14" t="s">
        <v>350</v>
      </c>
      <c r="BE179" s="110">
        <f>IF(U179="základní",N179,0)</f>
        <v>0</v>
      </c>
      <c r="BF179" s="110">
        <f>IF(U179="snížená",N179,0)</f>
        <v>0</v>
      </c>
      <c r="BG179" s="110">
        <f>IF(U179="zákl. přenesená",N179,0)</f>
        <v>0</v>
      </c>
      <c r="BH179" s="110">
        <f>IF(U179="sníž. přenesená",N179,0)</f>
        <v>0</v>
      </c>
      <c r="BI179" s="110">
        <f>IF(U179="nulová",N179,0)</f>
        <v>0</v>
      </c>
      <c r="BJ179" s="14" t="s">
        <v>9</v>
      </c>
      <c r="BK179" s="110">
        <f>L179*K179</f>
        <v>0</v>
      </c>
    </row>
    <row r="180" spans="2:18" s="1" customFormat="1" ht="6.95" customHeight="1">
      <c r="B180" s="55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7"/>
    </row>
  </sheetData>
  <mergeCells count="210">
    <mergeCell ref="H1:K1"/>
    <mergeCell ref="S2:AC2"/>
    <mergeCell ref="F178:I178"/>
    <mergeCell ref="L178:M178"/>
    <mergeCell ref="N178:Q178"/>
    <mergeCell ref="F179:I179"/>
    <mergeCell ref="L179:M179"/>
    <mergeCell ref="N179:Q179"/>
    <mergeCell ref="N127:Q127"/>
    <mergeCell ref="N128:Q128"/>
    <mergeCell ref="N129:Q129"/>
    <mergeCell ref="N136:Q136"/>
    <mergeCell ref="N141:Q141"/>
    <mergeCell ref="N146:Q146"/>
    <mergeCell ref="N154:Q154"/>
    <mergeCell ref="N159:Q159"/>
    <mergeCell ref="N162:Q162"/>
    <mergeCell ref="N165:Q165"/>
    <mergeCell ref="N174:Q174"/>
    <mergeCell ref="F173:I17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175:D180">
      <formula1>"K,M"</formula1>
    </dataValidation>
    <dataValidation type="list" allowBlank="1" showInputMessage="1" showErrorMessage="1" error="Povoleny jsou hodnoty základní, snížená, zákl. přenesená, sníž. přenesená, nulová." sqref="U175:U18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134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2198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2657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N92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ROUND((((SUM(BE92:BE99)+SUM(BE118:BE130))+SUM(BE132:BE136))),2)</f>
        <v>0</v>
      </c>
      <c r="I33" s="204"/>
      <c r="J33" s="204"/>
      <c r="K33" s="32"/>
      <c r="L33" s="32"/>
      <c r="M33" s="233">
        <f>ROUND(((ROUND((SUM(BE92:BE99)+SUM(BE118:BE130)),2)*F33)+SUM(BE132:BE136)*F33),2)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ROUND((((SUM(BF92:BF99)+SUM(BF118:BF130))+SUM(BF132:BF136))),2)</f>
        <v>0</v>
      </c>
      <c r="I34" s="204"/>
      <c r="J34" s="204"/>
      <c r="K34" s="32"/>
      <c r="L34" s="32"/>
      <c r="M34" s="233">
        <f>ROUND(((ROUND((SUM(BF92:BF99)+SUM(BF118:BF130)),2)*F34)+SUM(BF132:BF136)*F34),2)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ROUND((((SUM(BG92:BG99)+SUM(BG118:BG130))+SUM(BG132:BG136))),2)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ROUND((((SUM(BH92:BH99)+SUM(BH118:BH130))+SUM(BH132:BH136))),2)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ROUND((((SUM(BI92:BI99)+SUM(BI118:BI130))+SUM(BI132:BI136))),2)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2198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OLEJ - OLEJ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N118</f>
        <v>0</v>
      </c>
      <c r="O89" s="204"/>
      <c r="P89" s="204"/>
      <c r="Q89" s="204"/>
      <c r="R89" s="33"/>
      <c r="AU89" s="14" t="s">
        <v>162</v>
      </c>
    </row>
    <row r="90" spans="2:18" s="7" customFormat="1" ht="21.75" customHeight="1">
      <c r="B90" s="124"/>
      <c r="C90" s="125"/>
      <c r="D90" s="126" t="s">
        <v>172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40">
        <f>N131</f>
        <v>0</v>
      </c>
      <c r="O90" s="239"/>
      <c r="P90" s="239"/>
      <c r="Q90" s="239"/>
      <c r="R90" s="127"/>
    </row>
    <row r="91" spans="2:18" s="1" customFormat="1" ht="21.7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</row>
    <row r="92" spans="2:21" s="1" customFormat="1" ht="29.25" customHeight="1">
      <c r="B92" s="31"/>
      <c r="C92" s="123" t="s">
        <v>173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41">
        <f>ROUND(N93+N94+N95+N96+N97+N98,2)</f>
        <v>0</v>
      </c>
      <c r="O92" s="204"/>
      <c r="P92" s="204"/>
      <c r="Q92" s="204"/>
      <c r="R92" s="33"/>
      <c r="T92" s="130"/>
      <c r="U92" s="131" t="s">
        <v>38</v>
      </c>
    </row>
    <row r="93" spans="2:65" s="1" customFormat="1" ht="18" customHeight="1">
      <c r="B93" s="132"/>
      <c r="C93" s="133"/>
      <c r="D93" s="227" t="s">
        <v>174</v>
      </c>
      <c r="E93" s="242"/>
      <c r="F93" s="242"/>
      <c r="G93" s="242"/>
      <c r="H93" s="242"/>
      <c r="I93" s="133"/>
      <c r="J93" s="133"/>
      <c r="K93" s="133"/>
      <c r="L93" s="133"/>
      <c r="M93" s="133"/>
      <c r="N93" s="228">
        <f>ROUND(N89*T93,2)</f>
        <v>0</v>
      </c>
      <c r="O93" s="242"/>
      <c r="P93" s="242"/>
      <c r="Q93" s="242"/>
      <c r="R93" s="134"/>
      <c r="S93" s="133"/>
      <c r="T93" s="135"/>
      <c r="U93" s="136" t="s">
        <v>39</v>
      </c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8" t="s">
        <v>175</v>
      </c>
      <c r="AZ93" s="137"/>
      <c r="BA93" s="137"/>
      <c r="BB93" s="137"/>
      <c r="BC93" s="137"/>
      <c r="BD93" s="137"/>
      <c r="BE93" s="139">
        <f aca="true" t="shared" si="0" ref="BE93:BE98">IF(U93="základní",N93,0)</f>
        <v>0</v>
      </c>
      <c r="BF93" s="139">
        <f aca="true" t="shared" si="1" ref="BF93:BF98">IF(U93="snížená",N93,0)</f>
        <v>0</v>
      </c>
      <c r="BG93" s="139">
        <f aca="true" t="shared" si="2" ref="BG93:BG98">IF(U93="zákl. přenesená",N93,0)</f>
        <v>0</v>
      </c>
      <c r="BH93" s="139">
        <f aca="true" t="shared" si="3" ref="BH93:BH98">IF(U93="sníž. přenesená",N93,0)</f>
        <v>0</v>
      </c>
      <c r="BI93" s="139">
        <f aca="true" t="shared" si="4" ref="BI93:BI98">IF(U93="nulová",N93,0)</f>
        <v>0</v>
      </c>
      <c r="BJ93" s="138" t="s">
        <v>9</v>
      </c>
      <c r="BK93" s="137"/>
      <c r="BL93" s="137"/>
      <c r="BM93" s="137"/>
    </row>
    <row r="94" spans="2:65" s="1" customFormat="1" ht="18" customHeight="1">
      <c r="B94" s="132"/>
      <c r="C94" s="133"/>
      <c r="D94" s="227" t="s">
        <v>176</v>
      </c>
      <c r="E94" s="242"/>
      <c r="F94" s="242"/>
      <c r="G94" s="242"/>
      <c r="H94" s="242"/>
      <c r="I94" s="133"/>
      <c r="J94" s="133"/>
      <c r="K94" s="133"/>
      <c r="L94" s="133"/>
      <c r="M94" s="133"/>
      <c r="N94" s="228">
        <f>ROUND(N89*T94,2)</f>
        <v>0</v>
      </c>
      <c r="O94" s="242"/>
      <c r="P94" s="242"/>
      <c r="Q94" s="242"/>
      <c r="R94" s="134"/>
      <c r="S94" s="133"/>
      <c r="T94" s="135"/>
      <c r="U94" s="136" t="s">
        <v>39</v>
      </c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8" t="s">
        <v>175</v>
      </c>
      <c r="AZ94" s="137"/>
      <c r="BA94" s="137"/>
      <c r="BB94" s="137"/>
      <c r="BC94" s="137"/>
      <c r="BD94" s="137"/>
      <c r="BE94" s="139">
        <f t="shared" si="0"/>
        <v>0</v>
      </c>
      <c r="BF94" s="139">
        <f t="shared" si="1"/>
        <v>0</v>
      </c>
      <c r="BG94" s="139">
        <f t="shared" si="2"/>
        <v>0</v>
      </c>
      <c r="BH94" s="139">
        <f t="shared" si="3"/>
        <v>0</v>
      </c>
      <c r="BI94" s="139">
        <f t="shared" si="4"/>
        <v>0</v>
      </c>
      <c r="BJ94" s="138" t="s">
        <v>9</v>
      </c>
      <c r="BK94" s="137"/>
      <c r="BL94" s="137"/>
      <c r="BM94" s="137"/>
    </row>
    <row r="95" spans="2:65" s="1" customFormat="1" ht="18" customHeight="1">
      <c r="B95" s="132"/>
      <c r="C95" s="133"/>
      <c r="D95" s="227" t="s">
        <v>177</v>
      </c>
      <c r="E95" s="242"/>
      <c r="F95" s="242"/>
      <c r="G95" s="242"/>
      <c r="H95" s="242"/>
      <c r="I95" s="133"/>
      <c r="J95" s="133"/>
      <c r="K95" s="133"/>
      <c r="L95" s="133"/>
      <c r="M95" s="133"/>
      <c r="N95" s="228">
        <f>ROUND(N89*T95,2)</f>
        <v>0</v>
      </c>
      <c r="O95" s="242"/>
      <c r="P95" s="242"/>
      <c r="Q95" s="242"/>
      <c r="R95" s="134"/>
      <c r="S95" s="133"/>
      <c r="T95" s="135"/>
      <c r="U95" s="136" t="s">
        <v>39</v>
      </c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8" t="s">
        <v>175</v>
      </c>
      <c r="AZ95" s="137"/>
      <c r="BA95" s="137"/>
      <c r="BB95" s="137"/>
      <c r="BC95" s="137"/>
      <c r="BD95" s="137"/>
      <c r="BE95" s="139">
        <f t="shared" si="0"/>
        <v>0</v>
      </c>
      <c r="BF95" s="139">
        <f t="shared" si="1"/>
        <v>0</v>
      </c>
      <c r="BG95" s="139">
        <f t="shared" si="2"/>
        <v>0</v>
      </c>
      <c r="BH95" s="139">
        <f t="shared" si="3"/>
        <v>0</v>
      </c>
      <c r="BI95" s="139">
        <f t="shared" si="4"/>
        <v>0</v>
      </c>
      <c r="BJ95" s="138" t="s">
        <v>9</v>
      </c>
      <c r="BK95" s="137"/>
      <c r="BL95" s="137"/>
      <c r="BM95" s="137"/>
    </row>
    <row r="96" spans="2:65" s="1" customFormat="1" ht="18" customHeight="1">
      <c r="B96" s="132"/>
      <c r="C96" s="133"/>
      <c r="D96" s="227" t="s">
        <v>178</v>
      </c>
      <c r="E96" s="242"/>
      <c r="F96" s="242"/>
      <c r="G96" s="242"/>
      <c r="H96" s="242"/>
      <c r="I96" s="133"/>
      <c r="J96" s="133"/>
      <c r="K96" s="133"/>
      <c r="L96" s="133"/>
      <c r="M96" s="133"/>
      <c r="N96" s="228">
        <f>ROUND(N89*T96,2)</f>
        <v>0</v>
      </c>
      <c r="O96" s="242"/>
      <c r="P96" s="242"/>
      <c r="Q96" s="242"/>
      <c r="R96" s="134"/>
      <c r="S96" s="133"/>
      <c r="T96" s="135"/>
      <c r="U96" s="136" t="s">
        <v>39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8" t="s">
        <v>175</v>
      </c>
      <c r="AZ96" s="137"/>
      <c r="BA96" s="137"/>
      <c r="BB96" s="137"/>
      <c r="BC96" s="137"/>
      <c r="BD96" s="137"/>
      <c r="BE96" s="139">
        <f t="shared" si="0"/>
        <v>0</v>
      </c>
      <c r="BF96" s="139">
        <f t="shared" si="1"/>
        <v>0</v>
      </c>
      <c r="BG96" s="139">
        <f t="shared" si="2"/>
        <v>0</v>
      </c>
      <c r="BH96" s="139">
        <f t="shared" si="3"/>
        <v>0</v>
      </c>
      <c r="BI96" s="139">
        <f t="shared" si="4"/>
        <v>0</v>
      </c>
      <c r="BJ96" s="138" t="s">
        <v>9</v>
      </c>
      <c r="BK96" s="137"/>
      <c r="BL96" s="137"/>
      <c r="BM96" s="137"/>
    </row>
    <row r="97" spans="2:65" s="1" customFormat="1" ht="18" customHeight="1">
      <c r="B97" s="132"/>
      <c r="C97" s="133"/>
      <c r="D97" s="227" t="s">
        <v>179</v>
      </c>
      <c r="E97" s="242"/>
      <c r="F97" s="242"/>
      <c r="G97" s="242"/>
      <c r="H97" s="242"/>
      <c r="I97" s="133"/>
      <c r="J97" s="133"/>
      <c r="K97" s="133"/>
      <c r="L97" s="133"/>
      <c r="M97" s="133"/>
      <c r="N97" s="228">
        <f>ROUND(N89*T97,2)</f>
        <v>0</v>
      </c>
      <c r="O97" s="242"/>
      <c r="P97" s="242"/>
      <c r="Q97" s="242"/>
      <c r="R97" s="134"/>
      <c r="S97" s="133"/>
      <c r="T97" s="135"/>
      <c r="U97" s="136" t="s">
        <v>39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175</v>
      </c>
      <c r="AZ97" s="137"/>
      <c r="BA97" s="137"/>
      <c r="BB97" s="137"/>
      <c r="BC97" s="137"/>
      <c r="BD97" s="137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9</v>
      </c>
      <c r="BK97" s="137"/>
      <c r="BL97" s="137"/>
      <c r="BM97" s="137"/>
    </row>
    <row r="98" spans="2:65" s="1" customFormat="1" ht="18" customHeight="1">
      <c r="B98" s="132"/>
      <c r="C98" s="133"/>
      <c r="D98" s="140" t="s">
        <v>180</v>
      </c>
      <c r="E98" s="133"/>
      <c r="F98" s="133"/>
      <c r="G98" s="133"/>
      <c r="H98" s="133"/>
      <c r="I98" s="133"/>
      <c r="J98" s="133"/>
      <c r="K98" s="133"/>
      <c r="L98" s="133"/>
      <c r="M98" s="133"/>
      <c r="N98" s="228">
        <f>ROUND(N89*T98,2)</f>
        <v>0</v>
      </c>
      <c r="O98" s="242"/>
      <c r="P98" s="242"/>
      <c r="Q98" s="242"/>
      <c r="R98" s="134"/>
      <c r="S98" s="133"/>
      <c r="T98" s="141"/>
      <c r="U98" s="142" t="s">
        <v>39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181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9</v>
      </c>
      <c r="BK98" s="137"/>
      <c r="BL98" s="137"/>
      <c r="BM98" s="137"/>
    </row>
    <row r="99" spans="2:18" s="1" customFormat="1" ht="13.5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18" s="1" customFormat="1" ht="29.25" customHeight="1">
      <c r="B100" s="31"/>
      <c r="C100" s="115" t="s">
        <v>150</v>
      </c>
      <c r="D100" s="116"/>
      <c r="E100" s="116"/>
      <c r="F100" s="116"/>
      <c r="G100" s="116"/>
      <c r="H100" s="116"/>
      <c r="I100" s="116"/>
      <c r="J100" s="116"/>
      <c r="K100" s="116"/>
      <c r="L100" s="225">
        <f>ROUND(SUM(N89+N92),2)</f>
        <v>0</v>
      </c>
      <c r="M100" s="237"/>
      <c r="N100" s="237"/>
      <c r="O100" s="237"/>
      <c r="P100" s="237"/>
      <c r="Q100" s="237"/>
      <c r="R100" s="33"/>
    </row>
    <row r="101" spans="2:18" s="1" customFormat="1" ht="6.9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18" s="1" customFormat="1" ht="6.9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18" s="1" customFormat="1" ht="36.95" customHeight="1">
      <c r="B106" s="31"/>
      <c r="C106" s="185" t="s">
        <v>182</v>
      </c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30" customHeight="1">
      <c r="B108" s="31"/>
      <c r="C108" s="26" t="s">
        <v>18</v>
      </c>
      <c r="D108" s="32"/>
      <c r="E108" s="32"/>
      <c r="F108" s="229" t="str">
        <f>F6</f>
        <v>ODOLOV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32"/>
      <c r="R108" s="33"/>
    </row>
    <row r="109" spans="2:18" ht="30" customHeight="1">
      <c r="B109" s="18"/>
      <c r="C109" s="26" t="s">
        <v>153</v>
      </c>
      <c r="D109" s="19"/>
      <c r="E109" s="19"/>
      <c r="F109" s="229" t="s">
        <v>2198</v>
      </c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9"/>
      <c r="R109" s="20"/>
    </row>
    <row r="110" spans="2:18" s="1" customFormat="1" ht="36.95" customHeight="1">
      <c r="B110" s="31"/>
      <c r="C110" s="65" t="s">
        <v>155</v>
      </c>
      <c r="D110" s="32"/>
      <c r="E110" s="32"/>
      <c r="F110" s="205" t="str">
        <f>F8</f>
        <v>OLEJ - OLEJ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32"/>
      <c r="R110" s="33"/>
    </row>
    <row r="111" spans="2:18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8" customHeight="1">
      <c r="B112" s="31"/>
      <c r="C112" s="26" t="s">
        <v>22</v>
      </c>
      <c r="D112" s="32"/>
      <c r="E112" s="32"/>
      <c r="F112" s="24" t="str">
        <f>F10</f>
        <v xml:space="preserve"> </v>
      </c>
      <c r="G112" s="32"/>
      <c r="H112" s="32"/>
      <c r="I112" s="32"/>
      <c r="J112" s="32"/>
      <c r="K112" s="26" t="s">
        <v>24</v>
      </c>
      <c r="L112" s="32"/>
      <c r="M112" s="235" t="str">
        <f>IF(O10="","",O10)</f>
        <v>8.7.2016</v>
      </c>
      <c r="N112" s="204"/>
      <c r="O112" s="204"/>
      <c r="P112" s="204"/>
      <c r="Q112" s="32"/>
      <c r="R112" s="33"/>
    </row>
    <row r="113" spans="2:18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5">
      <c r="B114" s="31"/>
      <c r="C114" s="26" t="s">
        <v>26</v>
      </c>
      <c r="D114" s="32"/>
      <c r="E114" s="32"/>
      <c r="F114" s="24" t="str">
        <f>E13</f>
        <v xml:space="preserve"> </v>
      </c>
      <c r="G114" s="32"/>
      <c r="H114" s="32"/>
      <c r="I114" s="32"/>
      <c r="J114" s="32"/>
      <c r="K114" s="26" t="s">
        <v>31</v>
      </c>
      <c r="L114" s="32"/>
      <c r="M114" s="190" t="str">
        <f>E19</f>
        <v xml:space="preserve"> </v>
      </c>
      <c r="N114" s="204"/>
      <c r="O114" s="204"/>
      <c r="P114" s="204"/>
      <c r="Q114" s="204"/>
      <c r="R114" s="33"/>
    </row>
    <row r="115" spans="2:18" s="1" customFormat="1" ht="14.45" customHeight="1">
      <c r="B115" s="31"/>
      <c r="C115" s="26" t="s">
        <v>29</v>
      </c>
      <c r="D115" s="32"/>
      <c r="E115" s="32"/>
      <c r="F115" s="24" t="str">
        <f>IF(E16="","",E16)</f>
        <v>Vyplň údaj</v>
      </c>
      <c r="G115" s="32"/>
      <c r="H115" s="32"/>
      <c r="I115" s="32"/>
      <c r="J115" s="32"/>
      <c r="K115" s="26" t="s">
        <v>33</v>
      </c>
      <c r="L115" s="32"/>
      <c r="M115" s="190" t="str">
        <f>E22</f>
        <v xml:space="preserve"> </v>
      </c>
      <c r="N115" s="204"/>
      <c r="O115" s="204"/>
      <c r="P115" s="204"/>
      <c r="Q115" s="204"/>
      <c r="R115" s="33"/>
    </row>
    <row r="116" spans="2:18" s="1" customFormat="1" ht="10.3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27" s="9" customFormat="1" ht="29.25" customHeight="1">
      <c r="B117" s="143"/>
      <c r="C117" s="144" t="s">
        <v>183</v>
      </c>
      <c r="D117" s="145" t="s">
        <v>184</v>
      </c>
      <c r="E117" s="145" t="s">
        <v>56</v>
      </c>
      <c r="F117" s="243" t="s">
        <v>185</v>
      </c>
      <c r="G117" s="244"/>
      <c r="H117" s="244"/>
      <c r="I117" s="244"/>
      <c r="J117" s="145" t="s">
        <v>186</v>
      </c>
      <c r="K117" s="145" t="s">
        <v>187</v>
      </c>
      <c r="L117" s="245" t="s">
        <v>188</v>
      </c>
      <c r="M117" s="244"/>
      <c r="N117" s="243" t="s">
        <v>160</v>
      </c>
      <c r="O117" s="244"/>
      <c r="P117" s="244"/>
      <c r="Q117" s="246"/>
      <c r="R117" s="146"/>
      <c r="T117" s="73" t="s">
        <v>189</v>
      </c>
      <c r="U117" s="74" t="s">
        <v>38</v>
      </c>
      <c r="V117" s="74" t="s">
        <v>190</v>
      </c>
      <c r="W117" s="74" t="s">
        <v>191</v>
      </c>
      <c r="X117" s="74" t="s">
        <v>192</v>
      </c>
      <c r="Y117" s="74" t="s">
        <v>193</v>
      </c>
      <c r="Z117" s="74" t="s">
        <v>194</v>
      </c>
      <c r="AA117" s="75" t="s">
        <v>195</v>
      </c>
    </row>
    <row r="118" spans="2:63" s="1" customFormat="1" ht="29.25" customHeight="1">
      <c r="B118" s="31"/>
      <c r="C118" s="77" t="s">
        <v>157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275">
        <f>BK118</f>
        <v>0</v>
      </c>
      <c r="O118" s="276"/>
      <c r="P118" s="276"/>
      <c r="Q118" s="276"/>
      <c r="R118" s="33"/>
      <c r="T118" s="76"/>
      <c r="U118" s="47"/>
      <c r="V118" s="47"/>
      <c r="W118" s="147">
        <f>W119+SUM(W120:W131)</f>
        <v>0</v>
      </c>
      <c r="X118" s="47"/>
      <c r="Y118" s="147">
        <f>Y119+SUM(Y120:Y131)</f>
        <v>0</v>
      </c>
      <c r="Z118" s="47"/>
      <c r="AA118" s="148">
        <f>AA119+SUM(AA120:AA131)</f>
        <v>0</v>
      </c>
      <c r="AT118" s="14" t="s">
        <v>73</v>
      </c>
      <c r="AU118" s="14" t="s">
        <v>162</v>
      </c>
      <c r="BK118" s="149">
        <f>BK119+SUM(BK120:BK131)</f>
        <v>0</v>
      </c>
    </row>
    <row r="119" spans="2:65" s="1" customFormat="1" ht="22.5" customHeight="1">
      <c r="B119" s="132"/>
      <c r="C119" s="168" t="s">
        <v>9</v>
      </c>
      <c r="D119" s="168" t="s">
        <v>217</v>
      </c>
      <c r="E119" s="169" t="s">
        <v>9</v>
      </c>
      <c r="F119" s="252" t="s">
        <v>2658</v>
      </c>
      <c r="G119" s="251"/>
      <c r="H119" s="251"/>
      <c r="I119" s="251"/>
      <c r="J119" s="170" t="s">
        <v>245</v>
      </c>
      <c r="K119" s="171">
        <v>84.4</v>
      </c>
      <c r="L119" s="253">
        <v>0</v>
      </c>
      <c r="M119" s="251"/>
      <c r="N119" s="254">
        <f aca="true" t="shared" si="5" ref="N119:N130">ROUND(L119*K119,0)</f>
        <v>0</v>
      </c>
      <c r="O119" s="251"/>
      <c r="P119" s="251"/>
      <c r="Q119" s="251"/>
      <c r="R119" s="134"/>
      <c r="T119" s="165" t="s">
        <v>3</v>
      </c>
      <c r="U119" s="40" t="s">
        <v>39</v>
      </c>
      <c r="V119" s="32"/>
      <c r="W119" s="166">
        <f aca="true" t="shared" si="6" ref="W119:W130">V119*K119</f>
        <v>0</v>
      </c>
      <c r="X119" s="166">
        <v>0</v>
      </c>
      <c r="Y119" s="166">
        <f aca="true" t="shared" si="7" ref="Y119:Y130">X119*K119</f>
        <v>0</v>
      </c>
      <c r="Z119" s="166">
        <v>0</v>
      </c>
      <c r="AA119" s="167">
        <f aca="true" t="shared" si="8" ref="AA119:AA130">Z119*K119</f>
        <v>0</v>
      </c>
      <c r="AR119" s="14" t="s">
        <v>212</v>
      </c>
      <c r="AT119" s="14" t="s">
        <v>217</v>
      </c>
      <c r="AU119" s="14" t="s">
        <v>74</v>
      </c>
      <c r="AY119" s="14" t="s">
        <v>196</v>
      </c>
      <c r="BE119" s="110">
        <f aca="true" t="shared" si="9" ref="BE119:BE130">IF(U119="základní",N119,0)</f>
        <v>0</v>
      </c>
      <c r="BF119" s="110">
        <f aca="true" t="shared" si="10" ref="BF119:BF130">IF(U119="snížená",N119,0)</f>
        <v>0</v>
      </c>
      <c r="BG119" s="110">
        <f aca="true" t="shared" si="11" ref="BG119:BG130">IF(U119="zákl. přenesená",N119,0)</f>
        <v>0</v>
      </c>
      <c r="BH119" s="110">
        <f aca="true" t="shared" si="12" ref="BH119:BH130">IF(U119="sníž. přenesená",N119,0)</f>
        <v>0</v>
      </c>
      <c r="BI119" s="110">
        <f aca="true" t="shared" si="13" ref="BI119:BI130">IF(U119="nulová",N119,0)</f>
        <v>0</v>
      </c>
      <c r="BJ119" s="14" t="s">
        <v>9</v>
      </c>
      <c r="BK119" s="110">
        <f aca="true" t="shared" si="14" ref="BK119:BK130">ROUND(L119*K119,0)</f>
        <v>0</v>
      </c>
      <c r="BL119" s="14" t="s">
        <v>212</v>
      </c>
      <c r="BM119" s="14" t="s">
        <v>2659</v>
      </c>
    </row>
    <row r="120" spans="2:65" s="1" customFormat="1" ht="22.5" customHeight="1">
      <c r="B120" s="132"/>
      <c r="C120" s="168" t="s">
        <v>221</v>
      </c>
      <c r="D120" s="168" t="s">
        <v>217</v>
      </c>
      <c r="E120" s="169" t="s">
        <v>2660</v>
      </c>
      <c r="F120" s="252" t="s">
        <v>2661</v>
      </c>
      <c r="G120" s="251"/>
      <c r="H120" s="251"/>
      <c r="I120" s="251"/>
      <c r="J120" s="170" t="s">
        <v>245</v>
      </c>
      <c r="K120" s="171">
        <v>1</v>
      </c>
      <c r="L120" s="253">
        <v>0</v>
      </c>
      <c r="M120" s="251"/>
      <c r="N120" s="254">
        <f t="shared" si="5"/>
        <v>0</v>
      </c>
      <c r="O120" s="251"/>
      <c r="P120" s="251"/>
      <c r="Q120" s="251"/>
      <c r="R120" s="134"/>
      <c r="T120" s="165" t="s">
        <v>3</v>
      </c>
      <c r="U120" s="40" t="s">
        <v>39</v>
      </c>
      <c r="V120" s="32"/>
      <c r="W120" s="166">
        <f t="shared" si="6"/>
        <v>0</v>
      </c>
      <c r="X120" s="166">
        <v>0</v>
      </c>
      <c r="Y120" s="166">
        <f t="shared" si="7"/>
        <v>0</v>
      </c>
      <c r="Z120" s="166">
        <v>0</v>
      </c>
      <c r="AA120" s="167">
        <f t="shared" si="8"/>
        <v>0</v>
      </c>
      <c r="AR120" s="14" t="s">
        <v>212</v>
      </c>
      <c r="AT120" s="14" t="s">
        <v>217</v>
      </c>
      <c r="AU120" s="14" t="s">
        <v>74</v>
      </c>
      <c r="AY120" s="14" t="s">
        <v>196</v>
      </c>
      <c r="BE120" s="110">
        <f t="shared" si="9"/>
        <v>0</v>
      </c>
      <c r="BF120" s="110">
        <f t="shared" si="10"/>
        <v>0</v>
      </c>
      <c r="BG120" s="110">
        <f t="shared" si="11"/>
        <v>0</v>
      </c>
      <c r="BH120" s="110">
        <f t="shared" si="12"/>
        <v>0</v>
      </c>
      <c r="BI120" s="110">
        <f t="shared" si="13"/>
        <v>0</v>
      </c>
      <c r="BJ120" s="14" t="s">
        <v>9</v>
      </c>
      <c r="BK120" s="110">
        <f t="shared" si="14"/>
        <v>0</v>
      </c>
      <c r="BL120" s="14" t="s">
        <v>212</v>
      </c>
      <c r="BM120" s="14" t="s">
        <v>2662</v>
      </c>
    </row>
    <row r="121" spans="2:65" s="1" customFormat="1" ht="22.5" customHeight="1">
      <c r="B121" s="132"/>
      <c r="C121" s="168" t="s">
        <v>84</v>
      </c>
      <c r="D121" s="168" t="s">
        <v>217</v>
      </c>
      <c r="E121" s="169" t="s">
        <v>84</v>
      </c>
      <c r="F121" s="252" t="s">
        <v>2663</v>
      </c>
      <c r="G121" s="251"/>
      <c r="H121" s="251"/>
      <c r="I121" s="251"/>
      <c r="J121" s="170" t="s">
        <v>386</v>
      </c>
      <c r="K121" s="171">
        <v>2</v>
      </c>
      <c r="L121" s="253">
        <v>0</v>
      </c>
      <c r="M121" s="251"/>
      <c r="N121" s="254">
        <f t="shared" si="5"/>
        <v>0</v>
      </c>
      <c r="O121" s="251"/>
      <c r="P121" s="251"/>
      <c r="Q121" s="251"/>
      <c r="R121" s="134"/>
      <c r="T121" s="165" t="s">
        <v>3</v>
      </c>
      <c r="U121" s="40" t="s">
        <v>39</v>
      </c>
      <c r="V121" s="32"/>
      <c r="W121" s="166">
        <f t="shared" si="6"/>
        <v>0</v>
      </c>
      <c r="X121" s="166">
        <v>0</v>
      </c>
      <c r="Y121" s="166">
        <f t="shared" si="7"/>
        <v>0</v>
      </c>
      <c r="Z121" s="166">
        <v>0</v>
      </c>
      <c r="AA121" s="167">
        <f t="shared" si="8"/>
        <v>0</v>
      </c>
      <c r="AR121" s="14" t="s">
        <v>212</v>
      </c>
      <c r="AT121" s="14" t="s">
        <v>217</v>
      </c>
      <c r="AU121" s="14" t="s">
        <v>74</v>
      </c>
      <c r="AY121" s="14" t="s">
        <v>196</v>
      </c>
      <c r="BE121" s="110">
        <f t="shared" si="9"/>
        <v>0</v>
      </c>
      <c r="BF121" s="110">
        <f t="shared" si="10"/>
        <v>0</v>
      </c>
      <c r="BG121" s="110">
        <f t="shared" si="11"/>
        <v>0</v>
      </c>
      <c r="BH121" s="110">
        <f t="shared" si="12"/>
        <v>0</v>
      </c>
      <c r="BI121" s="110">
        <f t="shared" si="13"/>
        <v>0</v>
      </c>
      <c r="BJ121" s="14" t="s">
        <v>9</v>
      </c>
      <c r="BK121" s="110">
        <f t="shared" si="14"/>
        <v>0</v>
      </c>
      <c r="BL121" s="14" t="s">
        <v>212</v>
      </c>
      <c r="BM121" s="14" t="s">
        <v>2664</v>
      </c>
    </row>
    <row r="122" spans="2:65" s="1" customFormat="1" ht="22.5" customHeight="1">
      <c r="B122" s="132"/>
      <c r="C122" s="168" t="s">
        <v>242</v>
      </c>
      <c r="D122" s="168" t="s">
        <v>217</v>
      </c>
      <c r="E122" s="169" t="s">
        <v>2665</v>
      </c>
      <c r="F122" s="252" t="s">
        <v>2666</v>
      </c>
      <c r="G122" s="251"/>
      <c r="H122" s="251"/>
      <c r="I122" s="251"/>
      <c r="J122" s="170" t="s">
        <v>245</v>
      </c>
      <c r="K122" s="171">
        <v>1</v>
      </c>
      <c r="L122" s="253">
        <v>0</v>
      </c>
      <c r="M122" s="251"/>
      <c r="N122" s="254">
        <f t="shared" si="5"/>
        <v>0</v>
      </c>
      <c r="O122" s="251"/>
      <c r="P122" s="251"/>
      <c r="Q122" s="251"/>
      <c r="R122" s="134"/>
      <c r="T122" s="165" t="s">
        <v>3</v>
      </c>
      <c r="U122" s="40" t="s">
        <v>39</v>
      </c>
      <c r="V122" s="32"/>
      <c r="W122" s="166">
        <f t="shared" si="6"/>
        <v>0</v>
      </c>
      <c r="X122" s="166">
        <v>0</v>
      </c>
      <c r="Y122" s="166">
        <f t="shared" si="7"/>
        <v>0</v>
      </c>
      <c r="Z122" s="166">
        <v>0</v>
      </c>
      <c r="AA122" s="167">
        <f t="shared" si="8"/>
        <v>0</v>
      </c>
      <c r="AR122" s="14" t="s">
        <v>212</v>
      </c>
      <c r="AT122" s="14" t="s">
        <v>217</v>
      </c>
      <c r="AU122" s="14" t="s">
        <v>74</v>
      </c>
      <c r="AY122" s="14" t="s">
        <v>196</v>
      </c>
      <c r="BE122" s="110">
        <f t="shared" si="9"/>
        <v>0</v>
      </c>
      <c r="BF122" s="110">
        <f t="shared" si="10"/>
        <v>0</v>
      </c>
      <c r="BG122" s="110">
        <f t="shared" si="11"/>
        <v>0</v>
      </c>
      <c r="BH122" s="110">
        <f t="shared" si="12"/>
        <v>0</v>
      </c>
      <c r="BI122" s="110">
        <f t="shared" si="13"/>
        <v>0</v>
      </c>
      <c r="BJ122" s="14" t="s">
        <v>9</v>
      </c>
      <c r="BK122" s="110">
        <f t="shared" si="14"/>
        <v>0</v>
      </c>
      <c r="BL122" s="14" t="s">
        <v>212</v>
      </c>
      <c r="BM122" s="14" t="s">
        <v>2667</v>
      </c>
    </row>
    <row r="123" spans="2:65" s="1" customFormat="1" ht="31.5" customHeight="1">
      <c r="B123" s="132"/>
      <c r="C123" s="168" t="s">
        <v>98</v>
      </c>
      <c r="D123" s="168" t="s">
        <v>217</v>
      </c>
      <c r="E123" s="169" t="s">
        <v>98</v>
      </c>
      <c r="F123" s="252" t="s">
        <v>2668</v>
      </c>
      <c r="G123" s="251"/>
      <c r="H123" s="251"/>
      <c r="I123" s="251"/>
      <c r="J123" s="170" t="s">
        <v>386</v>
      </c>
      <c r="K123" s="171">
        <v>2</v>
      </c>
      <c r="L123" s="253">
        <v>0</v>
      </c>
      <c r="M123" s="251"/>
      <c r="N123" s="254">
        <f t="shared" si="5"/>
        <v>0</v>
      </c>
      <c r="O123" s="251"/>
      <c r="P123" s="251"/>
      <c r="Q123" s="251"/>
      <c r="R123" s="134"/>
      <c r="T123" s="165" t="s">
        <v>3</v>
      </c>
      <c r="U123" s="40" t="s">
        <v>39</v>
      </c>
      <c r="V123" s="32"/>
      <c r="W123" s="166">
        <f t="shared" si="6"/>
        <v>0</v>
      </c>
      <c r="X123" s="166">
        <v>0</v>
      </c>
      <c r="Y123" s="166">
        <f t="shared" si="7"/>
        <v>0</v>
      </c>
      <c r="Z123" s="166">
        <v>0</v>
      </c>
      <c r="AA123" s="167">
        <f t="shared" si="8"/>
        <v>0</v>
      </c>
      <c r="AR123" s="14" t="s">
        <v>212</v>
      </c>
      <c r="AT123" s="14" t="s">
        <v>217</v>
      </c>
      <c r="AU123" s="14" t="s">
        <v>74</v>
      </c>
      <c r="AY123" s="14" t="s">
        <v>196</v>
      </c>
      <c r="BE123" s="110">
        <f t="shared" si="9"/>
        <v>0</v>
      </c>
      <c r="BF123" s="110">
        <f t="shared" si="10"/>
        <v>0</v>
      </c>
      <c r="BG123" s="110">
        <f t="shared" si="11"/>
        <v>0</v>
      </c>
      <c r="BH123" s="110">
        <f t="shared" si="12"/>
        <v>0</v>
      </c>
      <c r="BI123" s="110">
        <f t="shared" si="13"/>
        <v>0</v>
      </c>
      <c r="BJ123" s="14" t="s">
        <v>9</v>
      </c>
      <c r="BK123" s="110">
        <f t="shared" si="14"/>
        <v>0</v>
      </c>
      <c r="BL123" s="14" t="s">
        <v>212</v>
      </c>
      <c r="BM123" s="14" t="s">
        <v>2669</v>
      </c>
    </row>
    <row r="124" spans="2:65" s="1" customFormat="1" ht="22.5" customHeight="1">
      <c r="B124" s="132"/>
      <c r="C124" s="168" t="s">
        <v>247</v>
      </c>
      <c r="D124" s="168" t="s">
        <v>217</v>
      </c>
      <c r="E124" s="169" t="s">
        <v>458</v>
      </c>
      <c r="F124" s="252" t="s">
        <v>2670</v>
      </c>
      <c r="G124" s="251"/>
      <c r="H124" s="251"/>
      <c r="I124" s="251"/>
      <c r="J124" s="170" t="s">
        <v>485</v>
      </c>
      <c r="K124" s="171">
        <v>25</v>
      </c>
      <c r="L124" s="253">
        <v>0</v>
      </c>
      <c r="M124" s="251"/>
      <c r="N124" s="254">
        <f t="shared" si="5"/>
        <v>0</v>
      </c>
      <c r="O124" s="251"/>
      <c r="P124" s="251"/>
      <c r="Q124" s="251"/>
      <c r="R124" s="134"/>
      <c r="T124" s="165" t="s">
        <v>3</v>
      </c>
      <c r="U124" s="40" t="s">
        <v>39</v>
      </c>
      <c r="V124" s="32"/>
      <c r="W124" s="166">
        <f t="shared" si="6"/>
        <v>0</v>
      </c>
      <c r="X124" s="166">
        <v>0</v>
      </c>
      <c r="Y124" s="166">
        <f t="shared" si="7"/>
        <v>0</v>
      </c>
      <c r="Z124" s="166">
        <v>0</v>
      </c>
      <c r="AA124" s="167">
        <f t="shared" si="8"/>
        <v>0</v>
      </c>
      <c r="AR124" s="14" t="s">
        <v>212</v>
      </c>
      <c r="AT124" s="14" t="s">
        <v>217</v>
      </c>
      <c r="AU124" s="14" t="s">
        <v>74</v>
      </c>
      <c r="AY124" s="14" t="s">
        <v>196</v>
      </c>
      <c r="BE124" s="110">
        <f t="shared" si="9"/>
        <v>0</v>
      </c>
      <c r="BF124" s="110">
        <f t="shared" si="10"/>
        <v>0</v>
      </c>
      <c r="BG124" s="110">
        <f t="shared" si="11"/>
        <v>0</v>
      </c>
      <c r="BH124" s="110">
        <f t="shared" si="12"/>
        <v>0</v>
      </c>
      <c r="BI124" s="110">
        <f t="shared" si="13"/>
        <v>0</v>
      </c>
      <c r="BJ124" s="14" t="s">
        <v>9</v>
      </c>
      <c r="BK124" s="110">
        <f t="shared" si="14"/>
        <v>0</v>
      </c>
      <c r="BL124" s="14" t="s">
        <v>212</v>
      </c>
      <c r="BM124" s="14" t="s">
        <v>2671</v>
      </c>
    </row>
    <row r="125" spans="2:65" s="1" customFormat="1" ht="22.5" customHeight="1">
      <c r="B125" s="132"/>
      <c r="C125" s="168" t="s">
        <v>256</v>
      </c>
      <c r="D125" s="168" t="s">
        <v>217</v>
      </c>
      <c r="E125" s="169" t="s">
        <v>871</v>
      </c>
      <c r="F125" s="252" t="s">
        <v>2672</v>
      </c>
      <c r="G125" s="251"/>
      <c r="H125" s="251"/>
      <c r="I125" s="251"/>
      <c r="J125" s="170" t="s">
        <v>485</v>
      </c>
      <c r="K125" s="171">
        <v>16</v>
      </c>
      <c r="L125" s="253">
        <v>0</v>
      </c>
      <c r="M125" s="251"/>
      <c r="N125" s="254">
        <f t="shared" si="5"/>
        <v>0</v>
      </c>
      <c r="O125" s="251"/>
      <c r="P125" s="251"/>
      <c r="Q125" s="251"/>
      <c r="R125" s="134"/>
      <c r="T125" s="165" t="s">
        <v>3</v>
      </c>
      <c r="U125" s="40" t="s">
        <v>39</v>
      </c>
      <c r="V125" s="32"/>
      <c r="W125" s="166">
        <f t="shared" si="6"/>
        <v>0</v>
      </c>
      <c r="X125" s="166">
        <v>0</v>
      </c>
      <c r="Y125" s="166">
        <f t="shared" si="7"/>
        <v>0</v>
      </c>
      <c r="Z125" s="166">
        <v>0</v>
      </c>
      <c r="AA125" s="167">
        <f t="shared" si="8"/>
        <v>0</v>
      </c>
      <c r="AR125" s="14" t="s">
        <v>212</v>
      </c>
      <c r="AT125" s="14" t="s">
        <v>217</v>
      </c>
      <c r="AU125" s="14" t="s">
        <v>74</v>
      </c>
      <c r="AY125" s="14" t="s">
        <v>196</v>
      </c>
      <c r="BE125" s="110">
        <f t="shared" si="9"/>
        <v>0</v>
      </c>
      <c r="BF125" s="110">
        <f t="shared" si="10"/>
        <v>0</v>
      </c>
      <c r="BG125" s="110">
        <f t="shared" si="11"/>
        <v>0</v>
      </c>
      <c r="BH125" s="110">
        <f t="shared" si="12"/>
        <v>0</v>
      </c>
      <c r="BI125" s="110">
        <f t="shared" si="13"/>
        <v>0</v>
      </c>
      <c r="BJ125" s="14" t="s">
        <v>9</v>
      </c>
      <c r="BK125" s="110">
        <f t="shared" si="14"/>
        <v>0</v>
      </c>
      <c r="BL125" s="14" t="s">
        <v>212</v>
      </c>
      <c r="BM125" s="14" t="s">
        <v>2673</v>
      </c>
    </row>
    <row r="126" spans="2:65" s="1" customFormat="1" ht="22.5" customHeight="1">
      <c r="B126" s="132"/>
      <c r="C126" s="168" t="s">
        <v>395</v>
      </c>
      <c r="D126" s="168" t="s">
        <v>217</v>
      </c>
      <c r="E126" s="169" t="s">
        <v>461</v>
      </c>
      <c r="F126" s="252" t="s">
        <v>2674</v>
      </c>
      <c r="G126" s="251"/>
      <c r="H126" s="251"/>
      <c r="I126" s="251"/>
      <c r="J126" s="170" t="s">
        <v>485</v>
      </c>
      <c r="K126" s="171">
        <v>16</v>
      </c>
      <c r="L126" s="253">
        <v>0</v>
      </c>
      <c r="M126" s="251"/>
      <c r="N126" s="254">
        <f t="shared" si="5"/>
        <v>0</v>
      </c>
      <c r="O126" s="251"/>
      <c r="P126" s="251"/>
      <c r="Q126" s="251"/>
      <c r="R126" s="134"/>
      <c r="T126" s="165" t="s">
        <v>3</v>
      </c>
      <c r="U126" s="40" t="s">
        <v>39</v>
      </c>
      <c r="V126" s="32"/>
      <c r="W126" s="166">
        <f t="shared" si="6"/>
        <v>0</v>
      </c>
      <c r="X126" s="166">
        <v>0</v>
      </c>
      <c r="Y126" s="166">
        <f t="shared" si="7"/>
        <v>0</v>
      </c>
      <c r="Z126" s="166">
        <v>0</v>
      </c>
      <c r="AA126" s="167">
        <f t="shared" si="8"/>
        <v>0</v>
      </c>
      <c r="AR126" s="14" t="s">
        <v>212</v>
      </c>
      <c r="AT126" s="14" t="s">
        <v>217</v>
      </c>
      <c r="AU126" s="14" t="s">
        <v>74</v>
      </c>
      <c r="AY126" s="14" t="s">
        <v>196</v>
      </c>
      <c r="BE126" s="110">
        <f t="shared" si="9"/>
        <v>0</v>
      </c>
      <c r="BF126" s="110">
        <f t="shared" si="10"/>
        <v>0</v>
      </c>
      <c r="BG126" s="110">
        <f t="shared" si="11"/>
        <v>0</v>
      </c>
      <c r="BH126" s="110">
        <f t="shared" si="12"/>
        <v>0</v>
      </c>
      <c r="BI126" s="110">
        <f t="shared" si="13"/>
        <v>0</v>
      </c>
      <c r="BJ126" s="14" t="s">
        <v>9</v>
      </c>
      <c r="BK126" s="110">
        <f t="shared" si="14"/>
        <v>0</v>
      </c>
      <c r="BL126" s="14" t="s">
        <v>212</v>
      </c>
      <c r="BM126" s="14" t="s">
        <v>2675</v>
      </c>
    </row>
    <row r="127" spans="2:65" s="1" customFormat="1" ht="22.5" customHeight="1">
      <c r="B127" s="132"/>
      <c r="C127" s="168" t="s">
        <v>398</v>
      </c>
      <c r="D127" s="168" t="s">
        <v>217</v>
      </c>
      <c r="E127" s="169" t="s">
        <v>464</v>
      </c>
      <c r="F127" s="252" t="s">
        <v>2676</v>
      </c>
      <c r="G127" s="251"/>
      <c r="H127" s="251"/>
      <c r="I127" s="251"/>
      <c r="J127" s="170" t="s">
        <v>245</v>
      </c>
      <c r="K127" s="171">
        <v>1</v>
      </c>
      <c r="L127" s="253">
        <v>0</v>
      </c>
      <c r="M127" s="251"/>
      <c r="N127" s="254">
        <f t="shared" si="5"/>
        <v>0</v>
      </c>
      <c r="O127" s="251"/>
      <c r="P127" s="251"/>
      <c r="Q127" s="251"/>
      <c r="R127" s="134"/>
      <c r="T127" s="165" t="s">
        <v>3</v>
      </c>
      <c r="U127" s="40" t="s">
        <v>39</v>
      </c>
      <c r="V127" s="32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4" t="s">
        <v>212</v>
      </c>
      <c r="AT127" s="14" t="s">
        <v>217</v>
      </c>
      <c r="AU127" s="14" t="s">
        <v>74</v>
      </c>
      <c r="AY127" s="14" t="s">
        <v>196</v>
      </c>
      <c r="BE127" s="110">
        <f t="shared" si="9"/>
        <v>0</v>
      </c>
      <c r="BF127" s="110">
        <f t="shared" si="10"/>
        <v>0</v>
      </c>
      <c r="BG127" s="110">
        <f t="shared" si="11"/>
        <v>0</v>
      </c>
      <c r="BH127" s="110">
        <f t="shared" si="12"/>
        <v>0</v>
      </c>
      <c r="BI127" s="110">
        <f t="shared" si="13"/>
        <v>0</v>
      </c>
      <c r="BJ127" s="14" t="s">
        <v>9</v>
      </c>
      <c r="BK127" s="110">
        <f t="shared" si="14"/>
        <v>0</v>
      </c>
      <c r="BL127" s="14" t="s">
        <v>212</v>
      </c>
      <c r="BM127" s="14" t="s">
        <v>2677</v>
      </c>
    </row>
    <row r="128" spans="2:65" s="1" customFormat="1" ht="22.5" customHeight="1">
      <c r="B128" s="132"/>
      <c r="C128" s="168" t="s">
        <v>212</v>
      </c>
      <c r="D128" s="168" t="s">
        <v>217</v>
      </c>
      <c r="E128" s="169" t="s">
        <v>2678</v>
      </c>
      <c r="F128" s="252" t="s">
        <v>2679</v>
      </c>
      <c r="G128" s="251"/>
      <c r="H128" s="251"/>
      <c r="I128" s="251"/>
      <c r="J128" s="170" t="s">
        <v>245</v>
      </c>
      <c r="K128" s="171">
        <v>1</v>
      </c>
      <c r="L128" s="253">
        <v>0</v>
      </c>
      <c r="M128" s="251"/>
      <c r="N128" s="254">
        <f t="shared" si="5"/>
        <v>0</v>
      </c>
      <c r="O128" s="251"/>
      <c r="P128" s="251"/>
      <c r="Q128" s="251"/>
      <c r="R128" s="134"/>
      <c r="T128" s="165" t="s">
        <v>3</v>
      </c>
      <c r="U128" s="40" t="s">
        <v>39</v>
      </c>
      <c r="V128" s="32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4" t="s">
        <v>212</v>
      </c>
      <c r="AT128" s="14" t="s">
        <v>217</v>
      </c>
      <c r="AU128" s="14" t="s">
        <v>74</v>
      </c>
      <c r="AY128" s="14" t="s">
        <v>196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9</v>
      </c>
      <c r="BK128" s="110">
        <f t="shared" si="14"/>
        <v>0</v>
      </c>
      <c r="BL128" s="14" t="s">
        <v>212</v>
      </c>
      <c r="BM128" s="14" t="s">
        <v>2680</v>
      </c>
    </row>
    <row r="129" spans="2:65" s="1" customFormat="1" ht="22.5" customHeight="1">
      <c r="B129" s="132"/>
      <c r="C129" s="168" t="s">
        <v>216</v>
      </c>
      <c r="D129" s="168" t="s">
        <v>217</v>
      </c>
      <c r="E129" s="169" t="s">
        <v>2681</v>
      </c>
      <c r="F129" s="252" t="s">
        <v>2682</v>
      </c>
      <c r="G129" s="251"/>
      <c r="H129" s="251"/>
      <c r="I129" s="251"/>
      <c r="J129" s="170" t="s">
        <v>245</v>
      </c>
      <c r="K129" s="171">
        <v>1</v>
      </c>
      <c r="L129" s="253">
        <v>0</v>
      </c>
      <c r="M129" s="251"/>
      <c r="N129" s="254">
        <f t="shared" si="5"/>
        <v>0</v>
      </c>
      <c r="O129" s="251"/>
      <c r="P129" s="251"/>
      <c r="Q129" s="251"/>
      <c r="R129" s="134"/>
      <c r="T129" s="165" t="s">
        <v>3</v>
      </c>
      <c r="U129" s="40" t="s">
        <v>39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212</v>
      </c>
      <c r="AT129" s="14" t="s">
        <v>217</v>
      </c>
      <c r="AU129" s="14" t="s">
        <v>74</v>
      </c>
      <c r="AY129" s="14" t="s">
        <v>196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9</v>
      </c>
      <c r="BK129" s="110">
        <f t="shared" si="14"/>
        <v>0</v>
      </c>
      <c r="BL129" s="14" t="s">
        <v>212</v>
      </c>
      <c r="BM129" s="14" t="s">
        <v>2683</v>
      </c>
    </row>
    <row r="130" spans="2:65" s="1" customFormat="1" ht="22.5" customHeight="1">
      <c r="B130" s="132"/>
      <c r="C130" s="168" t="s">
        <v>264</v>
      </c>
      <c r="D130" s="168" t="s">
        <v>217</v>
      </c>
      <c r="E130" s="169" t="s">
        <v>2684</v>
      </c>
      <c r="F130" s="252" t="s">
        <v>2685</v>
      </c>
      <c r="G130" s="251"/>
      <c r="H130" s="251"/>
      <c r="I130" s="251"/>
      <c r="J130" s="170" t="s">
        <v>386</v>
      </c>
      <c r="K130" s="171">
        <v>20</v>
      </c>
      <c r="L130" s="253">
        <v>0</v>
      </c>
      <c r="M130" s="251"/>
      <c r="N130" s="254">
        <f t="shared" si="5"/>
        <v>0</v>
      </c>
      <c r="O130" s="251"/>
      <c r="P130" s="251"/>
      <c r="Q130" s="251"/>
      <c r="R130" s="134"/>
      <c r="T130" s="165" t="s">
        <v>3</v>
      </c>
      <c r="U130" s="40" t="s">
        <v>39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212</v>
      </c>
      <c r="AT130" s="14" t="s">
        <v>217</v>
      </c>
      <c r="AU130" s="14" t="s">
        <v>74</v>
      </c>
      <c r="AY130" s="14" t="s">
        <v>196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9</v>
      </c>
      <c r="BK130" s="110">
        <f t="shared" si="14"/>
        <v>0</v>
      </c>
      <c r="BL130" s="14" t="s">
        <v>212</v>
      </c>
      <c r="BM130" s="14" t="s">
        <v>2686</v>
      </c>
    </row>
    <row r="131" spans="2:63" s="1" customFormat="1" ht="49.9" customHeight="1">
      <c r="B131" s="31"/>
      <c r="C131" s="32"/>
      <c r="D131" s="152" t="s">
        <v>349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266">
        <f aca="true" t="shared" si="15" ref="N131:N136">BK131</f>
        <v>0</v>
      </c>
      <c r="O131" s="267"/>
      <c r="P131" s="267"/>
      <c r="Q131" s="267"/>
      <c r="R131" s="33"/>
      <c r="T131" s="70"/>
      <c r="U131" s="32"/>
      <c r="V131" s="32"/>
      <c r="W131" s="32"/>
      <c r="X131" s="32"/>
      <c r="Y131" s="32"/>
      <c r="Z131" s="32"/>
      <c r="AA131" s="71"/>
      <c r="AT131" s="14" t="s">
        <v>73</v>
      </c>
      <c r="AU131" s="14" t="s">
        <v>74</v>
      </c>
      <c r="AY131" s="14" t="s">
        <v>350</v>
      </c>
      <c r="BK131" s="110">
        <f>SUM(BK132:BK136)</f>
        <v>0</v>
      </c>
    </row>
    <row r="132" spans="2:63" s="1" customFormat="1" ht="22.35" customHeight="1">
      <c r="B132" s="31"/>
      <c r="C132" s="173" t="s">
        <v>3</v>
      </c>
      <c r="D132" s="173" t="s">
        <v>217</v>
      </c>
      <c r="E132" s="174" t="s">
        <v>3</v>
      </c>
      <c r="F132" s="257" t="s">
        <v>3</v>
      </c>
      <c r="G132" s="258"/>
      <c r="H132" s="258"/>
      <c r="I132" s="258"/>
      <c r="J132" s="175" t="s">
        <v>3</v>
      </c>
      <c r="K132" s="172"/>
      <c r="L132" s="253"/>
      <c r="M132" s="255"/>
      <c r="N132" s="256">
        <f t="shared" si="15"/>
        <v>0</v>
      </c>
      <c r="O132" s="255"/>
      <c r="P132" s="255"/>
      <c r="Q132" s="255"/>
      <c r="R132" s="33"/>
      <c r="T132" s="165" t="s">
        <v>3</v>
      </c>
      <c r="U132" s="176" t="s">
        <v>39</v>
      </c>
      <c r="V132" s="32"/>
      <c r="W132" s="32"/>
      <c r="X132" s="32"/>
      <c r="Y132" s="32"/>
      <c r="Z132" s="32"/>
      <c r="AA132" s="71"/>
      <c r="AT132" s="14" t="s">
        <v>350</v>
      </c>
      <c r="AU132" s="14" t="s">
        <v>9</v>
      </c>
      <c r="AY132" s="14" t="s">
        <v>350</v>
      </c>
      <c r="BE132" s="110">
        <f>IF(U132="základní",N132,0)</f>
        <v>0</v>
      </c>
      <c r="BF132" s="110">
        <f>IF(U132="snížená",N132,0)</f>
        <v>0</v>
      </c>
      <c r="BG132" s="110">
        <f>IF(U132="zákl. přenesená",N132,0)</f>
        <v>0</v>
      </c>
      <c r="BH132" s="110">
        <f>IF(U132="sníž. přenesená",N132,0)</f>
        <v>0</v>
      </c>
      <c r="BI132" s="110">
        <f>IF(U132="nulová",N132,0)</f>
        <v>0</v>
      </c>
      <c r="BJ132" s="14" t="s">
        <v>9</v>
      </c>
      <c r="BK132" s="110">
        <f>L132*K132</f>
        <v>0</v>
      </c>
    </row>
    <row r="133" spans="2:63" s="1" customFormat="1" ht="22.35" customHeight="1">
      <c r="B133" s="31"/>
      <c r="C133" s="173" t="s">
        <v>3</v>
      </c>
      <c r="D133" s="173" t="s">
        <v>217</v>
      </c>
      <c r="E133" s="174" t="s">
        <v>3</v>
      </c>
      <c r="F133" s="257" t="s">
        <v>3</v>
      </c>
      <c r="G133" s="258"/>
      <c r="H133" s="258"/>
      <c r="I133" s="258"/>
      <c r="J133" s="175" t="s">
        <v>3</v>
      </c>
      <c r="K133" s="172"/>
      <c r="L133" s="253"/>
      <c r="M133" s="255"/>
      <c r="N133" s="256">
        <f t="shared" si="15"/>
        <v>0</v>
      </c>
      <c r="O133" s="255"/>
      <c r="P133" s="255"/>
      <c r="Q133" s="255"/>
      <c r="R133" s="33"/>
      <c r="T133" s="165" t="s">
        <v>3</v>
      </c>
      <c r="U133" s="176" t="s">
        <v>39</v>
      </c>
      <c r="V133" s="32"/>
      <c r="W133" s="32"/>
      <c r="X133" s="32"/>
      <c r="Y133" s="32"/>
      <c r="Z133" s="32"/>
      <c r="AA133" s="71"/>
      <c r="AT133" s="14" t="s">
        <v>350</v>
      </c>
      <c r="AU133" s="14" t="s">
        <v>9</v>
      </c>
      <c r="AY133" s="14" t="s">
        <v>350</v>
      </c>
      <c r="BE133" s="110">
        <f>IF(U133="základní",N133,0)</f>
        <v>0</v>
      </c>
      <c r="BF133" s="110">
        <f>IF(U133="snížená",N133,0)</f>
        <v>0</v>
      </c>
      <c r="BG133" s="110">
        <f>IF(U133="zákl. přenesená",N133,0)</f>
        <v>0</v>
      </c>
      <c r="BH133" s="110">
        <f>IF(U133="sníž. přenesená",N133,0)</f>
        <v>0</v>
      </c>
      <c r="BI133" s="110">
        <f>IF(U133="nulová",N133,0)</f>
        <v>0</v>
      </c>
      <c r="BJ133" s="14" t="s">
        <v>9</v>
      </c>
      <c r="BK133" s="110">
        <f>L133*K133</f>
        <v>0</v>
      </c>
    </row>
    <row r="134" spans="2:63" s="1" customFormat="1" ht="22.35" customHeight="1">
      <c r="B134" s="31"/>
      <c r="C134" s="173" t="s">
        <v>3</v>
      </c>
      <c r="D134" s="173" t="s">
        <v>217</v>
      </c>
      <c r="E134" s="174" t="s">
        <v>3</v>
      </c>
      <c r="F134" s="257" t="s">
        <v>3</v>
      </c>
      <c r="G134" s="258"/>
      <c r="H134" s="258"/>
      <c r="I134" s="258"/>
      <c r="J134" s="175" t="s">
        <v>3</v>
      </c>
      <c r="K134" s="172"/>
      <c r="L134" s="253"/>
      <c r="M134" s="255"/>
      <c r="N134" s="256">
        <f t="shared" si="15"/>
        <v>0</v>
      </c>
      <c r="O134" s="255"/>
      <c r="P134" s="255"/>
      <c r="Q134" s="255"/>
      <c r="R134" s="33"/>
      <c r="T134" s="165" t="s">
        <v>3</v>
      </c>
      <c r="U134" s="176" t="s">
        <v>39</v>
      </c>
      <c r="V134" s="32"/>
      <c r="W134" s="32"/>
      <c r="X134" s="32"/>
      <c r="Y134" s="32"/>
      <c r="Z134" s="32"/>
      <c r="AA134" s="71"/>
      <c r="AT134" s="14" t="s">
        <v>350</v>
      </c>
      <c r="AU134" s="14" t="s">
        <v>9</v>
      </c>
      <c r="AY134" s="14" t="s">
        <v>350</v>
      </c>
      <c r="BE134" s="110">
        <f>IF(U134="základní",N134,0)</f>
        <v>0</v>
      </c>
      <c r="BF134" s="110">
        <f>IF(U134="snížená",N134,0)</f>
        <v>0</v>
      </c>
      <c r="BG134" s="110">
        <f>IF(U134="zákl. přenesená",N134,0)</f>
        <v>0</v>
      </c>
      <c r="BH134" s="110">
        <f>IF(U134="sníž. přenesená",N134,0)</f>
        <v>0</v>
      </c>
      <c r="BI134" s="110">
        <f>IF(U134="nulová",N134,0)</f>
        <v>0</v>
      </c>
      <c r="BJ134" s="14" t="s">
        <v>9</v>
      </c>
      <c r="BK134" s="110">
        <f>L134*K134</f>
        <v>0</v>
      </c>
    </row>
    <row r="135" spans="2:63" s="1" customFormat="1" ht="22.35" customHeight="1">
      <c r="B135" s="31"/>
      <c r="C135" s="173" t="s">
        <v>3</v>
      </c>
      <c r="D135" s="173" t="s">
        <v>217</v>
      </c>
      <c r="E135" s="174" t="s">
        <v>3</v>
      </c>
      <c r="F135" s="257" t="s">
        <v>3</v>
      </c>
      <c r="G135" s="258"/>
      <c r="H135" s="258"/>
      <c r="I135" s="258"/>
      <c r="J135" s="175" t="s">
        <v>3</v>
      </c>
      <c r="K135" s="172"/>
      <c r="L135" s="253"/>
      <c r="M135" s="255"/>
      <c r="N135" s="256">
        <f t="shared" si="15"/>
        <v>0</v>
      </c>
      <c r="O135" s="255"/>
      <c r="P135" s="255"/>
      <c r="Q135" s="255"/>
      <c r="R135" s="33"/>
      <c r="T135" s="165" t="s">
        <v>3</v>
      </c>
      <c r="U135" s="176" t="s">
        <v>39</v>
      </c>
      <c r="V135" s="32"/>
      <c r="W135" s="32"/>
      <c r="X135" s="32"/>
      <c r="Y135" s="32"/>
      <c r="Z135" s="32"/>
      <c r="AA135" s="71"/>
      <c r="AT135" s="14" t="s">
        <v>350</v>
      </c>
      <c r="AU135" s="14" t="s">
        <v>9</v>
      </c>
      <c r="AY135" s="14" t="s">
        <v>350</v>
      </c>
      <c r="BE135" s="110">
        <f>IF(U135="základní",N135,0)</f>
        <v>0</v>
      </c>
      <c r="BF135" s="110">
        <f>IF(U135="snížená",N135,0)</f>
        <v>0</v>
      </c>
      <c r="BG135" s="110">
        <f>IF(U135="zákl. přenesená",N135,0)</f>
        <v>0</v>
      </c>
      <c r="BH135" s="110">
        <f>IF(U135="sníž. přenesená",N135,0)</f>
        <v>0</v>
      </c>
      <c r="BI135" s="110">
        <f>IF(U135="nulová",N135,0)</f>
        <v>0</v>
      </c>
      <c r="BJ135" s="14" t="s">
        <v>9</v>
      </c>
      <c r="BK135" s="110">
        <f>L135*K135</f>
        <v>0</v>
      </c>
    </row>
    <row r="136" spans="2:63" s="1" customFormat="1" ht="22.35" customHeight="1">
      <c r="B136" s="31"/>
      <c r="C136" s="173" t="s">
        <v>3</v>
      </c>
      <c r="D136" s="173" t="s">
        <v>217</v>
      </c>
      <c r="E136" s="174" t="s">
        <v>3</v>
      </c>
      <c r="F136" s="257" t="s">
        <v>3</v>
      </c>
      <c r="G136" s="258"/>
      <c r="H136" s="258"/>
      <c r="I136" s="258"/>
      <c r="J136" s="175" t="s">
        <v>3</v>
      </c>
      <c r="K136" s="172"/>
      <c r="L136" s="253"/>
      <c r="M136" s="255"/>
      <c r="N136" s="256">
        <f t="shared" si="15"/>
        <v>0</v>
      </c>
      <c r="O136" s="255"/>
      <c r="P136" s="255"/>
      <c r="Q136" s="255"/>
      <c r="R136" s="33"/>
      <c r="T136" s="165" t="s">
        <v>3</v>
      </c>
      <c r="U136" s="176" t="s">
        <v>39</v>
      </c>
      <c r="V136" s="52"/>
      <c r="W136" s="52"/>
      <c r="X136" s="52"/>
      <c r="Y136" s="52"/>
      <c r="Z136" s="52"/>
      <c r="AA136" s="54"/>
      <c r="AT136" s="14" t="s">
        <v>350</v>
      </c>
      <c r="AU136" s="14" t="s">
        <v>9</v>
      </c>
      <c r="AY136" s="14" t="s">
        <v>350</v>
      </c>
      <c r="BE136" s="110">
        <f>IF(U136="základní",N136,0)</f>
        <v>0</v>
      </c>
      <c r="BF136" s="110">
        <f>IF(U136="snížená",N136,0)</f>
        <v>0</v>
      </c>
      <c r="BG136" s="110">
        <f>IF(U136="zákl. přenesená",N136,0)</f>
        <v>0</v>
      </c>
      <c r="BH136" s="110">
        <f>IF(U136="sníž. přenesená",N136,0)</f>
        <v>0</v>
      </c>
      <c r="BI136" s="110">
        <f>IF(U136="nulová",N136,0)</f>
        <v>0</v>
      </c>
      <c r="BJ136" s="14" t="s">
        <v>9</v>
      </c>
      <c r="BK136" s="110">
        <f>L136*K136</f>
        <v>0</v>
      </c>
    </row>
    <row r="137" spans="2:18" s="1" customFormat="1" ht="6.95" customHeight="1">
      <c r="B137" s="55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7"/>
    </row>
  </sheetData>
  <mergeCells count="119">
    <mergeCell ref="S2:AC2"/>
    <mergeCell ref="F135:I135"/>
    <mergeCell ref="L135:M135"/>
    <mergeCell ref="N135:Q135"/>
    <mergeCell ref="F136:I136"/>
    <mergeCell ref="L136:M136"/>
    <mergeCell ref="N136:Q136"/>
    <mergeCell ref="N118:Q118"/>
    <mergeCell ref="N131:Q131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H1:K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19:Q119"/>
    <mergeCell ref="F120:I120"/>
    <mergeCell ref="L120:M120"/>
    <mergeCell ref="N120:Q120"/>
    <mergeCell ref="F121:I121"/>
    <mergeCell ref="L121:M121"/>
    <mergeCell ref="N121:Q121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M85:Q85"/>
    <mergeCell ref="C87:G87"/>
    <mergeCell ref="N87:Q87"/>
    <mergeCell ref="N89:Q89"/>
    <mergeCell ref="N90:Q90"/>
    <mergeCell ref="N92:Q92"/>
    <mergeCell ref="D93:H93"/>
    <mergeCell ref="N93:Q93"/>
    <mergeCell ref="D94:H94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132:D137">
      <formula1>"K,M"</formula1>
    </dataValidation>
    <dataValidation type="list" allowBlank="1" showInputMessage="1" showErrorMessage="1" error="Povoleny jsou hodnoty základní, snížená, zákl. přenesená, sníž. přenesená, nulová." sqref="U132:U13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0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135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2198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351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N128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ROUND((((SUM(BE128:BE135)+SUM(BE154:BE297))+SUM(BE299:BE303))),2)</f>
        <v>0</v>
      </c>
      <c r="I33" s="204"/>
      <c r="J33" s="204"/>
      <c r="K33" s="32"/>
      <c r="L33" s="32"/>
      <c r="M33" s="233">
        <f>ROUND(((ROUND((SUM(BE128:BE135)+SUM(BE154:BE297)),2)*F33)+SUM(BE299:BE303)*F33),2)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ROUND((((SUM(BF128:BF135)+SUM(BF154:BF297))+SUM(BF299:BF303))),2)</f>
        <v>0</v>
      </c>
      <c r="I34" s="204"/>
      <c r="J34" s="204"/>
      <c r="K34" s="32"/>
      <c r="L34" s="32"/>
      <c r="M34" s="233">
        <f>ROUND(((ROUND((SUM(BF128:BF135)+SUM(BF154:BF297)),2)*F34)+SUM(BF299:BF303)*F34),2)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ROUND((((SUM(BG128:BG135)+SUM(BG154:BG297))+SUM(BG299:BG303))),2)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ROUND((((SUM(BH128:BH135)+SUM(BH154:BH297))+SUM(BH299:BH303))),2)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ROUND((((SUM(BI128:BI135)+SUM(BI154:BI297))+SUM(BI299:BI303))),2)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2198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MR a EL - M + R a ELEKTROINSTALACE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N154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2687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N155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353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N156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354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N158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355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N160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356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N162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357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N164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2688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N171</f>
        <v>0</v>
      </c>
      <c r="O96" s="220"/>
      <c r="P96" s="220"/>
      <c r="Q96" s="220"/>
      <c r="R96" s="129"/>
    </row>
    <row r="97" spans="2:18" s="8" customFormat="1" ht="19.9" customHeight="1">
      <c r="B97" s="128"/>
      <c r="C97" s="95"/>
      <c r="D97" s="106" t="s">
        <v>359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N173</f>
        <v>0</v>
      </c>
      <c r="O97" s="220"/>
      <c r="P97" s="220"/>
      <c r="Q97" s="220"/>
      <c r="R97" s="129"/>
    </row>
    <row r="98" spans="2:18" s="8" customFormat="1" ht="19.9" customHeight="1">
      <c r="B98" s="128"/>
      <c r="C98" s="95"/>
      <c r="D98" s="106" t="s">
        <v>360</v>
      </c>
      <c r="E98" s="95"/>
      <c r="F98" s="95"/>
      <c r="G98" s="95"/>
      <c r="H98" s="95"/>
      <c r="I98" s="95"/>
      <c r="J98" s="95"/>
      <c r="K98" s="95"/>
      <c r="L98" s="95"/>
      <c r="M98" s="95"/>
      <c r="N98" s="219">
        <f>N175</f>
        <v>0</v>
      </c>
      <c r="O98" s="220"/>
      <c r="P98" s="220"/>
      <c r="Q98" s="220"/>
      <c r="R98" s="129"/>
    </row>
    <row r="99" spans="2:18" s="8" customFormat="1" ht="19.9" customHeight="1">
      <c r="B99" s="128"/>
      <c r="C99" s="95"/>
      <c r="D99" s="106" t="s">
        <v>359</v>
      </c>
      <c r="E99" s="95"/>
      <c r="F99" s="95"/>
      <c r="G99" s="95"/>
      <c r="H99" s="95"/>
      <c r="I99" s="95"/>
      <c r="J99" s="95"/>
      <c r="K99" s="95"/>
      <c r="L99" s="95"/>
      <c r="M99" s="95"/>
      <c r="N99" s="219">
        <f>N177</f>
        <v>0</v>
      </c>
      <c r="O99" s="220"/>
      <c r="P99" s="220"/>
      <c r="Q99" s="220"/>
      <c r="R99" s="129"/>
    </row>
    <row r="100" spans="2:18" s="8" customFormat="1" ht="19.9" customHeight="1">
      <c r="B100" s="128"/>
      <c r="C100" s="95"/>
      <c r="D100" s="106" t="s">
        <v>2689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19">
        <f>N179</f>
        <v>0</v>
      </c>
      <c r="O100" s="220"/>
      <c r="P100" s="220"/>
      <c r="Q100" s="220"/>
      <c r="R100" s="129"/>
    </row>
    <row r="101" spans="2:18" s="8" customFormat="1" ht="19.9" customHeight="1">
      <c r="B101" s="128"/>
      <c r="C101" s="95"/>
      <c r="D101" s="106" t="s">
        <v>359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19">
        <f>N183</f>
        <v>0</v>
      </c>
      <c r="O101" s="220"/>
      <c r="P101" s="220"/>
      <c r="Q101" s="220"/>
      <c r="R101" s="129"/>
    </row>
    <row r="102" spans="2:18" s="8" customFormat="1" ht="19.9" customHeight="1">
      <c r="B102" s="128"/>
      <c r="C102" s="95"/>
      <c r="D102" s="106" t="s">
        <v>1954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19">
        <f>N185</f>
        <v>0</v>
      </c>
      <c r="O102" s="220"/>
      <c r="P102" s="220"/>
      <c r="Q102" s="220"/>
      <c r="R102" s="129"/>
    </row>
    <row r="103" spans="2:18" s="8" customFormat="1" ht="19.9" customHeight="1">
      <c r="B103" s="128"/>
      <c r="C103" s="95"/>
      <c r="D103" s="106" t="s">
        <v>1955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19">
        <f>N189</f>
        <v>0</v>
      </c>
      <c r="O103" s="220"/>
      <c r="P103" s="220"/>
      <c r="Q103" s="220"/>
      <c r="R103" s="129"/>
    </row>
    <row r="104" spans="2:18" s="8" customFormat="1" ht="19.9" customHeight="1">
      <c r="B104" s="128"/>
      <c r="C104" s="95"/>
      <c r="D104" s="106" t="s">
        <v>1956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219">
        <f>N191</f>
        <v>0</v>
      </c>
      <c r="O104" s="220"/>
      <c r="P104" s="220"/>
      <c r="Q104" s="220"/>
      <c r="R104" s="129"/>
    </row>
    <row r="105" spans="2:18" s="8" customFormat="1" ht="19.9" customHeight="1">
      <c r="B105" s="128"/>
      <c r="C105" s="95"/>
      <c r="D105" s="106" t="s">
        <v>1957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19">
        <f>N193</f>
        <v>0</v>
      </c>
      <c r="O105" s="220"/>
      <c r="P105" s="220"/>
      <c r="Q105" s="220"/>
      <c r="R105" s="129"/>
    </row>
    <row r="106" spans="2:18" s="8" customFormat="1" ht="19.9" customHeight="1">
      <c r="B106" s="128"/>
      <c r="C106" s="95"/>
      <c r="D106" s="106" t="s">
        <v>1958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219">
        <f>N203</f>
        <v>0</v>
      </c>
      <c r="O106" s="220"/>
      <c r="P106" s="220"/>
      <c r="Q106" s="220"/>
      <c r="R106" s="129"/>
    </row>
    <row r="107" spans="2:18" s="8" customFormat="1" ht="19.9" customHeight="1">
      <c r="B107" s="128"/>
      <c r="C107" s="95"/>
      <c r="D107" s="106" t="s">
        <v>1959</v>
      </c>
      <c r="E107" s="95"/>
      <c r="F107" s="95"/>
      <c r="G107" s="95"/>
      <c r="H107" s="95"/>
      <c r="I107" s="95"/>
      <c r="J107" s="95"/>
      <c r="K107" s="95"/>
      <c r="L107" s="95"/>
      <c r="M107" s="95"/>
      <c r="N107" s="219">
        <f>N208</f>
        <v>0</v>
      </c>
      <c r="O107" s="220"/>
      <c r="P107" s="220"/>
      <c r="Q107" s="220"/>
      <c r="R107" s="129"/>
    </row>
    <row r="108" spans="2:18" s="7" customFormat="1" ht="24.95" customHeight="1">
      <c r="B108" s="124"/>
      <c r="C108" s="125"/>
      <c r="D108" s="126" t="s">
        <v>2690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38">
        <f>N213</f>
        <v>0</v>
      </c>
      <c r="O108" s="239"/>
      <c r="P108" s="239"/>
      <c r="Q108" s="239"/>
      <c r="R108" s="127"/>
    </row>
    <row r="109" spans="2:18" s="7" customFormat="1" ht="24.95" customHeight="1">
      <c r="B109" s="124"/>
      <c r="C109" s="125"/>
      <c r="D109" s="126" t="s">
        <v>1961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238">
        <f>N214</f>
        <v>0</v>
      </c>
      <c r="O109" s="239"/>
      <c r="P109" s="239"/>
      <c r="Q109" s="239"/>
      <c r="R109" s="127"/>
    </row>
    <row r="110" spans="2:18" s="8" customFormat="1" ht="19.9" customHeight="1">
      <c r="B110" s="128"/>
      <c r="C110" s="95"/>
      <c r="D110" s="106" t="s">
        <v>2691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219">
        <f>N215</f>
        <v>0</v>
      </c>
      <c r="O110" s="220"/>
      <c r="P110" s="220"/>
      <c r="Q110" s="220"/>
      <c r="R110" s="129"/>
    </row>
    <row r="111" spans="2:18" s="8" customFormat="1" ht="19.9" customHeight="1">
      <c r="B111" s="128"/>
      <c r="C111" s="95"/>
      <c r="D111" s="106" t="s">
        <v>2071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219">
        <f>N220</f>
        <v>0</v>
      </c>
      <c r="O111" s="220"/>
      <c r="P111" s="220"/>
      <c r="Q111" s="220"/>
      <c r="R111" s="129"/>
    </row>
    <row r="112" spans="2:18" s="8" customFormat="1" ht="19.9" customHeight="1">
      <c r="B112" s="128"/>
      <c r="C112" s="95"/>
      <c r="D112" s="106" t="s">
        <v>2692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219">
        <f>N225</f>
        <v>0</v>
      </c>
      <c r="O112" s="220"/>
      <c r="P112" s="220"/>
      <c r="Q112" s="220"/>
      <c r="R112" s="129"/>
    </row>
    <row r="113" spans="2:18" s="8" customFormat="1" ht="19.9" customHeight="1">
      <c r="B113" s="128"/>
      <c r="C113" s="95"/>
      <c r="D113" s="106" t="s">
        <v>2693</v>
      </c>
      <c r="E113" s="95"/>
      <c r="F113" s="95"/>
      <c r="G113" s="95"/>
      <c r="H113" s="95"/>
      <c r="I113" s="95"/>
      <c r="J113" s="95"/>
      <c r="K113" s="95"/>
      <c r="L113" s="95"/>
      <c r="M113" s="95"/>
      <c r="N113" s="219">
        <f>N230</f>
        <v>0</v>
      </c>
      <c r="O113" s="220"/>
      <c r="P113" s="220"/>
      <c r="Q113" s="220"/>
      <c r="R113" s="129"/>
    </row>
    <row r="114" spans="2:18" s="7" customFormat="1" ht="24.95" customHeight="1">
      <c r="B114" s="124"/>
      <c r="C114" s="125"/>
      <c r="D114" s="126" t="s">
        <v>2694</v>
      </c>
      <c r="E114" s="125"/>
      <c r="F114" s="125"/>
      <c r="G114" s="125"/>
      <c r="H114" s="125"/>
      <c r="I114" s="125"/>
      <c r="J114" s="125"/>
      <c r="K114" s="125"/>
      <c r="L114" s="125"/>
      <c r="M114" s="125"/>
      <c r="N114" s="238">
        <f>N244</f>
        <v>0</v>
      </c>
      <c r="O114" s="239"/>
      <c r="P114" s="239"/>
      <c r="Q114" s="239"/>
      <c r="R114" s="127"/>
    </row>
    <row r="115" spans="2:18" s="7" customFormat="1" ht="24.95" customHeight="1">
      <c r="B115" s="124"/>
      <c r="C115" s="125"/>
      <c r="D115" s="126" t="s">
        <v>2695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238">
        <f>N245</f>
        <v>0</v>
      </c>
      <c r="O115" s="239"/>
      <c r="P115" s="239"/>
      <c r="Q115" s="239"/>
      <c r="R115" s="127"/>
    </row>
    <row r="116" spans="2:18" s="8" customFormat="1" ht="19.9" customHeight="1">
      <c r="B116" s="128"/>
      <c r="C116" s="95"/>
      <c r="D116" s="106" t="s">
        <v>2696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219">
        <f>N246</f>
        <v>0</v>
      </c>
      <c r="O116" s="220"/>
      <c r="P116" s="220"/>
      <c r="Q116" s="220"/>
      <c r="R116" s="129"/>
    </row>
    <row r="117" spans="2:18" s="8" customFormat="1" ht="19.9" customHeight="1">
      <c r="B117" s="128"/>
      <c r="C117" s="95"/>
      <c r="D117" s="106" t="s">
        <v>2697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219">
        <f>N248</f>
        <v>0</v>
      </c>
      <c r="O117" s="220"/>
      <c r="P117" s="220"/>
      <c r="Q117" s="220"/>
      <c r="R117" s="129"/>
    </row>
    <row r="118" spans="2:18" s="8" customFormat="1" ht="19.9" customHeight="1">
      <c r="B118" s="128"/>
      <c r="C118" s="95"/>
      <c r="D118" s="106" t="s">
        <v>2698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219">
        <f>N250</f>
        <v>0</v>
      </c>
      <c r="O118" s="220"/>
      <c r="P118" s="220"/>
      <c r="Q118" s="220"/>
      <c r="R118" s="129"/>
    </row>
    <row r="119" spans="2:18" s="8" customFormat="1" ht="19.9" customHeight="1">
      <c r="B119" s="128"/>
      <c r="C119" s="95"/>
      <c r="D119" s="106" t="s">
        <v>2699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219">
        <f>N257</f>
        <v>0</v>
      </c>
      <c r="O119" s="220"/>
      <c r="P119" s="220"/>
      <c r="Q119" s="220"/>
      <c r="R119" s="129"/>
    </row>
    <row r="120" spans="2:18" s="8" customFormat="1" ht="19.9" customHeight="1">
      <c r="B120" s="128"/>
      <c r="C120" s="95"/>
      <c r="D120" s="106" t="s">
        <v>2700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219">
        <f>N263</f>
        <v>0</v>
      </c>
      <c r="O120" s="220"/>
      <c r="P120" s="220"/>
      <c r="Q120" s="220"/>
      <c r="R120" s="129"/>
    </row>
    <row r="121" spans="2:18" s="8" customFormat="1" ht="19.9" customHeight="1">
      <c r="B121" s="128"/>
      <c r="C121" s="95"/>
      <c r="D121" s="106" t="s">
        <v>2701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219">
        <f>N281</f>
        <v>0</v>
      </c>
      <c r="O121" s="220"/>
      <c r="P121" s="220"/>
      <c r="Q121" s="220"/>
      <c r="R121" s="129"/>
    </row>
    <row r="122" spans="2:18" s="8" customFormat="1" ht="19.9" customHeight="1">
      <c r="B122" s="128"/>
      <c r="C122" s="95"/>
      <c r="D122" s="106" t="s">
        <v>2702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219">
        <f>N283</f>
        <v>0</v>
      </c>
      <c r="O122" s="220"/>
      <c r="P122" s="220"/>
      <c r="Q122" s="220"/>
      <c r="R122" s="129"/>
    </row>
    <row r="123" spans="2:18" s="8" customFormat="1" ht="19.9" customHeight="1">
      <c r="B123" s="128"/>
      <c r="C123" s="95"/>
      <c r="D123" s="106" t="s">
        <v>2703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219">
        <f>N291</f>
        <v>0</v>
      </c>
      <c r="O123" s="220"/>
      <c r="P123" s="220"/>
      <c r="Q123" s="220"/>
      <c r="R123" s="129"/>
    </row>
    <row r="124" spans="2:18" s="8" customFormat="1" ht="19.9" customHeight="1">
      <c r="B124" s="128"/>
      <c r="C124" s="95"/>
      <c r="D124" s="106" t="s">
        <v>2704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219">
        <f>N293</f>
        <v>0</v>
      </c>
      <c r="O124" s="220"/>
      <c r="P124" s="220"/>
      <c r="Q124" s="220"/>
      <c r="R124" s="129"/>
    </row>
    <row r="125" spans="2:18" s="7" customFormat="1" ht="24.95" customHeight="1">
      <c r="B125" s="124"/>
      <c r="C125" s="125"/>
      <c r="D125" s="126" t="s">
        <v>2705</v>
      </c>
      <c r="E125" s="125"/>
      <c r="F125" s="125"/>
      <c r="G125" s="125"/>
      <c r="H125" s="125"/>
      <c r="I125" s="125"/>
      <c r="J125" s="125"/>
      <c r="K125" s="125"/>
      <c r="L125" s="125"/>
      <c r="M125" s="125"/>
      <c r="N125" s="238">
        <f>N297</f>
        <v>0</v>
      </c>
      <c r="O125" s="239"/>
      <c r="P125" s="239"/>
      <c r="Q125" s="239"/>
      <c r="R125" s="127"/>
    </row>
    <row r="126" spans="2:18" s="7" customFormat="1" ht="21.75" customHeight="1">
      <c r="B126" s="124"/>
      <c r="C126" s="125"/>
      <c r="D126" s="126" t="s">
        <v>172</v>
      </c>
      <c r="E126" s="125"/>
      <c r="F126" s="125"/>
      <c r="G126" s="125"/>
      <c r="H126" s="125"/>
      <c r="I126" s="125"/>
      <c r="J126" s="125"/>
      <c r="K126" s="125"/>
      <c r="L126" s="125"/>
      <c r="M126" s="125"/>
      <c r="N126" s="240">
        <f>N298</f>
        <v>0</v>
      </c>
      <c r="O126" s="239"/>
      <c r="P126" s="239"/>
      <c r="Q126" s="239"/>
      <c r="R126" s="127"/>
    </row>
    <row r="127" spans="2:18" s="1" customFormat="1" ht="21.75" customHeight="1"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3"/>
    </row>
    <row r="128" spans="2:21" s="1" customFormat="1" ht="29.25" customHeight="1">
      <c r="B128" s="31"/>
      <c r="C128" s="123" t="s">
        <v>173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241">
        <f>ROUND(N129+N130+N131+N132+N133+N134,2)</f>
        <v>0</v>
      </c>
      <c r="O128" s="204"/>
      <c r="P128" s="204"/>
      <c r="Q128" s="204"/>
      <c r="R128" s="33"/>
      <c r="T128" s="130"/>
      <c r="U128" s="131" t="s">
        <v>38</v>
      </c>
    </row>
    <row r="129" spans="2:65" s="1" customFormat="1" ht="18" customHeight="1">
      <c r="B129" s="132"/>
      <c r="C129" s="133"/>
      <c r="D129" s="227" t="s">
        <v>174</v>
      </c>
      <c r="E129" s="242"/>
      <c r="F129" s="242"/>
      <c r="G129" s="242"/>
      <c r="H129" s="242"/>
      <c r="I129" s="133"/>
      <c r="J129" s="133"/>
      <c r="K129" s="133"/>
      <c r="L129" s="133"/>
      <c r="M129" s="133"/>
      <c r="N129" s="228">
        <f>ROUND(N89*T129,2)</f>
        <v>0</v>
      </c>
      <c r="O129" s="242"/>
      <c r="P129" s="242"/>
      <c r="Q129" s="242"/>
      <c r="R129" s="134"/>
      <c r="S129" s="133"/>
      <c r="T129" s="135"/>
      <c r="U129" s="136" t="s">
        <v>39</v>
      </c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8" t="s">
        <v>175</v>
      </c>
      <c r="AZ129" s="137"/>
      <c r="BA129" s="137"/>
      <c r="BB129" s="137"/>
      <c r="BC129" s="137"/>
      <c r="BD129" s="137"/>
      <c r="BE129" s="139">
        <f aca="true" t="shared" si="0" ref="BE129:BE134">IF(U129="základní",N129,0)</f>
        <v>0</v>
      </c>
      <c r="BF129" s="139">
        <f aca="true" t="shared" si="1" ref="BF129:BF134">IF(U129="snížená",N129,0)</f>
        <v>0</v>
      </c>
      <c r="BG129" s="139">
        <f aca="true" t="shared" si="2" ref="BG129:BG134">IF(U129="zákl. přenesená",N129,0)</f>
        <v>0</v>
      </c>
      <c r="BH129" s="139">
        <f aca="true" t="shared" si="3" ref="BH129:BH134">IF(U129="sníž. přenesená",N129,0)</f>
        <v>0</v>
      </c>
      <c r="BI129" s="139">
        <f aca="true" t="shared" si="4" ref="BI129:BI134">IF(U129="nulová",N129,0)</f>
        <v>0</v>
      </c>
      <c r="BJ129" s="138" t="s">
        <v>9</v>
      </c>
      <c r="BK129" s="137"/>
      <c r="BL129" s="137"/>
      <c r="BM129" s="137"/>
    </row>
    <row r="130" spans="2:65" s="1" customFormat="1" ht="18" customHeight="1">
      <c r="B130" s="132"/>
      <c r="C130" s="133"/>
      <c r="D130" s="227" t="s">
        <v>176</v>
      </c>
      <c r="E130" s="242"/>
      <c r="F130" s="242"/>
      <c r="G130" s="242"/>
      <c r="H130" s="242"/>
      <c r="I130" s="133"/>
      <c r="J130" s="133"/>
      <c r="K130" s="133"/>
      <c r="L130" s="133"/>
      <c r="M130" s="133"/>
      <c r="N130" s="228">
        <f>ROUND(N89*T130,2)</f>
        <v>0</v>
      </c>
      <c r="O130" s="242"/>
      <c r="P130" s="242"/>
      <c r="Q130" s="242"/>
      <c r="R130" s="134"/>
      <c r="S130" s="133"/>
      <c r="T130" s="135"/>
      <c r="U130" s="136" t="s">
        <v>39</v>
      </c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8" t="s">
        <v>175</v>
      </c>
      <c r="AZ130" s="137"/>
      <c r="BA130" s="137"/>
      <c r="BB130" s="137"/>
      <c r="BC130" s="137"/>
      <c r="BD130" s="137"/>
      <c r="BE130" s="139">
        <f t="shared" si="0"/>
        <v>0</v>
      </c>
      <c r="BF130" s="139">
        <f t="shared" si="1"/>
        <v>0</v>
      </c>
      <c r="BG130" s="139">
        <f t="shared" si="2"/>
        <v>0</v>
      </c>
      <c r="BH130" s="139">
        <f t="shared" si="3"/>
        <v>0</v>
      </c>
      <c r="BI130" s="139">
        <f t="shared" si="4"/>
        <v>0</v>
      </c>
      <c r="BJ130" s="138" t="s">
        <v>9</v>
      </c>
      <c r="BK130" s="137"/>
      <c r="BL130" s="137"/>
      <c r="BM130" s="137"/>
    </row>
    <row r="131" spans="2:65" s="1" customFormat="1" ht="18" customHeight="1">
      <c r="B131" s="132"/>
      <c r="C131" s="133"/>
      <c r="D131" s="227" t="s">
        <v>177</v>
      </c>
      <c r="E131" s="242"/>
      <c r="F131" s="242"/>
      <c r="G131" s="242"/>
      <c r="H131" s="242"/>
      <c r="I131" s="133"/>
      <c r="J131" s="133"/>
      <c r="K131" s="133"/>
      <c r="L131" s="133"/>
      <c r="M131" s="133"/>
      <c r="N131" s="228">
        <f>ROUND(N89*T131,2)</f>
        <v>0</v>
      </c>
      <c r="O131" s="242"/>
      <c r="P131" s="242"/>
      <c r="Q131" s="242"/>
      <c r="R131" s="134"/>
      <c r="S131" s="133"/>
      <c r="T131" s="135"/>
      <c r="U131" s="136" t="s">
        <v>39</v>
      </c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8" t="s">
        <v>175</v>
      </c>
      <c r="AZ131" s="137"/>
      <c r="BA131" s="137"/>
      <c r="BB131" s="137"/>
      <c r="BC131" s="137"/>
      <c r="BD131" s="137"/>
      <c r="BE131" s="139">
        <f t="shared" si="0"/>
        <v>0</v>
      </c>
      <c r="BF131" s="139">
        <f t="shared" si="1"/>
        <v>0</v>
      </c>
      <c r="BG131" s="139">
        <f t="shared" si="2"/>
        <v>0</v>
      </c>
      <c r="BH131" s="139">
        <f t="shared" si="3"/>
        <v>0</v>
      </c>
      <c r="BI131" s="139">
        <f t="shared" si="4"/>
        <v>0</v>
      </c>
      <c r="BJ131" s="138" t="s">
        <v>9</v>
      </c>
      <c r="BK131" s="137"/>
      <c r="BL131" s="137"/>
      <c r="BM131" s="137"/>
    </row>
    <row r="132" spans="2:65" s="1" customFormat="1" ht="18" customHeight="1">
      <c r="B132" s="132"/>
      <c r="C132" s="133"/>
      <c r="D132" s="227" t="s">
        <v>178</v>
      </c>
      <c r="E132" s="242"/>
      <c r="F132" s="242"/>
      <c r="G132" s="242"/>
      <c r="H132" s="242"/>
      <c r="I132" s="133"/>
      <c r="J132" s="133"/>
      <c r="K132" s="133"/>
      <c r="L132" s="133"/>
      <c r="M132" s="133"/>
      <c r="N132" s="228">
        <f>ROUND(N89*T132,2)</f>
        <v>0</v>
      </c>
      <c r="O132" s="242"/>
      <c r="P132" s="242"/>
      <c r="Q132" s="242"/>
      <c r="R132" s="134"/>
      <c r="S132" s="133"/>
      <c r="T132" s="135"/>
      <c r="U132" s="136" t="s">
        <v>39</v>
      </c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8" t="s">
        <v>175</v>
      </c>
      <c r="AZ132" s="137"/>
      <c r="BA132" s="137"/>
      <c r="BB132" s="137"/>
      <c r="BC132" s="137"/>
      <c r="BD132" s="137"/>
      <c r="BE132" s="139">
        <f t="shared" si="0"/>
        <v>0</v>
      </c>
      <c r="BF132" s="139">
        <f t="shared" si="1"/>
        <v>0</v>
      </c>
      <c r="BG132" s="139">
        <f t="shared" si="2"/>
        <v>0</v>
      </c>
      <c r="BH132" s="139">
        <f t="shared" si="3"/>
        <v>0</v>
      </c>
      <c r="BI132" s="139">
        <f t="shared" si="4"/>
        <v>0</v>
      </c>
      <c r="BJ132" s="138" t="s">
        <v>9</v>
      </c>
      <c r="BK132" s="137"/>
      <c r="BL132" s="137"/>
      <c r="BM132" s="137"/>
    </row>
    <row r="133" spans="2:65" s="1" customFormat="1" ht="18" customHeight="1">
      <c r="B133" s="132"/>
      <c r="C133" s="133"/>
      <c r="D133" s="227" t="s">
        <v>179</v>
      </c>
      <c r="E133" s="242"/>
      <c r="F133" s="242"/>
      <c r="G133" s="242"/>
      <c r="H133" s="242"/>
      <c r="I133" s="133"/>
      <c r="J133" s="133"/>
      <c r="K133" s="133"/>
      <c r="L133" s="133"/>
      <c r="M133" s="133"/>
      <c r="N133" s="228">
        <f>ROUND(N89*T133,2)</f>
        <v>0</v>
      </c>
      <c r="O133" s="242"/>
      <c r="P133" s="242"/>
      <c r="Q133" s="242"/>
      <c r="R133" s="134"/>
      <c r="S133" s="133"/>
      <c r="T133" s="135"/>
      <c r="U133" s="136" t="s">
        <v>39</v>
      </c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8" t="s">
        <v>175</v>
      </c>
      <c r="AZ133" s="137"/>
      <c r="BA133" s="137"/>
      <c r="BB133" s="137"/>
      <c r="BC133" s="137"/>
      <c r="BD133" s="137"/>
      <c r="BE133" s="139">
        <f t="shared" si="0"/>
        <v>0</v>
      </c>
      <c r="BF133" s="139">
        <f t="shared" si="1"/>
        <v>0</v>
      </c>
      <c r="BG133" s="139">
        <f t="shared" si="2"/>
        <v>0</v>
      </c>
      <c r="BH133" s="139">
        <f t="shared" si="3"/>
        <v>0</v>
      </c>
      <c r="BI133" s="139">
        <f t="shared" si="4"/>
        <v>0</v>
      </c>
      <c r="BJ133" s="138" t="s">
        <v>9</v>
      </c>
      <c r="BK133" s="137"/>
      <c r="BL133" s="137"/>
      <c r="BM133" s="137"/>
    </row>
    <row r="134" spans="2:65" s="1" customFormat="1" ht="18" customHeight="1">
      <c r="B134" s="132"/>
      <c r="C134" s="133"/>
      <c r="D134" s="140" t="s">
        <v>180</v>
      </c>
      <c r="E134" s="133"/>
      <c r="F134" s="133"/>
      <c r="G134" s="133"/>
      <c r="H134" s="133"/>
      <c r="I134" s="133"/>
      <c r="J134" s="133"/>
      <c r="K134" s="133"/>
      <c r="L134" s="133"/>
      <c r="M134" s="133"/>
      <c r="N134" s="228">
        <f>ROUND(N89*T134,2)</f>
        <v>0</v>
      </c>
      <c r="O134" s="242"/>
      <c r="P134" s="242"/>
      <c r="Q134" s="242"/>
      <c r="R134" s="134"/>
      <c r="S134" s="133"/>
      <c r="T134" s="141"/>
      <c r="U134" s="142" t="s">
        <v>39</v>
      </c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8" t="s">
        <v>181</v>
      </c>
      <c r="AZ134" s="137"/>
      <c r="BA134" s="137"/>
      <c r="BB134" s="137"/>
      <c r="BC134" s="137"/>
      <c r="BD134" s="137"/>
      <c r="BE134" s="139">
        <f t="shared" si="0"/>
        <v>0</v>
      </c>
      <c r="BF134" s="139">
        <f t="shared" si="1"/>
        <v>0</v>
      </c>
      <c r="BG134" s="139">
        <f t="shared" si="2"/>
        <v>0</v>
      </c>
      <c r="BH134" s="139">
        <f t="shared" si="3"/>
        <v>0</v>
      </c>
      <c r="BI134" s="139">
        <f t="shared" si="4"/>
        <v>0</v>
      </c>
      <c r="BJ134" s="138" t="s">
        <v>9</v>
      </c>
      <c r="BK134" s="137"/>
      <c r="BL134" s="137"/>
      <c r="BM134" s="137"/>
    </row>
    <row r="135" spans="2:18" s="1" customFormat="1" ht="13.5"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3"/>
    </row>
    <row r="136" spans="2:18" s="1" customFormat="1" ht="29.25" customHeight="1">
      <c r="B136" s="31"/>
      <c r="C136" s="115" t="s">
        <v>150</v>
      </c>
      <c r="D136" s="116"/>
      <c r="E136" s="116"/>
      <c r="F136" s="116"/>
      <c r="G136" s="116"/>
      <c r="H136" s="116"/>
      <c r="I136" s="116"/>
      <c r="J136" s="116"/>
      <c r="K136" s="116"/>
      <c r="L136" s="225">
        <f>ROUND(SUM(N89+N128),2)</f>
        <v>0</v>
      </c>
      <c r="M136" s="237"/>
      <c r="N136" s="237"/>
      <c r="O136" s="237"/>
      <c r="P136" s="237"/>
      <c r="Q136" s="237"/>
      <c r="R136" s="33"/>
    </row>
    <row r="137" spans="2:18" s="1" customFormat="1" ht="6.95" customHeight="1">
      <c r="B137" s="55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7"/>
    </row>
    <row r="141" spans="2:18" s="1" customFormat="1" ht="6.95" customHeight="1">
      <c r="B141" s="58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60"/>
    </row>
    <row r="142" spans="2:18" s="1" customFormat="1" ht="36.95" customHeight="1">
      <c r="B142" s="31"/>
      <c r="C142" s="185" t="s">
        <v>182</v>
      </c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33"/>
    </row>
    <row r="143" spans="2:18" s="1" customFormat="1" ht="6.95" customHeight="1"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3"/>
    </row>
    <row r="144" spans="2:18" s="1" customFormat="1" ht="30" customHeight="1">
      <c r="B144" s="31"/>
      <c r="C144" s="26" t="s">
        <v>18</v>
      </c>
      <c r="D144" s="32"/>
      <c r="E144" s="32"/>
      <c r="F144" s="229" t="str">
        <f>F6</f>
        <v>ODOLOV</v>
      </c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32"/>
      <c r="R144" s="33"/>
    </row>
    <row r="145" spans="2:18" ht="30" customHeight="1">
      <c r="B145" s="18"/>
      <c r="C145" s="26" t="s">
        <v>153</v>
      </c>
      <c r="D145" s="19"/>
      <c r="E145" s="19"/>
      <c r="F145" s="229" t="s">
        <v>2198</v>
      </c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9"/>
      <c r="R145" s="20"/>
    </row>
    <row r="146" spans="2:18" s="1" customFormat="1" ht="36.95" customHeight="1">
      <c r="B146" s="31"/>
      <c r="C146" s="65" t="s">
        <v>155</v>
      </c>
      <c r="D146" s="32"/>
      <c r="E146" s="32"/>
      <c r="F146" s="205" t="str">
        <f>F8</f>
        <v>MR a EL - M + R a ELEKTROINSTALACE</v>
      </c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32"/>
      <c r="R146" s="33"/>
    </row>
    <row r="147" spans="2:18" s="1" customFormat="1" ht="6.95" customHeight="1"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3"/>
    </row>
    <row r="148" spans="2:18" s="1" customFormat="1" ht="18" customHeight="1">
      <c r="B148" s="31"/>
      <c r="C148" s="26" t="s">
        <v>22</v>
      </c>
      <c r="D148" s="32"/>
      <c r="E148" s="32"/>
      <c r="F148" s="24" t="str">
        <f>F10</f>
        <v xml:space="preserve"> </v>
      </c>
      <c r="G148" s="32"/>
      <c r="H148" s="32"/>
      <c r="I148" s="32"/>
      <c r="J148" s="32"/>
      <c r="K148" s="26" t="s">
        <v>24</v>
      </c>
      <c r="L148" s="32"/>
      <c r="M148" s="235" t="str">
        <f>IF(O10="","",O10)</f>
        <v>8.7.2016</v>
      </c>
      <c r="N148" s="204"/>
      <c r="O148" s="204"/>
      <c r="P148" s="204"/>
      <c r="Q148" s="32"/>
      <c r="R148" s="33"/>
    </row>
    <row r="149" spans="2:18" s="1" customFormat="1" ht="6.95" customHeight="1"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3"/>
    </row>
    <row r="150" spans="2:18" s="1" customFormat="1" ht="15">
      <c r="B150" s="31"/>
      <c r="C150" s="26" t="s">
        <v>26</v>
      </c>
      <c r="D150" s="32"/>
      <c r="E150" s="32"/>
      <c r="F150" s="24" t="str">
        <f>E13</f>
        <v xml:space="preserve"> </v>
      </c>
      <c r="G150" s="32"/>
      <c r="H150" s="32"/>
      <c r="I150" s="32"/>
      <c r="J150" s="32"/>
      <c r="K150" s="26" t="s">
        <v>31</v>
      </c>
      <c r="L150" s="32"/>
      <c r="M150" s="190" t="str">
        <f>E19</f>
        <v xml:space="preserve"> </v>
      </c>
      <c r="N150" s="204"/>
      <c r="O150" s="204"/>
      <c r="P150" s="204"/>
      <c r="Q150" s="204"/>
      <c r="R150" s="33"/>
    </row>
    <row r="151" spans="2:18" s="1" customFormat="1" ht="14.45" customHeight="1">
      <c r="B151" s="31"/>
      <c r="C151" s="26" t="s">
        <v>29</v>
      </c>
      <c r="D151" s="32"/>
      <c r="E151" s="32"/>
      <c r="F151" s="24" t="str">
        <f>IF(E16="","",E16)</f>
        <v>Vyplň údaj</v>
      </c>
      <c r="G151" s="32"/>
      <c r="H151" s="32"/>
      <c r="I151" s="32"/>
      <c r="J151" s="32"/>
      <c r="K151" s="26" t="s">
        <v>33</v>
      </c>
      <c r="L151" s="32"/>
      <c r="M151" s="190" t="str">
        <f>E22</f>
        <v xml:space="preserve"> </v>
      </c>
      <c r="N151" s="204"/>
      <c r="O151" s="204"/>
      <c r="P151" s="204"/>
      <c r="Q151" s="204"/>
      <c r="R151" s="33"/>
    </row>
    <row r="152" spans="2:18" s="1" customFormat="1" ht="10.35" customHeight="1">
      <c r="B152" s="31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3"/>
    </row>
    <row r="153" spans="2:27" s="9" customFormat="1" ht="29.25" customHeight="1">
      <c r="B153" s="143"/>
      <c r="C153" s="144" t="s">
        <v>183</v>
      </c>
      <c r="D153" s="145" t="s">
        <v>184</v>
      </c>
      <c r="E153" s="145" t="s">
        <v>56</v>
      </c>
      <c r="F153" s="243" t="s">
        <v>185</v>
      </c>
      <c r="G153" s="244"/>
      <c r="H153" s="244"/>
      <c r="I153" s="244"/>
      <c r="J153" s="145" t="s">
        <v>186</v>
      </c>
      <c r="K153" s="145" t="s">
        <v>187</v>
      </c>
      <c r="L153" s="245" t="s">
        <v>188</v>
      </c>
      <c r="M153" s="244"/>
      <c r="N153" s="243" t="s">
        <v>160</v>
      </c>
      <c r="O153" s="244"/>
      <c r="P153" s="244"/>
      <c r="Q153" s="246"/>
      <c r="R153" s="146"/>
      <c r="T153" s="73" t="s">
        <v>189</v>
      </c>
      <c r="U153" s="74" t="s">
        <v>38</v>
      </c>
      <c r="V153" s="74" t="s">
        <v>190</v>
      </c>
      <c r="W153" s="74" t="s">
        <v>191</v>
      </c>
      <c r="X153" s="74" t="s">
        <v>192</v>
      </c>
      <c r="Y153" s="74" t="s">
        <v>193</v>
      </c>
      <c r="Z153" s="74" t="s">
        <v>194</v>
      </c>
      <c r="AA153" s="75" t="s">
        <v>195</v>
      </c>
    </row>
    <row r="154" spans="2:63" s="1" customFormat="1" ht="29.25" customHeight="1">
      <c r="B154" s="31"/>
      <c r="C154" s="77" t="s">
        <v>157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260">
        <f>BK154</f>
        <v>0</v>
      </c>
      <c r="O154" s="261"/>
      <c r="P154" s="261"/>
      <c r="Q154" s="261"/>
      <c r="R154" s="33"/>
      <c r="T154" s="76"/>
      <c r="U154" s="47"/>
      <c r="V154" s="47"/>
      <c r="W154" s="147">
        <f>W155+W213+W214+W244+W245+W297+W298</f>
        <v>0</v>
      </c>
      <c r="X154" s="47"/>
      <c r="Y154" s="147">
        <f>Y155+Y213+Y214+Y244+Y245+Y297+Y298</f>
        <v>0</v>
      </c>
      <c r="Z154" s="47"/>
      <c r="AA154" s="148">
        <f>AA155+AA213+AA214+AA244+AA245+AA297+AA298</f>
        <v>0</v>
      </c>
      <c r="AT154" s="14" t="s">
        <v>73</v>
      </c>
      <c r="AU154" s="14" t="s">
        <v>162</v>
      </c>
      <c r="BK154" s="149">
        <f>BK155+BK213+BK214+BK244+BK245+BK297+BK298</f>
        <v>0</v>
      </c>
    </row>
    <row r="155" spans="2:63" s="10" customFormat="1" ht="37.35" customHeight="1">
      <c r="B155" s="150"/>
      <c r="C155" s="151"/>
      <c r="D155" s="152" t="s">
        <v>2687</v>
      </c>
      <c r="E155" s="152"/>
      <c r="F155" s="152"/>
      <c r="G155" s="152"/>
      <c r="H155" s="152"/>
      <c r="I155" s="152"/>
      <c r="J155" s="152"/>
      <c r="K155" s="152"/>
      <c r="L155" s="152"/>
      <c r="M155" s="152"/>
      <c r="N155" s="240">
        <f>BK155</f>
        <v>0</v>
      </c>
      <c r="O155" s="238"/>
      <c r="P155" s="238"/>
      <c r="Q155" s="238"/>
      <c r="R155" s="153"/>
      <c r="T155" s="154"/>
      <c r="U155" s="151"/>
      <c r="V155" s="151"/>
      <c r="W155" s="155">
        <f>W156+W158+W160+W162+W164+W171+W173+W175+W177+W179+W183+W185+W189+W191+W193+W203+W208</f>
        <v>0</v>
      </c>
      <c r="X155" s="151"/>
      <c r="Y155" s="155">
        <f>Y156+Y158+Y160+Y162+Y164+Y171+Y173+Y175+Y177+Y179+Y183+Y185+Y189+Y191+Y193+Y203+Y208</f>
        <v>0</v>
      </c>
      <c r="Z155" s="151"/>
      <c r="AA155" s="156">
        <f>AA156+AA158+AA160+AA162+AA164+AA171+AA173+AA175+AA177+AA179+AA183+AA185+AA189+AA191+AA193+AA203+AA208</f>
        <v>0</v>
      </c>
      <c r="AR155" s="157" t="s">
        <v>9</v>
      </c>
      <c r="AT155" s="158" t="s">
        <v>73</v>
      </c>
      <c r="AU155" s="158" t="s">
        <v>74</v>
      </c>
      <c r="AY155" s="157" t="s">
        <v>196</v>
      </c>
      <c r="BK155" s="159">
        <f>BK156+BK158+BK160+BK162+BK164+BK171+BK173+BK175+BK177+BK179+BK183+BK185+BK189+BK191+BK193+BK203+BK208</f>
        <v>0</v>
      </c>
    </row>
    <row r="156" spans="2:63" s="10" customFormat="1" ht="19.9" customHeight="1">
      <c r="B156" s="150"/>
      <c r="C156" s="151"/>
      <c r="D156" s="160" t="s">
        <v>353</v>
      </c>
      <c r="E156" s="160"/>
      <c r="F156" s="160"/>
      <c r="G156" s="160"/>
      <c r="H156" s="160"/>
      <c r="I156" s="160"/>
      <c r="J156" s="160"/>
      <c r="K156" s="160"/>
      <c r="L156" s="160"/>
      <c r="M156" s="160"/>
      <c r="N156" s="262">
        <f>BK156</f>
        <v>0</v>
      </c>
      <c r="O156" s="263"/>
      <c r="P156" s="263"/>
      <c r="Q156" s="263"/>
      <c r="R156" s="153"/>
      <c r="T156" s="154"/>
      <c r="U156" s="151"/>
      <c r="V156" s="151"/>
      <c r="W156" s="155">
        <f>W157</f>
        <v>0</v>
      </c>
      <c r="X156" s="151"/>
      <c r="Y156" s="155">
        <f>Y157</f>
        <v>0</v>
      </c>
      <c r="Z156" s="151"/>
      <c r="AA156" s="156">
        <f>AA157</f>
        <v>0</v>
      </c>
      <c r="AR156" s="157" t="s">
        <v>9</v>
      </c>
      <c r="AT156" s="158" t="s">
        <v>73</v>
      </c>
      <c r="AU156" s="158" t="s">
        <v>9</v>
      </c>
      <c r="AY156" s="157" t="s">
        <v>196</v>
      </c>
      <c r="BK156" s="159">
        <f>BK157</f>
        <v>0</v>
      </c>
    </row>
    <row r="157" spans="2:65" s="1" customFormat="1" ht="22.5" customHeight="1">
      <c r="B157" s="132"/>
      <c r="C157" s="168" t="s">
        <v>74</v>
      </c>
      <c r="D157" s="168" t="s">
        <v>217</v>
      </c>
      <c r="E157" s="169" t="s">
        <v>2706</v>
      </c>
      <c r="F157" s="252" t="s">
        <v>2707</v>
      </c>
      <c r="G157" s="251"/>
      <c r="H157" s="251"/>
      <c r="I157" s="251"/>
      <c r="J157" s="170" t="s">
        <v>386</v>
      </c>
      <c r="K157" s="171">
        <v>1</v>
      </c>
      <c r="L157" s="253">
        <v>0</v>
      </c>
      <c r="M157" s="251"/>
      <c r="N157" s="254">
        <f>ROUND(L157*K157,0)</f>
        <v>0</v>
      </c>
      <c r="O157" s="251"/>
      <c r="P157" s="251"/>
      <c r="Q157" s="251"/>
      <c r="R157" s="134"/>
      <c r="T157" s="165" t="s">
        <v>3</v>
      </c>
      <c r="U157" s="40" t="s">
        <v>39</v>
      </c>
      <c r="V157" s="32"/>
      <c r="W157" s="166">
        <f>V157*K157</f>
        <v>0</v>
      </c>
      <c r="X157" s="166">
        <v>0</v>
      </c>
      <c r="Y157" s="166">
        <f>X157*K157</f>
        <v>0</v>
      </c>
      <c r="Z157" s="166">
        <v>0</v>
      </c>
      <c r="AA157" s="167">
        <f>Z157*K157</f>
        <v>0</v>
      </c>
      <c r="AR157" s="14" t="s">
        <v>212</v>
      </c>
      <c r="AT157" s="14" t="s">
        <v>217</v>
      </c>
      <c r="AU157" s="14" t="s">
        <v>84</v>
      </c>
      <c r="AY157" s="14" t="s">
        <v>196</v>
      </c>
      <c r="BE157" s="110">
        <f>IF(U157="základní",N157,0)</f>
        <v>0</v>
      </c>
      <c r="BF157" s="110">
        <f>IF(U157="snížená",N157,0)</f>
        <v>0</v>
      </c>
      <c r="BG157" s="110">
        <f>IF(U157="zákl. přenesená",N157,0)</f>
        <v>0</v>
      </c>
      <c r="BH157" s="110">
        <f>IF(U157="sníž. přenesená",N157,0)</f>
        <v>0</v>
      </c>
      <c r="BI157" s="110">
        <f>IF(U157="nulová",N157,0)</f>
        <v>0</v>
      </c>
      <c r="BJ157" s="14" t="s">
        <v>9</v>
      </c>
      <c r="BK157" s="110">
        <f>ROUND(L157*K157,0)</f>
        <v>0</v>
      </c>
      <c r="BL157" s="14" t="s">
        <v>212</v>
      </c>
      <c r="BM157" s="14" t="s">
        <v>84</v>
      </c>
    </row>
    <row r="158" spans="2:63" s="10" customFormat="1" ht="29.85" customHeight="1">
      <c r="B158" s="150"/>
      <c r="C158" s="151"/>
      <c r="D158" s="160" t="s">
        <v>354</v>
      </c>
      <c r="E158" s="160"/>
      <c r="F158" s="160"/>
      <c r="G158" s="160"/>
      <c r="H158" s="160"/>
      <c r="I158" s="160"/>
      <c r="J158" s="160"/>
      <c r="K158" s="160"/>
      <c r="L158" s="160"/>
      <c r="M158" s="160"/>
      <c r="N158" s="264">
        <f>BK158</f>
        <v>0</v>
      </c>
      <c r="O158" s="265"/>
      <c r="P158" s="265"/>
      <c r="Q158" s="265"/>
      <c r="R158" s="153"/>
      <c r="T158" s="154"/>
      <c r="U158" s="151"/>
      <c r="V158" s="151"/>
      <c r="W158" s="155">
        <f>W159</f>
        <v>0</v>
      </c>
      <c r="X158" s="151"/>
      <c r="Y158" s="155">
        <f>Y159</f>
        <v>0</v>
      </c>
      <c r="Z158" s="151"/>
      <c r="AA158" s="156">
        <f>AA159</f>
        <v>0</v>
      </c>
      <c r="AR158" s="157" t="s">
        <v>9</v>
      </c>
      <c r="AT158" s="158" t="s">
        <v>73</v>
      </c>
      <c r="AU158" s="158" t="s">
        <v>9</v>
      </c>
      <c r="AY158" s="157" t="s">
        <v>196</v>
      </c>
      <c r="BK158" s="159">
        <f>BK159</f>
        <v>0</v>
      </c>
    </row>
    <row r="159" spans="2:65" s="1" customFormat="1" ht="31.5" customHeight="1">
      <c r="B159" s="132"/>
      <c r="C159" s="168" t="s">
        <v>74</v>
      </c>
      <c r="D159" s="168" t="s">
        <v>217</v>
      </c>
      <c r="E159" s="169" t="s">
        <v>936</v>
      </c>
      <c r="F159" s="252" t="s">
        <v>388</v>
      </c>
      <c r="G159" s="251"/>
      <c r="H159" s="251"/>
      <c r="I159" s="251"/>
      <c r="J159" s="170" t="s">
        <v>386</v>
      </c>
      <c r="K159" s="171">
        <v>1</v>
      </c>
      <c r="L159" s="253">
        <v>0</v>
      </c>
      <c r="M159" s="251"/>
      <c r="N159" s="254">
        <f>ROUND(L159*K159,0)</f>
        <v>0</v>
      </c>
      <c r="O159" s="251"/>
      <c r="P159" s="251"/>
      <c r="Q159" s="251"/>
      <c r="R159" s="134"/>
      <c r="T159" s="165" t="s">
        <v>3</v>
      </c>
      <c r="U159" s="40" t="s">
        <v>39</v>
      </c>
      <c r="V159" s="32"/>
      <c r="W159" s="166">
        <f>V159*K159</f>
        <v>0</v>
      </c>
      <c r="X159" s="166">
        <v>0</v>
      </c>
      <c r="Y159" s="166">
        <f>X159*K159</f>
        <v>0</v>
      </c>
      <c r="Z159" s="166">
        <v>0</v>
      </c>
      <c r="AA159" s="167">
        <f>Z159*K159</f>
        <v>0</v>
      </c>
      <c r="AR159" s="14" t="s">
        <v>212</v>
      </c>
      <c r="AT159" s="14" t="s">
        <v>217</v>
      </c>
      <c r="AU159" s="14" t="s">
        <v>84</v>
      </c>
      <c r="AY159" s="14" t="s">
        <v>196</v>
      </c>
      <c r="BE159" s="110">
        <f>IF(U159="základní",N159,0)</f>
        <v>0</v>
      </c>
      <c r="BF159" s="110">
        <f>IF(U159="snížená",N159,0)</f>
        <v>0</v>
      </c>
      <c r="BG159" s="110">
        <f>IF(U159="zákl. přenesená",N159,0)</f>
        <v>0</v>
      </c>
      <c r="BH159" s="110">
        <f>IF(U159="sníž. přenesená",N159,0)</f>
        <v>0</v>
      </c>
      <c r="BI159" s="110">
        <f>IF(U159="nulová",N159,0)</f>
        <v>0</v>
      </c>
      <c r="BJ159" s="14" t="s">
        <v>9</v>
      </c>
      <c r="BK159" s="110">
        <f>ROUND(L159*K159,0)</f>
        <v>0</v>
      </c>
      <c r="BL159" s="14" t="s">
        <v>212</v>
      </c>
      <c r="BM159" s="14" t="s">
        <v>212</v>
      </c>
    </row>
    <row r="160" spans="2:63" s="10" customFormat="1" ht="29.85" customHeight="1">
      <c r="B160" s="150"/>
      <c r="C160" s="151"/>
      <c r="D160" s="160" t="s">
        <v>355</v>
      </c>
      <c r="E160" s="160"/>
      <c r="F160" s="160"/>
      <c r="G160" s="160"/>
      <c r="H160" s="160"/>
      <c r="I160" s="160"/>
      <c r="J160" s="160"/>
      <c r="K160" s="160"/>
      <c r="L160" s="160"/>
      <c r="M160" s="160"/>
      <c r="N160" s="264">
        <f>BK160</f>
        <v>0</v>
      </c>
      <c r="O160" s="265"/>
      <c r="P160" s="265"/>
      <c r="Q160" s="265"/>
      <c r="R160" s="153"/>
      <c r="T160" s="154"/>
      <c r="U160" s="151"/>
      <c r="V160" s="151"/>
      <c r="W160" s="155">
        <f>W161</f>
        <v>0</v>
      </c>
      <c r="X160" s="151"/>
      <c r="Y160" s="155">
        <f>Y161</f>
        <v>0</v>
      </c>
      <c r="Z160" s="151"/>
      <c r="AA160" s="156">
        <f>AA161</f>
        <v>0</v>
      </c>
      <c r="AR160" s="157" t="s">
        <v>9</v>
      </c>
      <c r="AT160" s="158" t="s">
        <v>73</v>
      </c>
      <c r="AU160" s="158" t="s">
        <v>9</v>
      </c>
      <c r="AY160" s="157" t="s">
        <v>196</v>
      </c>
      <c r="BK160" s="159">
        <f>BK161</f>
        <v>0</v>
      </c>
    </row>
    <row r="161" spans="2:65" s="1" customFormat="1" ht="57" customHeight="1">
      <c r="B161" s="132"/>
      <c r="C161" s="168" t="s">
        <v>74</v>
      </c>
      <c r="D161" s="168" t="s">
        <v>217</v>
      </c>
      <c r="E161" s="169" t="s">
        <v>937</v>
      </c>
      <c r="F161" s="252" t="s">
        <v>938</v>
      </c>
      <c r="G161" s="251"/>
      <c r="H161" s="251"/>
      <c r="I161" s="251"/>
      <c r="J161" s="170" t="s">
        <v>386</v>
      </c>
      <c r="K161" s="171">
        <v>1</v>
      </c>
      <c r="L161" s="253">
        <v>0</v>
      </c>
      <c r="M161" s="251"/>
      <c r="N161" s="254">
        <f>ROUND(L161*K161,0)</f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>V161*K161</f>
        <v>0</v>
      </c>
      <c r="X161" s="166">
        <v>0</v>
      </c>
      <c r="Y161" s="166">
        <f>X161*K161</f>
        <v>0</v>
      </c>
      <c r="Z161" s="166">
        <v>0</v>
      </c>
      <c r="AA161" s="167">
        <f>Z161*K161</f>
        <v>0</v>
      </c>
      <c r="AR161" s="14" t="s">
        <v>212</v>
      </c>
      <c r="AT161" s="14" t="s">
        <v>217</v>
      </c>
      <c r="AU161" s="14" t="s">
        <v>84</v>
      </c>
      <c r="AY161" s="14" t="s">
        <v>196</v>
      </c>
      <c r="BE161" s="110">
        <f>IF(U161="základní",N161,0)</f>
        <v>0</v>
      </c>
      <c r="BF161" s="110">
        <f>IF(U161="snížená",N161,0)</f>
        <v>0</v>
      </c>
      <c r="BG161" s="110">
        <f>IF(U161="zákl. přenesená",N161,0)</f>
        <v>0</v>
      </c>
      <c r="BH161" s="110">
        <f>IF(U161="sníž. přenesená",N161,0)</f>
        <v>0</v>
      </c>
      <c r="BI161" s="110">
        <f>IF(U161="nulová",N161,0)</f>
        <v>0</v>
      </c>
      <c r="BJ161" s="14" t="s">
        <v>9</v>
      </c>
      <c r="BK161" s="110">
        <f>ROUND(L161*K161,0)</f>
        <v>0</v>
      </c>
      <c r="BL161" s="14" t="s">
        <v>212</v>
      </c>
      <c r="BM161" s="14" t="s">
        <v>221</v>
      </c>
    </row>
    <row r="162" spans="2:63" s="10" customFormat="1" ht="29.85" customHeight="1">
      <c r="B162" s="150"/>
      <c r="C162" s="151"/>
      <c r="D162" s="160" t="s">
        <v>356</v>
      </c>
      <c r="E162" s="160"/>
      <c r="F162" s="160"/>
      <c r="G162" s="160"/>
      <c r="H162" s="160"/>
      <c r="I162" s="160"/>
      <c r="J162" s="160"/>
      <c r="K162" s="160"/>
      <c r="L162" s="160"/>
      <c r="M162" s="160"/>
      <c r="N162" s="264">
        <f>BK162</f>
        <v>0</v>
      </c>
      <c r="O162" s="265"/>
      <c r="P162" s="265"/>
      <c r="Q162" s="265"/>
      <c r="R162" s="153"/>
      <c r="T162" s="154"/>
      <c r="U162" s="151"/>
      <c r="V162" s="151"/>
      <c r="W162" s="155">
        <f>W163</f>
        <v>0</v>
      </c>
      <c r="X162" s="151"/>
      <c r="Y162" s="155">
        <f>Y163</f>
        <v>0</v>
      </c>
      <c r="Z162" s="151"/>
      <c r="AA162" s="156">
        <f>AA163</f>
        <v>0</v>
      </c>
      <c r="AR162" s="157" t="s">
        <v>9</v>
      </c>
      <c r="AT162" s="158" t="s">
        <v>73</v>
      </c>
      <c r="AU162" s="158" t="s">
        <v>9</v>
      </c>
      <c r="AY162" s="157" t="s">
        <v>196</v>
      </c>
      <c r="BK162" s="159">
        <f>BK163</f>
        <v>0</v>
      </c>
    </row>
    <row r="163" spans="2:65" s="1" customFormat="1" ht="22.5" customHeight="1">
      <c r="B163" s="132"/>
      <c r="C163" s="168" t="s">
        <v>74</v>
      </c>
      <c r="D163" s="168" t="s">
        <v>217</v>
      </c>
      <c r="E163" s="169" t="s">
        <v>391</v>
      </c>
      <c r="F163" s="252" t="s">
        <v>392</v>
      </c>
      <c r="G163" s="251"/>
      <c r="H163" s="251"/>
      <c r="I163" s="251"/>
      <c r="J163" s="170" t="s">
        <v>386</v>
      </c>
      <c r="K163" s="171">
        <v>2</v>
      </c>
      <c r="L163" s="253">
        <v>0</v>
      </c>
      <c r="M163" s="251"/>
      <c r="N163" s="254">
        <f>ROUND(L163*K163,0)</f>
        <v>0</v>
      </c>
      <c r="O163" s="251"/>
      <c r="P163" s="251"/>
      <c r="Q163" s="251"/>
      <c r="R163" s="134"/>
      <c r="T163" s="165" t="s">
        <v>3</v>
      </c>
      <c r="U163" s="40" t="s">
        <v>39</v>
      </c>
      <c r="V163" s="32"/>
      <c r="W163" s="166">
        <f>V163*K163</f>
        <v>0</v>
      </c>
      <c r="X163" s="166">
        <v>0</v>
      </c>
      <c r="Y163" s="166">
        <f>X163*K163</f>
        <v>0</v>
      </c>
      <c r="Z163" s="166">
        <v>0</v>
      </c>
      <c r="AA163" s="167">
        <f>Z163*K163</f>
        <v>0</v>
      </c>
      <c r="AR163" s="14" t="s">
        <v>212</v>
      </c>
      <c r="AT163" s="14" t="s">
        <v>217</v>
      </c>
      <c r="AU163" s="14" t="s">
        <v>84</v>
      </c>
      <c r="AY163" s="14" t="s">
        <v>196</v>
      </c>
      <c r="BE163" s="110">
        <f>IF(U163="základní",N163,0)</f>
        <v>0</v>
      </c>
      <c r="BF163" s="110">
        <f>IF(U163="snížená",N163,0)</f>
        <v>0</v>
      </c>
      <c r="BG163" s="110">
        <f>IF(U163="zákl. přenesená",N163,0)</f>
        <v>0</v>
      </c>
      <c r="BH163" s="110">
        <f>IF(U163="sníž. přenesená",N163,0)</f>
        <v>0</v>
      </c>
      <c r="BI163" s="110">
        <f>IF(U163="nulová",N163,0)</f>
        <v>0</v>
      </c>
      <c r="BJ163" s="14" t="s">
        <v>9</v>
      </c>
      <c r="BK163" s="110">
        <f>ROUND(L163*K163,0)</f>
        <v>0</v>
      </c>
      <c r="BL163" s="14" t="s">
        <v>212</v>
      </c>
      <c r="BM163" s="14" t="s">
        <v>247</v>
      </c>
    </row>
    <row r="164" spans="2:63" s="10" customFormat="1" ht="29.85" customHeight="1">
      <c r="B164" s="150"/>
      <c r="C164" s="151"/>
      <c r="D164" s="160" t="s">
        <v>357</v>
      </c>
      <c r="E164" s="160"/>
      <c r="F164" s="160"/>
      <c r="G164" s="160"/>
      <c r="H164" s="160"/>
      <c r="I164" s="160"/>
      <c r="J164" s="160"/>
      <c r="K164" s="160"/>
      <c r="L164" s="160"/>
      <c r="M164" s="160"/>
      <c r="N164" s="264">
        <f>BK164</f>
        <v>0</v>
      </c>
      <c r="O164" s="265"/>
      <c r="P164" s="265"/>
      <c r="Q164" s="265"/>
      <c r="R164" s="153"/>
      <c r="T164" s="154"/>
      <c r="U164" s="151"/>
      <c r="V164" s="151"/>
      <c r="W164" s="155">
        <f>SUM(W165:W170)</f>
        <v>0</v>
      </c>
      <c r="X164" s="151"/>
      <c r="Y164" s="155">
        <f>SUM(Y165:Y170)</f>
        <v>0</v>
      </c>
      <c r="Z164" s="151"/>
      <c r="AA164" s="156">
        <f>SUM(AA165:AA170)</f>
        <v>0</v>
      </c>
      <c r="AR164" s="157" t="s">
        <v>9</v>
      </c>
      <c r="AT164" s="158" t="s">
        <v>73</v>
      </c>
      <c r="AU164" s="158" t="s">
        <v>9</v>
      </c>
      <c r="AY164" s="157" t="s">
        <v>196</v>
      </c>
      <c r="BK164" s="159">
        <f>SUM(BK165:BK170)</f>
        <v>0</v>
      </c>
    </row>
    <row r="165" spans="2:65" s="1" customFormat="1" ht="22.5" customHeight="1">
      <c r="B165" s="132"/>
      <c r="C165" s="168" t="s">
        <v>74</v>
      </c>
      <c r="D165" s="168" t="s">
        <v>217</v>
      </c>
      <c r="E165" s="169" t="s">
        <v>2708</v>
      </c>
      <c r="F165" s="252" t="s">
        <v>2709</v>
      </c>
      <c r="G165" s="251"/>
      <c r="H165" s="251"/>
      <c r="I165" s="251"/>
      <c r="J165" s="170" t="s">
        <v>386</v>
      </c>
      <c r="K165" s="171">
        <v>2</v>
      </c>
      <c r="L165" s="253">
        <v>0</v>
      </c>
      <c r="M165" s="251"/>
      <c r="N165" s="254">
        <f aca="true" t="shared" si="5" ref="N165:N170">ROUND(L165*K165,0)</f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 aca="true" t="shared" si="6" ref="W165:W170">V165*K165</f>
        <v>0</v>
      </c>
      <c r="X165" s="166">
        <v>0</v>
      </c>
      <c r="Y165" s="166">
        <f aca="true" t="shared" si="7" ref="Y165:Y170">X165*K165</f>
        <v>0</v>
      </c>
      <c r="Z165" s="166">
        <v>0</v>
      </c>
      <c r="AA165" s="167">
        <f aca="true" t="shared" si="8" ref="AA165:AA170">Z165*K165</f>
        <v>0</v>
      </c>
      <c r="AR165" s="14" t="s">
        <v>212</v>
      </c>
      <c r="AT165" s="14" t="s">
        <v>217</v>
      </c>
      <c r="AU165" s="14" t="s">
        <v>84</v>
      </c>
      <c r="AY165" s="14" t="s">
        <v>196</v>
      </c>
      <c r="BE165" s="110">
        <f aca="true" t="shared" si="9" ref="BE165:BE170">IF(U165="základní",N165,0)</f>
        <v>0</v>
      </c>
      <c r="BF165" s="110">
        <f aca="true" t="shared" si="10" ref="BF165:BF170">IF(U165="snížená",N165,0)</f>
        <v>0</v>
      </c>
      <c r="BG165" s="110">
        <f aca="true" t="shared" si="11" ref="BG165:BG170">IF(U165="zákl. přenesená",N165,0)</f>
        <v>0</v>
      </c>
      <c r="BH165" s="110">
        <f aca="true" t="shared" si="12" ref="BH165:BH170">IF(U165="sníž. přenesená",N165,0)</f>
        <v>0</v>
      </c>
      <c r="BI165" s="110">
        <f aca="true" t="shared" si="13" ref="BI165:BI170">IF(U165="nulová",N165,0)</f>
        <v>0</v>
      </c>
      <c r="BJ165" s="14" t="s">
        <v>9</v>
      </c>
      <c r="BK165" s="110">
        <f aca="true" t="shared" si="14" ref="BK165:BK170">ROUND(L165*K165,0)</f>
        <v>0</v>
      </c>
      <c r="BL165" s="14" t="s">
        <v>212</v>
      </c>
      <c r="BM165" s="14" t="s">
        <v>395</v>
      </c>
    </row>
    <row r="166" spans="2:65" s="1" customFormat="1" ht="22.5" customHeight="1">
      <c r="B166" s="132"/>
      <c r="C166" s="168" t="s">
        <v>74</v>
      </c>
      <c r="D166" s="168" t="s">
        <v>217</v>
      </c>
      <c r="E166" s="169" t="s">
        <v>2710</v>
      </c>
      <c r="F166" s="252" t="s">
        <v>2711</v>
      </c>
      <c r="G166" s="251"/>
      <c r="H166" s="251"/>
      <c r="I166" s="251"/>
      <c r="J166" s="170" t="s">
        <v>386</v>
      </c>
      <c r="K166" s="171">
        <v>17</v>
      </c>
      <c r="L166" s="253">
        <v>0</v>
      </c>
      <c r="M166" s="251"/>
      <c r="N166" s="254">
        <f t="shared" si="5"/>
        <v>0</v>
      </c>
      <c r="O166" s="251"/>
      <c r="P166" s="251"/>
      <c r="Q166" s="251"/>
      <c r="R166" s="134"/>
      <c r="T166" s="165" t="s">
        <v>3</v>
      </c>
      <c r="U166" s="40" t="s">
        <v>39</v>
      </c>
      <c r="V166" s="32"/>
      <c r="W166" s="166">
        <f t="shared" si="6"/>
        <v>0</v>
      </c>
      <c r="X166" s="166">
        <v>0</v>
      </c>
      <c r="Y166" s="166">
        <f t="shared" si="7"/>
        <v>0</v>
      </c>
      <c r="Z166" s="166">
        <v>0</v>
      </c>
      <c r="AA166" s="167">
        <f t="shared" si="8"/>
        <v>0</v>
      </c>
      <c r="AR166" s="14" t="s">
        <v>212</v>
      </c>
      <c r="AT166" s="14" t="s">
        <v>217</v>
      </c>
      <c r="AU166" s="14" t="s">
        <v>84</v>
      </c>
      <c r="AY166" s="14" t="s">
        <v>196</v>
      </c>
      <c r="BE166" s="110">
        <f t="shared" si="9"/>
        <v>0</v>
      </c>
      <c r="BF166" s="110">
        <f t="shared" si="10"/>
        <v>0</v>
      </c>
      <c r="BG166" s="110">
        <f t="shared" si="11"/>
        <v>0</v>
      </c>
      <c r="BH166" s="110">
        <f t="shared" si="12"/>
        <v>0</v>
      </c>
      <c r="BI166" s="110">
        <f t="shared" si="13"/>
        <v>0</v>
      </c>
      <c r="BJ166" s="14" t="s">
        <v>9</v>
      </c>
      <c r="BK166" s="110">
        <f t="shared" si="14"/>
        <v>0</v>
      </c>
      <c r="BL166" s="14" t="s">
        <v>212</v>
      </c>
      <c r="BM166" s="14" t="s">
        <v>398</v>
      </c>
    </row>
    <row r="167" spans="2:65" s="1" customFormat="1" ht="22.5" customHeight="1">
      <c r="B167" s="132"/>
      <c r="C167" s="168" t="s">
        <v>74</v>
      </c>
      <c r="D167" s="168" t="s">
        <v>217</v>
      </c>
      <c r="E167" s="169" t="s">
        <v>2712</v>
      </c>
      <c r="F167" s="252" t="s">
        <v>2713</v>
      </c>
      <c r="G167" s="251"/>
      <c r="H167" s="251"/>
      <c r="I167" s="251"/>
      <c r="J167" s="170" t="s">
        <v>386</v>
      </c>
      <c r="K167" s="171">
        <v>2</v>
      </c>
      <c r="L167" s="253">
        <v>0</v>
      </c>
      <c r="M167" s="251"/>
      <c r="N167" s="254">
        <f t="shared" si="5"/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 t="shared" si="6"/>
        <v>0</v>
      </c>
      <c r="X167" s="166">
        <v>0</v>
      </c>
      <c r="Y167" s="166">
        <f t="shared" si="7"/>
        <v>0</v>
      </c>
      <c r="Z167" s="166">
        <v>0</v>
      </c>
      <c r="AA167" s="167">
        <f t="shared" si="8"/>
        <v>0</v>
      </c>
      <c r="AR167" s="14" t="s">
        <v>212</v>
      </c>
      <c r="AT167" s="14" t="s">
        <v>217</v>
      </c>
      <c r="AU167" s="14" t="s">
        <v>84</v>
      </c>
      <c r="AY167" s="14" t="s">
        <v>196</v>
      </c>
      <c r="BE167" s="110">
        <f t="shared" si="9"/>
        <v>0</v>
      </c>
      <c r="BF167" s="110">
        <f t="shared" si="10"/>
        <v>0</v>
      </c>
      <c r="BG167" s="110">
        <f t="shared" si="11"/>
        <v>0</v>
      </c>
      <c r="BH167" s="110">
        <f t="shared" si="12"/>
        <v>0</v>
      </c>
      <c r="BI167" s="110">
        <f t="shared" si="13"/>
        <v>0</v>
      </c>
      <c r="BJ167" s="14" t="s">
        <v>9</v>
      </c>
      <c r="BK167" s="110">
        <f t="shared" si="14"/>
        <v>0</v>
      </c>
      <c r="BL167" s="14" t="s">
        <v>212</v>
      </c>
      <c r="BM167" s="14" t="s">
        <v>401</v>
      </c>
    </row>
    <row r="168" spans="2:65" s="1" customFormat="1" ht="22.5" customHeight="1">
      <c r="B168" s="132"/>
      <c r="C168" s="168" t="s">
        <v>74</v>
      </c>
      <c r="D168" s="168" t="s">
        <v>217</v>
      </c>
      <c r="E168" s="169" t="s">
        <v>2714</v>
      </c>
      <c r="F168" s="252" t="s">
        <v>2715</v>
      </c>
      <c r="G168" s="251"/>
      <c r="H168" s="251"/>
      <c r="I168" s="251"/>
      <c r="J168" s="170" t="s">
        <v>386</v>
      </c>
      <c r="K168" s="171">
        <v>2</v>
      </c>
      <c r="L168" s="253">
        <v>0</v>
      </c>
      <c r="M168" s="251"/>
      <c r="N168" s="254">
        <f t="shared" si="5"/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 t="shared" si="6"/>
        <v>0</v>
      </c>
      <c r="X168" s="166">
        <v>0</v>
      </c>
      <c r="Y168" s="166">
        <f t="shared" si="7"/>
        <v>0</v>
      </c>
      <c r="Z168" s="166">
        <v>0</v>
      </c>
      <c r="AA168" s="167">
        <f t="shared" si="8"/>
        <v>0</v>
      </c>
      <c r="AR168" s="14" t="s">
        <v>212</v>
      </c>
      <c r="AT168" s="14" t="s">
        <v>217</v>
      </c>
      <c r="AU168" s="14" t="s">
        <v>84</v>
      </c>
      <c r="AY168" s="14" t="s">
        <v>196</v>
      </c>
      <c r="BE168" s="110">
        <f t="shared" si="9"/>
        <v>0</v>
      </c>
      <c r="BF168" s="110">
        <f t="shared" si="10"/>
        <v>0</v>
      </c>
      <c r="BG168" s="110">
        <f t="shared" si="11"/>
        <v>0</v>
      </c>
      <c r="BH168" s="110">
        <f t="shared" si="12"/>
        <v>0</v>
      </c>
      <c r="BI168" s="110">
        <f t="shared" si="13"/>
        <v>0</v>
      </c>
      <c r="BJ168" s="14" t="s">
        <v>9</v>
      </c>
      <c r="BK168" s="110">
        <f t="shared" si="14"/>
        <v>0</v>
      </c>
      <c r="BL168" s="14" t="s">
        <v>212</v>
      </c>
      <c r="BM168" s="14" t="s">
        <v>203</v>
      </c>
    </row>
    <row r="169" spans="2:65" s="1" customFormat="1" ht="22.5" customHeight="1">
      <c r="B169" s="132"/>
      <c r="C169" s="168" t="s">
        <v>74</v>
      </c>
      <c r="D169" s="168" t="s">
        <v>217</v>
      </c>
      <c r="E169" s="169" t="s">
        <v>2716</v>
      </c>
      <c r="F169" s="252" t="s">
        <v>2717</v>
      </c>
      <c r="G169" s="251"/>
      <c r="H169" s="251"/>
      <c r="I169" s="251"/>
      <c r="J169" s="170" t="s">
        <v>386</v>
      </c>
      <c r="K169" s="171">
        <v>5</v>
      </c>
      <c r="L169" s="253">
        <v>0</v>
      </c>
      <c r="M169" s="251"/>
      <c r="N169" s="254">
        <f t="shared" si="5"/>
        <v>0</v>
      </c>
      <c r="O169" s="251"/>
      <c r="P169" s="251"/>
      <c r="Q169" s="251"/>
      <c r="R169" s="134"/>
      <c r="T169" s="165" t="s">
        <v>3</v>
      </c>
      <c r="U169" s="40" t="s">
        <v>39</v>
      </c>
      <c r="V169" s="32"/>
      <c r="W169" s="166">
        <f t="shared" si="6"/>
        <v>0</v>
      </c>
      <c r="X169" s="166">
        <v>0</v>
      </c>
      <c r="Y169" s="166">
        <f t="shared" si="7"/>
        <v>0</v>
      </c>
      <c r="Z169" s="166">
        <v>0</v>
      </c>
      <c r="AA169" s="167">
        <f t="shared" si="8"/>
        <v>0</v>
      </c>
      <c r="AR169" s="14" t="s">
        <v>212</v>
      </c>
      <c r="AT169" s="14" t="s">
        <v>217</v>
      </c>
      <c r="AU169" s="14" t="s">
        <v>84</v>
      </c>
      <c r="AY169" s="14" t="s">
        <v>196</v>
      </c>
      <c r="BE169" s="110">
        <f t="shared" si="9"/>
        <v>0</v>
      </c>
      <c r="BF169" s="110">
        <f t="shared" si="10"/>
        <v>0</v>
      </c>
      <c r="BG169" s="110">
        <f t="shared" si="11"/>
        <v>0</v>
      </c>
      <c r="BH169" s="110">
        <f t="shared" si="12"/>
        <v>0</v>
      </c>
      <c r="BI169" s="110">
        <f t="shared" si="13"/>
        <v>0</v>
      </c>
      <c r="BJ169" s="14" t="s">
        <v>9</v>
      </c>
      <c r="BK169" s="110">
        <f t="shared" si="14"/>
        <v>0</v>
      </c>
      <c r="BL169" s="14" t="s">
        <v>212</v>
      </c>
      <c r="BM169" s="14" t="s">
        <v>276</v>
      </c>
    </row>
    <row r="170" spans="2:65" s="1" customFormat="1" ht="22.5" customHeight="1">
      <c r="B170" s="132"/>
      <c r="C170" s="168" t="s">
        <v>74</v>
      </c>
      <c r="D170" s="168" t="s">
        <v>217</v>
      </c>
      <c r="E170" s="169" t="s">
        <v>2718</v>
      </c>
      <c r="F170" s="252" t="s">
        <v>2719</v>
      </c>
      <c r="G170" s="251"/>
      <c r="H170" s="251"/>
      <c r="I170" s="251"/>
      <c r="J170" s="170" t="s">
        <v>386</v>
      </c>
      <c r="K170" s="171">
        <v>1</v>
      </c>
      <c r="L170" s="253">
        <v>0</v>
      </c>
      <c r="M170" s="251"/>
      <c r="N170" s="254">
        <f t="shared" si="5"/>
        <v>0</v>
      </c>
      <c r="O170" s="251"/>
      <c r="P170" s="251"/>
      <c r="Q170" s="251"/>
      <c r="R170" s="134"/>
      <c r="T170" s="165" t="s">
        <v>3</v>
      </c>
      <c r="U170" s="40" t="s">
        <v>39</v>
      </c>
      <c r="V170" s="32"/>
      <c r="W170" s="166">
        <f t="shared" si="6"/>
        <v>0</v>
      </c>
      <c r="X170" s="166">
        <v>0</v>
      </c>
      <c r="Y170" s="166">
        <f t="shared" si="7"/>
        <v>0</v>
      </c>
      <c r="Z170" s="166">
        <v>0</v>
      </c>
      <c r="AA170" s="167">
        <f t="shared" si="8"/>
        <v>0</v>
      </c>
      <c r="AR170" s="14" t="s">
        <v>212</v>
      </c>
      <c r="AT170" s="14" t="s">
        <v>217</v>
      </c>
      <c r="AU170" s="14" t="s">
        <v>84</v>
      </c>
      <c r="AY170" s="14" t="s">
        <v>196</v>
      </c>
      <c r="BE170" s="110">
        <f t="shared" si="9"/>
        <v>0</v>
      </c>
      <c r="BF170" s="110">
        <f t="shared" si="10"/>
        <v>0</v>
      </c>
      <c r="BG170" s="110">
        <f t="shared" si="11"/>
        <v>0</v>
      </c>
      <c r="BH170" s="110">
        <f t="shared" si="12"/>
        <v>0</v>
      </c>
      <c r="BI170" s="110">
        <f t="shared" si="13"/>
        <v>0</v>
      </c>
      <c r="BJ170" s="14" t="s">
        <v>9</v>
      </c>
      <c r="BK170" s="110">
        <f t="shared" si="14"/>
        <v>0</v>
      </c>
      <c r="BL170" s="14" t="s">
        <v>212</v>
      </c>
      <c r="BM170" s="14" t="s">
        <v>284</v>
      </c>
    </row>
    <row r="171" spans="2:63" s="10" customFormat="1" ht="29.85" customHeight="1">
      <c r="B171" s="150"/>
      <c r="C171" s="151"/>
      <c r="D171" s="160" t="s">
        <v>2688</v>
      </c>
      <c r="E171" s="160"/>
      <c r="F171" s="160"/>
      <c r="G171" s="160"/>
      <c r="H171" s="160"/>
      <c r="I171" s="160"/>
      <c r="J171" s="160"/>
      <c r="K171" s="160"/>
      <c r="L171" s="160"/>
      <c r="M171" s="160"/>
      <c r="N171" s="264">
        <f>BK171</f>
        <v>0</v>
      </c>
      <c r="O171" s="265"/>
      <c r="P171" s="265"/>
      <c r="Q171" s="265"/>
      <c r="R171" s="153"/>
      <c r="T171" s="154"/>
      <c r="U171" s="151"/>
      <c r="V171" s="151"/>
      <c r="W171" s="155">
        <f>W172</f>
        <v>0</v>
      </c>
      <c r="X171" s="151"/>
      <c r="Y171" s="155">
        <f>Y172</f>
        <v>0</v>
      </c>
      <c r="Z171" s="151"/>
      <c r="AA171" s="156">
        <f>AA172</f>
        <v>0</v>
      </c>
      <c r="AR171" s="157" t="s">
        <v>9</v>
      </c>
      <c r="AT171" s="158" t="s">
        <v>73</v>
      </c>
      <c r="AU171" s="158" t="s">
        <v>9</v>
      </c>
      <c r="AY171" s="157" t="s">
        <v>196</v>
      </c>
      <c r="BK171" s="159">
        <f>BK172</f>
        <v>0</v>
      </c>
    </row>
    <row r="172" spans="2:65" s="1" customFormat="1" ht="22.5" customHeight="1">
      <c r="B172" s="132"/>
      <c r="C172" s="168" t="s">
        <v>74</v>
      </c>
      <c r="D172" s="168" t="s">
        <v>217</v>
      </c>
      <c r="E172" s="169" t="s">
        <v>2720</v>
      </c>
      <c r="F172" s="252" t="s">
        <v>2721</v>
      </c>
      <c r="G172" s="251"/>
      <c r="H172" s="251"/>
      <c r="I172" s="251"/>
      <c r="J172" s="170" t="s">
        <v>386</v>
      </c>
      <c r="K172" s="171">
        <v>2</v>
      </c>
      <c r="L172" s="253">
        <v>0</v>
      </c>
      <c r="M172" s="251"/>
      <c r="N172" s="254">
        <f>ROUND(L172*K172,0)</f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>V172*K172</f>
        <v>0</v>
      </c>
      <c r="X172" s="166">
        <v>0</v>
      </c>
      <c r="Y172" s="166">
        <f>X172*K172</f>
        <v>0</v>
      </c>
      <c r="Z172" s="166">
        <v>0</v>
      </c>
      <c r="AA172" s="167">
        <f>Z172*K172</f>
        <v>0</v>
      </c>
      <c r="AR172" s="14" t="s">
        <v>212</v>
      </c>
      <c r="AT172" s="14" t="s">
        <v>217</v>
      </c>
      <c r="AU172" s="14" t="s">
        <v>84</v>
      </c>
      <c r="AY172" s="14" t="s">
        <v>196</v>
      </c>
      <c r="BE172" s="110">
        <f>IF(U172="základní",N172,0)</f>
        <v>0</v>
      </c>
      <c r="BF172" s="110">
        <f>IF(U172="snížená",N172,0)</f>
        <v>0</v>
      </c>
      <c r="BG172" s="110">
        <f>IF(U172="zákl. přenesená",N172,0)</f>
        <v>0</v>
      </c>
      <c r="BH172" s="110">
        <f>IF(U172="sníž. přenesená",N172,0)</f>
        <v>0</v>
      </c>
      <c r="BI172" s="110">
        <f>IF(U172="nulová",N172,0)</f>
        <v>0</v>
      </c>
      <c r="BJ172" s="14" t="s">
        <v>9</v>
      </c>
      <c r="BK172" s="110">
        <f>ROUND(L172*K172,0)</f>
        <v>0</v>
      </c>
      <c r="BL172" s="14" t="s">
        <v>212</v>
      </c>
      <c r="BM172" s="14" t="s">
        <v>410</v>
      </c>
    </row>
    <row r="173" spans="2:63" s="10" customFormat="1" ht="29.85" customHeight="1">
      <c r="B173" s="150"/>
      <c r="C173" s="151"/>
      <c r="D173" s="160" t="s">
        <v>359</v>
      </c>
      <c r="E173" s="160"/>
      <c r="F173" s="160"/>
      <c r="G173" s="160"/>
      <c r="H173" s="160"/>
      <c r="I173" s="160"/>
      <c r="J173" s="160"/>
      <c r="K173" s="160"/>
      <c r="L173" s="160"/>
      <c r="M173" s="160"/>
      <c r="N173" s="264">
        <f>BK173</f>
        <v>0</v>
      </c>
      <c r="O173" s="265"/>
      <c r="P173" s="265"/>
      <c r="Q173" s="265"/>
      <c r="R173" s="153"/>
      <c r="T173" s="154"/>
      <c r="U173" s="151"/>
      <c r="V173" s="151"/>
      <c r="W173" s="155">
        <f>W174</f>
        <v>0</v>
      </c>
      <c r="X173" s="151"/>
      <c r="Y173" s="155">
        <f>Y174</f>
        <v>0</v>
      </c>
      <c r="Z173" s="151"/>
      <c r="AA173" s="156">
        <f>AA174</f>
        <v>0</v>
      </c>
      <c r="AR173" s="157" t="s">
        <v>9</v>
      </c>
      <c r="AT173" s="158" t="s">
        <v>73</v>
      </c>
      <c r="AU173" s="158" t="s">
        <v>9</v>
      </c>
      <c r="AY173" s="157" t="s">
        <v>196</v>
      </c>
      <c r="BK173" s="159">
        <f>BK174</f>
        <v>0</v>
      </c>
    </row>
    <row r="174" spans="2:65" s="1" customFormat="1" ht="22.5" customHeight="1">
      <c r="B174" s="132"/>
      <c r="C174" s="168" t="s">
        <v>74</v>
      </c>
      <c r="D174" s="168" t="s">
        <v>217</v>
      </c>
      <c r="E174" s="169" t="s">
        <v>2722</v>
      </c>
      <c r="F174" s="252" t="s">
        <v>405</v>
      </c>
      <c r="G174" s="251"/>
      <c r="H174" s="251"/>
      <c r="I174" s="251"/>
      <c r="J174" s="170" t="s">
        <v>386</v>
      </c>
      <c r="K174" s="171">
        <v>7</v>
      </c>
      <c r="L174" s="253">
        <v>0</v>
      </c>
      <c r="M174" s="251"/>
      <c r="N174" s="254">
        <f>ROUND(L174*K174,0)</f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>V174*K174</f>
        <v>0</v>
      </c>
      <c r="X174" s="166">
        <v>0</v>
      </c>
      <c r="Y174" s="166">
        <f>X174*K174</f>
        <v>0</v>
      </c>
      <c r="Z174" s="166">
        <v>0</v>
      </c>
      <c r="AA174" s="167">
        <f>Z174*K174</f>
        <v>0</v>
      </c>
      <c r="AR174" s="14" t="s">
        <v>212</v>
      </c>
      <c r="AT174" s="14" t="s">
        <v>217</v>
      </c>
      <c r="AU174" s="14" t="s">
        <v>84</v>
      </c>
      <c r="AY174" s="14" t="s">
        <v>196</v>
      </c>
      <c r="BE174" s="110">
        <f>IF(U174="základní",N174,0)</f>
        <v>0</v>
      </c>
      <c r="BF174" s="110">
        <f>IF(U174="snížená",N174,0)</f>
        <v>0</v>
      </c>
      <c r="BG174" s="110">
        <f>IF(U174="zákl. přenesená",N174,0)</f>
        <v>0</v>
      </c>
      <c r="BH174" s="110">
        <f>IF(U174="sníž. přenesená",N174,0)</f>
        <v>0</v>
      </c>
      <c r="BI174" s="110">
        <f>IF(U174="nulová",N174,0)</f>
        <v>0</v>
      </c>
      <c r="BJ174" s="14" t="s">
        <v>9</v>
      </c>
      <c r="BK174" s="110">
        <f>ROUND(L174*K174,0)</f>
        <v>0</v>
      </c>
      <c r="BL174" s="14" t="s">
        <v>212</v>
      </c>
      <c r="BM174" s="14" t="s">
        <v>413</v>
      </c>
    </row>
    <row r="175" spans="2:63" s="10" customFormat="1" ht="29.85" customHeight="1">
      <c r="B175" s="150"/>
      <c r="C175" s="151"/>
      <c r="D175" s="160" t="s">
        <v>360</v>
      </c>
      <c r="E175" s="160"/>
      <c r="F175" s="160"/>
      <c r="G175" s="160"/>
      <c r="H175" s="160"/>
      <c r="I175" s="160"/>
      <c r="J175" s="160"/>
      <c r="K175" s="160"/>
      <c r="L175" s="160"/>
      <c r="M175" s="160"/>
      <c r="N175" s="264">
        <f>BK175</f>
        <v>0</v>
      </c>
      <c r="O175" s="265"/>
      <c r="P175" s="265"/>
      <c r="Q175" s="265"/>
      <c r="R175" s="153"/>
      <c r="T175" s="154"/>
      <c r="U175" s="151"/>
      <c r="V175" s="151"/>
      <c r="W175" s="155">
        <f>W176</f>
        <v>0</v>
      </c>
      <c r="X175" s="151"/>
      <c r="Y175" s="155">
        <f>Y176</f>
        <v>0</v>
      </c>
      <c r="Z175" s="151"/>
      <c r="AA175" s="156">
        <f>AA176</f>
        <v>0</v>
      </c>
      <c r="AR175" s="157" t="s">
        <v>9</v>
      </c>
      <c r="AT175" s="158" t="s">
        <v>73</v>
      </c>
      <c r="AU175" s="158" t="s">
        <v>9</v>
      </c>
      <c r="AY175" s="157" t="s">
        <v>196</v>
      </c>
      <c r="BK175" s="159">
        <f>BK176</f>
        <v>0</v>
      </c>
    </row>
    <row r="176" spans="2:65" s="1" customFormat="1" ht="22.5" customHeight="1">
      <c r="B176" s="132"/>
      <c r="C176" s="168" t="s">
        <v>74</v>
      </c>
      <c r="D176" s="168" t="s">
        <v>217</v>
      </c>
      <c r="E176" s="169" t="s">
        <v>2723</v>
      </c>
      <c r="F176" s="252" t="s">
        <v>2724</v>
      </c>
      <c r="G176" s="251"/>
      <c r="H176" s="251"/>
      <c r="I176" s="251"/>
      <c r="J176" s="170" t="s">
        <v>386</v>
      </c>
      <c r="K176" s="171">
        <v>18</v>
      </c>
      <c r="L176" s="253">
        <v>0</v>
      </c>
      <c r="M176" s="251"/>
      <c r="N176" s="254">
        <f>ROUND(L176*K176,0)</f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>V176*K176</f>
        <v>0</v>
      </c>
      <c r="X176" s="166">
        <v>0</v>
      </c>
      <c r="Y176" s="166">
        <f>X176*K176</f>
        <v>0</v>
      </c>
      <c r="Z176" s="166">
        <v>0</v>
      </c>
      <c r="AA176" s="167">
        <f>Z176*K176</f>
        <v>0</v>
      </c>
      <c r="AR176" s="14" t="s">
        <v>212</v>
      </c>
      <c r="AT176" s="14" t="s">
        <v>217</v>
      </c>
      <c r="AU176" s="14" t="s">
        <v>84</v>
      </c>
      <c r="AY176" s="14" t="s">
        <v>196</v>
      </c>
      <c r="BE176" s="110">
        <f>IF(U176="základní",N176,0)</f>
        <v>0</v>
      </c>
      <c r="BF176" s="110">
        <f>IF(U176="snížená",N176,0)</f>
        <v>0</v>
      </c>
      <c r="BG176" s="110">
        <f>IF(U176="zákl. přenesená",N176,0)</f>
        <v>0</v>
      </c>
      <c r="BH176" s="110">
        <f>IF(U176="sníž. přenesená",N176,0)</f>
        <v>0</v>
      </c>
      <c r="BI176" s="110">
        <f>IF(U176="nulová",N176,0)</f>
        <v>0</v>
      </c>
      <c r="BJ176" s="14" t="s">
        <v>9</v>
      </c>
      <c r="BK176" s="110">
        <f>ROUND(L176*K176,0)</f>
        <v>0</v>
      </c>
      <c r="BL176" s="14" t="s">
        <v>212</v>
      </c>
      <c r="BM176" s="14" t="s">
        <v>416</v>
      </c>
    </row>
    <row r="177" spans="2:63" s="10" customFormat="1" ht="29.85" customHeight="1">
      <c r="B177" s="150"/>
      <c r="C177" s="151"/>
      <c r="D177" s="160" t="s">
        <v>359</v>
      </c>
      <c r="E177" s="160"/>
      <c r="F177" s="160"/>
      <c r="G177" s="160"/>
      <c r="H177" s="160"/>
      <c r="I177" s="160"/>
      <c r="J177" s="160"/>
      <c r="K177" s="160"/>
      <c r="L177" s="160"/>
      <c r="M177" s="160"/>
      <c r="N177" s="264">
        <f>BK177</f>
        <v>0</v>
      </c>
      <c r="O177" s="265"/>
      <c r="P177" s="265"/>
      <c r="Q177" s="265"/>
      <c r="R177" s="153"/>
      <c r="T177" s="154"/>
      <c r="U177" s="151"/>
      <c r="V177" s="151"/>
      <c r="W177" s="155">
        <f>W178</f>
        <v>0</v>
      </c>
      <c r="X177" s="151"/>
      <c r="Y177" s="155">
        <f>Y178</f>
        <v>0</v>
      </c>
      <c r="Z177" s="151"/>
      <c r="AA177" s="156">
        <f>AA178</f>
        <v>0</v>
      </c>
      <c r="AR177" s="157" t="s">
        <v>9</v>
      </c>
      <c r="AT177" s="158" t="s">
        <v>73</v>
      </c>
      <c r="AU177" s="158" t="s">
        <v>9</v>
      </c>
      <c r="AY177" s="157" t="s">
        <v>196</v>
      </c>
      <c r="BK177" s="159">
        <f>BK178</f>
        <v>0</v>
      </c>
    </row>
    <row r="178" spans="2:65" s="1" customFormat="1" ht="22.5" customHeight="1">
      <c r="B178" s="132"/>
      <c r="C178" s="168" t="s">
        <v>74</v>
      </c>
      <c r="D178" s="168" t="s">
        <v>217</v>
      </c>
      <c r="E178" s="169" t="s">
        <v>2725</v>
      </c>
      <c r="F178" s="252" t="s">
        <v>409</v>
      </c>
      <c r="G178" s="251"/>
      <c r="H178" s="251"/>
      <c r="I178" s="251"/>
      <c r="J178" s="170" t="s">
        <v>386</v>
      </c>
      <c r="K178" s="171">
        <v>18</v>
      </c>
      <c r="L178" s="253">
        <v>0</v>
      </c>
      <c r="M178" s="251"/>
      <c r="N178" s="254">
        <f>ROUND(L178*K178,0)</f>
        <v>0</v>
      </c>
      <c r="O178" s="251"/>
      <c r="P178" s="251"/>
      <c r="Q178" s="251"/>
      <c r="R178" s="134"/>
      <c r="T178" s="165" t="s">
        <v>3</v>
      </c>
      <c r="U178" s="40" t="s">
        <v>39</v>
      </c>
      <c r="V178" s="32"/>
      <c r="W178" s="166">
        <f>V178*K178</f>
        <v>0</v>
      </c>
      <c r="X178" s="166">
        <v>0</v>
      </c>
      <c r="Y178" s="166">
        <f>X178*K178</f>
        <v>0</v>
      </c>
      <c r="Z178" s="166">
        <v>0</v>
      </c>
      <c r="AA178" s="167">
        <f>Z178*K178</f>
        <v>0</v>
      </c>
      <c r="AR178" s="14" t="s">
        <v>212</v>
      </c>
      <c r="AT178" s="14" t="s">
        <v>217</v>
      </c>
      <c r="AU178" s="14" t="s">
        <v>84</v>
      </c>
      <c r="AY178" s="14" t="s">
        <v>196</v>
      </c>
      <c r="BE178" s="110">
        <f>IF(U178="základní",N178,0)</f>
        <v>0</v>
      </c>
      <c r="BF178" s="110">
        <f>IF(U178="snížená",N178,0)</f>
        <v>0</v>
      </c>
      <c r="BG178" s="110">
        <f>IF(U178="zákl. přenesená",N178,0)</f>
        <v>0</v>
      </c>
      <c r="BH178" s="110">
        <f>IF(U178="sníž. přenesená",N178,0)</f>
        <v>0</v>
      </c>
      <c r="BI178" s="110">
        <f>IF(U178="nulová",N178,0)</f>
        <v>0</v>
      </c>
      <c r="BJ178" s="14" t="s">
        <v>9</v>
      </c>
      <c r="BK178" s="110">
        <f>ROUND(L178*K178,0)</f>
        <v>0</v>
      </c>
      <c r="BL178" s="14" t="s">
        <v>212</v>
      </c>
      <c r="BM178" s="14" t="s">
        <v>419</v>
      </c>
    </row>
    <row r="179" spans="2:63" s="10" customFormat="1" ht="29.85" customHeight="1">
      <c r="B179" s="150"/>
      <c r="C179" s="151"/>
      <c r="D179" s="160" t="s">
        <v>2689</v>
      </c>
      <c r="E179" s="160"/>
      <c r="F179" s="160"/>
      <c r="G179" s="160"/>
      <c r="H179" s="160"/>
      <c r="I179" s="160"/>
      <c r="J179" s="160"/>
      <c r="K179" s="160"/>
      <c r="L179" s="160"/>
      <c r="M179" s="160"/>
      <c r="N179" s="264">
        <f>BK179</f>
        <v>0</v>
      </c>
      <c r="O179" s="265"/>
      <c r="P179" s="265"/>
      <c r="Q179" s="265"/>
      <c r="R179" s="153"/>
      <c r="T179" s="154"/>
      <c r="U179" s="151"/>
      <c r="V179" s="151"/>
      <c r="W179" s="155">
        <f>SUM(W180:W182)</f>
        <v>0</v>
      </c>
      <c r="X179" s="151"/>
      <c r="Y179" s="155">
        <f>SUM(Y180:Y182)</f>
        <v>0</v>
      </c>
      <c r="Z179" s="151"/>
      <c r="AA179" s="156">
        <f>SUM(AA180:AA182)</f>
        <v>0</v>
      </c>
      <c r="AR179" s="157" t="s">
        <v>9</v>
      </c>
      <c r="AT179" s="158" t="s">
        <v>73</v>
      </c>
      <c r="AU179" s="158" t="s">
        <v>9</v>
      </c>
      <c r="AY179" s="157" t="s">
        <v>196</v>
      </c>
      <c r="BK179" s="159">
        <f>SUM(BK180:BK182)</f>
        <v>0</v>
      </c>
    </row>
    <row r="180" spans="2:65" s="1" customFormat="1" ht="22.5" customHeight="1">
      <c r="B180" s="132"/>
      <c r="C180" s="168" t="s">
        <v>74</v>
      </c>
      <c r="D180" s="168" t="s">
        <v>217</v>
      </c>
      <c r="E180" s="169" t="s">
        <v>2726</v>
      </c>
      <c r="F180" s="252" t="s">
        <v>2727</v>
      </c>
      <c r="G180" s="251"/>
      <c r="H180" s="251"/>
      <c r="I180" s="251"/>
      <c r="J180" s="170" t="s">
        <v>386</v>
      </c>
      <c r="K180" s="171">
        <v>1</v>
      </c>
      <c r="L180" s="253">
        <v>0</v>
      </c>
      <c r="M180" s="251"/>
      <c r="N180" s="254">
        <f>ROUND(L180*K180,0)</f>
        <v>0</v>
      </c>
      <c r="O180" s="251"/>
      <c r="P180" s="251"/>
      <c r="Q180" s="251"/>
      <c r="R180" s="134"/>
      <c r="T180" s="165" t="s">
        <v>3</v>
      </c>
      <c r="U180" s="40" t="s">
        <v>39</v>
      </c>
      <c r="V180" s="32"/>
      <c r="W180" s="166">
        <f>V180*K180</f>
        <v>0</v>
      </c>
      <c r="X180" s="166">
        <v>0</v>
      </c>
      <c r="Y180" s="166">
        <f>X180*K180</f>
        <v>0</v>
      </c>
      <c r="Z180" s="166">
        <v>0</v>
      </c>
      <c r="AA180" s="167">
        <f>Z180*K180</f>
        <v>0</v>
      </c>
      <c r="AR180" s="14" t="s">
        <v>212</v>
      </c>
      <c r="AT180" s="14" t="s">
        <v>217</v>
      </c>
      <c r="AU180" s="14" t="s">
        <v>84</v>
      </c>
      <c r="AY180" s="14" t="s">
        <v>196</v>
      </c>
      <c r="BE180" s="110">
        <f>IF(U180="základní",N180,0)</f>
        <v>0</v>
      </c>
      <c r="BF180" s="110">
        <f>IF(U180="snížená",N180,0)</f>
        <v>0</v>
      </c>
      <c r="BG180" s="110">
        <f>IF(U180="zákl. přenesená",N180,0)</f>
        <v>0</v>
      </c>
      <c r="BH180" s="110">
        <f>IF(U180="sníž. přenesená",N180,0)</f>
        <v>0</v>
      </c>
      <c r="BI180" s="110">
        <f>IF(U180="nulová",N180,0)</f>
        <v>0</v>
      </c>
      <c r="BJ180" s="14" t="s">
        <v>9</v>
      </c>
      <c r="BK180" s="110">
        <f>ROUND(L180*K180,0)</f>
        <v>0</v>
      </c>
      <c r="BL180" s="14" t="s">
        <v>212</v>
      </c>
      <c r="BM180" s="14" t="s">
        <v>300</v>
      </c>
    </row>
    <row r="181" spans="2:65" s="1" customFormat="1" ht="22.5" customHeight="1">
      <c r="B181" s="132"/>
      <c r="C181" s="168" t="s">
        <v>74</v>
      </c>
      <c r="D181" s="168" t="s">
        <v>217</v>
      </c>
      <c r="E181" s="169" t="s">
        <v>2728</v>
      </c>
      <c r="F181" s="252" t="s">
        <v>2729</v>
      </c>
      <c r="G181" s="251"/>
      <c r="H181" s="251"/>
      <c r="I181" s="251"/>
      <c r="J181" s="170" t="s">
        <v>386</v>
      </c>
      <c r="K181" s="171">
        <v>9</v>
      </c>
      <c r="L181" s="253">
        <v>0</v>
      </c>
      <c r="M181" s="251"/>
      <c r="N181" s="254">
        <f>ROUND(L181*K181,0)</f>
        <v>0</v>
      </c>
      <c r="O181" s="251"/>
      <c r="P181" s="251"/>
      <c r="Q181" s="251"/>
      <c r="R181" s="134"/>
      <c r="T181" s="165" t="s">
        <v>3</v>
      </c>
      <c r="U181" s="40" t="s">
        <v>39</v>
      </c>
      <c r="V181" s="32"/>
      <c r="W181" s="166">
        <f>V181*K181</f>
        <v>0</v>
      </c>
      <c r="X181" s="166">
        <v>0</v>
      </c>
      <c r="Y181" s="166">
        <f>X181*K181</f>
        <v>0</v>
      </c>
      <c r="Z181" s="166">
        <v>0</v>
      </c>
      <c r="AA181" s="167">
        <f>Z181*K181</f>
        <v>0</v>
      </c>
      <c r="AR181" s="14" t="s">
        <v>212</v>
      </c>
      <c r="AT181" s="14" t="s">
        <v>217</v>
      </c>
      <c r="AU181" s="14" t="s">
        <v>84</v>
      </c>
      <c r="AY181" s="14" t="s">
        <v>196</v>
      </c>
      <c r="BE181" s="110">
        <f>IF(U181="základní",N181,0)</f>
        <v>0</v>
      </c>
      <c r="BF181" s="110">
        <f>IF(U181="snížená",N181,0)</f>
        <v>0</v>
      </c>
      <c r="BG181" s="110">
        <f>IF(U181="zákl. přenesená",N181,0)</f>
        <v>0</v>
      </c>
      <c r="BH181" s="110">
        <f>IF(U181="sníž. přenesená",N181,0)</f>
        <v>0</v>
      </c>
      <c r="BI181" s="110">
        <f>IF(U181="nulová",N181,0)</f>
        <v>0</v>
      </c>
      <c r="BJ181" s="14" t="s">
        <v>9</v>
      </c>
      <c r="BK181" s="110">
        <f>ROUND(L181*K181,0)</f>
        <v>0</v>
      </c>
      <c r="BL181" s="14" t="s">
        <v>212</v>
      </c>
      <c r="BM181" s="14" t="s">
        <v>202</v>
      </c>
    </row>
    <row r="182" spans="2:65" s="1" customFormat="1" ht="22.5" customHeight="1">
      <c r="B182" s="132"/>
      <c r="C182" s="168" t="s">
        <v>74</v>
      </c>
      <c r="D182" s="168" t="s">
        <v>217</v>
      </c>
      <c r="E182" s="169" t="s">
        <v>2730</v>
      </c>
      <c r="F182" s="252" t="s">
        <v>2731</v>
      </c>
      <c r="G182" s="251"/>
      <c r="H182" s="251"/>
      <c r="I182" s="251"/>
      <c r="J182" s="170" t="s">
        <v>386</v>
      </c>
      <c r="K182" s="171">
        <v>5</v>
      </c>
      <c r="L182" s="253">
        <v>0</v>
      </c>
      <c r="M182" s="251"/>
      <c r="N182" s="254">
        <f>ROUND(L182*K182,0)</f>
        <v>0</v>
      </c>
      <c r="O182" s="251"/>
      <c r="P182" s="251"/>
      <c r="Q182" s="251"/>
      <c r="R182" s="134"/>
      <c r="T182" s="165" t="s">
        <v>3</v>
      </c>
      <c r="U182" s="40" t="s">
        <v>39</v>
      </c>
      <c r="V182" s="32"/>
      <c r="W182" s="166">
        <f>V182*K182</f>
        <v>0</v>
      </c>
      <c r="X182" s="166">
        <v>0</v>
      </c>
      <c r="Y182" s="166">
        <f>X182*K182</f>
        <v>0</v>
      </c>
      <c r="Z182" s="166">
        <v>0</v>
      </c>
      <c r="AA182" s="167">
        <f>Z182*K182</f>
        <v>0</v>
      </c>
      <c r="AR182" s="14" t="s">
        <v>212</v>
      </c>
      <c r="AT182" s="14" t="s">
        <v>217</v>
      </c>
      <c r="AU182" s="14" t="s">
        <v>84</v>
      </c>
      <c r="AY182" s="14" t="s">
        <v>196</v>
      </c>
      <c r="BE182" s="110">
        <f>IF(U182="základní",N182,0)</f>
        <v>0</v>
      </c>
      <c r="BF182" s="110">
        <f>IF(U182="snížená",N182,0)</f>
        <v>0</v>
      </c>
      <c r="BG182" s="110">
        <f>IF(U182="zákl. přenesená",N182,0)</f>
        <v>0</v>
      </c>
      <c r="BH182" s="110">
        <f>IF(U182="sníž. přenesená",N182,0)</f>
        <v>0</v>
      </c>
      <c r="BI182" s="110">
        <f>IF(U182="nulová",N182,0)</f>
        <v>0</v>
      </c>
      <c r="BJ182" s="14" t="s">
        <v>9</v>
      </c>
      <c r="BK182" s="110">
        <f>ROUND(L182*K182,0)</f>
        <v>0</v>
      </c>
      <c r="BL182" s="14" t="s">
        <v>212</v>
      </c>
      <c r="BM182" s="14" t="s">
        <v>316</v>
      </c>
    </row>
    <row r="183" spans="2:63" s="10" customFormat="1" ht="29.85" customHeight="1">
      <c r="B183" s="150"/>
      <c r="C183" s="151"/>
      <c r="D183" s="160" t="s">
        <v>359</v>
      </c>
      <c r="E183" s="160"/>
      <c r="F183" s="160"/>
      <c r="G183" s="160"/>
      <c r="H183" s="160"/>
      <c r="I183" s="160"/>
      <c r="J183" s="160"/>
      <c r="K183" s="160"/>
      <c r="L183" s="160"/>
      <c r="M183" s="160"/>
      <c r="N183" s="264">
        <f>BK183</f>
        <v>0</v>
      </c>
      <c r="O183" s="265"/>
      <c r="P183" s="265"/>
      <c r="Q183" s="265"/>
      <c r="R183" s="153"/>
      <c r="T183" s="154"/>
      <c r="U183" s="151"/>
      <c r="V183" s="151"/>
      <c r="W183" s="155">
        <f>W184</f>
        <v>0</v>
      </c>
      <c r="X183" s="151"/>
      <c r="Y183" s="155">
        <f>Y184</f>
        <v>0</v>
      </c>
      <c r="Z183" s="151"/>
      <c r="AA183" s="156">
        <f>AA184</f>
        <v>0</v>
      </c>
      <c r="AR183" s="157" t="s">
        <v>9</v>
      </c>
      <c r="AT183" s="158" t="s">
        <v>73</v>
      </c>
      <c r="AU183" s="158" t="s">
        <v>9</v>
      </c>
      <c r="AY183" s="157" t="s">
        <v>196</v>
      </c>
      <c r="BK183" s="159">
        <f>BK184</f>
        <v>0</v>
      </c>
    </row>
    <row r="184" spans="2:65" s="1" customFormat="1" ht="22.5" customHeight="1">
      <c r="B184" s="132"/>
      <c r="C184" s="168" t="s">
        <v>74</v>
      </c>
      <c r="D184" s="168" t="s">
        <v>217</v>
      </c>
      <c r="E184" s="169" t="s">
        <v>2732</v>
      </c>
      <c r="F184" s="252" t="s">
        <v>2733</v>
      </c>
      <c r="G184" s="251"/>
      <c r="H184" s="251"/>
      <c r="I184" s="251"/>
      <c r="J184" s="170" t="s">
        <v>386</v>
      </c>
      <c r="K184" s="171">
        <v>15</v>
      </c>
      <c r="L184" s="253">
        <v>0</v>
      </c>
      <c r="M184" s="251"/>
      <c r="N184" s="254">
        <f>ROUND(L184*K184,0)</f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>V184*K184</f>
        <v>0</v>
      </c>
      <c r="X184" s="166">
        <v>0</v>
      </c>
      <c r="Y184" s="166">
        <f>X184*K184</f>
        <v>0</v>
      </c>
      <c r="Z184" s="166">
        <v>0</v>
      </c>
      <c r="AA184" s="167">
        <f>Z184*K184</f>
        <v>0</v>
      </c>
      <c r="AR184" s="14" t="s">
        <v>212</v>
      </c>
      <c r="AT184" s="14" t="s">
        <v>217</v>
      </c>
      <c r="AU184" s="14" t="s">
        <v>84</v>
      </c>
      <c r="AY184" s="14" t="s">
        <v>196</v>
      </c>
      <c r="BE184" s="110">
        <f>IF(U184="základní",N184,0)</f>
        <v>0</v>
      </c>
      <c r="BF184" s="110">
        <f>IF(U184="snížená",N184,0)</f>
        <v>0</v>
      </c>
      <c r="BG184" s="110">
        <f>IF(U184="zákl. přenesená",N184,0)</f>
        <v>0</v>
      </c>
      <c r="BH184" s="110">
        <f>IF(U184="sníž. přenesená",N184,0)</f>
        <v>0</v>
      </c>
      <c r="BI184" s="110">
        <f>IF(U184="nulová",N184,0)</f>
        <v>0</v>
      </c>
      <c r="BJ184" s="14" t="s">
        <v>9</v>
      </c>
      <c r="BK184" s="110">
        <f>ROUND(L184*K184,0)</f>
        <v>0</v>
      </c>
      <c r="BL184" s="14" t="s">
        <v>212</v>
      </c>
      <c r="BM184" s="14" t="s">
        <v>325</v>
      </c>
    </row>
    <row r="185" spans="2:63" s="10" customFormat="1" ht="29.85" customHeight="1">
      <c r="B185" s="150"/>
      <c r="C185" s="151"/>
      <c r="D185" s="160" t="s">
        <v>1954</v>
      </c>
      <c r="E185" s="160"/>
      <c r="F185" s="160"/>
      <c r="G185" s="160"/>
      <c r="H185" s="160"/>
      <c r="I185" s="160"/>
      <c r="J185" s="160"/>
      <c r="K185" s="160"/>
      <c r="L185" s="160"/>
      <c r="M185" s="160"/>
      <c r="N185" s="264">
        <f>BK185</f>
        <v>0</v>
      </c>
      <c r="O185" s="265"/>
      <c r="P185" s="265"/>
      <c r="Q185" s="265"/>
      <c r="R185" s="153"/>
      <c r="T185" s="154"/>
      <c r="U185" s="151"/>
      <c r="V185" s="151"/>
      <c r="W185" s="155">
        <f>SUM(W186:W188)</f>
        <v>0</v>
      </c>
      <c r="X185" s="151"/>
      <c r="Y185" s="155">
        <f>SUM(Y186:Y188)</f>
        <v>0</v>
      </c>
      <c r="Z185" s="151"/>
      <c r="AA185" s="156">
        <f>SUM(AA186:AA188)</f>
        <v>0</v>
      </c>
      <c r="AR185" s="157" t="s">
        <v>9</v>
      </c>
      <c r="AT185" s="158" t="s">
        <v>73</v>
      </c>
      <c r="AU185" s="158" t="s">
        <v>9</v>
      </c>
      <c r="AY185" s="157" t="s">
        <v>196</v>
      </c>
      <c r="BK185" s="159">
        <f>SUM(BK186:BK188)</f>
        <v>0</v>
      </c>
    </row>
    <row r="186" spans="2:65" s="1" customFormat="1" ht="22.5" customHeight="1">
      <c r="B186" s="132"/>
      <c r="C186" s="168" t="s">
        <v>74</v>
      </c>
      <c r="D186" s="168" t="s">
        <v>217</v>
      </c>
      <c r="E186" s="169" t="s">
        <v>944</v>
      </c>
      <c r="F186" s="252" t="s">
        <v>945</v>
      </c>
      <c r="G186" s="251"/>
      <c r="H186" s="251"/>
      <c r="I186" s="251"/>
      <c r="J186" s="170" t="s">
        <v>386</v>
      </c>
      <c r="K186" s="171">
        <v>2</v>
      </c>
      <c r="L186" s="253">
        <v>0</v>
      </c>
      <c r="M186" s="251"/>
      <c r="N186" s="254">
        <f>ROUND(L186*K186,0)</f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>V186*K186</f>
        <v>0</v>
      </c>
      <c r="X186" s="166">
        <v>0</v>
      </c>
      <c r="Y186" s="166">
        <f>X186*K186</f>
        <v>0</v>
      </c>
      <c r="Z186" s="166">
        <v>0</v>
      </c>
      <c r="AA186" s="167">
        <f>Z186*K186</f>
        <v>0</v>
      </c>
      <c r="AR186" s="14" t="s">
        <v>212</v>
      </c>
      <c r="AT186" s="14" t="s">
        <v>217</v>
      </c>
      <c r="AU186" s="14" t="s">
        <v>84</v>
      </c>
      <c r="AY186" s="14" t="s">
        <v>196</v>
      </c>
      <c r="BE186" s="110">
        <f>IF(U186="základní",N186,0)</f>
        <v>0</v>
      </c>
      <c r="BF186" s="110">
        <f>IF(U186="snížená",N186,0)</f>
        <v>0</v>
      </c>
      <c r="BG186" s="110">
        <f>IF(U186="zákl. přenesená",N186,0)</f>
        <v>0</v>
      </c>
      <c r="BH186" s="110">
        <f>IF(U186="sníž. přenesená",N186,0)</f>
        <v>0</v>
      </c>
      <c r="BI186" s="110">
        <f>IF(U186="nulová",N186,0)</f>
        <v>0</v>
      </c>
      <c r="BJ186" s="14" t="s">
        <v>9</v>
      </c>
      <c r="BK186" s="110">
        <f>ROUND(L186*K186,0)</f>
        <v>0</v>
      </c>
      <c r="BL186" s="14" t="s">
        <v>212</v>
      </c>
      <c r="BM186" s="14" t="s">
        <v>333</v>
      </c>
    </row>
    <row r="187" spans="2:65" s="1" customFormat="1" ht="22.5" customHeight="1">
      <c r="B187" s="132"/>
      <c r="C187" s="168" t="s">
        <v>74</v>
      </c>
      <c r="D187" s="168" t="s">
        <v>217</v>
      </c>
      <c r="E187" s="169" t="s">
        <v>2734</v>
      </c>
      <c r="F187" s="252" t="s">
        <v>2735</v>
      </c>
      <c r="G187" s="251"/>
      <c r="H187" s="251"/>
      <c r="I187" s="251"/>
      <c r="J187" s="170" t="s">
        <v>386</v>
      </c>
      <c r="K187" s="171">
        <v>24</v>
      </c>
      <c r="L187" s="253">
        <v>0</v>
      </c>
      <c r="M187" s="251"/>
      <c r="N187" s="254">
        <f>ROUND(L187*K187,0)</f>
        <v>0</v>
      </c>
      <c r="O187" s="251"/>
      <c r="P187" s="251"/>
      <c r="Q187" s="251"/>
      <c r="R187" s="134"/>
      <c r="T187" s="165" t="s">
        <v>3</v>
      </c>
      <c r="U187" s="40" t="s">
        <v>39</v>
      </c>
      <c r="V187" s="32"/>
      <c r="W187" s="166">
        <f>V187*K187</f>
        <v>0</v>
      </c>
      <c r="X187" s="166">
        <v>0</v>
      </c>
      <c r="Y187" s="166">
        <f>X187*K187</f>
        <v>0</v>
      </c>
      <c r="Z187" s="166">
        <v>0</v>
      </c>
      <c r="AA187" s="167">
        <f>Z187*K187</f>
        <v>0</v>
      </c>
      <c r="AR187" s="14" t="s">
        <v>212</v>
      </c>
      <c r="AT187" s="14" t="s">
        <v>217</v>
      </c>
      <c r="AU187" s="14" t="s">
        <v>84</v>
      </c>
      <c r="AY187" s="14" t="s">
        <v>196</v>
      </c>
      <c r="BE187" s="110">
        <f>IF(U187="základní",N187,0)</f>
        <v>0</v>
      </c>
      <c r="BF187" s="110">
        <f>IF(U187="snížená",N187,0)</f>
        <v>0</v>
      </c>
      <c r="BG187" s="110">
        <f>IF(U187="zákl. přenesená",N187,0)</f>
        <v>0</v>
      </c>
      <c r="BH187" s="110">
        <f>IF(U187="sníž. přenesená",N187,0)</f>
        <v>0</v>
      </c>
      <c r="BI187" s="110">
        <f>IF(U187="nulová",N187,0)</f>
        <v>0</v>
      </c>
      <c r="BJ187" s="14" t="s">
        <v>9</v>
      </c>
      <c r="BK187" s="110">
        <f>ROUND(L187*K187,0)</f>
        <v>0</v>
      </c>
      <c r="BL187" s="14" t="s">
        <v>212</v>
      </c>
      <c r="BM187" s="14" t="s">
        <v>341</v>
      </c>
    </row>
    <row r="188" spans="2:65" s="1" customFormat="1" ht="31.5" customHeight="1">
      <c r="B188" s="132"/>
      <c r="C188" s="168" t="s">
        <v>74</v>
      </c>
      <c r="D188" s="168" t="s">
        <v>217</v>
      </c>
      <c r="E188" s="169" t="s">
        <v>2736</v>
      </c>
      <c r="F188" s="252" t="s">
        <v>2737</v>
      </c>
      <c r="G188" s="251"/>
      <c r="H188" s="251"/>
      <c r="I188" s="251"/>
      <c r="J188" s="170" t="s">
        <v>386</v>
      </c>
      <c r="K188" s="171">
        <v>2</v>
      </c>
      <c r="L188" s="253">
        <v>0</v>
      </c>
      <c r="M188" s="251"/>
      <c r="N188" s="254">
        <f>ROUND(L188*K188,0)</f>
        <v>0</v>
      </c>
      <c r="O188" s="251"/>
      <c r="P188" s="251"/>
      <c r="Q188" s="251"/>
      <c r="R188" s="134"/>
      <c r="T188" s="165" t="s">
        <v>3</v>
      </c>
      <c r="U188" s="40" t="s">
        <v>39</v>
      </c>
      <c r="V188" s="32"/>
      <c r="W188" s="166">
        <f>V188*K188</f>
        <v>0</v>
      </c>
      <c r="X188" s="166">
        <v>0</v>
      </c>
      <c r="Y188" s="166">
        <f>X188*K188</f>
        <v>0</v>
      </c>
      <c r="Z188" s="166">
        <v>0</v>
      </c>
      <c r="AA188" s="167">
        <f>Z188*K188</f>
        <v>0</v>
      </c>
      <c r="AR188" s="14" t="s">
        <v>212</v>
      </c>
      <c r="AT188" s="14" t="s">
        <v>217</v>
      </c>
      <c r="AU188" s="14" t="s">
        <v>84</v>
      </c>
      <c r="AY188" s="14" t="s">
        <v>196</v>
      </c>
      <c r="BE188" s="110">
        <f>IF(U188="základní",N188,0)</f>
        <v>0</v>
      </c>
      <c r="BF188" s="110">
        <f>IF(U188="snížená",N188,0)</f>
        <v>0</v>
      </c>
      <c r="BG188" s="110">
        <f>IF(U188="zákl. přenesená",N188,0)</f>
        <v>0</v>
      </c>
      <c r="BH188" s="110">
        <f>IF(U188="sníž. přenesená",N188,0)</f>
        <v>0</v>
      </c>
      <c r="BI188" s="110">
        <f>IF(U188="nulová",N188,0)</f>
        <v>0</v>
      </c>
      <c r="BJ188" s="14" t="s">
        <v>9</v>
      </c>
      <c r="BK188" s="110">
        <f>ROUND(L188*K188,0)</f>
        <v>0</v>
      </c>
      <c r="BL188" s="14" t="s">
        <v>212</v>
      </c>
      <c r="BM188" s="14" t="s">
        <v>252</v>
      </c>
    </row>
    <row r="189" spans="2:63" s="10" customFormat="1" ht="29.85" customHeight="1">
      <c r="B189" s="150"/>
      <c r="C189" s="151"/>
      <c r="D189" s="160" t="s">
        <v>1955</v>
      </c>
      <c r="E189" s="160"/>
      <c r="F189" s="160"/>
      <c r="G189" s="160"/>
      <c r="H189" s="160"/>
      <c r="I189" s="160"/>
      <c r="J189" s="160"/>
      <c r="K189" s="160"/>
      <c r="L189" s="160"/>
      <c r="M189" s="160"/>
      <c r="N189" s="264">
        <f>BK189</f>
        <v>0</v>
      </c>
      <c r="O189" s="265"/>
      <c r="P189" s="265"/>
      <c r="Q189" s="265"/>
      <c r="R189" s="153"/>
      <c r="T189" s="154"/>
      <c r="U189" s="151"/>
      <c r="V189" s="151"/>
      <c r="W189" s="155">
        <f>W190</f>
        <v>0</v>
      </c>
      <c r="X189" s="151"/>
      <c r="Y189" s="155">
        <f>Y190</f>
        <v>0</v>
      </c>
      <c r="Z189" s="151"/>
      <c r="AA189" s="156">
        <f>AA190</f>
        <v>0</v>
      </c>
      <c r="AR189" s="157" t="s">
        <v>9</v>
      </c>
      <c r="AT189" s="158" t="s">
        <v>73</v>
      </c>
      <c r="AU189" s="158" t="s">
        <v>9</v>
      </c>
      <c r="AY189" s="157" t="s">
        <v>196</v>
      </c>
      <c r="BK189" s="159">
        <f>BK190</f>
        <v>0</v>
      </c>
    </row>
    <row r="190" spans="2:65" s="1" customFormat="1" ht="31.5" customHeight="1">
      <c r="B190" s="132"/>
      <c r="C190" s="168" t="s">
        <v>74</v>
      </c>
      <c r="D190" s="168" t="s">
        <v>217</v>
      </c>
      <c r="E190" s="169" t="s">
        <v>2738</v>
      </c>
      <c r="F190" s="252" t="s">
        <v>2739</v>
      </c>
      <c r="G190" s="251"/>
      <c r="H190" s="251"/>
      <c r="I190" s="251"/>
      <c r="J190" s="170" t="s">
        <v>386</v>
      </c>
      <c r="K190" s="171">
        <v>1</v>
      </c>
      <c r="L190" s="253">
        <v>0</v>
      </c>
      <c r="M190" s="251"/>
      <c r="N190" s="254">
        <f>ROUND(L190*K190,0)</f>
        <v>0</v>
      </c>
      <c r="O190" s="251"/>
      <c r="P190" s="251"/>
      <c r="Q190" s="251"/>
      <c r="R190" s="134"/>
      <c r="T190" s="165" t="s">
        <v>3</v>
      </c>
      <c r="U190" s="40" t="s">
        <v>39</v>
      </c>
      <c r="V190" s="32"/>
      <c r="W190" s="166">
        <f>V190*K190</f>
        <v>0</v>
      </c>
      <c r="X190" s="166">
        <v>0</v>
      </c>
      <c r="Y190" s="166">
        <f>X190*K190</f>
        <v>0</v>
      </c>
      <c r="Z190" s="166">
        <v>0</v>
      </c>
      <c r="AA190" s="167">
        <f>Z190*K190</f>
        <v>0</v>
      </c>
      <c r="AR190" s="14" t="s">
        <v>212</v>
      </c>
      <c r="AT190" s="14" t="s">
        <v>217</v>
      </c>
      <c r="AU190" s="14" t="s">
        <v>84</v>
      </c>
      <c r="AY190" s="14" t="s">
        <v>196</v>
      </c>
      <c r="BE190" s="110">
        <f>IF(U190="základní",N190,0)</f>
        <v>0</v>
      </c>
      <c r="BF190" s="110">
        <f>IF(U190="snížená",N190,0)</f>
        <v>0</v>
      </c>
      <c r="BG190" s="110">
        <f>IF(U190="zákl. přenesená",N190,0)</f>
        <v>0</v>
      </c>
      <c r="BH190" s="110">
        <f>IF(U190="sníž. přenesená",N190,0)</f>
        <v>0</v>
      </c>
      <c r="BI190" s="110">
        <f>IF(U190="nulová",N190,0)</f>
        <v>0</v>
      </c>
      <c r="BJ190" s="14" t="s">
        <v>9</v>
      </c>
      <c r="BK190" s="110">
        <f>ROUND(L190*K190,0)</f>
        <v>0</v>
      </c>
      <c r="BL190" s="14" t="s">
        <v>212</v>
      </c>
      <c r="BM190" s="14" t="s">
        <v>197</v>
      </c>
    </row>
    <row r="191" spans="2:63" s="10" customFormat="1" ht="29.85" customHeight="1">
      <c r="B191" s="150"/>
      <c r="C191" s="151"/>
      <c r="D191" s="160" t="s">
        <v>1956</v>
      </c>
      <c r="E191" s="160"/>
      <c r="F191" s="160"/>
      <c r="G191" s="160"/>
      <c r="H191" s="160"/>
      <c r="I191" s="160"/>
      <c r="J191" s="160"/>
      <c r="K191" s="160"/>
      <c r="L191" s="160"/>
      <c r="M191" s="160"/>
      <c r="N191" s="264">
        <f>BK191</f>
        <v>0</v>
      </c>
      <c r="O191" s="265"/>
      <c r="P191" s="265"/>
      <c r="Q191" s="265"/>
      <c r="R191" s="153"/>
      <c r="T191" s="154"/>
      <c r="U191" s="151"/>
      <c r="V191" s="151"/>
      <c r="W191" s="155">
        <f>W192</f>
        <v>0</v>
      </c>
      <c r="X191" s="151"/>
      <c r="Y191" s="155">
        <f>Y192</f>
        <v>0</v>
      </c>
      <c r="Z191" s="151"/>
      <c r="AA191" s="156">
        <f>AA192</f>
        <v>0</v>
      </c>
      <c r="AR191" s="157" t="s">
        <v>9</v>
      </c>
      <c r="AT191" s="158" t="s">
        <v>73</v>
      </c>
      <c r="AU191" s="158" t="s">
        <v>9</v>
      </c>
      <c r="AY191" s="157" t="s">
        <v>196</v>
      </c>
      <c r="BK191" s="159">
        <f>BK192</f>
        <v>0</v>
      </c>
    </row>
    <row r="192" spans="2:65" s="1" customFormat="1" ht="44.25" customHeight="1">
      <c r="B192" s="132"/>
      <c r="C192" s="168" t="s">
        <v>74</v>
      </c>
      <c r="D192" s="168" t="s">
        <v>217</v>
      </c>
      <c r="E192" s="169" t="s">
        <v>417</v>
      </c>
      <c r="F192" s="252" t="s">
        <v>418</v>
      </c>
      <c r="G192" s="251"/>
      <c r="H192" s="251"/>
      <c r="I192" s="251"/>
      <c r="J192" s="170" t="s">
        <v>386</v>
      </c>
      <c r="K192" s="171">
        <v>1</v>
      </c>
      <c r="L192" s="253">
        <v>0</v>
      </c>
      <c r="M192" s="251"/>
      <c r="N192" s="254">
        <f>ROUND(L192*K192,0)</f>
        <v>0</v>
      </c>
      <c r="O192" s="251"/>
      <c r="P192" s="251"/>
      <c r="Q192" s="251"/>
      <c r="R192" s="134"/>
      <c r="T192" s="165" t="s">
        <v>3</v>
      </c>
      <c r="U192" s="40" t="s">
        <v>39</v>
      </c>
      <c r="V192" s="32"/>
      <c r="W192" s="166">
        <f>V192*K192</f>
        <v>0</v>
      </c>
      <c r="X192" s="166">
        <v>0</v>
      </c>
      <c r="Y192" s="166">
        <f>X192*K192</f>
        <v>0</v>
      </c>
      <c r="Z192" s="166">
        <v>0</v>
      </c>
      <c r="AA192" s="167">
        <f>Z192*K192</f>
        <v>0</v>
      </c>
      <c r="AR192" s="14" t="s">
        <v>212</v>
      </c>
      <c r="AT192" s="14" t="s">
        <v>217</v>
      </c>
      <c r="AU192" s="14" t="s">
        <v>84</v>
      </c>
      <c r="AY192" s="14" t="s">
        <v>196</v>
      </c>
      <c r="BE192" s="110">
        <f>IF(U192="základní",N192,0)</f>
        <v>0</v>
      </c>
      <c r="BF192" s="110">
        <f>IF(U192="snížená",N192,0)</f>
        <v>0</v>
      </c>
      <c r="BG192" s="110">
        <f>IF(U192="zákl. přenesená",N192,0)</f>
        <v>0</v>
      </c>
      <c r="BH192" s="110">
        <f>IF(U192="sníž. přenesená",N192,0)</f>
        <v>0</v>
      </c>
      <c r="BI192" s="110">
        <f>IF(U192="nulová",N192,0)</f>
        <v>0</v>
      </c>
      <c r="BJ192" s="14" t="s">
        <v>9</v>
      </c>
      <c r="BK192" s="110">
        <f>ROUND(L192*K192,0)</f>
        <v>0</v>
      </c>
      <c r="BL192" s="14" t="s">
        <v>212</v>
      </c>
      <c r="BM192" s="14" t="s">
        <v>288</v>
      </c>
    </row>
    <row r="193" spans="2:63" s="10" customFormat="1" ht="29.85" customHeight="1">
      <c r="B193" s="150"/>
      <c r="C193" s="151"/>
      <c r="D193" s="160" t="s">
        <v>1957</v>
      </c>
      <c r="E193" s="160"/>
      <c r="F193" s="160"/>
      <c r="G193" s="160"/>
      <c r="H193" s="160"/>
      <c r="I193" s="160"/>
      <c r="J193" s="160"/>
      <c r="K193" s="160"/>
      <c r="L193" s="160"/>
      <c r="M193" s="160"/>
      <c r="N193" s="264">
        <f>BK193</f>
        <v>0</v>
      </c>
      <c r="O193" s="265"/>
      <c r="P193" s="265"/>
      <c r="Q193" s="265"/>
      <c r="R193" s="153"/>
      <c r="T193" s="154"/>
      <c r="U193" s="151"/>
      <c r="V193" s="151"/>
      <c r="W193" s="155">
        <f>SUM(W194:W202)</f>
        <v>0</v>
      </c>
      <c r="X193" s="151"/>
      <c r="Y193" s="155">
        <f>SUM(Y194:Y202)</f>
        <v>0</v>
      </c>
      <c r="Z193" s="151"/>
      <c r="AA193" s="156">
        <f>SUM(AA194:AA202)</f>
        <v>0</v>
      </c>
      <c r="AR193" s="157" t="s">
        <v>9</v>
      </c>
      <c r="AT193" s="158" t="s">
        <v>73</v>
      </c>
      <c r="AU193" s="158" t="s">
        <v>9</v>
      </c>
      <c r="AY193" s="157" t="s">
        <v>196</v>
      </c>
      <c r="BK193" s="159">
        <f>SUM(BK194:BK202)</f>
        <v>0</v>
      </c>
    </row>
    <row r="194" spans="2:65" s="1" customFormat="1" ht="44.25" customHeight="1">
      <c r="B194" s="132"/>
      <c r="C194" s="168" t="s">
        <v>74</v>
      </c>
      <c r="D194" s="168" t="s">
        <v>217</v>
      </c>
      <c r="E194" s="169" t="s">
        <v>2740</v>
      </c>
      <c r="F194" s="252" t="s">
        <v>2741</v>
      </c>
      <c r="G194" s="251"/>
      <c r="H194" s="251"/>
      <c r="I194" s="251"/>
      <c r="J194" s="170" t="s">
        <v>386</v>
      </c>
      <c r="K194" s="171">
        <v>1</v>
      </c>
      <c r="L194" s="253">
        <v>0</v>
      </c>
      <c r="M194" s="251"/>
      <c r="N194" s="254">
        <f aca="true" t="shared" si="15" ref="N194:N202">ROUND(L194*K194,0)</f>
        <v>0</v>
      </c>
      <c r="O194" s="251"/>
      <c r="P194" s="251"/>
      <c r="Q194" s="251"/>
      <c r="R194" s="134"/>
      <c r="T194" s="165" t="s">
        <v>3</v>
      </c>
      <c r="U194" s="40" t="s">
        <v>39</v>
      </c>
      <c r="V194" s="32"/>
      <c r="W194" s="166">
        <f aca="true" t="shared" si="16" ref="W194:W202">V194*K194</f>
        <v>0</v>
      </c>
      <c r="X194" s="166">
        <v>0</v>
      </c>
      <c r="Y194" s="166">
        <f aca="true" t="shared" si="17" ref="Y194:Y202">X194*K194</f>
        <v>0</v>
      </c>
      <c r="Z194" s="166">
        <v>0</v>
      </c>
      <c r="AA194" s="167">
        <f aca="true" t="shared" si="18" ref="AA194:AA202">Z194*K194</f>
        <v>0</v>
      </c>
      <c r="AR194" s="14" t="s">
        <v>212</v>
      </c>
      <c r="AT194" s="14" t="s">
        <v>217</v>
      </c>
      <c r="AU194" s="14" t="s">
        <v>84</v>
      </c>
      <c r="AY194" s="14" t="s">
        <v>196</v>
      </c>
      <c r="BE194" s="110">
        <f aca="true" t="shared" si="19" ref="BE194:BE202">IF(U194="základní",N194,0)</f>
        <v>0</v>
      </c>
      <c r="BF194" s="110">
        <f aca="true" t="shared" si="20" ref="BF194:BF202">IF(U194="snížená",N194,0)</f>
        <v>0</v>
      </c>
      <c r="BG194" s="110">
        <f aca="true" t="shared" si="21" ref="BG194:BG202">IF(U194="zákl. přenesená",N194,0)</f>
        <v>0</v>
      </c>
      <c r="BH194" s="110">
        <f aca="true" t="shared" si="22" ref="BH194:BH202">IF(U194="sníž. přenesená",N194,0)</f>
        <v>0</v>
      </c>
      <c r="BI194" s="110">
        <f aca="true" t="shared" si="23" ref="BI194:BI202">IF(U194="nulová",N194,0)</f>
        <v>0</v>
      </c>
      <c r="BJ194" s="14" t="s">
        <v>9</v>
      </c>
      <c r="BK194" s="110">
        <f aca="true" t="shared" si="24" ref="BK194:BK202">ROUND(L194*K194,0)</f>
        <v>0</v>
      </c>
      <c r="BL194" s="14" t="s">
        <v>212</v>
      </c>
      <c r="BM194" s="14" t="s">
        <v>440</v>
      </c>
    </row>
    <row r="195" spans="2:65" s="1" customFormat="1" ht="31.5" customHeight="1">
      <c r="B195" s="132"/>
      <c r="C195" s="168" t="s">
        <v>74</v>
      </c>
      <c r="D195" s="168" t="s">
        <v>217</v>
      </c>
      <c r="E195" s="169" t="s">
        <v>951</v>
      </c>
      <c r="F195" s="252" t="s">
        <v>952</v>
      </c>
      <c r="G195" s="251"/>
      <c r="H195" s="251"/>
      <c r="I195" s="251"/>
      <c r="J195" s="170" t="s">
        <v>386</v>
      </c>
      <c r="K195" s="171">
        <v>3</v>
      </c>
      <c r="L195" s="253">
        <v>0</v>
      </c>
      <c r="M195" s="251"/>
      <c r="N195" s="254">
        <f t="shared" si="15"/>
        <v>0</v>
      </c>
      <c r="O195" s="251"/>
      <c r="P195" s="251"/>
      <c r="Q195" s="251"/>
      <c r="R195" s="134"/>
      <c r="T195" s="165" t="s">
        <v>3</v>
      </c>
      <c r="U195" s="40" t="s">
        <v>39</v>
      </c>
      <c r="V195" s="32"/>
      <c r="W195" s="166">
        <f t="shared" si="16"/>
        <v>0</v>
      </c>
      <c r="X195" s="166">
        <v>0</v>
      </c>
      <c r="Y195" s="166">
        <f t="shared" si="17"/>
        <v>0</v>
      </c>
      <c r="Z195" s="166">
        <v>0</v>
      </c>
      <c r="AA195" s="167">
        <f t="shared" si="18"/>
        <v>0</v>
      </c>
      <c r="AR195" s="14" t="s">
        <v>212</v>
      </c>
      <c r="AT195" s="14" t="s">
        <v>217</v>
      </c>
      <c r="AU195" s="14" t="s">
        <v>84</v>
      </c>
      <c r="AY195" s="14" t="s">
        <v>196</v>
      </c>
      <c r="BE195" s="110">
        <f t="shared" si="19"/>
        <v>0</v>
      </c>
      <c r="BF195" s="110">
        <f t="shared" si="20"/>
        <v>0</v>
      </c>
      <c r="BG195" s="110">
        <f t="shared" si="21"/>
        <v>0</v>
      </c>
      <c r="BH195" s="110">
        <f t="shared" si="22"/>
        <v>0</v>
      </c>
      <c r="BI195" s="110">
        <f t="shared" si="23"/>
        <v>0</v>
      </c>
      <c r="BJ195" s="14" t="s">
        <v>9</v>
      </c>
      <c r="BK195" s="110">
        <f t="shared" si="24"/>
        <v>0</v>
      </c>
      <c r="BL195" s="14" t="s">
        <v>212</v>
      </c>
      <c r="BM195" s="14" t="s">
        <v>234</v>
      </c>
    </row>
    <row r="196" spans="2:65" s="1" customFormat="1" ht="31.5" customHeight="1">
      <c r="B196" s="132"/>
      <c r="C196" s="168" t="s">
        <v>74</v>
      </c>
      <c r="D196" s="168" t="s">
        <v>217</v>
      </c>
      <c r="E196" s="169" t="s">
        <v>2742</v>
      </c>
      <c r="F196" s="252" t="s">
        <v>2743</v>
      </c>
      <c r="G196" s="251"/>
      <c r="H196" s="251"/>
      <c r="I196" s="251"/>
      <c r="J196" s="170" t="s">
        <v>386</v>
      </c>
      <c r="K196" s="171">
        <v>2</v>
      </c>
      <c r="L196" s="253">
        <v>0</v>
      </c>
      <c r="M196" s="251"/>
      <c r="N196" s="254">
        <f t="shared" si="15"/>
        <v>0</v>
      </c>
      <c r="O196" s="251"/>
      <c r="P196" s="251"/>
      <c r="Q196" s="251"/>
      <c r="R196" s="134"/>
      <c r="T196" s="165" t="s">
        <v>3</v>
      </c>
      <c r="U196" s="40" t="s">
        <v>39</v>
      </c>
      <c r="V196" s="32"/>
      <c r="W196" s="166">
        <f t="shared" si="16"/>
        <v>0</v>
      </c>
      <c r="X196" s="166">
        <v>0</v>
      </c>
      <c r="Y196" s="166">
        <f t="shared" si="17"/>
        <v>0</v>
      </c>
      <c r="Z196" s="166">
        <v>0</v>
      </c>
      <c r="AA196" s="167">
        <f t="shared" si="18"/>
        <v>0</v>
      </c>
      <c r="AR196" s="14" t="s">
        <v>212</v>
      </c>
      <c r="AT196" s="14" t="s">
        <v>217</v>
      </c>
      <c r="AU196" s="14" t="s">
        <v>84</v>
      </c>
      <c r="AY196" s="14" t="s">
        <v>196</v>
      </c>
      <c r="BE196" s="110">
        <f t="shared" si="19"/>
        <v>0</v>
      </c>
      <c r="BF196" s="110">
        <f t="shared" si="20"/>
        <v>0</v>
      </c>
      <c r="BG196" s="110">
        <f t="shared" si="21"/>
        <v>0</v>
      </c>
      <c r="BH196" s="110">
        <f t="shared" si="22"/>
        <v>0</v>
      </c>
      <c r="BI196" s="110">
        <f t="shared" si="23"/>
        <v>0</v>
      </c>
      <c r="BJ196" s="14" t="s">
        <v>9</v>
      </c>
      <c r="BK196" s="110">
        <f t="shared" si="24"/>
        <v>0</v>
      </c>
      <c r="BL196" s="14" t="s">
        <v>212</v>
      </c>
      <c r="BM196" s="14" t="s">
        <v>280</v>
      </c>
    </row>
    <row r="197" spans="2:65" s="1" customFormat="1" ht="44.25" customHeight="1">
      <c r="B197" s="132"/>
      <c r="C197" s="168" t="s">
        <v>74</v>
      </c>
      <c r="D197" s="168" t="s">
        <v>217</v>
      </c>
      <c r="E197" s="169" t="s">
        <v>2744</v>
      </c>
      <c r="F197" s="252" t="s">
        <v>2745</v>
      </c>
      <c r="G197" s="251"/>
      <c r="H197" s="251"/>
      <c r="I197" s="251"/>
      <c r="J197" s="170" t="s">
        <v>386</v>
      </c>
      <c r="K197" s="171">
        <v>1</v>
      </c>
      <c r="L197" s="253">
        <v>0</v>
      </c>
      <c r="M197" s="251"/>
      <c r="N197" s="254">
        <f t="shared" si="15"/>
        <v>0</v>
      </c>
      <c r="O197" s="251"/>
      <c r="P197" s="251"/>
      <c r="Q197" s="251"/>
      <c r="R197" s="134"/>
      <c r="T197" s="165" t="s">
        <v>3</v>
      </c>
      <c r="U197" s="40" t="s">
        <v>39</v>
      </c>
      <c r="V197" s="32"/>
      <c r="W197" s="166">
        <f t="shared" si="16"/>
        <v>0</v>
      </c>
      <c r="X197" s="166">
        <v>0</v>
      </c>
      <c r="Y197" s="166">
        <f t="shared" si="17"/>
        <v>0</v>
      </c>
      <c r="Z197" s="166">
        <v>0</v>
      </c>
      <c r="AA197" s="167">
        <f t="shared" si="18"/>
        <v>0</v>
      </c>
      <c r="AR197" s="14" t="s">
        <v>212</v>
      </c>
      <c r="AT197" s="14" t="s">
        <v>217</v>
      </c>
      <c r="AU197" s="14" t="s">
        <v>84</v>
      </c>
      <c r="AY197" s="14" t="s">
        <v>196</v>
      </c>
      <c r="BE197" s="110">
        <f t="shared" si="19"/>
        <v>0</v>
      </c>
      <c r="BF197" s="110">
        <f t="shared" si="20"/>
        <v>0</v>
      </c>
      <c r="BG197" s="110">
        <f t="shared" si="21"/>
        <v>0</v>
      </c>
      <c r="BH197" s="110">
        <f t="shared" si="22"/>
        <v>0</v>
      </c>
      <c r="BI197" s="110">
        <f t="shared" si="23"/>
        <v>0</v>
      </c>
      <c r="BJ197" s="14" t="s">
        <v>9</v>
      </c>
      <c r="BK197" s="110">
        <f t="shared" si="24"/>
        <v>0</v>
      </c>
      <c r="BL197" s="14" t="s">
        <v>212</v>
      </c>
      <c r="BM197" s="14" t="s">
        <v>230</v>
      </c>
    </row>
    <row r="198" spans="2:65" s="1" customFormat="1" ht="31.5" customHeight="1">
      <c r="B198" s="132"/>
      <c r="C198" s="168" t="s">
        <v>74</v>
      </c>
      <c r="D198" s="168" t="s">
        <v>217</v>
      </c>
      <c r="E198" s="169" t="s">
        <v>953</v>
      </c>
      <c r="F198" s="252" t="s">
        <v>423</v>
      </c>
      <c r="G198" s="251"/>
      <c r="H198" s="251"/>
      <c r="I198" s="251"/>
      <c r="J198" s="170" t="s">
        <v>386</v>
      </c>
      <c r="K198" s="171">
        <v>1</v>
      </c>
      <c r="L198" s="253">
        <v>0</v>
      </c>
      <c r="M198" s="251"/>
      <c r="N198" s="254">
        <f t="shared" si="15"/>
        <v>0</v>
      </c>
      <c r="O198" s="251"/>
      <c r="P198" s="251"/>
      <c r="Q198" s="251"/>
      <c r="R198" s="134"/>
      <c r="T198" s="165" t="s">
        <v>3</v>
      </c>
      <c r="U198" s="40" t="s">
        <v>39</v>
      </c>
      <c r="V198" s="32"/>
      <c r="W198" s="166">
        <f t="shared" si="16"/>
        <v>0</v>
      </c>
      <c r="X198" s="166">
        <v>0</v>
      </c>
      <c r="Y198" s="166">
        <f t="shared" si="17"/>
        <v>0</v>
      </c>
      <c r="Z198" s="166">
        <v>0</v>
      </c>
      <c r="AA198" s="167">
        <f t="shared" si="18"/>
        <v>0</v>
      </c>
      <c r="AR198" s="14" t="s">
        <v>212</v>
      </c>
      <c r="AT198" s="14" t="s">
        <v>217</v>
      </c>
      <c r="AU198" s="14" t="s">
        <v>84</v>
      </c>
      <c r="AY198" s="14" t="s">
        <v>196</v>
      </c>
      <c r="BE198" s="110">
        <f t="shared" si="19"/>
        <v>0</v>
      </c>
      <c r="BF198" s="110">
        <f t="shared" si="20"/>
        <v>0</v>
      </c>
      <c r="BG198" s="110">
        <f t="shared" si="21"/>
        <v>0</v>
      </c>
      <c r="BH198" s="110">
        <f t="shared" si="22"/>
        <v>0</v>
      </c>
      <c r="BI198" s="110">
        <f t="shared" si="23"/>
        <v>0</v>
      </c>
      <c r="BJ198" s="14" t="s">
        <v>9</v>
      </c>
      <c r="BK198" s="110">
        <f t="shared" si="24"/>
        <v>0</v>
      </c>
      <c r="BL198" s="14" t="s">
        <v>212</v>
      </c>
      <c r="BM198" s="14" t="s">
        <v>449</v>
      </c>
    </row>
    <row r="199" spans="2:65" s="1" customFormat="1" ht="44.25" customHeight="1">
      <c r="B199" s="132"/>
      <c r="C199" s="168" t="s">
        <v>74</v>
      </c>
      <c r="D199" s="168" t="s">
        <v>217</v>
      </c>
      <c r="E199" s="169" t="s">
        <v>424</v>
      </c>
      <c r="F199" s="252" t="s">
        <v>425</v>
      </c>
      <c r="G199" s="251"/>
      <c r="H199" s="251"/>
      <c r="I199" s="251"/>
      <c r="J199" s="170" t="s">
        <v>386</v>
      </c>
      <c r="K199" s="171">
        <v>1</v>
      </c>
      <c r="L199" s="253">
        <v>0</v>
      </c>
      <c r="M199" s="251"/>
      <c r="N199" s="254">
        <f t="shared" si="15"/>
        <v>0</v>
      </c>
      <c r="O199" s="251"/>
      <c r="P199" s="251"/>
      <c r="Q199" s="251"/>
      <c r="R199" s="134"/>
      <c r="T199" s="165" t="s">
        <v>3</v>
      </c>
      <c r="U199" s="40" t="s">
        <v>39</v>
      </c>
      <c r="V199" s="32"/>
      <c r="W199" s="166">
        <f t="shared" si="16"/>
        <v>0</v>
      </c>
      <c r="X199" s="166">
        <v>0</v>
      </c>
      <c r="Y199" s="166">
        <f t="shared" si="17"/>
        <v>0</v>
      </c>
      <c r="Z199" s="166">
        <v>0</v>
      </c>
      <c r="AA199" s="167">
        <f t="shared" si="18"/>
        <v>0</v>
      </c>
      <c r="AR199" s="14" t="s">
        <v>212</v>
      </c>
      <c r="AT199" s="14" t="s">
        <v>217</v>
      </c>
      <c r="AU199" s="14" t="s">
        <v>84</v>
      </c>
      <c r="AY199" s="14" t="s">
        <v>196</v>
      </c>
      <c r="BE199" s="110">
        <f t="shared" si="19"/>
        <v>0</v>
      </c>
      <c r="BF199" s="110">
        <f t="shared" si="20"/>
        <v>0</v>
      </c>
      <c r="BG199" s="110">
        <f t="shared" si="21"/>
        <v>0</v>
      </c>
      <c r="BH199" s="110">
        <f t="shared" si="22"/>
        <v>0</v>
      </c>
      <c r="BI199" s="110">
        <f t="shared" si="23"/>
        <v>0</v>
      </c>
      <c r="BJ199" s="14" t="s">
        <v>9</v>
      </c>
      <c r="BK199" s="110">
        <f t="shared" si="24"/>
        <v>0</v>
      </c>
      <c r="BL199" s="14" t="s">
        <v>212</v>
      </c>
      <c r="BM199" s="14" t="s">
        <v>452</v>
      </c>
    </row>
    <row r="200" spans="2:65" s="1" customFormat="1" ht="22.5" customHeight="1">
      <c r="B200" s="132"/>
      <c r="C200" s="168" t="s">
        <v>74</v>
      </c>
      <c r="D200" s="168" t="s">
        <v>217</v>
      </c>
      <c r="E200" s="169" t="s">
        <v>954</v>
      </c>
      <c r="F200" s="252" t="s">
        <v>955</v>
      </c>
      <c r="G200" s="251"/>
      <c r="H200" s="251"/>
      <c r="I200" s="251"/>
      <c r="J200" s="170" t="s">
        <v>386</v>
      </c>
      <c r="K200" s="171">
        <v>1</v>
      </c>
      <c r="L200" s="253">
        <v>0</v>
      </c>
      <c r="M200" s="251"/>
      <c r="N200" s="254">
        <f t="shared" si="15"/>
        <v>0</v>
      </c>
      <c r="O200" s="251"/>
      <c r="P200" s="251"/>
      <c r="Q200" s="251"/>
      <c r="R200" s="134"/>
      <c r="T200" s="165" t="s">
        <v>3</v>
      </c>
      <c r="U200" s="40" t="s">
        <v>39</v>
      </c>
      <c r="V200" s="32"/>
      <c r="W200" s="166">
        <f t="shared" si="16"/>
        <v>0</v>
      </c>
      <c r="X200" s="166">
        <v>0</v>
      </c>
      <c r="Y200" s="166">
        <f t="shared" si="17"/>
        <v>0</v>
      </c>
      <c r="Z200" s="166">
        <v>0</v>
      </c>
      <c r="AA200" s="167">
        <f t="shared" si="18"/>
        <v>0</v>
      </c>
      <c r="AR200" s="14" t="s">
        <v>212</v>
      </c>
      <c r="AT200" s="14" t="s">
        <v>217</v>
      </c>
      <c r="AU200" s="14" t="s">
        <v>84</v>
      </c>
      <c r="AY200" s="14" t="s">
        <v>196</v>
      </c>
      <c r="BE200" s="110">
        <f t="shared" si="19"/>
        <v>0</v>
      </c>
      <c r="BF200" s="110">
        <f t="shared" si="20"/>
        <v>0</v>
      </c>
      <c r="BG200" s="110">
        <f t="shared" si="21"/>
        <v>0</v>
      </c>
      <c r="BH200" s="110">
        <f t="shared" si="22"/>
        <v>0</v>
      </c>
      <c r="BI200" s="110">
        <f t="shared" si="23"/>
        <v>0</v>
      </c>
      <c r="BJ200" s="14" t="s">
        <v>9</v>
      </c>
      <c r="BK200" s="110">
        <f t="shared" si="24"/>
        <v>0</v>
      </c>
      <c r="BL200" s="14" t="s">
        <v>212</v>
      </c>
      <c r="BM200" s="14" t="s">
        <v>455</v>
      </c>
    </row>
    <row r="201" spans="2:65" s="1" customFormat="1" ht="22.5" customHeight="1">
      <c r="B201" s="132"/>
      <c r="C201" s="168" t="s">
        <v>74</v>
      </c>
      <c r="D201" s="168" t="s">
        <v>217</v>
      </c>
      <c r="E201" s="169" t="s">
        <v>426</v>
      </c>
      <c r="F201" s="252" t="s">
        <v>427</v>
      </c>
      <c r="G201" s="251"/>
      <c r="H201" s="251"/>
      <c r="I201" s="251"/>
      <c r="J201" s="170" t="s">
        <v>386</v>
      </c>
      <c r="K201" s="171">
        <v>2</v>
      </c>
      <c r="L201" s="253">
        <v>0</v>
      </c>
      <c r="M201" s="251"/>
      <c r="N201" s="254">
        <f t="shared" si="15"/>
        <v>0</v>
      </c>
      <c r="O201" s="251"/>
      <c r="P201" s="251"/>
      <c r="Q201" s="251"/>
      <c r="R201" s="134"/>
      <c r="T201" s="165" t="s">
        <v>3</v>
      </c>
      <c r="U201" s="40" t="s">
        <v>39</v>
      </c>
      <c r="V201" s="32"/>
      <c r="W201" s="166">
        <f t="shared" si="16"/>
        <v>0</v>
      </c>
      <c r="X201" s="166">
        <v>0</v>
      </c>
      <c r="Y201" s="166">
        <f t="shared" si="17"/>
        <v>0</v>
      </c>
      <c r="Z201" s="166">
        <v>0</v>
      </c>
      <c r="AA201" s="167">
        <f t="shared" si="18"/>
        <v>0</v>
      </c>
      <c r="AR201" s="14" t="s">
        <v>212</v>
      </c>
      <c r="AT201" s="14" t="s">
        <v>217</v>
      </c>
      <c r="AU201" s="14" t="s">
        <v>84</v>
      </c>
      <c r="AY201" s="14" t="s">
        <v>196</v>
      </c>
      <c r="BE201" s="110">
        <f t="shared" si="19"/>
        <v>0</v>
      </c>
      <c r="BF201" s="110">
        <f t="shared" si="20"/>
        <v>0</v>
      </c>
      <c r="BG201" s="110">
        <f t="shared" si="21"/>
        <v>0</v>
      </c>
      <c r="BH201" s="110">
        <f t="shared" si="22"/>
        <v>0</v>
      </c>
      <c r="BI201" s="110">
        <f t="shared" si="23"/>
        <v>0</v>
      </c>
      <c r="BJ201" s="14" t="s">
        <v>9</v>
      </c>
      <c r="BK201" s="110">
        <f t="shared" si="24"/>
        <v>0</v>
      </c>
      <c r="BL201" s="14" t="s">
        <v>212</v>
      </c>
      <c r="BM201" s="14" t="s">
        <v>458</v>
      </c>
    </row>
    <row r="202" spans="2:65" s="1" customFormat="1" ht="22.5" customHeight="1">
      <c r="B202" s="132"/>
      <c r="C202" s="168" t="s">
        <v>74</v>
      </c>
      <c r="D202" s="168" t="s">
        <v>217</v>
      </c>
      <c r="E202" s="169" t="s">
        <v>428</v>
      </c>
      <c r="F202" s="252" t="s">
        <v>429</v>
      </c>
      <c r="G202" s="251"/>
      <c r="H202" s="251"/>
      <c r="I202" s="251"/>
      <c r="J202" s="170" t="s">
        <v>386</v>
      </c>
      <c r="K202" s="171">
        <v>1</v>
      </c>
      <c r="L202" s="253">
        <v>0</v>
      </c>
      <c r="M202" s="251"/>
      <c r="N202" s="254">
        <f t="shared" si="15"/>
        <v>0</v>
      </c>
      <c r="O202" s="251"/>
      <c r="P202" s="251"/>
      <c r="Q202" s="251"/>
      <c r="R202" s="134"/>
      <c r="T202" s="165" t="s">
        <v>3</v>
      </c>
      <c r="U202" s="40" t="s">
        <v>39</v>
      </c>
      <c r="V202" s="32"/>
      <c r="W202" s="166">
        <f t="shared" si="16"/>
        <v>0</v>
      </c>
      <c r="X202" s="166">
        <v>0</v>
      </c>
      <c r="Y202" s="166">
        <f t="shared" si="17"/>
        <v>0</v>
      </c>
      <c r="Z202" s="166">
        <v>0</v>
      </c>
      <c r="AA202" s="167">
        <f t="shared" si="18"/>
        <v>0</v>
      </c>
      <c r="AR202" s="14" t="s">
        <v>212</v>
      </c>
      <c r="AT202" s="14" t="s">
        <v>217</v>
      </c>
      <c r="AU202" s="14" t="s">
        <v>84</v>
      </c>
      <c r="AY202" s="14" t="s">
        <v>196</v>
      </c>
      <c r="BE202" s="110">
        <f t="shared" si="19"/>
        <v>0</v>
      </c>
      <c r="BF202" s="110">
        <f t="shared" si="20"/>
        <v>0</v>
      </c>
      <c r="BG202" s="110">
        <f t="shared" si="21"/>
        <v>0</v>
      </c>
      <c r="BH202" s="110">
        <f t="shared" si="22"/>
        <v>0</v>
      </c>
      <c r="BI202" s="110">
        <f t="shared" si="23"/>
        <v>0</v>
      </c>
      <c r="BJ202" s="14" t="s">
        <v>9</v>
      </c>
      <c r="BK202" s="110">
        <f t="shared" si="24"/>
        <v>0</v>
      </c>
      <c r="BL202" s="14" t="s">
        <v>212</v>
      </c>
      <c r="BM202" s="14" t="s">
        <v>461</v>
      </c>
    </row>
    <row r="203" spans="2:63" s="10" customFormat="1" ht="29.85" customHeight="1">
      <c r="B203" s="150"/>
      <c r="C203" s="151"/>
      <c r="D203" s="160" t="s">
        <v>1958</v>
      </c>
      <c r="E203" s="160"/>
      <c r="F203" s="160"/>
      <c r="G203" s="160"/>
      <c r="H203" s="160"/>
      <c r="I203" s="160"/>
      <c r="J203" s="160"/>
      <c r="K203" s="160"/>
      <c r="L203" s="160"/>
      <c r="M203" s="160"/>
      <c r="N203" s="264">
        <f>BK203</f>
        <v>0</v>
      </c>
      <c r="O203" s="265"/>
      <c r="P203" s="265"/>
      <c r="Q203" s="265"/>
      <c r="R203" s="153"/>
      <c r="T203" s="154"/>
      <c r="U203" s="151"/>
      <c r="V203" s="151"/>
      <c r="W203" s="155">
        <f>SUM(W204:W207)</f>
        <v>0</v>
      </c>
      <c r="X203" s="151"/>
      <c r="Y203" s="155">
        <f>SUM(Y204:Y207)</f>
        <v>0</v>
      </c>
      <c r="Z203" s="151"/>
      <c r="AA203" s="156">
        <f>SUM(AA204:AA207)</f>
        <v>0</v>
      </c>
      <c r="AR203" s="157" t="s">
        <v>9</v>
      </c>
      <c r="AT203" s="158" t="s">
        <v>73</v>
      </c>
      <c r="AU203" s="158" t="s">
        <v>9</v>
      </c>
      <c r="AY203" s="157" t="s">
        <v>196</v>
      </c>
      <c r="BK203" s="159">
        <f>SUM(BK204:BK207)</f>
        <v>0</v>
      </c>
    </row>
    <row r="204" spans="2:65" s="1" customFormat="1" ht="31.5" customHeight="1">
      <c r="B204" s="132"/>
      <c r="C204" s="168" t="s">
        <v>74</v>
      </c>
      <c r="D204" s="168" t="s">
        <v>217</v>
      </c>
      <c r="E204" s="169" t="s">
        <v>2746</v>
      </c>
      <c r="F204" s="252" t="s">
        <v>431</v>
      </c>
      <c r="G204" s="251"/>
      <c r="H204" s="251"/>
      <c r="I204" s="251"/>
      <c r="J204" s="170" t="s">
        <v>386</v>
      </c>
      <c r="K204" s="171">
        <v>19</v>
      </c>
      <c r="L204" s="253">
        <v>0</v>
      </c>
      <c r="M204" s="251"/>
      <c r="N204" s="254">
        <f>ROUND(L204*K204,0)</f>
        <v>0</v>
      </c>
      <c r="O204" s="251"/>
      <c r="P204" s="251"/>
      <c r="Q204" s="251"/>
      <c r="R204" s="134"/>
      <c r="T204" s="165" t="s">
        <v>3</v>
      </c>
      <c r="U204" s="40" t="s">
        <v>39</v>
      </c>
      <c r="V204" s="32"/>
      <c r="W204" s="166">
        <f>V204*K204</f>
        <v>0</v>
      </c>
      <c r="X204" s="166">
        <v>0</v>
      </c>
      <c r="Y204" s="166">
        <f>X204*K204</f>
        <v>0</v>
      </c>
      <c r="Z204" s="166">
        <v>0</v>
      </c>
      <c r="AA204" s="167">
        <f>Z204*K204</f>
        <v>0</v>
      </c>
      <c r="AR204" s="14" t="s">
        <v>212</v>
      </c>
      <c r="AT204" s="14" t="s">
        <v>217</v>
      </c>
      <c r="AU204" s="14" t="s">
        <v>84</v>
      </c>
      <c r="AY204" s="14" t="s">
        <v>196</v>
      </c>
      <c r="BE204" s="110">
        <f>IF(U204="základní",N204,0)</f>
        <v>0</v>
      </c>
      <c r="BF204" s="110">
        <f>IF(U204="snížená",N204,0)</f>
        <v>0</v>
      </c>
      <c r="BG204" s="110">
        <f>IF(U204="zákl. přenesená",N204,0)</f>
        <v>0</v>
      </c>
      <c r="BH204" s="110">
        <f>IF(U204="sníž. přenesená",N204,0)</f>
        <v>0</v>
      </c>
      <c r="BI204" s="110">
        <f>IF(U204="nulová",N204,0)</f>
        <v>0</v>
      </c>
      <c r="BJ204" s="14" t="s">
        <v>9</v>
      </c>
      <c r="BK204" s="110">
        <f>ROUND(L204*K204,0)</f>
        <v>0</v>
      </c>
      <c r="BL204" s="14" t="s">
        <v>212</v>
      </c>
      <c r="BM204" s="14" t="s">
        <v>464</v>
      </c>
    </row>
    <row r="205" spans="2:65" s="1" customFormat="1" ht="22.5" customHeight="1">
      <c r="B205" s="132"/>
      <c r="C205" s="168" t="s">
        <v>74</v>
      </c>
      <c r="D205" s="168" t="s">
        <v>217</v>
      </c>
      <c r="E205" s="169" t="s">
        <v>2747</v>
      </c>
      <c r="F205" s="252" t="s">
        <v>2748</v>
      </c>
      <c r="G205" s="251"/>
      <c r="H205" s="251"/>
      <c r="I205" s="251"/>
      <c r="J205" s="170" t="s">
        <v>386</v>
      </c>
      <c r="K205" s="171">
        <v>1</v>
      </c>
      <c r="L205" s="253">
        <v>0</v>
      </c>
      <c r="M205" s="251"/>
      <c r="N205" s="254">
        <f>ROUND(L205*K205,0)</f>
        <v>0</v>
      </c>
      <c r="O205" s="251"/>
      <c r="P205" s="251"/>
      <c r="Q205" s="251"/>
      <c r="R205" s="134"/>
      <c r="T205" s="165" t="s">
        <v>3</v>
      </c>
      <c r="U205" s="40" t="s">
        <v>39</v>
      </c>
      <c r="V205" s="32"/>
      <c r="W205" s="166">
        <f>V205*K205</f>
        <v>0</v>
      </c>
      <c r="X205" s="166">
        <v>0</v>
      </c>
      <c r="Y205" s="166">
        <f>X205*K205</f>
        <v>0</v>
      </c>
      <c r="Z205" s="166">
        <v>0</v>
      </c>
      <c r="AA205" s="167">
        <f>Z205*K205</f>
        <v>0</v>
      </c>
      <c r="AR205" s="14" t="s">
        <v>212</v>
      </c>
      <c r="AT205" s="14" t="s">
        <v>217</v>
      </c>
      <c r="AU205" s="14" t="s">
        <v>84</v>
      </c>
      <c r="AY205" s="14" t="s">
        <v>196</v>
      </c>
      <c r="BE205" s="110">
        <f>IF(U205="základní",N205,0)</f>
        <v>0</v>
      </c>
      <c r="BF205" s="110">
        <f>IF(U205="snížená",N205,0)</f>
        <v>0</v>
      </c>
      <c r="BG205" s="110">
        <f>IF(U205="zákl. přenesená",N205,0)</f>
        <v>0</v>
      </c>
      <c r="BH205" s="110">
        <f>IF(U205="sníž. přenesená",N205,0)</f>
        <v>0</v>
      </c>
      <c r="BI205" s="110">
        <f>IF(U205="nulová",N205,0)</f>
        <v>0</v>
      </c>
      <c r="BJ205" s="14" t="s">
        <v>9</v>
      </c>
      <c r="BK205" s="110">
        <f>ROUND(L205*K205,0)</f>
        <v>0</v>
      </c>
      <c r="BL205" s="14" t="s">
        <v>212</v>
      </c>
      <c r="BM205" s="14" t="s">
        <v>467</v>
      </c>
    </row>
    <row r="206" spans="2:65" s="1" customFormat="1" ht="22.5" customHeight="1">
      <c r="B206" s="132"/>
      <c r="C206" s="168" t="s">
        <v>74</v>
      </c>
      <c r="D206" s="168" t="s">
        <v>217</v>
      </c>
      <c r="E206" s="169" t="s">
        <v>432</v>
      </c>
      <c r="F206" s="252" t="s">
        <v>433</v>
      </c>
      <c r="G206" s="251"/>
      <c r="H206" s="251"/>
      <c r="I206" s="251"/>
      <c r="J206" s="170" t="s">
        <v>386</v>
      </c>
      <c r="K206" s="171">
        <v>1</v>
      </c>
      <c r="L206" s="253">
        <v>0</v>
      </c>
      <c r="M206" s="251"/>
      <c r="N206" s="254">
        <f>ROUND(L206*K206,0)</f>
        <v>0</v>
      </c>
      <c r="O206" s="251"/>
      <c r="P206" s="251"/>
      <c r="Q206" s="251"/>
      <c r="R206" s="134"/>
      <c r="T206" s="165" t="s">
        <v>3</v>
      </c>
      <c r="U206" s="40" t="s">
        <v>39</v>
      </c>
      <c r="V206" s="32"/>
      <c r="W206" s="166">
        <f>V206*K206</f>
        <v>0</v>
      </c>
      <c r="X206" s="166">
        <v>0</v>
      </c>
      <c r="Y206" s="166">
        <f>X206*K206</f>
        <v>0</v>
      </c>
      <c r="Z206" s="166">
        <v>0</v>
      </c>
      <c r="AA206" s="167">
        <f>Z206*K206</f>
        <v>0</v>
      </c>
      <c r="AR206" s="14" t="s">
        <v>212</v>
      </c>
      <c r="AT206" s="14" t="s">
        <v>217</v>
      </c>
      <c r="AU206" s="14" t="s">
        <v>84</v>
      </c>
      <c r="AY206" s="14" t="s">
        <v>196</v>
      </c>
      <c r="BE206" s="110">
        <f>IF(U206="základní",N206,0)</f>
        <v>0</v>
      </c>
      <c r="BF206" s="110">
        <f>IF(U206="snížená",N206,0)</f>
        <v>0</v>
      </c>
      <c r="BG206" s="110">
        <f>IF(U206="zákl. přenesená",N206,0)</f>
        <v>0</v>
      </c>
      <c r="BH206" s="110">
        <f>IF(U206="sníž. přenesená",N206,0)</f>
        <v>0</v>
      </c>
      <c r="BI206" s="110">
        <f>IF(U206="nulová",N206,0)</f>
        <v>0</v>
      </c>
      <c r="BJ206" s="14" t="s">
        <v>9</v>
      </c>
      <c r="BK206" s="110">
        <f>ROUND(L206*K206,0)</f>
        <v>0</v>
      </c>
      <c r="BL206" s="14" t="s">
        <v>212</v>
      </c>
      <c r="BM206" s="14" t="s">
        <v>470</v>
      </c>
    </row>
    <row r="207" spans="2:65" s="1" customFormat="1" ht="22.5" customHeight="1">
      <c r="B207" s="132"/>
      <c r="C207" s="168" t="s">
        <v>74</v>
      </c>
      <c r="D207" s="168" t="s">
        <v>217</v>
      </c>
      <c r="E207" s="169" t="s">
        <v>434</v>
      </c>
      <c r="F207" s="252" t="s">
        <v>435</v>
      </c>
      <c r="G207" s="251"/>
      <c r="H207" s="251"/>
      <c r="I207" s="251"/>
      <c r="J207" s="170" t="s">
        <v>386</v>
      </c>
      <c r="K207" s="171">
        <v>1</v>
      </c>
      <c r="L207" s="253">
        <v>0</v>
      </c>
      <c r="M207" s="251"/>
      <c r="N207" s="254">
        <f>ROUND(L207*K207,0)</f>
        <v>0</v>
      </c>
      <c r="O207" s="251"/>
      <c r="P207" s="251"/>
      <c r="Q207" s="251"/>
      <c r="R207" s="134"/>
      <c r="T207" s="165" t="s">
        <v>3</v>
      </c>
      <c r="U207" s="40" t="s">
        <v>39</v>
      </c>
      <c r="V207" s="32"/>
      <c r="W207" s="166">
        <f>V207*K207</f>
        <v>0</v>
      </c>
      <c r="X207" s="166">
        <v>0</v>
      </c>
      <c r="Y207" s="166">
        <f>X207*K207</f>
        <v>0</v>
      </c>
      <c r="Z207" s="166">
        <v>0</v>
      </c>
      <c r="AA207" s="167">
        <f>Z207*K207</f>
        <v>0</v>
      </c>
      <c r="AR207" s="14" t="s">
        <v>212</v>
      </c>
      <c r="AT207" s="14" t="s">
        <v>217</v>
      </c>
      <c r="AU207" s="14" t="s">
        <v>84</v>
      </c>
      <c r="AY207" s="14" t="s">
        <v>196</v>
      </c>
      <c r="BE207" s="110">
        <f>IF(U207="základní",N207,0)</f>
        <v>0</v>
      </c>
      <c r="BF207" s="110">
        <f>IF(U207="snížená",N207,0)</f>
        <v>0</v>
      </c>
      <c r="BG207" s="110">
        <f>IF(U207="zákl. přenesená",N207,0)</f>
        <v>0</v>
      </c>
      <c r="BH207" s="110">
        <f>IF(U207="sníž. přenesená",N207,0)</f>
        <v>0</v>
      </c>
      <c r="BI207" s="110">
        <f>IF(U207="nulová",N207,0)</f>
        <v>0</v>
      </c>
      <c r="BJ207" s="14" t="s">
        <v>9</v>
      </c>
      <c r="BK207" s="110">
        <f>ROUND(L207*K207,0)</f>
        <v>0</v>
      </c>
      <c r="BL207" s="14" t="s">
        <v>212</v>
      </c>
      <c r="BM207" s="14" t="s">
        <v>473</v>
      </c>
    </row>
    <row r="208" spans="2:63" s="10" customFormat="1" ht="29.85" customHeight="1">
      <c r="B208" s="150"/>
      <c r="C208" s="151"/>
      <c r="D208" s="160" t="s">
        <v>1959</v>
      </c>
      <c r="E208" s="160"/>
      <c r="F208" s="160"/>
      <c r="G208" s="160"/>
      <c r="H208" s="160"/>
      <c r="I208" s="160"/>
      <c r="J208" s="160"/>
      <c r="K208" s="160"/>
      <c r="L208" s="160"/>
      <c r="M208" s="160"/>
      <c r="N208" s="264">
        <f>BK208</f>
        <v>0</v>
      </c>
      <c r="O208" s="265"/>
      <c r="P208" s="265"/>
      <c r="Q208" s="265"/>
      <c r="R208" s="153"/>
      <c r="T208" s="154"/>
      <c r="U208" s="151"/>
      <c r="V208" s="151"/>
      <c r="W208" s="155">
        <f>SUM(W209:W212)</f>
        <v>0</v>
      </c>
      <c r="X208" s="151"/>
      <c r="Y208" s="155">
        <f>SUM(Y209:Y212)</f>
        <v>0</v>
      </c>
      <c r="Z208" s="151"/>
      <c r="AA208" s="156">
        <f>SUM(AA209:AA212)</f>
        <v>0</v>
      </c>
      <c r="AR208" s="157" t="s">
        <v>9</v>
      </c>
      <c r="AT208" s="158" t="s">
        <v>73</v>
      </c>
      <c r="AU208" s="158" t="s">
        <v>9</v>
      </c>
      <c r="AY208" s="157" t="s">
        <v>196</v>
      </c>
      <c r="BK208" s="159">
        <f>SUM(BK209:BK212)</f>
        <v>0</v>
      </c>
    </row>
    <row r="209" spans="2:65" s="1" customFormat="1" ht="31.5" customHeight="1">
      <c r="B209" s="132"/>
      <c r="C209" s="168" t="s">
        <v>74</v>
      </c>
      <c r="D209" s="168" t="s">
        <v>217</v>
      </c>
      <c r="E209" s="169" t="s">
        <v>2749</v>
      </c>
      <c r="F209" s="252" t="s">
        <v>2750</v>
      </c>
      <c r="G209" s="251"/>
      <c r="H209" s="251"/>
      <c r="I209" s="251"/>
      <c r="J209" s="170" t="s">
        <v>386</v>
      </c>
      <c r="K209" s="171">
        <v>1</v>
      </c>
      <c r="L209" s="253">
        <v>0</v>
      </c>
      <c r="M209" s="251"/>
      <c r="N209" s="254">
        <f>ROUND(L209*K209,0)</f>
        <v>0</v>
      </c>
      <c r="O209" s="251"/>
      <c r="P209" s="251"/>
      <c r="Q209" s="251"/>
      <c r="R209" s="134"/>
      <c r="T209" s="165" t="s">
        <v>3</v>
      </c>
      <c r="U209" s="40" t="s">
        <v>39</v>
      </c>
      <c r="V209" s="32"/>
      <c r="W209" s="166">
        <f>V209*K209</f>
        <v>0</v>
      </c>
      <c r="X209" s="166">
        <v>0</v>
      </c>
      <c r="Y209" s="166">
        <f>X209*K209</f>
        <v>0</v>
      </c>
      <c r="Z209" s="166">
        <v>0</v>
      </c>
      <c r="AA209" s="167">
        <f>Z209*K209</f>
        <v>0</v>
      </c>
      <c r="AR209" s="14" t="s">
        <v>212</v>
      </c>
      <c r="AT209" s="14" t="s">
        <v>217</v>
      </c>
      <c r="AU209" s="14" t="s">
        <v>84</v>
      </c>
      <c r="AY209" s="14" t="s">
        <v>196</v>
      </c>
      <c r="BE209" s="110">
        <f>IF(U209="základní",N209,0)</f>
        <v>0</v>
      </c>
      <c r="BF209" s="110">
        <f>IF(U209="snížená",N209,0)</f>
        <v>0</v>
      </c>
      <c r="BG209" s="110">
        <f>IF(U209="zákl. přenesená",N209,0)</f>
        <v>0</v>
      </c>
      <c r="BH209" s="110">
        <f>IF(U209="sníž. přenesená",N209,0)</f>
        <v>0</v>
      </c>
      <c r="BI209" s="110">
        <f>IF(U209="nulová",N209,0)</f>
        <v>0</v>
      </c>
      <c r="BJ209" s="14" t="s">
        <v>9</v>
      </c>
      <c r="BK209" s="110">
        <f>ROUND(L209*K209,0)</f>
        <v>0</v>
      </c>
      <c r="BL209" s="14" t="s">
        <v>212</v>
      </c>
      <c r="BM209" s="14" t="s">
        <v>476</v>
      </c>
    </row>
    <row r="210" spans="2:65" s="1" customFormat="1" ht="31.5" customHeight="1">
      <c r="B210" s="132"/>
      <c r="C210" s="168" t="s">
        <v>74</v>
      </c>
      <c r="D210" s="168" t="s">
        <v>217</v>
      </c>
      <c r="E210" s="169" t="s">
        <v>2751</v>
      </c>
      <c r="F210" s="252" t="s">
        <v>2752</v>
      </c>
      <c r="G210" s="251"/>
      <c r="H210" s="251"/>
      <c r="I210" s="251"/>
      <c r="J210" s="170" t="s">
        <v>386</v>
      </c>
      <c r="K210" s="171">
        <v>1</v>
      </c>
      <c r="L210" s="253">
        <v>0</v>
      </c>
      <c r="M210" s="251"/>
      <c r="N210" s="254">
        <f>ROUND(L210*K210,0)</f>
        <v>0</v>
      </c>
      <c r="O210" s="251"/>
      <c r="P210" s="251"/>
      <c r="Q210" s="251"/>
      <c r="R210" s="134"/>
      <c r="T210" s="165" t="s">
        <v>3</v>
      </c>
      <c r="U210" s="40" t="s">
        <v>39</v>
      </c>
      <c r="V210" s="32"/>
      <c r="W210" s="166">
        <f>V210*K210</f>
        <v>0</v>
      </c>
      <c r="X210" s="166">
        <v>0</v>
      </c>
      <c r="Y210" s="166">
        <f>X210*K210</f>
        <v>0</v>
      </c>
      <c r="Z210" s="166">
        <v>0</v>
      </c>
      <c r="AA210" s="167">
        <f>Z210*K210</f>
        <v>0</v>
      </c>
      <c r="AR210" s="14" t="s">
        <v>212</v>
      </c>
      <c r="AT210" s="14" t="s">
        <v>217</v>
      </c>
      <c r="AU210" s="14" t="s">
        <v>84</v>
      </c>
      <c r="AY210" s="14" t="s">
        <v>196</v>
      </c>
      <c r="BE210" s="110">
        <f>IF(U210="základní",N210,0)</f>
        <v>0</v>
      </c>
      <c r="BF210" s="110">
        <f>IF(U210="snížená",N210,0)</f>
        <v>0</v>
      </c>
      <c r="BG210" s="110">
        <f>IF(U210="zákl. přenesená",N210,0)</f>
        <v>0</v>
      </c>
      <c r="BH210" s="110">
        <f>IF(U210="sníž. přenesená",N210,0)</f>
        <v>0</v>
      </c>
      <c r="BI210" s="110">
        <f>IF(U210="nulová",N210,0)</f>
        <v>0</v>
      </c>
      <c r="BJ210" s="14" t="s">
        <v>9</v>
      </c>
      <c r="BK210" s="110">
        <f>ROUND(L210*K210,0)</f>
        <v>0</v>
      </c>
      <c r="BL210" s="14" t="s">
        <v>212</v>
      </c>
      <c r="BM210" s="14" t="s">
        <v>479</v>
      </c>
    </row>
    <row r="211" spans="2:65" s="1" customFormat="1" ht="22.5" customHeight="1">
      <c r="B211" s="132"/>
      <c r="C211" s="168" t="s">
        <v>74</v>
      </c>
      <c r="D211" s="168" t="s">
        <v>217</v>
      </c>
      <c r="E211" s="169" t="s">
        <v>441</v>
      </c>
      <c r="F211" s="252" t="s">
        <v>442</v>
      </c>
      <c r="G211" s="251"/>
      <c r="H211" s="251"/>
      <c r="I211" s="251"/>
      <c r="J211" s="170" t="s">
        <v>386</v>
      </c>
      <c r="K211" s="171">
        <v>240</v>
      </c>
      <c r="L211" s="253">
        <v>0</v>
      </c>
      <c r="M211" s="251"/>
      <c r="N211" s="254">
        <f>ROUND(L211*K211,0)</f>
        <v>0</v>
      </c>
      <c r="O211" s="251"/>
      <c r="P211" s="251"/>
      <c r="Q211" s="251"/>
      <c r="R211" s="134"/>
      <c r="T211" s="165" t="s">
        <v>3</v>
      </c>
      <c r="U211" s="40" t="s">
        <v>39</v>
      </c>
      <c r="V211" s="32"/>
      <c r="W211" s="166">
        <f>V211*K211</f>
        <v>0</v>
      </c>
      <c r="X211" s="166">
        <v>0</v>
      </c>
      <c r="Y211" s="166">
        <f>X211*K211</f>
        <v>0</v>
      </c>
      <c r="Z211" s="166">
        <v>0</v>
      </c>
      <c r="AA211" s="167">
        <f>Z211*K211</f>
        <v>0</v>
      </c>
      <c r="AR211" s="14" t="s">
        <v>212</v>
      </c>
      <c r="AT211" s="14" t="s">
        <v>217</v>
      </c>
      <c r="AU211" s="14" t="s">
        <v>84</v>
      </c>
      <c r="AY211" s="14" t="s">
        <v>196</v>
      </c>
      <c r="BE211" s="110">
        <f>IF(U211="základní",N211,0)</f>
        <v>0</v>
      </c>
      <c r="BF211" s="110">
        <f>IF(U211="snížená",N211,0)</f>
        <v>0</v>
      </c>
      <c r="BG211" s="110">
        <f>IF(U211="zákl. přenesená",N211,0)</f>
        <v>0</v>
      </c>
      <c r="BH211" s="110">
        <f>IF(U211="sníž. přenesená",N211,0)</f>
        <v>0</v>
      </c>
      <c r="BI211" s="110">
        <f>IF(U211="nulová",N211,0)</f>
        <v>0</v>
      </c>
      <c r="BJ211" s="14" t="s">
        <v>9</v>
      </c>
      <c r="BK211" s="110">
        <f>ROUND(L211*K211,0)</f>
        <v>0</v>
      </c>
      <c r="BL211" s="14" t="s">
        <v>212</v>
      </c>
      <c r="BM211" s="14" t="s">
        <v>482</v>
      </c>
    </row>
    <row r="212" spans="2:65" s="1" customFormat="1" ht="22.5" customHeight="1">
      <c r="B212" s="132"/>
      <c r="C212" s="168" t="s">
        <v>74</v>
      </c>
      <c r="D212" s="168" t="s">
        <v>217</v>
      </c>
      <c r="E212" s="169" t="s">
        <v>2753</v>
      </c>
      <c r="F212" s="252" t="s">
        <v>2754</v>
      </c>
      <c r="G212" s="251"/>
      <c r="H212" s="251"/>
      <c r="I212" s="251"/>
      <c r="J212" s="170" t="s">
        <v>1068</v>
      </c>
      <c r="K212" s="171">
        <v>1</v>
      </c>
      <c r="L212" s="253">
        <v>0</v>
      </c>
      <c r="M212" s="251"/>
      <c r="N212" s="254">
        <f>ROUND(L212*K212,0)</f>
        <v>0</v>
      </c>
      <c r="O212" s="251"/>
      <c r="P212" s="251"/>
      <c r="Q212" s="251"/>
      <c r="R212" s="134"/>
      <c r="T212" s="165" t="s">
        <v>3</v>
      </c>
      <c r="U212" s="40" t="s">
        <v>39</v>
      </c>
      <c r="V212" s="32"/>
      <c r="W212" s="166">
        <f>V212*K212</f>
        <v>0</v>
      </c>
      <c r="X212" s="166">
        <v>0</v>
      </c>
      <c r="Y212" s="166">
        <f>X212*K212</f>
        <v>0</v>
      </c>
      <c r="Z212" s="166">
        <v>0</v>
      </c>
      <c r="AA212" s="167">
        <f>Z212*K212</f>
        <v>0</v>
      </c>
      <c r="AR212" s="14" t="s">
        <v>212</v>
      </c>
      <c r="AT212" s="14" t="s">
        <v>217</v>
      </c>
      <c r="AU212" s="14" t="s">
        <v>84</v>
      </c>
      <c r="AY212" s="14" t="s">
        <v>196</v>
      </c>
      <c r="BE212" s="110">
        <f>IF(U212="základní",N212,0)</f>
        <v>0</v>
      </c>
      <c r="BF212" s="110">
        <f>IF(U212="snížená",N212,0)</f>
        <v>0</v>
      </c>
      <c r="BG212" s="110">
        <f>IF(U212="zákl. přenesená",N212,0)</f>
        <v>0</v>
      </c>
      <c r="BH212" s="110">
        <f>IF(U212="sníž. přenesená",N212,0)</f>
        <v>0</v>
      </c>
      <c r="BI212" s="110">
        <f>IF(U212="nulová",N212,0)</f>
        <v>0</v>
      </c>
      <c r="BJ212" s="14" t="s">
        <v>9</v>
      </c>
      <c r="BK212" s="110">
        <f>ROUND(L212*K212,0)</f>
        <v>0</v>
      </c>
      <c r="BL212" s="14" t="s">
        <v>212</v>
      </c>
      <c r="BM212" s="14" t="s">
        <v>486</v>
      </c>
    </row>
    <row r="213" spans="2:63" s="10" customFormat="1" ht="37.35" customHeight="1">
      <c r="B213" s="150"/>
      <c r="C213" s="151"/>
      <c r="D213" s="152" t="s">
        <v>2690</v>
      </c>
      <c r="E213" s="152"/>
      <c r="F213" s="152"/>
      <c r="G213" s="152"/>
      <c r="H213" s="152"/>
      <c r="I213" s="152"/>
      <c r="J213" s="152"/>
      <c r="K213" s="152"/>
      <c r="L213" s="152"/>
      <c r="M213" s="152"/>
      <c r="N213" s="273">
        <f>BK213</f>
        <v>0</v>
      </c>
      <c r="O213" s="274"/>
      <c r="P213" s="274"/>
      <c r="Q213" s="274"/>
      <c r="R213" s="153"/>
      <c r="T213" s="154"/>
      <c r="U213" s="151"/>
      <c r="V213" s="151"/>
      <c r="W213" s="155">
        <v>0</v>
      </c>
      <c r="X213" s="151"/>
      <c r="Y213" s="155">
        <v>0</v>
      </c>
      <c r="Z213" s="151"/>
      <c r="AA213" s="156">
        <v>0</v>
      </c>
      <c r="AR213" s="157" t="s">
        <v>9</v>
      </c>
      <c r="AT213" s="158" t="s">
        <v>73</v>
      </c>
      <c r="AU213" s="158" t="s">
        <v>74</v>
      </c>
      <c r="AY213" s="157" t="s">
        <v>196</v>
      </c>
      <c r="BK213" s="159">
        <v>0</v>
      </c>
    </row>
    <row r="214" spans="2:63" s="10" customFormat="1" ht="24.95" customHeight="1">
      <c r="B214" s="150"/>
      <c r="C214" s="151"/>
      <c r="D214" s="152" t="s">
        <v>1961</v>
      </c>
      <c r="E214" s="152"/>
      <c r="F214" s="152"/>
      <c r="G214" s="152"/>
      <c r="H214" s="152"/>
      <c r="I214" s="152"/>
      <c r="J214" s="152"/>
      <c r="K214" s="152"/>
      <c r="L214" s="152"/>
      <c r="M214" s="152"/>
      <c r="N214" s="240">
        <f>BK214</f>
        <v>0</v>
      </c>
      <c r="O214" s="238"/>
      <c r="P214" s="238"/>
      <c r="Q214" s="238"/>
      <c r="R214" s="153"/>
      <c r="T214" s="154"/>
      <c r="U214" s="151"/>
      <c r="V214" s="151"/>
      <c r="W214" s="155">
        <f>W215+W220+W225+W230</f>
        <v>0</v>
      </c>
      <c r="X214" s="151"/>
      <c r="Y214" s="155">
        <f>Y215+Y220+Y225+Y230</f>
        <v>0</v>
      </c>
      <c r="Z214" s="151"/>
      <c r="AA214" s="156">
        <f>AA215+AA220+AA225+AA230</f>
        <v>0</v>
      </c>
      <c r="AR214" s="157" t="s">
        <v>9</v>
      </c>
      <c r="AT214" s="158" t="s">
        <v>73</v>
      </c>
      <c r="AU214" s="158" t="s">
        <v>74</v>
      </c>
      <c r="AY214" s="157" t="s">
        <v>196</v>
      </c>
      <c r="BK214" s="159">
        <f>BK215+BK220+BK225+BK230</f>
        <v>0</v>
      </c>
    </row>
    <row r="215" spans="2:63" s="10" customFormat="1" ht="19.9" customHeight="1">
      <c r="B215" s="150"/>
      <c r="C215" s="151"/>
      <c r="D215" s="160" t="s">
        <v>2691</v>
      </c>
      <c r="E215" s="160"/>
      <c r="F215" s="160"/>
      <c r="G215" s="160"/>
      <c r="H215" s="160"/>
      <c r="I215" s="160"/>
      <c r="J215" s="160"/>
      <c r="K215" s="160"/>
      <c r="L215" s="160"/>
      <c r="M215" s="160"/>
      <c r="N215" s="262">
        <f>BK215</f>
        <v>0</v>
      </c>
      <c r="O215" s="263"/>
      <c r="P215" s="263"/>
      <c r="Q215" s="263"/>
      <c r="R215" s="153"/>
      <c r="T215" s="154"/>
      <c r="U215" s="151"/>
      <c r="V215" s="151"/>
      <c r="W215" s="155">
        <f>SUM(W216:W219)</f>
        <v>0</v>
      </c>
      <c r="X215" s="151"/>
      <c r="Y215" s="155">
        <f>SUM(Y216:Y219)</f>
        <v>0</v>
      </c>
      <c r="Z215" s="151"/>
      <c r="AA215" s="156">
        <f>SUM(AA216:AA219)</f>
        <v>0</v>
      </c>
      <c r="AR215" s="157" t="s">
        <v>9</v>
      </c>
      <c r="AT215" s="158" t="s">
        <v>73</v>
      </c>
      <c r="AU215" s="158" t="s">
        <v>9</v>
      </c>
      <c r="AY215" s="157" t="s">
        <v>196</v>
      </c>
      <c r="BK215" s="159">
        <f>SUM(BK216:BK219)</f>
        <v>0</v>
      </c>
    </row>
    <row r="216" spans="2:65" s="1" customFormat="1" ht="31.5" customHeight="1">
      <c r="B216" s="132"/>
      <c r="C216" s="168" t="s">
        <v>74</v>
      </c>
      <c r="D216" s="168" t="s">
        <v>217</v>
      </c>
      <c r="E216" s="169" t="s">
        <v>960</v>
      </c>
      <c r="F216" s="252" t="s">
        <v>961</v>
      </c>
      <c r="G216" s="251"/>
      <c r="H216" s="251"/>
      <c r="I216" s="251"/>
      <c r="J216" s="170" t="s">
        <v>386</v>
      </c>
      <c r="K216" s="171">
        <v>1</v>
      </c>
      <c r="L216" s="253">
        <v>0</v>
      </c>
      <c r="M216" s="251"/>
      <c r="N216" s="254">
        <f>ROUND(L216*K216,0)</f>
        <v>0</v>
      </c>
      <c r="O216" s="251"/>
      <c r="P216" s="251"/>
      <c r="Q216" s="251"/>
      <c r="R216" s="134"/>
      <c r="T216" s="165" t="s">
        <v>3</v>
      </c>
      <c r="U216" s="40" t="s">
        <v>39</v>
      </c>
      <c r="V216" s="32"/>
      <c r="W216" s="166">
        <f>V216*K216</f>
        <v>0</v>
      </c>
      <c r="X216" s="166">
        <v>0</v>
      </c>
      <c r="Y216" s="166">
        <f>X216*K216</f>
        <v>0</v>
      </c>
      <c r="Z216" s="166">
        <v>0</v>
      </c>
      <c r="AA216" s="167">
        <f>Z216*K216</f>
        <v>0</v>
      </c>
      <c r="AR216" s="14" t="s">
        <v>212</v>
      </c>
      <c r="AT216" s="14" t="s">
        <v>217</v>
      </c>
      <c r="AU216" s="14" t="s">
        <v>84</v>
      </c>
      <c r="AY216" s="14" t="s">
        <v>196</v>
      </c>
      <c r="BE216" s="110">
        <f>IF(U216="základní",N216,0)</f>
        <v>0</v>
      </c>
      <c r="BF216" s="110">
        <f>IF(U216="snížená",N216,0)</f>
        <v>0</v>
      </c>
      <c r="BG216" s="110">
        <f>IF(U216="zákl. přenesená",N216,0)</f>
        <v>0</v>
      </c>
      <c r="BH216" s="110">
        <f>IF(U216="sníž. přenesená",N216,0)</f>
        <v>0</v>
      </c>
      <c r="BI216" s="110">
        <f>IF(U216="nulová",N216,0)</f>
        <v>0</v>
      </c>
      <c r="BJ216" s="14" t="s">
        <v>9</v>
      </c>
      <c r="BK216" s="110">
        <f>ROUND(L216*K216,0)</f>
        <v>0</v>
      </c>
      <c r="BL216" s="14" t="s">
        <v>212</v>
      </c>
      <c r="BM216" s="14" t="s">
        <v>489</v>
      </c>
    </row>
    <row r="217" spans="2:65" s="1" customFormat="1" ht="31.5" customHeight="1">
      <c r="B217" s="132"/>
      <c r="C217" s="168" t="s">
        <v>74</v>
      </c>
      <c r="D217" s="168" t="s">
        <v>217</v>
      </c>
      <c r="E217" s="169" t="s">
        <v>2755</v>
      </c>
      <c r="F217" s="252" t="s">
        <v>2756</v>
      </c>
      <c r="G217" s="251"/>
      <c r="H217" s="251"/>
      <c r="I217" s="251"/>
      <c r="J217" s="170" t="s">
        <v>386</v>
      </c>
      <c r="K217" s="171">
        <v>1</v>
      </c>
      <c r="L217" s="253">
        <v>0</v>
      </c>
      <c r="M217" s="251"/>
      <c r="N217" s="254">
        <f>ROUND(L217*K217,0)</f>
        <v>0</v>
      </c>
      <c r="O217" s="251"/>
      <c r="P217" s="251"/>
      <c r="Q217" s="251"/>
      <c r="R217" s="134"/>
      <c r="T217" s="165" t="s">
        <v>3</v>
      </c>
      <c r="U217" s="40" t="s">
        <v>39</v>
      </c>
      <c r="V217" s="32"/>
      <c r="W217" s="166">
        <f>V217*K217</f>
        <v>0</v>
      </c>
      <c r="X217" s="166">
        <v>0</v>
      </c>
      <c r="Y217" s="166">
        <f>X217*K217</f>
        <v>0</v>
      </c>
      <c r="Z217" s="166">
        <v>0</v>
      </c>
      <c r="AA217" s="167">
        <f>Z217*K217</f>
        <v>0</v>
      </c>
      <c r="AR217" s="14" t="s">
        <v>212</v>
      </c>
      <c r="AT217" s="14" t="s">
        <v>217</v>
      </c>
      <c r="AU217" s="14" t="s">
        <v>84</v>
      </c>
      <c r="AY217" s="14" t="s">
        <v>196</v>
      </c>
      <c r="BE217" s="110">
        <f>IF(U217="základní",N217,0)</f>
        <v>0</v>
      </c>
      <c r="BF217" s="110">
        <f>IF(U217="snížená",N217,0)</f>
        <v>0</v>
      </c>
      <c r="BG217" s="110">
        <f>IF(U217="zákl. přenesená",N217,0)</f>
        <v>0</v>
      </c>
      <c r="BH217" s="110">
        <f>IF(U217="sníž. přenesená",N217,0)</f>
        <v>0</v>
      </c>
      <c r="BI217" s="110">
        <f>IF(U217="nulová",N217,0)</f>
        <v>0</v>
      </c>
      <c r="BJ217" s="14" t="s">
        <v>9</v>
      </c>
      <c r="BK217" s="110">
        <f>ROUND(L217*K217,0)</f>
        <v>0</v>
      </c>
      <c r="BL217" s="14" t="s">
        <v>212</v>
      </c>
      <c r="BM217" s="14" t="s">
        <v>492</v>
      </c>
    </row>
    <row r="218" spans="2:65" s="1" customFormat="1" ht="44.25" customHeight="1">
      <c r="B218" s="132"/>
      <c r="C218" s="168" t="s">
        <v>74</v>
      </c>
      <c r="D218" s="168" t="s">
        <v>217</v>
      </c>
      <c r="E218" s="169" t="s">
        <v>2757</v>
      </c>
      <c r="F218" s="252" t="s">
        <v>2758</v>
      </c>
      <c r="G218" s="251"/>
      <c r="H218" s="251"/>
      <c r="I218" s="251"/>
      <c r="J218" s="170" t="s">
        <v>386</v>
      </c>
      <c r="K218" s="171">
        <v>1</v>
      </c>
      <c r="L218" s="253">
        <v>0</v>
      </c>
      <c r="M218" s="251"/>
      <c r="N218" s="254">
        <f>ROUND(L218*K218,0)</f>
        <v>0</v>
      </c>
      <c r="O218" s="251"/>
      <c r="P218" s="251"/>
      <c r="Q218" s="251"/>
      <c r="R218" s="134"/>
      <c r="T218" s="165" t="s">
        <v>3</v>
      </c>
      <c r="U218" s="40" t="s">
        <v>39</v>
      </c>
      <c r="V218" s="32"/>
      <c r="W218" s="166">
        <f>V218*K218</f>
        <v>0</v>
      </c>
      <c r="X218" s="166">
        <v>0</v>
      </c>
      <c r="Y218" s="166">
        <f>X218*K218</f>
        <v>0</v>
      </c>
      <c r="Z218" s="166">
        <v>0</v>
      </c>
      <c r="AA218" s="167">
        <f>Z218*K218</f>
        <v>0</v>
      </c>
      <c r="AR218" s="14" t="s">
        <v>212</v>
      </c>
      <c r="AT218" s="14" t="s">
        <v>217</v>
      </c>
      <c r="AU218" s="14" t="s">
        <v>84</v>
      </c>
      <c r="AY218" s="14" t="s">
        <v>196</v>
      </c>
      <c r="BE218" s="110">
        <f>IF(U218="základní",N218,0)</f>
        <v>0</v>
      </c>
      <c r="BF218" s="110">
        <f>IF(U218="snížená",N218,0)</f>
        <v>0</v>
      </c>
      <c r="BG218" s="110">
        <f>IF(U218="zákl. přenesená",N218,0)</f>
        <v>0</v>
      </c>
      <c r="BH218" s="110">
        <f>IF(U218="sníž. přenesená",N218,0)</f>
        <v>0</v>
      </c>
      <c r="BI218" s="110">
        <f>IF(U218="nulová",N218,0)</f>
        <v>0</v>
      </c>
      <c r="BJ218" s="14" t="s">
        <v>9</v>
      </c>
      <c r="BK218" s="110">
        <f>ROUND(L218*K218,0)</f>
        <v>0</v>
      </c>
      <c r="BL218" s="14" t="s">
        <v>212</v>
      </c>
      <c r="BM218" s="14" t="s">
        <v>495</v>
      </c>
    </row>
    <row r="219" spans="2:65" s="1" customFormat="1" ht="57" customHeight="1">
      <c r="B219" s="132"/>
      <c r="C219" s="168" t="s">
        <v>74</v>
      </c>
      <c r="D219" s="168" t="s">
        <v>217</v>
      </c>
      <c r="E219" s="169" t="s">
        <v>2759</v>
      </c>
      <c r="F219" s="252" t="s">
        <v>2760</v>
      </c>
      <c r="G219" s="251"/>
      <c r="H219" s="251"/>
      <c r="I219" s="251"/>
      <c r="J219" s="170" t="s">
        <v>386</v>
      </c>
      <c r="K219" s="171">
        <v>1</v>
      </c>
      <c r="L219" s="253">
        <v>0</v>
      </c>
      <c r="M219" s="251"/>
      <c r="N219" s="254">
        <f>ROUND(L219*K219,0)</f>
        <v>0</v>
      </c>
      <c r="O219" s="251"/>
      <c r="P219" s="251"/>
      <c r="Q219" s="251"/>
      <c r="R219" s="134"/>
      <c r="T219" s="165" t="s">
        <v>3</v>
      </c>
      <c r="U219" s="40" t="s">
        <v>39</v>
      </c>
      <c r="V219" s="32"/>
      <c r="W219" s="166">
        <f>V219*K219</f>
        <v>0</v>
      </c>
      <c r="X219" s="166">
        <v>0</v>
      </c>
      <c r="Y219" s="166">
        <f>X219*K219</f>
        <v>0</v>
      </c>
      <c r="Z219" s="166">
        <v>0</v>
      </c>
      <c r="AA219" s="167">
        <f>Z219*K219</f>
        <v>0</v>
      </c>
      <c r="AR219" s="14" t="s">
        <v>212</v>
      </c>
      <c r="AT219" s="14" t="s">
        <v>217</v>
      </c>
      <c r="AU219" s="14" t="s">
        <v>84</v>
      </c>
      <c r="AY219" s="14" t="s">
        <v>196</v>
      </c>
      <c r="BE219" s="110">
        <f>IF(U219="základní",N219,0)</f>
        <v>0</v>
      </c>
      <c r="BF219" s="110">
        <f>IF(U219="snížená",N219,0)</f>
        <v>0</v>
      </c>
      <c r="BG219" s="110">
        <f>IF(U219="zákl. přenesená",N219,0)</f>
        <v>0</v>
      </c>
      <c r="BH219" s="110">
        <f>IF(U219="sníž. přenesená",N219,0)</f>
        <v>0</v>
      </c>
      <c r="BI219" s="110">
        <f>IF(U219="nulová",N219,0)</f>
        <v>0</v>
      </c>
      <c r="BJ219" s="14" t="s">
        <v>9</v>
      </c>
      <c r="BK219" s="110">
        <f>ROUND(L219*K219,0)</f>
        <v>0</v>
      </c>
      <c r="BL219" s="14" t="s">
        <v>212</v>
      </c>
      <c r="BM219" s="14" t="s">
        <v>498</v>
      </c>
    </row>
    <row r="220" spans="2:63" s="10" customFormat="1" ht="29.85" customHeight="1">
      <c r="B220" s="150"/>
      <c r="C220" s="151"/>
      <c r="D220" s="160" t="s">
        <v>2071</v>
      </c>
      <c r="E220" s="160"/>
      <c r="F220" s="160"/>
      <c r="G220" s="160"/>
      <c r="H220" s="160"/>
      <c r="I220" s="160"/>
      <c r="J220" s="160"/>
      <c r="K220" s="160"/>
      <c r="L220" s="160"/>
      <c r="M220" s="160"/>
      <c r="N220" s="264">
        <f>BK220</f>
        <v>0</v>
      </c>
      <c r="O220" s="265"/>
      <c r="P220" s="265"/>
      <c r="Q220" s="265"/>
      <c r="R220" s="153"/>
      <c r="T220" s="154"/>
      <c r="U220" s="151"/>
      <c r="V220" s="151"/>
      <c r="W220" s="155">
        <f>SUM(W221:W224)</f>
        <v>0</v>
      </c>
      <c r="X220" s="151"/>
      <c r="Y220" s="155">
        <f>SUM(Y221:Y224)</f>
        <v>0</v>
      </c>
      <c r="Z220" s="151"/>
      <c r="AA220" s="156">
        <f>SUM(AA221:AA224)</f>
        <v>0</v>
      </c>
      <c r="AR220" s="157" t="s">
        <v>9</v>
      </c>
      <c r="AT220" s="158" t="s">
        <v>73</v>
      </c>
      <c r="AU220" s="158" t="s">
        <v>9</v>
      </c>
      <c r="AY220" s="157" t="s">
        <v>196</v>
      </c>
      <c r="BK220" s="159">
        <f>SUM(BK221:BK224)</f>
        <v>0</v>
      </c>
    </row>
    <row r="221" spans="2:65" s="1" customFormat="1" ht="31.5" customHeight="1">
      <c r="B221" s="132"/>
      <c r="C221" s="168" t="s">
        <v>74</v>
      </c>
      <c r="D221" s="168" t="s">
        <v>217</v>
      </c>
      <c r="E221" s="169" t="s">
        <v>2761</v>
      </c>
      <c r="F221" s="252" t="s">
        <v>2762</v>
      </c>
      <c r="G221" s="251"/>
      <c r="H221" s="251"/>
      <c r="I221" s="251"/>
      <c r="J221" s="170" t="s">
        <v>386</v>
      </c>
      <c r="K221" s="171">
        <v>1</v>
      </c>
      <c r="L221" s="253">
        <v>0</v>
      </c>
      <c r="M221" s="251"/>
      <c r="N221" s="254">
        <f>ROUND(L221*K221,0)</f>
        <v>0</v>
      </c>
      <c r="O221" s="251"/>
      <c r="P221" s="251"/>
      <c r="Q221" s="251"/>
      <c r="R221" s="134"/>
      <c r="T221" s="165" t="s">
        <v>3</v>
      </c>
      <c r="U221" s="40" t="s">
        <v>39</v>
      </c>
      <c r="V221" s="32"/>
      <c r="W221" s="166">
        <f>V221*K221</f>
        <v>0</v>
      </c>
      <c r="X221" s="166">
        <v>0</v>
      </c>
      <c r="Y221" s="166">
        <f>X221*K221</f>
        <v>0</v>
      </c>
      <c r="Z221" s="166">
        <v>0</v>
      </c>
      <c r="AA221" s="167">
        <f>Z221*K221</f>
        <v>0</v>
      </c>
      <c r="AR221" s="14" t="s">
        <v>212</v>
      </c>
      <c r="AT221" s="14" t="s">
        <v>217</v>
      </c>
      <c r="AU221" s="14" t="s">
        <v>84</v>
      </c>
      <c r="AY221" s="14" t="s">
        <v>196</v>
      </c>
      <c r="BE221" s="110">
        <f>IF(U221="základní",N221,0)</f>
        <v>0</v>
      </c>
      <c r="BF221" s="110">
        <f>IF(U221="snížená",N221,0)</f>
        <v>0</v>
      </c>
      <c r="BG221" s="110">
        <f>IF(U221="zákl. přenesená",N221,0)</f>
        <v>0</v>
      </c>
      <c r="BH221" s="110">
        <f>IF(U221="sníž. přenesená",N221,0)</f>
        <v>0</v>
      </c>
      <c r="BI221" s="110">
        <f>IF(U221="nulová",N221,0)</f>
        <v>0</v>
      </c>
      <c r="BJ221" s="14" t="s">
        <v>9</v>
      </c>
      <c r="BK221" s="110">
        <f>ROUND(L221*K221,0)</f>
        <v>0</v>
      </c>
      <c r="BL221" s="14" t="s">
        <v>212</v>
      </c>
      <c r="BM221" s="14" t="s">
        <v>501</v>
      </c>
    </row>
    <row r="222" spans="2:65" s="1" customFormat="1" ht="31.5" customHeight="1">
      <c r="B222" s="132"/>
      <c r="C222" s="168" t="s">
        <v>74</v>
      </c>
      <c r="D222" s="168" t="s">
        <v>217</v>
      </c>
      <c r="E222" s="169" t="s">
        <v>966</v>
      </c>
      <c r="F222" s="252" t="s">
        <v>967</v>
      </c>
      <c r="G222" s="251"/>
      <c r="H222" s="251"/>
      <c r="I222" s="251"/>
      <c r="J222" s="170" t="s">
        <v>386</v>
      </c>
      <c r="K222" s="171">
        <v>5</v>
      </c>
      <c r="L222" s="253">
        <v>0</v>
      </c>
      <c r="M222" s="251"/>
      <c r="N222" s="254">
        <f>ROUND(L222*K222,0)</f>
        <v>0</v>
      </c>
      <c r="O222" s="251"/>
      <c r="P222" s="251"/>
      <c r="Q222" s="251"/>
      <c r="R222" s="134"/>
      <c r="T222" s="165" t="s">
        <v>3</v>
      </c>
      <c r="U222" s="40" t="s">
        <v>39</v>
      </c>
      <c r="V222" s="32"/>
      <c r="W222" s="166">
        <f>V222*K222</f>
        <v>0</v>
      </c>
      <c r="X222" s="166">
        <v>0</v>
      </c>
      <c r="Y222" s="166">
        <f>X222*K222</f>
        <v>0</v>
      </c>
      <c r="Z222" s="166">
        <v>0</v>
      </c>
      <c r="AA222" s="167">
        <f>Z222*K222</f>
        <v>0</v>
      </c>
      <c r="AR222" s="14" t="s">
        <v>212</v>
      </c>
      <c r="AT222" s="14" t="s">
        <v>217</v>
      </c>
      <c r="AU222" s="14" t="s">
        <v>84</v>
      </c>
      <c r="AY222" s="14" t="s">
        <v>196</v>
      </c>
      <c r="BE222" s="110">
        <f>IF(U222="základní",N222,0)</f>
        <v>0</v>
      </c>
      <c r="BF222" s="110">
        <f>IF(U222="snížená",N222,0)</f>
        <v>0</v>
      </c>
      <c r="BG222" s="110">
        <f>IF(U222="zákl. přenesená",N222,0)</f>
        <v>0</v>
      </c>
      <c r="BH222" s="110">
        <f>IF(U222="sníž. přenesená",N222,0)</f>
        <v>0</v>
      </c>
      <c r="BI222" s="110">
        <f>IF(U222="nulová",N222,0)</f>
        <v>0</v>
      </c>
      <c r="BJ222" s="14" t="s">
        <v>9</v>
      </c>
      <c r="BK222" s="110">
        <f>ROUND(L222*K222,0)</f>
        <v>0</v>
      </c>
      <c r="BL222" s="14" t="s">
        <v>212</v>
      </c>
      <c r="BM222" s="14" t="s">
        <v>504</v>
      </c>
    </row>
    <row r="223" spans="2:65" s="1" customFormat="1" ht="31.5" customHeight="1">
      <c r="B223" s="132"/>
      <c r="C223" s="168" t="s">
        <v>74</v>
      </c>
      <c r="D223" s="168" t="s">
        <v>217</v>
      </c>
      <c r="E223" s="169" t="s">
        <v>2763</v>
      </c>
      <c r="F223" s="252" t="s">
        <v>2764</v>
      </c>
      <c r="G223" s="251"/>
      <c r="H223" s="251"/>
      <c r="I223" s="251"/>
      <c r="J223" s="170" t="s">
        <v>386</v>
      </c>
      <c r="K223" s="171">
        <v>7</v>
      </c>
      <c r="L223" s="253">
        <v>0</v>
      </c>
      <c r="M223" s="251"/>
      <c r="N223" s="254">
        <f>ROUND(L223*K223,0)</f>
        <v>0</v>
      </c>
      <c r="O223" s="251"/>
      <c r="P223" s="251"/>
      <c r="Q223" s="251"/>
      <c r="R223" s="134"/>
      <c r="T223" s="165" t="s">
        <v>3</v>
      </c>
      <c r="U223" s="40" t="s">
        <v>39</v>
      </c>
      <c r="V223" s="32"/>
      <c r="W223" s="166">
        <f>V223*K223</f>
        <v>0</v>
      </c>
      <c r="X223" s="166">
        <v>0</v>
      </c>
      <c r="Y223" s="166">
        <f>X223*K223</f>
        <v>0</v>
      </c>
      <c r="Z223" s="166">
        <v>0</v>
      </c>
      <c r="AA223" s="167">
        <f>Z223*K223</f>
        <v>0</v>
      </c>
      <c r="AR223" s="14" t="s">
        <v>212</v>
      </c>
      <c r="AT223" s="14" t="s">
        <v>217</v>
      </c>
      <c r="AU223" s="14" t="s">
        <v>84</v>
      </c>
      <c r="AY223" s="14" t="s">
        <v>196</v>
      </c>
      <c r="BE223" s="110">
        <f>IF(U223="základní",N223,0)</f>
        <v>0</v>
      </c>
      <c r="BF223" s="110">
        <f>IF(U223="snížená",N223,0)</f>
        <v>0</v>
      </c>
      <c r="BG223" s="110">
        <f>IF(U223="zákl. přenesená",N223,0)</f>
        <v>0</v>
      </c>
      <c r="BH223" s="110">
        <f>IF(U223="sníž. přenesená",N223,0)</f>
        <v>0</v>
      </c>
      <c r="BI223" s="110">
        <f>IF(U223="nulová",N223,0)</f>
        <v>0</v>
      </c>
      <c r="BJ223" s="14" t="s">
        <v>9</v>
      </c>
      <c r="BK223" s="110">
        <f>ROUND(L223*K223,0)</f>
        <v>0</v>
      </c>
      <c r="BL223" s="14" t="s">
        <v>212</v>
      </c>
      <c r="BM223" s="14" t="s">
        <v>507</v>
      </c>
    </row>
    <row r="224" spans="2:65" s="1" customFormat="1" ht="31.5" customHeight="1">
      <c r="B224" s="132"/>
      <c r="C224" s="168" t="s">
        <v>74</v>
      </c>
      <c r="D224" s="168" t="s">
        <v>217</v>
      </c>
      <c r="E224" s="169" t="s">
        <v>2765</v>
      </c>
      <c r="F224" s="252" t="s">
        <v>2766</v>
      </c>
      <c r="G224" s="251"/>
      <c r="H224" s="251"/>
      <c r="I224" s="251"/>
      <c r="J224" s="170" t="s">
        <v>386</v>
      </c>
      <c r="K224" s="171">
        <v>1</v>
      </c>
      <c r="L224" s="253">
        <v>0</v>
      </c>
      <c r="M224" s="251"/>
      <c r="N224" s="254">
        <f>ROUND(L224*K224,0)</f>
        <v>0</v>
      </c>
      <c r="O224" s="251"/>
      <c r="P224" s="251"/>
      <c r="Q224" s="251"/>
      <c r="R224" s="134"/>
      <c r="T224" s="165" t="s">
        <v>3</v>
      </c>
      <c r="U224" s="40" t="s">
        <v>39</v>
      </c>
      <c r="V224" s="32"/>
      <c r="W224" s="166">
        <f>V224*K224</f>
        <v>0</v>
      </c>
      <c r="X224" s="166">
        <v>0</v>
      </c>
      <c r="Y224" s="166">
        <f>X224*K224</f>
        <v>0</v>
      </c>
      <c r="Z224" s="166">
        <v>0</v>
      </c>
      <c r="AA224" s="167">
        <f>Z224*K224</f>
        <v>0</v>
      </c>
      <c r="AR224" s="14" t="s">
        <v>212</v>
      </c>
      <c r="AT224" s="14" t="s">
        <v>217</v>
      </c>
      <c r="AU224" s="14" t="s">
        <v>84</v>
      </c>
      <c r="AY224" s="14" t="s">
        <v>196</v>
      </c>
      <c r="BE224" s="110">
        <f>IF(U224="základní",N224,0)</f>
        <v>0</v>
      </c>
      <c r="BF224" s="110">
        <f>IF(U224="snížená",N224,0)</f>
        <v>0</v>
      </c>
      <c r="BG224" s="110">
        <f>IF(U224="zákl. přenesená",N224,0)</f>
        <v>0</v>
      </c>
      <c r="BH224" s="110">
        <f>IF(U224="sníž. přenesená",N224,0)</f>
        <v>0</v>
      </c>
      <c r="BI224" s="110">
        <f>IF(U224="nulová",N224,0)</f>
        <v>0</v>
      </c>
      <c r="BJ224" s="14" t="s">
        <v>9</v>
      </c>
      <c r="BK224" s="110">
        <f>ROUND(L224*K224,0)</f>
        <v>0</v>
      </c>
      <c r="BL224" s="14" t="s">
        <v>212</v>
      </c>
      <c r="BM224" s="14" t="s">
        <v>510</v>
      </c>
    </row>
    <row r="225" spans="2:63" s="10" customFormat="1" ht="29.85" customHeight="1">
      <c r="B225" s="150"/>
      <c r="C225" s="151"/>
      <c r="D225" s="160" t="s">
        <v>2692</v>
      </c>
      <c r="E225" s="160"/>
      <c r="F225" s="160"/>
      <c r="G225" s="160"/>
      <c r="H225" s="160"/>
      <c r="I225" s="160"/>
      <c r="J225" s="160"/>
      <c r="K225" s="160"/>
      <c r="L225" s="160"/>
      <c r="M225" s="160"/>
      <c r="N225" s="264">
        <f>BK225</f>
        <v>0</v>
      </c>
      <c r="O225" s="265"/>
      <c r="P225" s="265"/>
      <c r="Q225" s="265"/>
      <c r="R225" s="153"/>
      <c r="T225" s="154"/>
      <c r="U225" s="151"/>
      <c r="V225" s="151"/>
      <c r="W225" s="155">
        <f>SUM(W226:W229)</f>
        <v>0</v>
      </c>
      <c r="X225" s="151"/>
      <c r="Y225" s="155">
        <f>SUM(Y226:Y229)</f>
        <v>0</v>
      </c>
      <c r="Z225" s="151"/>
      <c r="AA225" s="156">
        <f>SUM(AA226:AA229)</f>
        <v>0</v>
      </c>
      <c r="AR225" s="157" t="s">
        <v>9</v>
      </c>
      <c r="AT225" s="158" t="s">
        <v>73</v>
      </c>
      <c r="AU225" s="158" t="s">
        <v>9</v>
      </c>
      <c r="AY225" s="157" t="s">
        <v>196</v>
      </c>
      <c r="BK225" s="159">
        <f>SUM(BK226:BK229)</f>
        <v>0</v>
      </c>
    </row>
    <row r="226" spans="2:65" s="1" customFormat="1" ht="31.5" customHeight="1">
      <c r="B226" s="132"/>
      <c r="C226" s="168" t="s">
        <v>74</v>
      </c>
      <c r="D226" s="168" t="s">
        <v>217</v>
      </c>
      <c r="E226" s="169" t="s">
        <v>2767</v>
      </c>
      <c r="F226" s="252" t="s">
        <v>2768</v>
      </c>
      <c r="G226" s="251"/>
      <c r="H226" s="251"/>
      <c r="I226" s="251"/>
      <c r="J226" s="170" t="s">
        <v>386</v>
      </c>
      <c r="K226" s="171">
        <v>1</v>
      </c>
      <c r="L226" s="253">
        <v>0</v>
      </c>
      <c r="M226" s="251"/>
      <c r="N226" s="254">
        <f>ROUND(L226*K226,0)</f>
        <v>0</v>
      </c>
      <c r="O226" s="251"/>
      <c r="P226" s="251"/>
      <c r="Q226" s="251"/>
      <c r="R226" s="134"/>
      <c r="T226" s="165" t="s">
        <v>3</v>
      </c>
      <c r="U226" s="40" t="s">
        <v>39</v>
      </c>
      <c r="V226" s="32"/>
      <c r="W226" s="166">
        <f>V226*K226</f>
        <v>0</v>
      </c>
      <c r="X226" s="166">
        <v>0</v>
      </c>
      <c r="Y226" s="166">
        <f>X226*K226</f>
        <v>0</v>
      </c>
      <c r="Z226" s="166">
        <v>0</v>
      </c>
      <c r="AA226" s="167">
        <f>Z226*K226</f>
        <v>0</v>
      </c>
      <c r="AR226" s="14" t="s">
        <v>212</v>
      </c>
      <c r="AT226" s="14" t="s">
        <v>217</v>
      </c>
      <c r="AU226" s="14" t="s">
        <v>84</v>
      </c>
      <c r="AY226" s="14" t="s">
        <v>196</v>
      </c>
      <c r="BE226" s="110">
        <f>IF(U226="základní",N226,0)</f>
        <v>0</v>
      </c>
      <c r="BF226" s="110">
        <f>IF(U226="snížená",N226,0)</f>
        <v>0</v>
      </c>
      <c r="BG226" s="110">
        <f>IF(U226="zákl. přenesená",N226,0)</f>
        <v>0</v>
      </c>
      <c r="BH226" s="110">
        <f>IF(U226="sníž. přenesená",N226,0)</f>
        <v>0</v>
      </c>
      <c r="BI226" s="110">
        <f>IF(U226="nulová",N226,0)</f>
        <v>0</v>
      </c>
      <c r="BJ226" s="14" t="s">
        <v>9</v>
      </c>
      <c r="BK226" s="110">
        <f>ROUND(L226*K226,0)</f>
        <v>0</v>
      </c>
      <c r="BL226" s="14" t="s">
        <v>212</v>
      </c>
      <c r="BM226" s="14" t="s">
        <v>603</v>
      </c>
    </row>
    <row r="227" spans="2:65" s="1" customFormat="1" ht="31.5" customHeight="1">
      <c r="B227" s="132"/>
      <c r="C227" s="168" t="s">
        <v>74</v>
      </c>
      <c r="D227" s="168" t="s">
        <v>217</v>
      </c>
      <c r="E227" s="169" t="s">
        <v>2769</v>
      </c>
      <c r="F227" s="252" t="s">
        <v>2770</v>
      </c>
      <c r="G227" s="251"/>
      <c r="H227" s="251"/>
      <c r="I227" s="251"/>
      <c r="J227" s="170" t="s">
        <v>386</v>
      </c>
      <c r="K227" s="171">
        <v>2</v>
      </c>
      <c r="L227" s="253">
        <v>0</v>
      </c>
      <c r="M227" s="251"/>
      <c r="N227" s="254">
        <f>ROUND(L227*K227,0)</f>
        <v>0</v>
      </c>
      <c r="O227" s="251"/>
      <c r="P227" s="251"/>
      <c r="Q227" s="251"/>
      <c r="R227" s="134"/>
      <c r="T227" s="165" t="s">
        <v>3</v>
      </c>
      <c r="U227" s="40" t="s">
        <v>39</v>
      </c>
      <c r="V227" s="32"/>
      <c r="W227" s="166">
        <f>V227*K227</f>
        <v>0</v>
      </c>
      <c r="X227" s="166">
        <v>0</v>
      </c>
      <c r="Y227" s="166">
        <f>X227*K227</f>
        <v>0</v>
      </c>
      <c r="Z227" s="166">
        <v>0</v>
      </c>
      <c r="AA227" s="167">
        <f>Z227*K227</f>
        <v>0</v>
      </c>
      <c r="AR227" s="14" t="s">
        <v>212</v>
      </c>
      <c r="AT227" s="14" t="s">
        <v>217</v>
      </c>
      <c r="AU227" s="14" t="s">
        <v>84</v>
      </c>
      <c r="AY227" s="14" t="s">
        <v>196</v>
      </c>
      <c r="BE227" s="110">
        <f>IF(U227="základní",N227,0)</f>
        <v>0</v>
      </c>
      <c r="BF227" s="110">
        <f>IF(U227="snížená",N227,0)</f>
        <v>0</v>
      </c>
      <c r="BG227" s="110">
        <f>IF(U227="zákl. přenesená",N227,0)</f>
        <v>0</v>
      </c>
      <c r="BH227" s="110">
        <f>IF(U227="sníž. přenesená",N227,0)</f>
        <v>0</v>
      </c>
      <c r="BI227" s="110">
        <f>IF(U227="nulová",N227,0)</f>
        <v>0</v>
      </c>
      <c r="BJ227" s="14" t="s">
        <v>9</v>
      </c>
      <c r="BK227" s="110">
        <f>ROUND(L227*K227,0)</f>
        <v>0</v>
      </c>
      <c r="BL227" s="14" t="s">
        <v>212</v>
      </c>
      <c r="BM227" s="14" t="s">
        <v>604</v>
      </c>
    </row>
    <row r="228" spans="2:65" s="1" customFormat="1" ht="31.5" customHeight="1">
      <c r="B228" s="132"/>
      <c r="C228" s="168" t="s">
        <v>74</v>
      </c>
      <c r="D228" s="168" t="s">
        <v>217</v>
      </c>
      <c r="E228" s="169" t="s">
        <v>2771</v>
      </c>
      <c r="F228" s="252" t="s">
        <v>2772</v>
      </c>
      <c r="G228" s="251"/>
      <c r="H228" s="251"/>
      <c r="I228" s="251"/>
      <c r="J228" s="170" t="s">
        <v>386</v>
      </c>
      <c r="K228" s="171">
        <v>4</v>
      </c>
      <c r="L228" s="253">
        <v>0</v>
      </c>
      <c r="M228" s="251"/>
      <c r="N228" s="254">
        <f>ROUND(L228*K228,0)</f>
        <v>0</v>
      </c>
      <c r="O228" s="251"/>
      <c r="P228" s="251"/>
      <c r="Q228" s="251"/>
      <c r="R228" s="134"/>
      <c r="T228" s="165" t="s">
        <v>3</v>
      </c>
      <c r="U228" s="40" t="s">
        <v>39</v>
      </c>
      <c r="V228" s="32"/>
      <c r="W228" s="166">
        <f>V228*K228</f>
        <v>0</v>
      </c>
      <c r="X228" s="166">
        <v>0</v>
      </c>
      <c r="Y228" s="166">
        <f>X228*K228</f>
        <v>0</v>
      </c>
      <c r="Z228" s="166">
        <v>0</v>
      </c>
      <c r="AA228" s="167">
        <f>Z228*K228</f>
        <v>0</v>
      </c>
      <c r="AR228" s="14" t="s">
        <v>212</v>
      </c>
      <c r="AT228" s="14" t="s">
        <v>217</v>
      </c>
      <c r="AU228" s="14" t="s">
        <v>84</v>
      </c>
      <c r="AY228" s="14" t="s">
        <v>196</v>
      </c>
      <c r="BE228" s="110">
        <f>IF(U228="základní",N228,0)</f>
        <v>0</v>
      </c>
      <c r="BF228" s="110">
        <f>IF(U228="snížená",N228,0)</f>
        <v>0</v>
      </c>
      <c r="BG228" s="110">
        <f>IF(U228="zákl. přenesená",N228,0)</f>
        <v>0</v>
      </c>
      <c r="BH228" s="110">
        <f>IF(U228="sníž. přenesená",N228,0)</f>
        <v>0</v>
      </c>
      <c r="BI228" s="110">
        <f>IF(U228="nulová",N228,0)</f>
        <v>0</v>
      </c>
      <c r="BJ228" s="14" t="s">
        <v>9</v>
      </c>
      <c r="BK228" s="110">
        <f>ROUND(L228*K228,0)</f>
        <v>0</v>
      </c>
      <c r="BL228" s="14" t="s">
        <v>212</v>
      </c>
      <c r="BM228" s="14" t="s">
        <v>986</v>
      </c>
    </row>
    <row r="229" spans="2:65" s="1" customFormat="1" ht="31.5" customHeight="1">
      <c r="B229" s="132"/>
      <c r="C229" s="168" t="s">
        <v>74</v>
      </c>
      <c r="D229" s="168" t="s">
        <v>217</v>
      </c>
      <c r="E229" s="169" t="s">
        <v>2773</v>
      </c>
      <c r="F229" s="252" t="s">
        <v>2774</v>
      </c>
      <c r="G229" s="251"/>
      <c r="H229" s="251"/>
      <c r="I229" s="251"/>
      <c r="J229" s="170" t="s">
        <v>386</v>
      </c>
      <c r="K229" s="171">
        <v>1</v>
      </c>
      <c r="L229" s="253">
        <v>0</v>
      </c>
      <c r="M229" s="251"/>
      <c r="N229" s="254">
        <f>ROUND(L229*K229,0)</f>
        <v>0</v>
      </c>
      <c r="O229" s="251"/>
      <c r="P229" s="251"/>
      <c r="Q229" s="251"/>
      <c r="R229" s="134"/>
      <c r="T229" s="165" t="s">
        <v>3</v>
      </c>
      <c r="U229" s="40" t="s">
        <v>39</v>
      </c>
      <c r="V229" s="32"/>
      <c r="W229" s="166">
        <f>V229*K229</f>
        <v>0</v>
      </c>
      <c r="X229" s="166">
        <v>0</v>
      </c>
      <c r="Y229" s="166">
        <f>X229*K229</f>
        <v>0</v>
      </c>
      <c r="Z229" s="166">
        <v>0</v>
      </c>
      <c r="AA229" s="167">
        <f>Z229*K229</f>
        <v>0</v>
      </c>
      <c r="AR229" s="14" t="s">
        <v>212</v>
      </c>
      <c r="AT229" s="14" t="s">
        <v>217</v>
      </c>
      <c r="AU229" s="14" t="s">
        <v>84</v>
      </c>
      <c r="AY229" s="14" t="s">
        <v>196</v>
      </c>
      <c r="BE229" s="110">
        <f>IF(U229="základní",N229,0)</f>
        <v>0</v>
      </c>
      <c r="BF229" s="110">
        <f>IF(U229="snížená",N229,0)</f>
        <v>0</v>
      </c>
      <c r="BG229" s="110">
        <f>IF(U229="zákl. přenesená",N229,0)</f>
        <v>0</v>
      </c>
      <c r="BH229" s="110">
        <f>IF(U229="sníž. přenesená",N229,0)</f>
        <v>0</v>
      </c>
      <c r="BI229" s="110">
        <f>IF(U229="nulová",N229,0)</f>
        <v>0</v>
      </c>
      <c r="BJ229" s="14" t="s">
        <v>9</v>
      </c>
      <c r="BK229" s="110">
        <f>ROUND(L229*K229,0)</f>
        <v>0</v>
      </c>
      <c r="BL229" s="14" t="s">
        <v>212</v>
      </c>
      <c r="BM229" s="14" t="s">
        <v>749</v>
      </c>
    </row>
    <row r="230" spans="2:63" s="10" customFormat="1" ht="29.85" customHeight="1">
      <c r="B230" s="150"/>
      <c r="C230" s="151"/>
      <c r="D230" s="160" t="s">
        <v>2693</v>
      </c>
      <c r="E230" s="160"/>
      <c r="F230" s="160"/>
      <c r="G230" s="160"/>
      <c r="H230" s="160"/>
      <c r="I230" s="160"/>
      <c r="J230" s="160"/>
      <c r="K230" s="160"/>
      <c r="L230" s="160"/>
      <c r="M230" s="160"/>
      <c r="N230" s="264">
        <f>BK230</f>
        <v>0</v>
      </c>
      <c r="O230" s="265"/>
      <c r="P230" s="265"/>
      <c r="Q230" s="265"/>
      <c r="R230" s="153"/>
      <c r="T230" s="154"/>
      <c r="U230" s="151"/>
      <c r="V230" s="151"/>
      <c r="W230" s="155">
        <f>SUM(W231:W243)</f>
        <v>0</v>
      </c>
      <c r="X230" s="151"/>
      <c r="Y230" s="155">
        <f>SUM(Y231:Y243)</f>
        <v>0</v>
      </c>
      <c r="Z230" s="151"/>
      <c r="AA230" s="156">
        <f>SUM(AA231:AA243)</f>
        <v>0</v>
      </c>
      <c r="AR230" s="157" t="s">
        <v>9</v>
      </c>
      <c r="AT230" s="158" t="s">
        <v>73</v>
      </c>
      <c r="AU230" s="158" t="s">
        <v>9</v>
      </c>
      <c r="AY230" s="157" t="s">
        <v>196</v>
      </c>
      <c r="BK230" s="159">
        <f>SUM(BK231:BK243)</f>
        <v>0</v>
      </c>
    </row>
    <row r="231" spans="2:65" s="1" customFormat="1" ht="31.5" customHeight="1">
      <c r="B231" s="132"/>
      <c r="C231" s="168" t="s">
        <v>74</v>
      </c>
      <c r="D231" s="168" t="s">
        <v>217</v>
      </c>
      <c r="E231" s="169" t="s">
        <v>2775</v>
      </c>
      <c r="F231" s="252" t="s">
        <v>2776</v>
      </c>
      <c r="G231" s="251"/>
      <c r="H231" s="251"/>
      <c r="I231" s="251"/>
      <c r="J231" s="170" t="s">
        <v>386</v>
      </c>
      <c r="K231" s="171">
        <v>1</v>
      </c>
      <c r="L231" s="253">
        <v>0</v>
      </c>
      <c r="M231" s="251"/>
      <c r="N231" s="254">
        <f aca="true" t="shared" si="25" ref="N231:N243">ROUND(L231*K231,0)</f>
        <v>0</v>
      </c>
      <c r="O231" s="251"/>
      <c r="P231" s="251"/>
      <c r="Q231" s="251"/>
      <c r="R231" s="134"/>
      <c r="T231" s="165" t="s">
        <v>3</v>
      </c>
      <c r="U231" s="40" t="s">
        <v>39</v>
      </c>
      <c r="V231" s="32"/>
      <c r="W231" s="166">
        <f aca="true" t="shared" si="26" ref="W231:W243">V231*K231</f>
        <v>0</v>
      </c>
      <c r="X231" s="166">
        <v>0</v>
      </c>
      <c r="Y231" s="166">
        <f aca="true" t="shared" si="27" ref="Y231:Y243">X231*K231</f>
        <v>0</v>
      </c>
      <c r="Z231" s="166">
        <v>0</v>
      </c>
      <c r="AA231" s="167">
        <f aca="true" t="shared" si="28" ref="AA231:AA243">Z231*K231</f>
        <v>0</v>
      </c>
      <c r="AR231" s="14" t="s">
        <v>212</v>
      </c>
      <c r="AT231" s="14" t="s">
        <v>217</v>
      </c>
      <c r="AU231" s="14" t="s">
        <v>84</v>
      </c>
      <c r="AY231" s="14" t="s">
        <v>196</v>
      </c>
      <c r="BE231" s="110">
        <f aca="true" t="shared" si="29" ref="BE231:BE243">IF(U231="základní",N231,0)</f>
        <v>0</v>
      </c>
      <c r="BF231" s="110">
        <f aca="true" t="shared" si="30" ref="BF231:BF243">IF(U231="snížená",N231,0)</f>
        <v>0</v>
      </c>
      <c r="BG231" s="110">
        <f aca="true" t="shared" si="31" ref="BG231:BG243">IF(U231="zákl. přenesená",N231,0)</f>
        <v>0</v>
      </c>
      <c r="BH231" s="110">
        <f aca="true" t="shared" si="32" ref="BH231:BH243">IF(U231="sníž. přenesená",N231,0)</f>
        <v>0</v>
      </c>
      <c r="BI231" s="110">
        <f aca="true" t="shared" si="33" ref="BI231:BI243">IF(U231="nulová",N231,0)</f>
        <v>0</v>
      </c>
      <c r="BJ231" s="14" t="s">
        <v>9</v>
      </c>
      <c r="BK231" s="110">
        <f aca="true" t="shared" si="34" ref="BK231:BK243">ROUND(L231*K231,0)</f>
        <v>0</v>
      </c>
      <c r="BL231" s="14" t="s">
        <v>212</v>
      </c>
      <c r="BM231" s="14" t="s">
        <v>745</v>
      </c>
    </row>
    <row r="232" spans="2:65" s="1" customFormat="1" ht="31.5" customHeight="1">
      <c r="B232" s="132"/>
      <c r="C232" s="168" t="s">
        <v>74</v>
      </c>
      <c r="D232" s="168" t="s">
        <v>217</v>
      </c>
      <c r="E232" s="169" t="s">
        <v>2777</v>
      </c>
      <c r="F232" s="252" t="s">
        <v>2778</v>
      </c>
      <c r="G232" s="251"/>
      <c r="H232" s="251"/>
      <c r="I232" s="251"/>
      <c r="J232" s="170" t="s">
        <v>386</v>
      </c>
      <c r="K232" s="171">
        <v>1</v>
      </c>
      <c r="L232" s="253">
        <v>0</v>
      </c>
      <c r="M232" s="251"/>
      <c r="N232" s="254">
        <f t="shared" si="25"/>
        <v>0</v>
      </c>
      <c r="O232" s="251"/>
      <c r="P232" s="251"/>
      <c r="Q232" s="251"/>
      <c r="R232" s="134"/>
      <c r="T232" s="165" t="s">
        <v>3</v>
      </c>
      <c r="U232" s="40" t="s">
        <v>39</v>
      </c>
      <c r="V232" s="32"/>
      <c r="W232" s="166">
        <f t="shared" si="26"/>
        <v>0</v>
      </c>
      <c r="X232" s="166">
        <v>0</v>
      </c>
      <c r="Y232" s="166">
        <f t="shared" si="27"/>
        <v>0</v>
      </c>
      <c r="Z232" s="166">
        <v>0</v>
      </c>
      <c r="AA232" s="167">
        <f t="shared" si="28"/>
        <v>0</v>
      </c>
      <c r="AR232" s="14" t="s">
        <v>212</v>
      </c>
      <c r="AT232" s="14" t="s">
        <v>217</v>
      </c>
      <c r="AU232" s="14" t="s">
        <v>84</v>
      </c>
      <c r="AY232" s="14" t="s">
        <v>196</v>
      </c>
      <c r="BE232" s="110">
        <f t="shared" si="29"/>
        <v>0</v>
      </c>
      <c r="BF232" s="110">
        <f t="shared" si="30"/>
        <v>0</v>
      </c>
      <c r="BG232" s="110">
        <f t="shared" si="31"/>
        <v>0</v>
      </c>
      <c r="BH232" s="110">
        <f t="shared" si="32"/>
        <v>0</v>
      </c>
      <c r="BI232" s="110">
        <f t="shared" si="33"/>
        <v>0</v>
      </c>
      <c r="BJ232" s="14" t="s">
        <v>9</v>
      </c>
      <c r="BK232" s="110">
        <f t="shared" si="34"/>
        <v>0</v>
      </c>
      <c r="BL232" s="14" t="s">
        <v>212</v>
      </c>
      <c r="BM232" s="14" t="s">
        <v>987</v>
      </c>
    </row>
    <row r="233" spans="2:65" s="1" customFormat="1" ht="31.5" customHeight="1">
      <c r="B233" s="132"/>
      <c r="C233" s="168" t="s">
        <v>74</v>
      </c>
      <c r="D233" s="168" t="s">
        <v>217</v>
      </c>
      <c r="E233" s="169" t="s">
        <v>2779</v>
      </c>
      <c r="F233" s="252" t="s">
        <v>2780</v>
      </c>
      <c r="G233" s="251"/>
      <c r="H233" s="251"/>
      <c r="I233" s="251"/>
      <c r="J233" s="170" t="s">
        <v>386</v>
      </c>
      <c r="K233" s="171">
        <v>8</v>
      </c>
      <c r="L233" s="253">
        <v>0</v>
      </c>
      <c r="M233" s="251"/>
      <c r="N233" s="254">
        <f t="shared" si="25"/>
        <v>0</v>
      </c>
      <c r="O233" s="251"/>
      <c r="P233" s="251"/>
      <c r="Q233" s="251"/>
      <c r="R233" s="134"/>
      <c r="T233" s="165" t="s">
        <v>3</v>
      </c>
      <c r="U233" s="40" t="s">
        <v>39</v>
      </c>
      <c r="V233" s="32"/>
      <c r="W233" s="166">
        <f t="shared" si="26"/>
        <v>0</v>
      </c>
      <c r="X233" s="166">
        <v>0</v>
      </c>
      <c r="Y233" s="166">
        <f t="shared" si="27"/>
        <v>0</v>
      </c>
      <c r="Z233" s="166">
        <v>0</v>
      </c>
      <c r="AA233" s="167">
        <f t="shared" si="28"/>
        <v>0</v>
      </c>
      <c r="AR233" s="14" t="s">
        <v>212</v>
      </c>
      <c r="AT233" s="14" t="s">
        <v>217</v>
      </c>
      <c r="AU233" s="14" t="s">
        <v>84</v>
      </c>
      <c r="AY233" s="14" t="s">
        <v>196</v>
      </c>
      <c r="BE233" s="110">
        <f t="shared" si="29"/>
        <v>0</v>
      </c>
      <c r="BF233" s="110">
        <f t="shared" si="30"/>
        <v>0</v>
      </c>
      <c r="BG233" s="110">
        <f t="shared" si="31"/>
        <v>0</v>
      </c>
      <c r="BH233" s="110">
        <f t="shared" si="32"/>
        <v>0</v>
      </c>
      <c r="BI233" s="110">
        <f t="shared" si="33"/>
        <v>0</v>
      </c>
      <c r="BJ233" s="14" t="s">
        <v>9</v>
      </c>
      <c r="BK233" s="110">
        <f t="shared" si="34"/>
        <v>0</v>
      </c>
      <c r="BL233" s="14" t="s">
        <v>212</v>
      </c>
      <c r="BM233" s="14" t="s">
        <v>867</v>
      </c>
    </row>
    <row r="234" spans="2:65" s="1" customFormat="1" ht="44.25" customHeight="1">
      <c r="B234" s="132"/>
      <c r="C234" s="168" t="s">
        <v>74</v>
      </c>
      <c r="D234" s="168" t="s">
        <v>217</v>
      </c>
      <c r="E234" s="169" t="s">
        <v>2781</v>
      </c>
      <c r="F234" s="252" t="s">
        <v>2782</v>
      </c>
      <c r="G234" s="251"/>
      <c r="H234" s="251"/>
      <c r="I234" s="251"/>
      <c r="J234" s="170" t="s">
        <v>386</v>
      </c>
      <c r="K234" s="171">
        <v>14</v>
      </c>
      <c r="L234" s="253">
        <v>0</v>
      </c>
      <c r="M234" s="251"/>
      <c r="N234" s="254">
        <f t="shared" si="25"/>
        <v>0</v>
      </c>
      <c r="O234" s="251"/>
      <c r="P234" s="251"/>
      <c r="Q234" s="251"/>
      <c r="R234" s="134"/>
      <c r="T234" s="165" t="s">
        <v>3</v>
      </c>
      <c r="U234" s="40" t="s">
        <v>39</v>
      </c>
      <c r="V234" s="32"/>
      <c r="W234" s="166">
        <f t="shared" si="26"/>
        <v>0</v>
      </c>
      <c r="X234" s="166">
        <v>0</v>
      </c>
      <c r="Y234" s="166">
        <f t="shared" si="27"/>
        <v>0</v>
      </c>
      <c r="Z234" s="166">
        <v>0</v>
      </c>
      <c r="AA234" s="167">
        <f t="shared" si="28"/>
        <v>0</v>
      </c>
      <c r="AR234" s="14" t="s">
        <v>212</v>
      </c>
      <c r="AT234" s="14" t="s">
        <v>217</v>
      </c>
      <c r="AU234" s="14" t="s">
        <v>84</v>
      </c>
      <c r="AY234" s="14" t="s">
        <v>196</v>
      </c>
      <c r="BE234" s="110">
        <f t="shared" si="29"/>
        <v>0</v>
      </c>
      <c r="BF234" s="110">
        <f t="shared" si="30"/>
        <v>0</v>
      </c>
      <c r="BG234" s="110">
        <f t="shared" si="31"/>
        <v>0</v>
      </c>
      <c r="BH234" s="110">
        <f t="shared" si="32"/>
        <v>0</v>
      </c>
      <c r="BI234" s="110">
        <f t="shared" si="33"/>
        <v>0</v>
      </c>
      <c r="BJ234" s="14" t="s">
        <v>9</v>
      </c>
      <c r="BK234" s="110">
        <f t="shared" si="34"/>
        <v>0</v>
      </c>
      <c r="BL234" s="14" t="s">
        <v>212</v>
      </c>
      <c r="BM234" s="14" t="s">
        <v>662</v>
      </c>
    </row>
    <row r="235" spans="2:65" s="1" customFormat="1" ht="31.5" customHeight="1">
      <c r="B235" s="132"/>
      <c r="C235" s="168" t="s">
        <v>74</v>
      </c>
      <c r="D235" s="168" t="s">
        <v>217</v>
      </c>
      <c r="E235" s="169" t="s">
        <v>2783</v>
      </c>
      <c r="F235" s="252" t="s">
        <v>2784</v>
      </c>
      <c r="G235" s="251"/>
      <c r="H235" s="251"/>
      <c r="I235" s="251"/>
      <c r="J235" s="170" t="s">
        <v>386</v>
      </c>
      <c r="K235" s="171">
        <v>1</v>
      </c>
      <c r="L235" s="253">
        <v>0</v>
      </c>
      <c r="M235" s="251"/>
      <c r="N235" s="254">
        <f t="shared" si="25"/>
        <v>0</v>
      </c>
      <c r="O235" s="251"/>
      <c r="P235" s="251"/>
      <c r="Q235" s="251"/>
      <c r="R235" s="134"/>
      <c r="T235" s="165" t="s">
        <v>3</v>
      </c>
      <c r="U235" s="40" t="s">
        <v>39</v>
      </c>
      <c r="V235" s="32"/>
      <c r="W235" s="166">
        <f t="shared" si="26"/>
        <v>0</v>
      </c>
      <c r="X235" s="166">
        <v>0</v>
      </c>
      <c r="Y235" s="166">
        <f t="shared" si="27"/>
        <v>0</v>
      </c>
      <c r="Z235" s="166">
        <v>0</v>
      </c>
      <c r="AA235" s="167">
        <f t="shared" si="28"/>
        <v>0</v>
      </c>
      <c r="AR235" s="14" t="s">
        <v>212</v>
      </c>
      <c r="AT235" s="14" t="s">
        <v>217</v>
      </c>
      <c r="AU235" s="14" t="s">
        <v>84</v>
      </c>
      <c r="AY235" s="14" t="s">
        <v>196</v>
      </c>
      <c r="BE235" s="110">
        <f t="shared" si="29"/>
        <v>0</v>
      </c>
      <c r="BF235" s="110">
        <f t="shared" si="30"/>
        <v>0</v>
      </c>
      <c r="BG235" s="110">
        <f t="shared" si="31"/>
        <v>0</v>
      </c>
      <c r="BH235" s="110">
        <f t="shared" si="32"/>
        <v>0</v>
      </c>
      <c r="BI235" s="110">
        <f t="shared" si="33"/>
        <v>0</v>
      </c>
      <c r="BJ235" s="14" t="s">
        <v>9</v>
      </c>
      <c r="BK235" s="110">
        <f t="shared" si="34"/>
        <v>0</v>
      </c>
      <c r="BL235" s="14" t="s">
        <v>212</v>
      </c>
      <c r="BM235" s="14" t="s">
        <v>684</v>
      </c>
    </row>
    <row r="236" spans="2:65" s="1" customFormat="1" ht="31.5" customHeight="1">
      <c r="B236" s="132"/>
      <c r="C236" s="168" t="s">
        <v>74</v>
      </c>
      <c r="D236" s="168" t="s">
        <v>217</v>
      </c>
      <c r="E236" s="169" t="s">
        <v>2785</v>
      </c>
      <c r="F236" s="252" t="s">
        <v>2786</v>
      </c>
      <c r="G236" s="251"/>
      <c r="H236" s="251"/>
      <c r="I236" s="251"/>
      <c r="J236" s="170" t="s">
        <v>386</v>
      </c>
      <c r="K236" s="171">
        <v>2</v>
      </c>
      <c r="L236" s="253">
        <v>0</v>
      </c>
      <c r="M236" s="251"/>
      <c r="N236" s="254">
        <f t="shared" si="25"/>
        <v>0</v>
      </c>
      <c r="O236" s="251"/>
      <c r="P236" s="251"/>
      <c r="Q236" s="251"/>
      <c r="R236" s="134"/>
      <c r="T236" s="165" t="s">
        <v>3</v>
      </c>
      <c r="U236" s="40" t="s">
        <v>39</v>
      </c>
      <c r="V236" s="32"/>
      <c r="W236" s="166">
        <f t="shared" si="26"/>
        <v>0</v>
      </c>
      <c r="X236" s="166">
        <v>0</v>
      </c>
      <c r="Y236" s="166">
        <f t="shared" si="27"/>
        <v>0</v>
      </c>
      <c r="Z236" s="166">
        <v>0</v>
      </c>
      <c r="AA236" s="167">
        <f t="shared" si="28"/>
        <v>0</v>
      </c>
      <c r="AR236" s="14" t="s">
        <v>212</v>
      </c>
      <c r="AT236" s="14" t="s">
        <v>217</v>
      </c>
      <c r="AU236" s="14" t="s">
        <v>84</v>
      </c>
      <c r="AY236" s="14" t="s">
        <v>196</v>
      </c>
      <c r="BE236" s="110">
        <f t="shared" si="29"/>
        <v>0</v>
      </c>
      <c r="BF236" s="110">
        <f t="shared" si="30"/>
        <v>0</v>
      </c>
      <c r="BG236" s="110">
        <f t="shared" si="31"/>
        <v>0</v>
      </c>
      <c r="BH236" s="110">
        <f t="shared" si="32"/>
        <v>0</v>
      </c>
      <c r="BI236" s="110">
        <f t="shared" si="33"/>
        <v>0</v>
      </c>
      <c r="BJ236" s="14" t="s">
        <v>9</v>
      </c>
      <c r="BK236" s="110">
        <f t="shared" si="34"/>
        <v>0</v>
      </c>
      <c r="BL236" s="14" t="s">
        <v>212</v>
      </c>
      <c r="BM236" s="14" t="s">
        <v>692</v>
      </c>
    </row>
    <row r="237" spans="2:65" s="1" customFormat="1" ht="31.5" customHeight="1">
      <c r="B237" s="132"/>
      <c r="C237" s="168" t="s">
        <v>74</v>
      </c>
      <c r="D237" s="168" t="s">
        <v>217</v>
      </c>
      <c r="E237" s="169" t="s">
        <v>2787</v>
      </c>
      <c r="F237" s="252" t="s">
        <v>2788</v>
      </c>
      <c r="G237" s="251"/>
      <c r="H237" s="251"/>
      <c r="I237" s="251"/>
      <c r="J237" s="170" t="s">
        <v>386</v>
      </c>
      <c r="K237" s="171">
        <v>1</v>
      </c>
      <c r="L237" s="253">
        <v>0</v>
      </c>
      <c r="M237" s="251"/>
      <c r="N237" s="254">
        <f t="shared" si="25"/>
        <v>0</v>
      </c>
      <c r="O237" s="251"/>
      <c r="P237" s="251"/>
      <c r="Q237" s="251"/>
      <c r="R237" s="134"/>
      <c r="T237" s="165" t="s">
        <v>3</v>
      </c>
      <c r="U237" s="40" t="s">
        <v>39</v>
      </c>
      <c r="V237" s="32"/>
      <c r="W237" s="166">
        <f t="shared" si="26"/>
        <v>0</v>
      </c>
      <c r="X237" s="166">
        <v>0</v>
      </c>
      <c r="Y237" s="166">
        <f t="shared" si="27"/>
        <v>0</v>
      </c>
      <c r="Z237" s="166">
        <v>0</v>
      </c>
      <c r="AA237" s="167">
        <f t="shared" si="28"/>
        <v>0</v>
      </c>
      <c r="AR237" s="14" t="s">
        <v>212</v>
      </c>
      <c r="AT237" s="14" t="s">
        <v>217</v>
      </c>
      <c r="AU237" s="14" t="s">
        <v>84</v>
      </c>
      <c r="AY237" s="14" t="s">
        <v>196</v>
      </c>
      <c r="BE237" s="110">
        <f t="shared" si="29"/>
        <v>0</v>
      </c>
      <c r="BF237" s="110">
        <f t="shared" si="30"/>
        <v>0</v>
      </c>
      <c r="BG237" s="110">
        <f t="shared" si="31"/>
        <v>0</v>
      </c>
      <c r="BH237" s="110">
        <f t="shared" si="32"/>
        <v>0</v>
      </c>
      <c r="BI237" s="110">
        <f t="shared" si="33"/>
        <v>0</v>
      </c>
      <c r="BJ237" s="14" t="s">
        <v>9</v>
      </c>
      <c r="BK237" s="110">
        <f t="shared" si="34"/>
        <v>0</v>
      </c>
      <c r="BL237" s="14" t="s">
        <v>212</v>
      </c>
      <c r="BM237" s="14" t="s">
        <v>696</v>
      </c>
    </row>
    <row r="238" spans="2:65" s="1" customFormat="1" ht="22.5" customHeight="1">
      <c r="B238" s="132"/>
      <c r="C238" s="168" t="s">
        <v>74</v>
      </c>
      <c r="D238" s="168" t="s">
        <v>217</v>
      </c>
      <c r="E238" s="169" t="s">
        <v>2789</v>
      </c>
      <c r="F238" s="252" t="s">
        <v>2790</v>
      </c>
      <c r="G238" s="251"/>
      <c r="H238" s="251"/>
      <c r="I238" s="251"/>
      <c r="J238" s="170" t="s">
        <v>386</v>
      </c>
      <c r="K238" s="171">
        <v>1</v>
      </c>
      <c r="L238" s="253">
        <v>0</v>
      </c>
      <c r="M238" s="251"/>
      <c r="N238" s="254">
        <f t="shared" si="25"/>
        <v>0</v>
      </c>
      <c r="O238" s="251"/>
      <c r="P238" s="251"/>
      <c r="Q238" s="251"/>
      <c r="R238" s="134"/>
      <c r="T238" s="165" t="s">
        <v>3</v>
      </c>
      <c r="U238" s="40" t="s">
        <v>39</v>
      </c>
      <c r="V238" s="32"/>
      <c r="W238" s="166">
        <f t="shared" si="26"/>
        <v>0</v>
      </c>
      <c r="X238" s="166">
        <v>0</v>
      </c>
      <c r="Y238" s="166">
        <f t="shared" si="27"/>
        <v>0</v>
      </c>
      <c r="Z238" s="166">
        <v>0</v>
      </c>
      <c r="AA238" s="167">
        <f t="shared" si="28"/>
        <v>0</v>
      </c>
      <c r="AR238" s="14" t="s">
        <v>212</v>
      </c>
      <c r="AT238" s="14" t="s">
        <v>217</v>
      </c>
      <c r="AU238" s="14" t="s">
        <v>84</v>
      </c>
      <c r="AY238" s="14" t="s">
        <v>196</v>
      </c>
      <c r="BE238" s="110">
        <f t="shared" si="29"/>
        <v>0</v>
      </c>
      <c r="BF238" s="110">
        <f t="shared" si="30"/>
        <v>0</v>
      </c>
      <c r="BG238" s="110">
        <f t="shared" si="31"/>
        <v>0</v>
      </c>
      <c r="BH238" s="110">
        <f t="shared" si="32"/>
        <v>0</v>
      </c>
      <c r="BI238" s="110">
        <f t="shared" si="33"/>
        <v>0</v>
      </c>
      <c r="BJ238" s="14" t="s">
        <v>9</v>
      </c>
      <c r="BK238" s="110">
        <f t="shared" si="34"/>
        <v>0</v>
      </c>
      <c r="BL238" s="14" t="s">
        <v>212</v>
      </c>
      <c r="BM238" s="14" t="s">
        <v>1551</v>
      </c>
    </row>
    <row r="239" spans="2:65" s="1" customFormat="1" ht="22.5" customHeight="1">
      <c r="B239" s="132"/>
      <c r="C239" s="168" t="s">
        <v>74</v>
      </c>
      <c r="D239" s="168" t="s">
        <v>217</v>
      </c>
      <c r="E239" s="169" t="s">
        <v>2791</v>
      </c>
      <c r="F239" s="252" t="s">
        <v>2792</v>
      </c>
      <c r="G239" s="251"/>
      <c r="H239" s="251"/>
      <c r="I239" s="251"/>
      <c r="J239" s="170" t="s">
        <v>386</v>
      </c>
      <c r="K239" s="171">
        <v>2</v>
      </c>
      <c r="L239" s="253">
        <v>0</v>
      </c>
      <c r="M239" s="251"/>
      <c r="N239" s="254">
        <f t="shared" si="25"/>
        <v>0</v>
      </c>
      <c r="O239" s="251"/>
      <c r="P239" s="251"/>
      <c r="Q239" s="251"/>
      <c r="R239" s="134"/>
      <c r="T239" s="165" t="s">
        <v>3</v>
      </c>
      <c r="U239" s="40" t="s">
        <v>39</v>
      </c>
      <c r="V239" s="32"/>
      <c r="W239" s="166">
        <f t="shared" si="26"/>
        <v>0</v>
      </c>
      <c r="X239" s="166">
        <v>0</v>
      </c>
      <c r="Y239" s="166">
        <f t="shared" si="27"/>
        <v>0</v>
      </c>
      <c r="Z239" s="166">
        <v>0</v>
      </c>
      <c r="AA239" s="167">
        <f t="shared" si="28"/>
        <v>0</v>
      </c>
      <c r="AR239" s="14" t="s">
        <v>212</v>
      </c>
      <c r="AT239" s="14" t="s">
        <v>217</v>
      </c>
      <c r="AU239" s="14" t="s">
        <v>84</v>
      </c>
      <c r="AY239" s="14" t="s">
        <v>196</v>
      </c>
      <c r="BE239" s="110">
        <f t="shared" si="29"/>
        <v>0</v>
      </c>
      <c r="BF239" s="110">
        <f t="shared" si="30"/>
        <v>0</v>
      </c>
      <c r="BG239" s="110">
        <f t="shared" si="31"/>
        <v>0</v>
      </c>
      <c r="BH239" s="110">
        <f t="shared" si="32"/>
        <v>0</v>
      </c>
      <c r="BI239" s="110">
        <f t="shared" si="33"/>
        <v>0</v>
      </c>
      <c r="BJ239" s="14" t="s">
        <v>9</v>
      </c>
      <c r="BK239" s="110">
        <f t="shared" si="34"/>
        <v>0</v>
      </c>
      <c r="BL239" s="14" t="s">
        <v>212</v>
      </c>
      <c r="BM239" s="14" t="s">
        <v>651</v>
      </c>
    </row>
    <row r="240" spans="2:65" s="1" customFormat="1" ht="31.5" customHeight="1">
      <c r="B240" s="132"/>
      <c r="C240" s="168" t="s">
        <v>74</v>
      </c>
      <c r="D240" s="168" t="s">
        <v>217</v>
      </c>
      <c r="E240" s="169" t="s">
        <v>2793</v>
      </c>
      <c r="F240" s="252" t="s">
        <v>2794</v>
      </c>
      <c r="G240" s="251"/>
      <c r="H240" s="251"/>
      <c r="I240" s="251"/>
      <c r="J240" s="170" t="s">
        <v>386</v>
      </c>
      <c r="K240" s="171">
        <v>2</v>
      </c>
      <c r="L240" s="253">
        <v>0</v>
      </c>
      <c r="M240" s="251"/>
      <c r="N240" s="254">
        <f t="shared" si="25"/>
        <v>0</v>
      </c>
      <c r="O240" s="251"/>
      <c r="P240" s="251"/>
      <c r="Q240" s="251"/>
      <c r="R240" s="134"/>
      <c r="T240" s="165" t="s">
        <v>3</v>
      </c>
      <c r="U240" s="40" t="s">
        <v>39</v>
      </c>
      <c r="V240" s="32"/>
      <c r="W240" s="166">
        <f t="shared" si="26"/>
        <v>0</v>
      </c>
      <c r="X240" s="166">
        <v>0</v>
      </c>
      <c r="Y240" s="166">
        <f t="shared" si="27"/>
        <v>0</v>
      </c>
      <c r="Z240" s="166">
        <v>0</v>
      </c>
      <c r="AA240" s="167">
        <f t="shared" si="28"/>
        <v>0</v>
      </c>
      <c r="AR240" s="14" t="s">
        <v>212</v>
      </c>
      <c r="AT240" s="14" t="s">
        <v>217</v>
      </c>
      <c r="AU240" s="14" t="s">
        <v>84</v>
      </c>
      <c r="AY240" s="14" t="s">
        <v>196</v>
      </c>
      <c r="BE240" s="110">
        <f t="shared" si="29"/>
        <v>0</v>
      </c>
      <c r="BF240" s="110">
        <f t="shared" si="30"/>
        <v>0</v>
      </c>
      <c r="BG240" s="110">
        <f t="shared" si="31"/>
        <v>0</v>
      </c>
      <c r="BH240" s="110">
        <f t="shared" si="32"/>
        <v>0</v>
      </c>
      <c r="BI240" s="110">
        <f t="shared" si="33"/>
        <v>0</v>
      </c>
      <c r="BJ240" s="14" t="s">
        <v>9</v>
      </c>
      <c r="BK240" s="110">
        <f t="shared" si="34"/>
        <v>0</v>
      </c>
      <c r="BL240" s="14" t="s">
        <v>212</v>
      </c>
      <c r="BM240" s="14" t="s">
        <v>896</v>
      </c>
    </row>
    <row r="241" spans="2:65" s="1" customFormat="1" ht="22.5" customHeight="1">
      <c r="B241" s="132"/>
      <c r="C241" s="168" t="s">
        <v>74</v>
      </c>
      <c r="D241" s="168" t="s">
        <v>217</v>
      </c>
      <c r="E241" s="169" t="s">
        <v>2795</v>
      </c>
      <c r="F241" s="252" t="s">
        <v>2796</v>
      </c>
      <c r="G241" s="251"/>
      <c r="H241" s="251"/>
      <c r="I241" s="251"/>
      <c r="J241" s="170" t="s">
        <v>386</v>
      </c>
      <c r="K241" s="171">
        <v>4</v>
      </c>
      <c r="L241" s="253">
        <v>0</v>
      </c>
      <c r="M241" s="251"/>
      <c r="N241" s="254">
        <f t="shared" si="25"/>
        <v>0</v>
      </c>
      <c r="O241" s="251"/>
      <c r="P241" s="251"/>
      <c r="Q241" s="251"/>
      <c r="R241" s="134"/>
      <c r="T241" s="165" t="s">
        <v>3</v>
      </c>
      <c r="U241" s="40" t="s">
        <v>39</v>
      </c>
      <c r="V241" s="32"/>
      <c r="W241" s="166">
        <f t="shared" si="26"/>
        <v>0</v>
      </c>
      <c r="X241" s="166">
        <v>0</v>
      </c>
      <c r="Y241" s="166">
        <f t="shared" si="27"/>
        <v>0</v>
      </c>
      <c r="Z241" s="166">
        <v>0</v>
      </c>
      <c r="AA241" s="167">
        <f t="shared" si="28"/>
        <v>0</v>
      </c>
      <c r="AR241" s="14" t="s">
        <v>212</v>
      </c>
      <c r="AT241" s="14" t="s">
        <v>217</v>
      </c>
      <c r="AU241" s="14" t="s">
        <v>84</v>
      </c>
      <c r="AY241" s="14" t="s">
        <v>196</v>
      </c>
      <c r="BE241" s="110">
        <f t="shared" si="29"/>
        <v>0</v>
      </c>
      <c r="BF241" s="110">
        <f t="shared" si="30"/>
        <v>0</v>
      </c>
      <c r="BG241" s="110">
        <f t="shared" si="31"/>
        <v>0</v>
      </c>
      <c r="BH241" s="110">
        <f t="shared" si="32"/>
        <v>0</v>
      </c>
      <c r="BI241" s="110">
        <f t="shared" si="33"/>
        <v>0</v>
      </c>
      <c r="BJ241" s="14" t="s">
        <v>9</v>
      </c>
      <c r="BK241" s="110">
        <f t="shared" si="34"/>
        <v>0</v>
      </c>
      <c r="BL241" s="14" t="s">
        <v>212</v>
      </c>
      <c r="BM241" s="14" t="s">
        <v>817</v>
      </c>
    </row>
    <row r="242" spans="2:65" s="1" customFormat="1" ht="22.5" customHeight="1">
      <c r="B242" s="132"/>
      <c r="C242" s="168" t="s">
        <v>74</v>
      </c>
      <c r="D242" s="168" t="s">
        <v>217</v>
      </c>
      <c r="E242" s="169" t="s">
        <v>2797</v>
      </c>
      <c r="F242" s="252" t="s">
        <v>2798</v>
      </c>
      <c r="G242" s="251"/>
      <c r="H242" s="251"/>
      <c r="I242" s="251"/>
      <c r="J242" s="170" t="s">
        <v>1068</v>
      </c>
      <c r="K242" s="171">
        <v>1</v>
      </c>
      <c r="L242" s="253">
        <v>0</v>
      </c>
      <c r="M242" s="251"/>
      <c r="N242" s="254">
        <f t="shared" si="25"/>
        <v>0</v>
      </c>
      <c r="O242" s="251"/>
      <c r="P242" s="251"/>
      <c r="Q242" s="251"/>
      <c r="R242" s="134"/>
      <c r="T242" s="165" t="s">
        <v>3</v>
      </c>
      <c r="U242" s="40" t="s">
        <v>39</v>
      </c>
      <c r="V242" s="32"/>
      <c r="W242" s="166">
        <f t="shared" si="26"/>
        <v>0</v>
      </c>
      <c r="X242" s="166">
        <v>0</v>
      </c>
      <c r="Y242" s="166">
        <f t="shared" si="27"/>
        <v>0</v>
      </c>
      <c r="Z242" s="166">
        <v>0</v>
      </c>
      <c r="AA242" s="167">
        <f t="shared" si="28"/>
        <v>0</v>
      </c>
      <c r="AR242" s="14" t="s">
        <v>212</v>
      </c>
      <c r="AT242" s="14" t="s">
        <v>217</v>
      </c>
      <c r="AU242" s="14" t="s">
        <v>84</v>
      </c>
      <c r="AY242" s="14" t="s">
        <v>196</v>
      </c>
      <c r="BE242" s="110">
        <f t="shared" si="29"/>
        <v>0</v>
      </c>
      <c r="BF242" s="110">
        <f t="shared" si="30"/>
        <v>0</v>
      </c>
      <c r="BG242" s="110">
        <f t="shared" si="31"/>
        <v>0</v>
      </c>
      <c r="BH242" s="110">
        <f t="shared" si="32"/>
        <v>0</v>
      </c>
      <c r="BI242" s="110">
        <f t="shared" si="33"/>
        <v>0</v>
      </c>
      <c r="BJ242" s="14" t="s">
        <v>9</v>
      </c>
      <c r="BK242" s="110">
        <f t="shared" si="34"/>
        <v>0</v>
      </c>
      <c r="BL242" s="14" t="s">
        <v>212</v>
      </c>
      <c r="BM242" s="14" t="s">
        <v>1579</v>
      </c>
    </row>
    <row r="243" spans="2:65" s="1" customFormat="1" ht="22.5" customHeight="1">
      <c r="B243" s="132"/>
      <c r="C243" s="168" t="s">
        <v>74</v>
      </c>
      <c r="D243" s="168" t="s">
        <v>217</v>
      </c>
      <c r="E243" s="169" t="s">
        <v>2799</v>
      </c>
      <c r="F243" s="252" t="s">
        <v>2800</v>
      </c>
      <c r="G243" s="251"/>
      <c r="H243" s="251"/>
      <c r="I243" s="251"/>
      <c r="J243" s="170" t="s">
        <v>386</v>
      </c>
      <c r="K243" s="171">
        <v>2</v>
      </c>
      <c r="L243" s="253">
        <v>0</v>
      </c>
      <c r="M243" s="251"/>
      <c r="N243" s="254">
        <f t="shared" si="25"/>
        <v>0</v>
      </c>
      <c r="O243" s="251"/>
      <c r="P243" s="251"/>
      <c r="Q243" s="251"/>
      <c r="R243" s="134"/>
      <c r="T243" s="165" t="s">
        <v>3</v>
      </c>
      <c r="U243" s="40" t="s">
        <v>39</v>
      </c>
      <c r="V243" s="32"/>
      <c r="W243" s="166">
        <f t="shared" si="26"/>
        <v>0</v>
      </c>
      <c r="X243" s="166">
        <v>0</v>
      </c>
      <c r="Y243" s="166">
        <f t="shared" si="27"/>
        <v>0</v>
      </c>
      <c r="Z243" s="166">
        <v>0</v>
      </c>
      <c r="AA243" s="167">
        <f t="shared" si="28"/>
        <v>0</v>
      </c>
      <c r="AR243" s="14" t="s">
        <v>212</v>
      </c>
      <c r="AT243" s="14" t="s">
        <v>217</v>
      </c>
      <c r="AU243" s="14" t="s">
        <v>84</v>
      </c>
      <c r="AY243" s="14" t="s">
        <v>196</v>
      </c>
      <c r="BE243" s="110">
        <f t="shared" si="29"/>
        <v>0</v>
      </c>
      <c r="BF243" s="110">
        <f t="shared" si="30"/>
        <v>0</v>
      </c>
      <c r="BG243" s="110">
        <f t="shared" si="31"/>
        <v>0</v>
      </c>
      <c r="BH243" s="110">
        <f t="shared" si="32"/>
        <v>0</v>
      </c>
      <c r="BI243" s="110">
        <f t="shared" si="33"/>
        <v>0</v>
      </c>
      <c r="BJ243" s="14" t="s">
        <v>9</v>
      </c>
      <c r="BK243" s="110">
        <f t="shared" si="34"/>
        <v>0</v>
      </c>
      <c r="BL243" s="14" t="s">
        <v>212</v>
      </c>
      <c r="BM243" s="14" t="s">
        <v>1588</v>
      </c>
    </row>
    <row r="244" spans="2:63" s="10" customFormat="1" ht="37.35" customHeight="1">
      <c r="B244" s="150"/>
      <c r="C244" s="151"/>
      <c r="D244" s="152" t="s">
        <v>2694</v>
      </c>
      <c r="E244" s="152"/>
      <c r="F244" s="152"/>
      <c r="G244" s="152"/>
      <c r="H244" s="152"/>
      <c r="I244" s="152"/>
      <c r="J244" s="152"/>
      <c r="K244" s="152"/>
      <c r="L244" s="152"/>
      <c r="M244" s="152"/>
      <c r="N244" s="273">
        <f>BK244</f>
        <v>0</v>
      </c>
      <c r="O244" s="274"/>
      <c r="P244" s="274"/>
      <c r="Q244" s="274"/>
      <c r="R244" s="153"/>
      <c r="T244" s="154"/>
      <c r="U244" s="151"/>
      <c r="V244" s="151"/>
      <c r="W244" s="155">
        <v>0</v>
      </c>
      <c r="X244" s="151"/>
      <c r="Y244" s="155">
        <v>0</v>
      </c>
      <c r="Z244" s="151"/>
      <c r="AA244" s="156">
        <v>0</v>
      </c>
      <c r="AR244" s="157" t="s">
        <v>9</v>
      </c>
      <c r="AT244" s="158" t="s">
        <v>73</v>
      </c>
      <c r="AU244" s="158" t="s">
        <v>74</v>
      </c>
      <c r="AY244" s="157" t="s">
        <v>196</v>
      </c>
      <c r="BK244" s="159">
        <v>0</v>
      </c>
    </row>
    <row r="245" spans="2:63" s="10" customFormat="1" ht="24.95" customHeight="1">
      <c r="B245" s="150"/>
      <c r="C245" s="151"/>
      <c r="D245" s="152" t="s">
        <v>2695</v>
      </c>
      <c r="E245" s="152"/>
      <c r="F245" s="152"/>
      <c r="G245" s="152"/>
      <c r="H245" s="152"/>
      <c r="I245" s="152"/>
      <c r="J245" s="152"/>
      <c r="K245" s="152"/>
      <c r="L245" s="152"/>
      <c r="M245" s="152"/>
      <c r="N245" s="240">
        <f>BK245</f>
        <v>0</v>
      </c>
      <c r="O245" s="238"/>
      <c r="P245" s="238"/>
      <c r="Q245" s="238"/>
      <c r="R245" s="153"/>
      <c r="T245" s="154"/>
      <c r="U245" s="151"/>
      <c r="V245" s="151"/>
      <c r="W245" s="155">
        <f>W246+W248+W250+W257+W263+W281+W283+W291+W293</f>
        <v>0</v>
      </c>
      <c r="X245" s="151"/>
      <c r="Y245" s="155">
        <f>Y246+Y248+Y250+Y257+Y263+Y281+Y283+Y291+Y293</f>
        <v>0</v>
      </c>
      <c r="Z245" s="151"/>
      <c r="AA245" s="156">
        <f>AA246+AA248+AA250+AA257+AA263+AA281+AA283+AA291+AA293</f>
        <v>0</v>
      </c>
      <c r="AR245" s="157" t="s">
        <v>9</v>
      </c>
      <c r="AT245" s="158" t="s">
        <v>73</v>
      </c>
      <c r="AU245" s="158" t="s">
        <v>74</v>
      </c>
      <c r="AY245" s="157" t="s">
        <v>196</v>
      </c>
      <c r="BK245" s="159">
        <f>BK246+BK248+BK250+BK257+BK263+BK281+BK283+BK291+BK293</f>
        <v>0</v>
      </c>
    </row>
    <row r="246" spans="2:63" s="10" customFormat="1" ht="19.9" customHeight="1">
      <c r="B246" s="150"/>
      <c r="C246" s="151"/>
      <c r="D246" s="160" t="s">
        <v>2696</v>
      </c>
      <c r="E246" s="160"/>
      <c r="F246" s="160"/>
      <c r="G246" s="160"/>
      <c r="H246" s="160"/>
      <c r="I246" s="160"/>
      <c r="J246" s="160"/>
      <c r="K246" s="160"/>
      <c r="L246" s="160"/>
      <c r="M246" s="160"/>
      <c r="N246" s="262">
        <f>BK246</f>
        <v>0</v>
      </c>
      <c r="O246" s="263"/>
      <c r="P246" s="263"/>
      <c r="Q246" s="263"/>
      <c r="R246" s="153"/>
      <c r="T246" s="154"/>
      <c r="U246" s="151"/>
      <c r="V246" s="151"/>
      <c r="W246" s="155">
        <f>W247</f>
        <v>0</v>
      </c>
      <c r="X246" s="151"/>
      <c r="Y246" s="155">
        <f>Y247</f>
        <v>0</v>
      </c>
      <c r="Z246" s="151"/>
      <c r="AA246" s="156">
        <f>AA247</f>
        <v>0</v>
      </c>
      <c r="AR246" s="157" t="s">
        <v>9</v>
      </c>
      <c r="AT246" s="158" t="s">
        <v>73</v>
      </c>
      <c r="AU246" s="158" t="s">
        <v>9</v>
      </c>
      <c r="AY246" s="157" t="s">
        <v>196</v>
      </c>
      <c r="BK246" s="159">
        <f>BK247</f>
        <v>0</v>
      </c>
    </row>
    <row r="247" spans="2:65" s="1" customFormat="1" ht="22.5" customHeight="1">
      <c r="B247" s="132"/>
      <c r="C247" s="168" t="s">
        <v>74</v>
      </c>
      <c r="D247" s="168" t="s">
        <v>217</v>
      </c>
      <c r="E247" s="169" t="s">
        <v>968</v>
      </c>
      <c r="F247" s="252" t="s">
        <v>969</v>
      </c>
      <c r="G247" s="251"/>
      <c r="H247" s="251"/>
      <c r="I247" s="251"/>
      <c r="J247" s="170" t="s">
        <v>201</v>
      </c>
      <c r="K247" s="171">
        <v>80</v>
      </c>
      <c r="L247" s="253">
        <v>0</v>
      </c>
      <c r="M247" s="251"/>
      <c r="N247" s="254">
        <f>ROUND(L247*K247,0)</f>
        <v>0</v>
      </c>
      <c r="O247" s="251"/>
      <c r="P247" s="251"/>
      <c r="Q247" s="251"/>
      <c r="R247" s="134"/>
      <c r="T247" s="165" t="s">
        <v>3</v>
      </c>
      <c r="U247" s="40" t="s">
        <v>39</v>
      </c>
      <c r="V247" s="32"/>
      <c r="W247" s="166">
        <f>V247*K247</f>
        <v>0</v>
      </c>
      <c r="X247" s="166">
        <v>0</v>
      </c>
      <c r="Y247" s="166">
        <f>X247*K247</f>
        <v>0</v>
      </c>
      <c r="Z247" s="166">
        <v>0</v>
      </c>
      <c r="AA247" s="167">
        <f>Z247*K247</f>
        <v>0</v>
      </c>
      <c r="AR247" s="14" t="s">
        <v>212</v>
      </c>
      <c r="AT247" s="14" t="s">
        <v>217</v>
      </c>
      <c r="AU247" s="14" t="s">
        <v>84</v>
      </c>
      <c r="AY247" s="14" t="s">
        <v>196</v>
      </c>
      <c r="BE247" s="110">
        <f>IF(U247="základní",N247,0)</f>
        <v>0</v>
      </c>
      <c r="BF247" s="110">
        <f>IF(U247="snížená",N247,0)</f>
        <v>0</v>
      </c>
      <c r="BG247" s="110">
        <f>IF(U247="zákl. přenesená",N247,0)</f>
        <v>0</v>
      </c>
      <c r="BH247" s="110">
        <f>IF(U247="sníž. přenesená",N247,0)</f>
        <v>0</v>
      </c>
      <c r="BI247" s="110">
        <f>IF(U247="nulová",N247,0)</f>
        <v>0</v>
      </c>
      <c r="BJ247" s="14" t="s">
        <v>9</v>
      </c>
      <c r="BK247" s="110">
        <f>ROUND(L247*K247,0)</f>
        <v>0</v>
      </c>
      <c r="BL247" s="14" t="s">
        <v>212</v>
      </c>
      <c r="BM247" s="14" t="s">
        <v>1596</v>
      </c>
    </row>
    <row r="248" spans="2:63" s="10" customFormat="1" ht="29.85" customHeight="1">
      <c r="B248" s="150"/>
      <c r="C248" s="151"/>
      <c r="D248" s="160" t="s">
        <v>2697</v>
      </c>
      <c r="E248" s="160"/>
      <c r="F248" s="160"/>
      <c r="G248" s="160"/>
      <c r="H248" s="160"/>
      <c r="I248" s="160"/>
      <c r="J248" s="160"/>
      <c r="K248" s="160"/>
      <c r="L248" s="160"/>
      <c r="M248" s="160"/>
      <c r="N248" s="264">
        <f>BK248</f>
        <v>0</v>
      </c>
      <c r="O248" s="265"/>
      <c r="P248" s="265"/>
      <c r="Q248" s="265"/>
      <c r="R248" s="153"/>
      <c r="T248" s="154"/>
      <c r="U248" s="151"/>
      <c r="V248" s="151"/>
      <c r="W248" s="155">
        <f>W249</f>
        <v>0</v>
      </c>
      <c r="X248" s="151"/>
      <c r="Y248" s="155">
        <f>Y249</f>
        <v>0</v>
      </c>
      <c r="Z248" s="151"/>
      <c r="AA248" s="156">
        <f>AA249</f>
        <v>0</v>
      </c>
      <c r="AR248" s="157" t="s">
        <v>9</v>
      </c>
      <c r="AT248" s="158" t="s">
        <v>73</v>
      </c>
      <c r="AU248" s="158" t="s">
        <v>9</v>
      </c>
      <c r="AY248" s="157" t="s">
        <v>196</v>
      </c>
      <c r="BK248" s="159">
        <f>BK249</f>
        <v>0</v>
      </c>
    </row>
    <row r="249" spans="2:65" s="1" customFormat="1" ht="22.5" customHeight="1">
      <c r="B249" s="132"/>
      <c r="C249" s="168" t="s">
        <v>74</v>
      </c>
      <c r="D249" s="168" t="s">
        <v>217</v>
      </c>
      <c r="E249" s="169" t="s">
        <v>970</v>
      </c>
      <c r="F249" s="252" t="s">
        <v>446</v>
      </c>
      <c r="G249" s="251"/>
      <c r="H249" s="251"/>
      <c r="I249" s="251"/>
      <c r="J249" s="170" t="s">
        <v>201</v>
      </c>
      <c r="K249" s="171">
        <v>1</v>
      </c>
      <c r="L249" s="253">
        <v>0</v>
      </c>
      <c r="M249" s="251"/>
      <c r="N249" s="254">
        <f>ROUND(L249*K249,0)</f>
        <v>0</v>
      </c>
      <c r="O249" s="251"/>
      <c r="P249" s="251"/>
      <c r="Q249" s="251"/>
      <c r="R249" s="134"/>
      <c r="T249" s="165" t="s">
        <v>3</v>
      </c>
      <c r="U249" s="40" t="s">
        <v>39</v>
      </c>
      <c r="V249" s="32"/>
      <c r="W249" s="166">
        <f>V249*K249</f>
        <v>0</v>
      </c>
      <c r="X249" s="166">
        <v>0</v>
      </c>
      <c r="Y249" s="166">
        <f>X249*K249</f>
        <v>0</v>
      </c>
      <c r="Z249" s="166">
        <v>0</v>
      </c>
      <c r="AA249" s="167">
        <f>Z249*K249</f>
        <v>0</v>
      </c>
      <c r="AR249" s="14" t="s">
        <v>212</v>
      </c>
      <c r="AT249" s="14" t="s">
        <v>217</v>
      </c>
      <c r="AU249" s="14" t="s">
        <v>84</v>
      </c>
      <c r="AY249" s="14" t="s">
        <v>196</v>
      </c>
      <c r="BE249" s="110">
        <f>IF(U249="základní",N249,0)</f>
        <v>0</v>
      </c>
      <c r="BF249" s="110">
        <f>IF(U249="snížená",N249,0)</f>
        <v>0</v>
      </c>
      <c r="BG249" s="110">
        <f>IF(U249="zákl. přenesená",N249,0)</f>
        <v>0</v>
      </c>
      <c r="BH249" s="110">
        <f>IF(U249="sníž. přenesená",N249,0)</f>
        <v>0</v>
      </c>
      <c r="BI249" s="110">
        <f>IF(U249="nulová",N249,0)</f>
        <v>0</v>
      </c>
      <c r="BJ249" s="14" t="s">
        <v>9</v>
      </c>
      <c r="BK249" s="110">
        <f>ROUND(L249*K249,0)</f>
        <v>0</v>
      </c>
      <c r="BL249" s="14" t="s">
        <v>212</v>
      </c>
      <c r="BM249" s="14" t="s">
        <v>1604</v>
      </c>
    </row>
    <row r="250" spans="2:63" s="10" customFormat="1" ht="29.85" customHeight="1">
      <c r="B250" s="150"/>
      <c r="C250" s="151"/>
      <c r="D250" s="160" t="s">
        <v>2698</v>
      </c>
      <c r="E250" s="160"/>
      <c r="F250" s="160"/>
      <c r="G250" s="160"/>
      <c r="H250" s="160"/>
      <c r="I250" s="160"/>
      <c r="J250" s="160"/>
      <c r="K250" s="160"/>
      <c r="L250" s="160"/>
      <c r="M250" s="160"/>
      <c r="N250" s="264">
        <f>BK250</f>
        <v>0</v>
      </c>
      <c r="O250" s="265"/>
      <c r="P250" s="265"/>
      <c r="Q250" s="265"/>
      <c r="R250" s="153"/>
      <c r="T250" s="154"/>
      <c r="U250" s="151"/>
      <c r="V250" s="151"/>
      <c r="W250" s="155">
        <f>SUM(W251:W256)</f>
        <v>0</v>
      </c>
      <c r="X250" s="151"/>
      <c r="Y250" s="155">
        <f>SUM(Y251:Y256)</f>
        <v>0</v>
      </c>
      <c r="Z250" s="151"/>
      <c r="AA250" s="156">
        <f>SUM(AA251:AA256)</f>
        <v>0</v>
      </c>
      <c r="AR250" s="157" t="s">
        <v>9</v>
      </c>
      <c r="AT250" s="158" t="s">
        <v>73</v>
      </c>
      <c r="AU250" s="158" t="s">
        <v>9</v>
      </c>
      <c r="AY250" s="157" t="s">
        <v>196</v>
      </c>
      <c r="BK250" s="159">
        <f>SUM(BK251:BK256)</f>
        <v>0</v>
      </c>
    </row>
    <row r="251" spans="2:65" s="1" customFormat="1" ht="22.5" customHeight="1">
      <c r="B251" s="132"/>
      <c r="C251" s="168" t="s">
        <v>74</v>
      </c>
      <c r="D251" s="168" t="s">
        <v>217</v>
      </c>
      <c r="E251" s="169" t="s">
        <v>971</v>
      </c>
      <c r="F251" s="252" t="s">
        <v>451</v>
      </c>
      <c r="G251" s="251"/>
      <c r="H251" s="251"/>
      <c r="I251" s="251"/>
      <c r="J251" s="170" t="s">
        <v>201</v>
      </c>
      <c r="K251" s="171">
        <v>1680</v>
      </c>
      <c r="L251" s="253">
        <v>0</v>
      </c>
      <c r="M251" s="251"/>
      <c r="N251" s="254">
        <f aca="true" t="shared" si="35" ref="N251:N256">ROUND(L251*K251,0)</f>
        <v>0</v>
      </c>
      <c r="O251" s="251"/>
      <c r="P251" s="251"/>
      <c r="Q251" s="251"/>
      <c r="R251" s="134"/>
      <c r="T251" s="165" t="s">
        <v>3</v>
      </c>
      <c r="U251" s="40" t="s">
        <v>39</v>
      </c>
      <c r="V251" s="32"/>
      <c r="W251" s="166">
        <f aca="true" t="shared" si="36" ref="W251:W256">V251*K251</f>
        <v>0</v>
      </c>
      <c r="X251" s="166">
        <v>0</v>
      </c>
      <c r="Y251" s="166">
        <f aca="true" t="shared" si="37" ref="Y251:Y256">X251*K251</f>
        <v>0</v>
      </c>
      <c r="Z251" s="166">
        <v>0</v>
      </c>
      <c r="AA251" s="167">
        <f aca="true" t="shared" si="38" ref="AA251:AA256">Z251*K251</f>
        <v>0</v>
      </c>
      <c r="AR251" s="14" t="s">
        <v>212</v>
      </c>
      <c r="AT251" s="14" t="s">
        <v>217</v>
      </c>
      <c r="AU251" s="14" t="s">
        <v>84</v>
      </c>
      <c r="AY251" s="14" t="s">
        <v>196</v>
      </c>
      <c r="BE251" s="110">
        <f aca="true" t="shared" si="39" ref="BE251:BE256">IF(U251="základní",N251,0)</f>
        <v>0</v>
      </c>
      <c r="BF251" s="110">
        <f aca="true" t="shared" si="40" ref="BF251:BF256">IF(U251="snížená",N251,0)</f>
        <v>0</v>
      </c>
      <c r="BG251" s="110">
        <f aca="true" t="shared" si="41" ref="BG251:BG256">IF(U251="zákl. přenesená",N251,0)</f>
        <v>0</v>
      </c>
      <c r="BH251" s="110">
        <f aca="true" t="shared" si="42" ref="BH251:BH256">IF(U251="sníž. přenesená",N251,0)</f>
        <v>0</v>
      </c>
      <c r="BI251" s="110">
        <f aca="true" t="shared" si="43" ref="BI251:BI256">IF(U251="nulová",N251,0)</f>
        <v>0</v>
      </c>
      <c r="BJ251" s="14" t="s">
        <v>9</v>
      </c>
      <c r="BK251" s="110">
        <f aca="true" t="shared" si="44" ref="BK251:BK256">ROUND(L251*K251,0)</f>
        <v>0</v>
      </c>
      <c r="BL251" s="14" t="s">
        <v>212</v>
      </c>
      <c r="BM251" s="14" t="s">
        <v>1612</v>
      </c>
    </row>
    <row r="252" spans="2:65" s="1" customFormat="1" ht="22.5" customHeight="1">
      <c r="B252" s="132"/>
      <c r="C252" s="168" t="s">
        <v>74</v>
      </c>
      <c r="D252" s="168" t="s">
        <v>217</v>
      </c>
      <c r="E252" s="169" t="s">
        <v>972</v>
      </c>
      <c r="F252" s="252" t="s">
        <v>973</v>
      </c>
      <c r="G252" s="251"/>
      <c r="H252" s="251"/>
      <c r="I252" s="251"/>
      <c r="J252" s="170" t="s">
        <v>201</v>
      </c>
      <c r="K252" s="171">
        <v>90</v>
      </c>
      <c r="L252" s="253">
        <v>0</v>
      </c>
      <c r="M252" s="251"/>
      <c r="N252" s="254">
        <f t="shared" si="35"/>
        <v>0</v>
      </c>
      <c r="O252" s="251"/>
      <c r="P252" s="251"/>
      <c r="Q252" s="251"/>
      <c r="R252" s="134"/>
      <c r="T252" s="165" t="s">
        <v>3</v>
      </c>
      <c r="U252" s="40" t="s">
        <v>39</v>
      </c>
      <c r="V252" s="32"/>
      <c r="W252" s="166">
        <f t="shared" si="36"/>
        <v>0</v>
      </c>
      <c r="X252" s="166">
        <v>0</v>
      </c>
      <c r="Y252" s="166">
        <f t="shared" si="37"/>
        <v>0</v>
      </c>
      <c r="Z252" s="166">
        <v>0</v>
      </c>
      <c r="AA252" s="167">
        <f t="shared" si="38"/>
        <v>0</v>
      </c>
      <c r="AR252" s="14" t="s">
        <v>212</v>
      </c>
      <c r="AT252" s="14" t="s">
        <v>217</v>
      </c>
      <c r="AU252" s="14" t="s">
        <v>84</v>
      </c>
      <c r="AY252" s="14" t="s">
        <v>196</v>
      </c>
      <c r="BE252" s="110">
        <f t="shared" si="39"/>
        <v>0</v>
      </c>
      <c r="BF252" s="110">
        <f t="shared" si="40"/>
        <v>0</v>
      </c>
      <c r="BG252" s="110">
        <f t="shared" si="41"/>
        <v>0</v>
      </c>
      <c r="BH252" s="110">
        <f t="shared" si="42"/>
        <v>0</v>
      </c>
      <c r="BI252" s="110">
        <f t="shared" si="43"/>
        <v>0</v>
      </c>
      <c r="BJ252" s="14" t="s">
        <v>9</v>
      </c>
      <c r="BK252" s="110">
        <f t="shared" si="44"/>
        <v>0</v>
      </c>
      <c r="BL252" s="14" t="s">
        <v>212</v>
      </c>
      <c r="BM252" s="14" t="s">
        <v>1620</v>
      </c>
    </row>
    <row r="253" spans="2:65" s="1" customFormat="1" ht="22.5" customHeight="1">
      <c r="B253" s="132"/>
      <c r="C253" s="168" t="s">
        <v>74</v>
      </c>
      <c r="D253" s="168" t="s">
        <v>217</v>
      </c>
      <c r="E253" s="169" t="s">
        <v>974</v>
      </c>
      <c r="F253" s="252" t="s">
        <v>457</v>
      </c>
      <c r="G253" s="251"/>
      <c r="H253" s="251"/>
      <c r="I253" s="251"/>
      <c r="J253" s="170" t="s">
        <v>201</v>
      </c>
      <c r="K253" s="171">
        <v>60</v>
      </c>
      <c r="L253" s="253">
        <v>0</v>
      </c>
      <c r="M253" s="251"/>
      <c r="N253" s="254">
        <f t="shared" si="35"/>
        <v>0</v>
      </c>
      <c r="O253" s="251"/>
      <c r="P253" s="251"/>
      <c r="Q253" s="251"/>
      <c r="R253" s="134"/>
      <c r="T253" s="165" t="s">
        <v>3</v>
      </c>
      <c r="U253" s="40" t="s">
        <v>39</v>
      </c>
      <c r="V253" s="32"/>
      <c r="W253" s="166">
        <f t="shared" si="36"/>
        <v>0</v>
      </c>
      <c r="X253" s="166">
        <v>0</v>
      </c>
      <c r="Y253" s="166">
        <f t="shared" si="37"/>
        <v>0</v>
      </c>
      <c r="Z253" s="166">
        <v>0</v>
      </c>
      <c r="AA253" s="167">
        <f t="shared" si="38"/>
        <v>0</v>
      </c>
      <c r="AR253" s="14" t="s">
        <v>212</v>
      </c>
      <c r="AT253" s="14" t="s">
        <v>217</v>
      </c>
      <c r="AU253" s="14" t="s">
        <v>84</v>
      </c>
      <c r="AY253" s="14" t="s">
        <v>196</v>
      </c>
      <c r="BE253" s="110">
        <f t="shared" si="39"/>
        <v>0</v>
      </c>
      <c r="BF253" s="110">
        <f t="shared" si="40"/>
        <v>0</v>
      </c>
      <c r="BG253" s="110">
        <f t="shared" si="41"/>
        <v>0</v>
      </c>
      <c r="BH253" s="110">
        <f t="shared" si="42"/>
        <v>0</v>
      </c>
      <c r="BI253" s="110">
        <f t="shared" si="43"/>
        <v>0</v>
      </c>
      <c r="BJ253" s="14" t="s">
        <v>9</v>
      </c>
      <c r="BK253" s="110">
        <f t="shared" si="44"/>
        <v>0</v>
      </c>
      <c r="BL253" s="14" t="s">
        <v>212</v>
      </c>
      <c r="BM253" s="14" t="s">
        <v>1629</v>
      </c>
    </row>
    <row r="254" spans="2:65" s="1" customFormat="1" ht="22.5" customHeight="1">
      <c r="B254" s="132"/>
      <c r="C254" s="168" t="s">
        <v>74</v>
      </c>
      <c r="D254" s="168" t="s">
        <v>217</v>
      </c>
      <c r="E254" s="169" t="s">
        <v>2801</v>
      </c>
      <c r="F254" s="252" t="s">
        <v>454</v>
      </c>
      <c r="G254" s="251"/>
      <c r="H254" s="251"/>
      <c r="I254" s="251"/>
      <c r="J254" s="170" t="s">
        <v>201</v>
      </c>
      <c r="K254" s="171">
        <v>906</v>
      </c>
      <c r="L254" s="253">
        <v>0</v>
      </c>
      <c r="M254" s="251"/>
      <c r="N254" s="254">
        <f t="shared" si="35"/>
        <v>0</v>
      </c>
      <c r="O254" s="251"/>
      <c r="P254" s="251"/>
      <c r="Q254" s="251"/>
      <c r="R254" s="134"/>
      <c r="T254" s="165" t="s">
        <v>3</v>
      </c>
      <c r="U254" s="40" t="s">
        <v>39</v>
      </c>
      <c r="V254" s="32"/>
      <c r="W254" s="166">
        <f t="shared" si="36"/>
        <v>0</v>
      </c>
      <c r="X254" s="166">
        <v>0</v>
      </c>
      <c r="Y254" s="166">
        <f t="shared" si="37"/>
        <v>0</v>
      </c>
      <c r="Z254" s="166">
        <v>0</v>
      </c>
      <c r="AA254" s="167">
        <f t="shared" si="38"/>
        <v>0</v>
      </c>
      <c r="AR254" s="14" t="s">
        <v>212</v>
      </c>
      <c r="AT254" s="14" t="s">
        <v>217</v>
      </c>
      <c r="AU254" s="14" t="s">
        <v>84</v>
      </c>
      <c r="AY254" s="14" t="s">
        <v>196</v>
      </c>
      <c r="BE254" s="110">
        <f t="shared" si="39"/>
        <v>0</v>
      </c>
      <c r="BF254" s="110">
        <f t="shared" si="40"/>
        <v>0</v>
      </c>
      <c r="BG254" s="110">
        <f t="shared" si="41"/>
        <v>0</v>
      </c>
      <c r="BH254" s="110">
        <f t="shared" si="42"/>
        <v>0</v>
      </c>
      <c r="BI254" s="110">
        <f t="shared" si="43"/>
        <v>0</v>
      </c>
      <c r="BJ254" s="14" t="s">
        <v>9</v>
      </c>
      <c r="BK254" s="110">
        <f t="shared" si="44"/>
        <v>0</v>
      </c>
      <c r="BL254" s="14" t="s">
        <v>212</v>
      </c>
      <c r="BM254" s="14" t="s">
        <v>1637</v>
      </c>
    </row>
    <row r="255" spans="2:65" s="1" customFormat="1" ht="22.5" customHeight="1">
      <c r="B255" s="132"/>
      <c r="C255" s="168" t="s">
        <v>74</v>
      </c>
      <c r="D255" s="168" t="s">
        <v>217</v>
      </c>
      <c r="E255" s="169" t="s">
        <v>2802</v>
      </c>
      <c r="F255" s="252" t="s">
        <v>2803</v>
      </c>
      <c r="G255" s="251"/>
      <c r="H255" s="251"/>
      <c r="I255" s="251"/>
      <c r="J255" s="170" t="s">
        <v>201</v>
      </c>
      <c r="K255" s="171">
        <v>142</v>
      </c>
      <c r="L255" s="253">
        <v>0</v>
      </c>
      <c r="M255" s="251"/>
      <c r="N255" s="254">
        <f t="shared" si="35"/>
        <v>0</v>
      </c>
      <c r="O255" s="251"/>
      <c r="P255" s="251"/>
      <c r="Q255" s="251"/>
      <c r="R255" s="134"/>
      <c r="T255" s="165" t="s">
        <v>3</v>
      </c>
      <c r="U255" s="40" t="s">
        <v>39</v>
      </c>
      <c r="V255" s="32"/>
      <c r="W255" s="166">
        <f t="shared" si="36"/>
        <v>0</v>
      </c>
      <c r="X255" s="166">
        <v>0</v>
      </c>
      <c r="Y255" s="166">
        <f t="shared" si="37"/>
        <v>0</v>
      </c>
      <c r="Z255" s="166">
        <v>0</v>
      </c>
      <c r="AA255" s="167">
        <f t="shared" si="38"/>
        <v>0</v>
      </c>
      <c r="AR255" s="14" t="s">
        <v>212</v>
      </c>
      <c r="AT255" s="14" t="s">
        <v>217</v>
      </c>
      <c r="AU255" s="14" t="s">
        <v>84</v>
      </c>
      <c r="AY255" s="14" t="s">
        <v>196</v>
      </c>
      <c r="BE255" s="110">
        <f t="shared" si="39"/>
        <v>0</v>
      </c>
      <c r="BF255" s="110">
        <f t="shared" si="40"/>
        <v>0</v>
      </c>
      <c r="BG255" s="110">
        <f t="shared" si="41"/>
        <v>0</v>
      </c>
      <c r="BH255" s="110">
        <f t="shared" si="42"/>
        <v>0</v>
      </c>
      <c r="BI255" s="110">
        <f t="shared" si="43"/>
        <v>0</v>
      </c>
      <c r="BJ255" s="14" t="s">
        <v>9</v>
      </c>
      <c r="BK255" s="110">
        <f t="shared" si="44"/>
        <v>0</v>
      </c>
      <c r="BL255" s="14" t="s">
        <v>212</v>
      </c>
      <c r="BM255" s="14" t="s">
        <v>1645</v>
      </c>
    </row>
    <row r="256" spans="2:65" s="1" customFormat="1" ht="22.5" customHeight="1">
      <c r="B256" s="132"/>
      <c r="C256" s="168" t="s">
        <v>74</v>
      </c>
      <c r="D256" s="168" t="s">
        <v>217</v>
      </c>
      <c r="E256" s="169" t="s">
        <v>2804</v>
      </c>
      <c r="F256" s="252" t="s">
        <v>2805</v>
      </c>
      <c r="G256" s="251"/>
      <c r="H256" s="251"/>
      <c r="I256" s="251"/>
      <c r="J256" s="170" t="s">
        <v>201</v>
      </c>
      <c r="K256" s="171">
        <v>46</v>
      </c>
      <c r="L256" s="253">
        <v>0</v>
      </c>
      <c r="M256" s="251"/>
      <c r="N256" s="254">
        <f t="shared" si="35"/>
        <v>0</v>
      </c>
      <c r="O256" s="251"/>
      <c r="P256" s="251"/>
      <c r="Q256" s="251"/>
      <c r="R256" s="134"/>
      <c r="T256" s="165" t="s">
        <v>3</v>
      </c>
      <c r="U256" s="40" t="s">
        <v>39</v>
      </c>
      <c r="V256" s="32"/>
      <c r="W256" s="166">
        <f t="shared" si="36"/>
        <v>0</v>
      </c>
      <c r="X256" s="166">
        <v>0</v>
      </c>
      <c r="Y256" s="166">
        <f t="shared" si="37"/>
        <v>0</v>
      </c>
      <c r="Z256" s="166">
        <v>0</v>
      </c>
      <c r="AA256" s="167">
        <f t="shared" si="38"/>
        <v>0</v>
      </c>
      <c r="AR256" s="14" t="s">
        <v>212</v>
      </c>
      <c r="AT256" s="14" t="s">
        <v>217</v>
      </c>
      <c r="AU256" s="14" t="s">
        <v>84</v>
      </c>
      <c r="AY256" s="14" t="s">
        <v>196</v>
      </c>
      <c r="BE256" s="110">
        <f t="shared" si="39"/>
        <v>0</v>
      </c>
      <c r="BF256" s="110">
        <f t="shared" si="40"/>
        <v>0</v>
      </c>
      <c r="BG256" s="110">
        <f t="shared" si="41"/>
        <v>0</v>
      </c>
      <c r="BH256" s="110">
        <f t="shared" si="42"/>
        <v>0</v>
      </c>
      <c r="BI256" s="110">
        <f t="shared" si="43"/>
        <v>0</v>
      </c>
      <c r="BJ256" s="14" t="s">
        <v>9</v>
      </c>
      <c r="BK256" s="110">
        <f t="shared" si="44"/>
        <v>0</v>
      </c>
      <c r="BL256" s="14" t="s">
        <v>212</v>
      </c>
      <c r="BM256" s="14" t="s">
        <v>1653</v>
      </c>
    </row>
    <row r="257" spans="2:63" s="10" customFormat="1" ht="29.85" customHeight="1">
      <c r="B257" s="150"/>
      <c r="C257" s="151"/>
      <c r="D257" s="160" t="s">
        <v>2699</v>
      </c>
      <c r="E257" s="160"/>
      <c r="F257" s="160"/>
      <c r="G257" s="160"/>
      <c r="H257" s="160"/>
      <c r="I257" s="160"/>
      <c r="J257" s="160"/>
      <c r="K257" s="160"/>
      <c r="L257" s="160"/>
      <c r="M257" s="160"/>
      <c r="N257" s="264">
        <f>BK257</f>
        <v>0</v>
      </c>
      <c r="O257" s="265"/>
      <c r="P257" s="265"/>
      <c r="Q257" s="265"/>
      <c r="R257" s="153"/>
      <c r="T257" s="154"/>
      <c r="U257" s="151"/>
      <c r="V257" s="151"/>
      <c r="W257" s="155">
        <f>SUM(W258:W262)</f>
        <v>0</v>
      </c>
      <c r="X257" s="151"/>
      <c r="Y257" s="155">
        <f>SUM(Y258:Y262)</f>
        <v>0</v>
      </c>
      <c r="Z257" s="151"/>
      <c r="AA257" s="156">
        <f>SUM(AA258:AA262)</f>
        <v>0</v>
      </c>
      <c r="AR257" s="157" t="s">
        <v>9</v>
      </c>
      <c r="AT257" s="158" t="s">
        <v>73</v>
      </c>
      <c r="AU257" s="158" t="s">
        <v>9</v>
      </c>
      <c r="AY257" s="157" t="s">
        <v>196</v>
      </c>
      <c r="BK257" s="159">
        <f>SUM(BK258:BK262)</f>
        <v>0</v>
      </c>
    </row>
    <row r="258" spans="2:65" s="1" customFormat="1" ht="22.5" customHeight="1">
      <c r="B258" s="132"/>
      <c r="C258" s="168" t="s">
        <v>74</v>
      </c>
      <c r="D258" s="168" t="s">
        <v>217</v>
      </c>
      <c r="E258" s="169" t="s">
        <v>975</v>
      </c>
      <c r="F258" s="252" t="s">
        <v>460</v>
      </c>
      <c r="G258" s="251"/>
      <c r="H258" s="251"/>
      <c r="I258" s="251"/>
      <c r="J258" s="170" t="s">
        <v>201</v>
      </c>
      <c r="K258" s="171">
        <v>2687</v>
      </c>
      <c r="L258" s="253">
        <v>0</v>
      </c>
      <c r="M258" s="251"/>
      <c r="N258" s="254">
        <f>ROUND(L258*K258,0)</f>
        <v>0</v>
      </c>
      <c r="O258" s="251"/>
      <c r="P258" s="251"/>
      <c r="Q258" s="251"/>
      <c r="R258" s="134"/>
      <c r="T258" s="165" t="s">
        <v>3</v>
      </c>
      <c r="U258" s="40" t="s">
        <v>39</v>
      </c>
      <c r="V258" s="32"/>
      <c r="W258" s="166">
        <f>V258*K258</f>
        <v>0</v>
      </c>
      <c r="X258" s="166">
        <v>0</v>
      </c>
      <c r="Y258" s="166">
        <f>X258*K258</f>
        <v>0</v>
      </c>
      <c r="Z258" s="166">
        <v>0</v>
      </c>
      <c r="AA258" s="167">
        <f>Z258*K258</f>
        <v>0</v>
      </c>
      <c r="AR258" s="14" t="s">
        <v>212</v>
      </c>
      <c r="AT258" s="14" t="s">
        <v>217</v>
      </c>
      <c r="AU258" s="14" t="s">
        <v>84</v>
      </c>
      <c r="AY258" s="14" t="s">
        <v>196</v>
      </c>
      <c r="BE258" s="110">
        <f>IF(U258="základní",N258,0)</f>
        <v>0</v>
      </c>
      <c r="BF258" s="110">
        <f>IF(U258="snížená",N258,0)</f>
        <v>0</v>
      </c>
      <c r="BG258" s="110">
        <f>IF(U258="zákl. přenesená",N258,0)</f>
        <v>0</v>
      </c>
      <c r="BH258" s="110">
        <f>IF(U258="sníž. přenesená",N258,0)</f>
        <v>0</v>
      </c>
      <c r="BI258" s="110">
        <f>IF(U258="nulová",N258,0)</f>
        <v>0</v>
      </c>
      <c r="BJ258" s="14" t="s">
        <v>9</v>
      </c>
      <c r="BK258" s="110">
        <f>ROUND(L258*K258,0)</f>
        <v>0</v>
      </c>
      <c r="BL258" s="14" t="s">
        <v>212</v>
      </c>
      <c r="BM258" s="14" t="s">
        <v>1661</v>
      </c>
    </row>
    <row r="259" spans="2:65" s="1" customFormat="1" ht="22.5" customHeight="1">
      <c r="B259" s="132"/>
      <c r="C259" s="168" t="s">
        <v>74</v>
      </c>
      <c r="D259" s="168" t="s">
        <v>217</v>
      </c>
      <c r="E259" s="169" t="s">
        <v>976</v>
      </c>
      <c r="F259" s="252" t="s">
        <v>977</v>
      </c>
      <c r="G259" s="251"/>
      <c r="H259" s="251"/>
      <c r="I259" s="251"/>
      <c r="J259" s="170" t="s">
        <v>201</v>
      </c>
      <c r="K259" s="171">
        <v>292</v>
      </c>
      <c r="L259" s="253">
        <v>0</v>
      </c>
      <c r="M259" s="251"/>
      <c r="N259" s="254">
        <f>ROUND(L259*K259,0)</f>
        <v>0</v>
      </c>
      <c r="O259" s="251"/>
      <c r="P259" s="251"/>
      <c r="Q259" s="251"/>
      <c r="R259" s="134"/>
      <c r="T259" s="165" t="s">
        <v>3</v>
      </c>
      <c r="U259" s="40" t="s">
        <v>39</v>
      </c>
      <c r="V259" s="32"/>
      <c r="W259" s="166">
        <f>V259*K259</f>
        <v>0</v>
      </c>
      <c r="X259" s="166">
        <v>0</v>
      </c>
      <c r="Y259" s="166">
        <f>X259*K259</f>
        <v>0</v>
      </c>
      <c r="Z259" s="166">
        <v>0</v>
      </c>
      <c r="AA259" s="167">
        <f>Z259*K259</f>
        <v>0</v>
      </c>
      <c r="AR259" s="14" t="s">
        <v>212</v>
      </c>
      <c r="AT259" s="14" t="s">
        <v>217</v>
      </c>
      <c r="AU259" s="14" t="s">
        <v>84</v>
      </c>
      <c r="AY259" s="14" t="s">
        <v>196</v>
      </c>
      <c r="BE259" s="110">
        <f>IF(U259="základní",N259,0)</f>
        <v>0</v>
      </c>
      <c r="BF259" s="110">
        <f>IF(U259="snížená",N259,0)</f>
        <v>0</v>
      </c>
      <c r="BG259" s="110">
        <f>IF(U259="zákl. přenesená",N259,0)</f>
        <v>0</v>
      </c>
      <c r="BH259" s="110">
        <f>IF(U259="sníž. přenesená",N259,0)</f>
        <v>0</v>
      </c>
      <c r="BI259" s="110">
        <f>IF(U259="nulová",N259,0)</f>
        <v>0</v>
      </c>
      <c r="BJ259" s="14" t="s">
        <v>9</v>
      </c>
      <c r="BK259" s="110">
        <f>ROUND(L259*K259,0)</f>
        <v>0</v>
      </c>
      <c r="BL259" s="14" t="s">
        <v>212</v>
      </c>
      <c r="BM259" s="14" t="s">
        <v>1669</v>
      </c>
    </row>
    <row r="260" spans="2:65" s="1" customFormat="1" ht="22.5" customHeight="1">
      <c r="B260" s="132"/>
      <c r="C260" s="168" t="s">
        <v>74</v>
      </c>
      <c r="D260" s="168" t="s">
        <v>217</v>
      </c>
      <c r="E260" s="169" t="s">
        <v>978</v>
      </c>
      <c r="F260" s="252" t="s">
        <v>979</v>
      </c>
      <c r="G260" s="251"/>
      <c r="H260" s="251"/>
      <c r="I260" s="251"/>
      <c r="J260" s="170" t="s">
        <v>201</v>
      </c>
      <c r="K260" s="171">
        <v>386</v>
      </c>
      <c r="L260" s="253">
        <v>0</v>
      </c>
      <c r="M260" s="251"/>
      <c r="N260" s="254">
        <f>ROUND(L260*K260,0)</f>
        <v>0</v>
      </c>
      <c r="O260" s="251"/>
      <c r="P260" s="251"/>
      <c r="Q260" s="251"/>
      <c r="R260" s="134"/>
      <c r="T260" s="165" t="s">
        <v>3</v>
      </c>
      <c r="U260" s="40" t="s">
        <v>39</v>
      </c>
      <c r="V260" s="32"/>
      <c r="W260" s="166">
        <f>V260*K260</f>
        <v>0</v>
      </c>
      <c r="X260" s="166">
        <v>0</v>
      </c>
      <c r="Y260" s="166">
        <f>X260*K260</f>
        <v>0</v>
      </c>
      <c r="Z260" s="166">
        <v>0</v>
      </c>
      <c r="AA260" s="167">
        <f>Z260*K260</f>
        <v>0</v>
      </c>
      <c r="AR260" s="14" t="s">
        <v>212</v>
      </c>
      <c r="AT260" s="14" t="s">
        <v>217</v>
      </c>
      <c r="AU260" s="14" t="s">
        <v>84</v>
      </c>
      <c r="AY260" s="14" t="s">
        <v>196</v>
      </c>
      <c r="BE260" s="110">
        <f>IF(U260="základní",N260,0)</f>
        <v>0</v>
      </c>
      <c r="BF260" s="110">
        <f>IF(U260="snížená",N260,0)</f>
        <v>0</v>
      </c>
      <c r="BG260" s="110">
        <f>IF(U260="zákl. přenesená",N260,0)</f>
        <v>0</v>
      </c>
      <c r="BH260" s="110">
        <f>IF(U260="sníž. přenesená",N260,0)</f>
        <v>0</v>
      </c>
      <c r="BI260" s="110">
        <f>IF(U260="nulová",N260,0)</f>
        <v>0</v>
      </c>
      <c r="BJ260" s="14" t="s">
        <v>9</v>
      </c>
      <c r="BK260" s="110">
        <f>ROUND(L260*K260,0)</f>
        <v>0</v>
      </c>
      <c r="BL260" s="14" t="s">
        <v>212</v>
      </c>
      <c r="BM260" s="14" t="s">
        <v>1677</v>
      </c>
    </row>
    <row r="261" spans="2:65" s="1" customFormat="1" ht="22.5" customHeight="1">
      <c r="B261" s="132"/>
      <c r="C261" s="168" t="s">
        <v>74</v>
      </c>
      <c r="D261" s="168" t="s">
        <v>217</v>
      </c>
      <c r="E261" s="169" t="s">
        <v>980</v>
      </c>
      <c r="F261" s="252" t="s">
        <v>981</v>
      </c>
      <c r="G261" s="251"/>
      <c r="H261" s="251"/>
      <c r="I261" s="251"/>
      <c r="J261" s="170" t="s">
        <v>201</v>
      </c>
      <c r="K261" s="171">
        <v>228</v>
      </c>
      <c r="L261" s="253">
        <v>0</v>
      </c>
      <c r="M261" s="251"/>
      <c r="N261" s="254">
        <f>ROUND(L261*K261,0)</f>
        <v>0</v>
      </c>
      <c r="O261" s="251"/>
      <c r="P261" s="251"/>
      <c r="Q261" s="251"/>
      <c r="R261" s="134"/>
      <c r="T261" s="165" t="s">
        <v>3</v>
      </c>
      <c r="U261" s="40" t="s">
        <v>39</v>
      </c>
      <c r="V261" s="32"/>
      <c r="W261" s="166">
        <f>V261*K261</f>
        <v>0</v>
      </c>
      <c r="X261" s="166">
        <v>0</v>
      </c>
      <c r="Y261" s="166">
        <f>X261*K261</f>
        <v>0</v>
      </c>
      <c r="Z261" s="166">
        <v>0</v>
      </c>
      <c r="AA261" s="167">
        <f>Z261*K261</f>
        <v>0</v>
      </c>
      <c r="AR261" s="14" t="s">
        <v>212</v>
      </c>
      <c r="AT261" s="14" t="s">
        <v>217</v>
      </c>
      <c r="AU261" s="14" t="s">
        <v>84</v>
      </c>
      <c r="AY261" s="14" t="s">
        <v>196</v>
      </c>
      <c r="BE261" s="110">
        <f>IF(U261="základní",N261,0)</f>
        <v>0</v>
      </c>
      <c r="BF261" s="110">
        <f>IF(U261="snížená",N261,0)</f>
        <v>0</v>
      </c>
      <c r="BG261" s="110">
        <f>IF(U261="zákl. přenesená",N261,0)</f>
        <v>0</v>
      </c>
      <c r="BH261" s="110">
        <f>IF(U261="sníž. přenesená",N261,0)</f>
        <v>0</v>
      </c>
      <c r="BI261" s="110">
        <f>IF(U261="nulová",N261,0)</f>
        <v>0</v>
      </c>
      <c r="BJ261" s="14" t="s">
        <v>9</v>
      </c>
      <c r="BK261" s="110">
        <f>ROUND(L261*K261,0)</f>
        <v>0</v>
      </c>
      <c r="BL261" s="14" t="s">
        <v>212</v>
      </c>
      <c r="BM261" s="14" t="s">
        <v>1685</v>
      </c>
    </row>
    <row r="262" spans="2:65" s="1" customFormat="1" ht="22.5" customHeight="1">
      <c r="B262" s="132"/>
      <c r="C262" s="168" t="s">
        <v>74</v>
      </c>
      <c r="D262" s="168" t="s">
        <v>217</v>
      </c>
      <c r="E262" s="169" t="s">
        <v>2806</v>
      </c>
      <c r="F262" s="252" t="s">
        <v>2807</v>
      </c>
      <c r="G262" s="251"/>
      <c r="H262" s="251"/>
      <c r="I262" s="251"/>
      <c r="J262" s="170" t="s">
        <v>201</v>
      </c>
      <c r="K262" s="171">
        <v>96</v>
      </c>
      <c r="L262" s="253">
        <v>0</v>
      </c>
      <c r="M262" s="251"/>
      <c r="N262" s="254">
        <f>ROUND(L262*K262,0)</f>
        <v>0</v>
      </c>
      <c r="O262" s="251"/>
      <c r="P262" s="251"/>
      <c r="Q262" s="251"/>
      <c r="R262" s="134"/>
      <c r="T262" s="165" t="s">
        <v>3</v>
      </c>
      <c r="U262" s="40" t="s">
        <v>39</v>
      </c>
      <c r="V262" s="32"/>
      <c r="W262" s="166">
        <f>V262*K262</f>
        <v>0</v>
      </c>
      <c r="X262" s="166">
        <v>0</v>
      </c>
      <c r="Y262" s="166">
        <f>X262*K262</f>
        <v>0</v>
      </c>
      <c r="Z262" s="166">
        <v>0</v>
      </c>
      <c r="AA262" s="167">
        <f>Z262*K262</f>
        <v>0</v>
      </c>
      <c r="AR262" s="14" t="s">
        <v>212</v>
      </c>
      <c r="AT262" s="14" t="s">
        <v>217</v>
      </c>
      <c r="AU262" s="14" t="s">
        <v>84</v>
      </c>
      <c r="AY262" s="14" t="s">
        <v>196</v>
      </c>
      <c r="BE262" s="110">
        <f>IF(U262="základní",N262,0)</f>
        <v>0</v>
      </c>
      <c r="BF262" s="110">
        <f>IF(U262="snížená",N262,0)</f>
        <v>0</v>
      </c>
      <c r="BG262" s="110">
        <f>IF(U262="zákl. přenesená",N262,0)</f>
        <v>0</v>
      </c>
      <c r="BH262" s="110">
        <f>IF(U262="sníž. přenesená",N262,0)</f>
        <v>0</v>
      </c>
      <c r="BI262" s="110">
        <f>IF(U262="nulová",N262,0)</f>
        <v>0</v>
      </c>
      <c r="BJ262" s="14" t="s">
        <v>9</v>
      </c>
      <c r="BK262" s="110">
        <f>ROUND(L262*K262,0)</f>
        <v>0</v>
      </c>
      <c r="BL262" s="14" t="s">
        <v>212</v>
      </c>
      <c r="BM262" s="14" t="s">
        <v>1693</v>
      </c>
    </row>
    <row r="263" spans="2:63" s="10" customFormat="1" ht="29.85" customHeight="1">
      <c r="B263" s="150"/>
      <c r="C263" s="151"/>
      <c r="D263" s="160" t="s">
        <v>2700</v>
      </c>
      <c r="E263" s="160"/>
      <c r="F263" s="160"/>
      <c r="G263" s="160"/>
      <c r="H263" s="160"/>
      <c r="I263" s="160"/>
      <c r="J263" s="160"/>
      <c r="K263" s="160"/>
      <c r="L263" s="160"/>
      <c r="M263" s="160"/>
      <c r="N263" s="264">
        <f>BK263</f>
        <v>0</v>
      </c>
      <c r="O263" s="265"/>
      <c r="P263" s="265"/>
      <c r="Q263" s="265"/>
      <c r="R263" s="153"/>
      <c r="T263" s="154"/>
      <c r="U263" s="151"/>
      <c r="V263" s="151"/>
      <c r="W263" s="155">
        <f>SUM(W264:W280)</f>
        <v>0</v>
      </c>
      <c r="X263" s="151"/>
      <c r="Y263" s="155">
        <f>SUM(Y264:Y280)</f>
        <v>0</v>
      </c>
      <c r="Z263" s="151"/>
      <c r="AA263" s="156">
        <f>SUM(AA264:AA280)</f>
        <v>0</v>
      </c>
      <c r="AR263" s="157" t="s">
        <v>9</v>
      </c>
      <c r="AT263" s="158" t="s">
        <v>73</v>
      </c>
      <c r="AU263" s="158" t="s">
        <v>9</v>
      </c>
      <c r="AY263" s="157" t="s">
        <v>196</v>
      </c>
      <c r="BK263" s="159">
        <f>SUM(BK264:BK280)</f>
        <v>0</v>
      </c>
    </row>
    <row r="264" spans="2:65" s="1" customFormat="1" ht="22.5" customHeight="1">
      <c r="B264" s="132"/>
      <c r="C264" s="168" t="s">
        <v>74</v>
      </c>
      <c r="D264" s="168" t="s">
        <v>217</v>
      </c>
      <c r="E264" s="169" t="s">
        <v>465</v>
      </c>
      <c r="F264" s="252" t="s">
        <v>466</v>
      </c>
      <c r="G264" s="251"/>
      <c r="H264" s="251"/>
      <c r="I264" s="251"/>
      <c r="J264" s="170" t="s">
        <v>386</v>
      </c>
      <c r="K264" s="171">
        <v>2</v>
      </c>
      <c r="L264" s="253">
        <v>0</v>
      </c>
      <c r="M264" s="251"/>
      <c r="N264" s="254">
        <f aca="true" t="shared" si="45" ref="N264:N280">ROUND(L264*K264,0)</f>
        <v>0</v>
      </c>
      <c r="O264" s="251"/>
      <c r="P264" s="251"/>
      <c r="Q264" s="251"/>
      <c r="R264" s="134"/>
      <c r="T264" s="165" t="s">
        <v>3</v>
      </c>
      <c r="U264" s="40" t="s">
        <v>39</v>
      </c>
      <c r="V264" s="32"/>
      <c r="W264" s="166">
        <f aca="true" t="shared" si="46" ref="W264:W280">V264*K264</f>
        <v>0</v>
      </c>
      <c r="X264" s="166">
        <v>0</v>
      </c>
      <c r="Y264" s="166">
        <f aca="true" t="shared" si="47" ref="Y264:Y280">X264*K264</f>
        <v>0</v>
      </c>
      <c r="Z264" s="166">
        <v>0</v>
      </c>
      <c r="AA264" s="167">
        <f aca="true" t="shared" si="48" ref="AA264:AA280">Z264*K264</f>
        <v>0</v>
      </c>
      <c r="AR264" s="14" t="s">
        <v>212</v>
      </c>
      <c r="AT264" s="14" t="s">
        <v>217</v>
      </c>
      <c r="AU264" s="14" t="s">
        <v>84</v>
      </c>
      <c r="AY264" s="14" t="s">
        <v>196</v>
      </c>
      <c r="BE264" s="110">
        <f aca="true" t="shared" si="49" ref="BE264:BE280">IF(U264="základní",N264,0)</f>
        <v>0</v>
      </c>
      <c r="BF264" s="110">
        <f aca="true" t="shared" si="50" ref="BF264:BF280">IF(U264="snížená",N264,0)</f>
        <v>0</v>
      </c>
      <c r="BG264" s="110">
        <f aca="true" t="shared" si="51" ref="BG264:BG280">IF(U264="zákl. přenesená",N264,0)</f>
        <v>0</v>
      </c>
      <c r="BH264" s="110">
        <f aca="true" t="shared" si="52" ref="BH264:BH280">IF(U264="sníž. přenesená",N264,0)</f>
        <v>0</v>
      </c>
      <c r="BI264" s="110">
        <f aca="true" t="shared" si="53" ref="BI264:BI280">IF(U264="nulová",N264,0)</f>
        <v>0</v>
      </c>
      <c r="BJ264" s="14" t="s">
        <v>9</v>
      </c>
      <c r="BK264" s="110">
        <f aca="true" t="shared" si="54" ref="BK264:BK280">ROUND(L264*K264,0)</f>
        <v>0</v>
      </c>
      <c r="BL264" s="14" t="s">
        <v>212</v>
      </c>
      <c r="BM264" s="14" t="s">
        <v>1701</v>
      </c>
    </row>
    <row r="265" spans="2:65" s="1" customFormat="1" ht="22.5" customHeight="1">
      <c r="B265" s="132"/>
      <c r="C265" s="168" t="s">
        <v>74</v>
      </c>
      <c r="D265" s="168" t="s">
        <v>217</v>
      </c>
      <c r="E265" s="169" t="s">
        <v>2808</v>
      </c>
      <c r="F265" s="252" t="s">
        <v>2809</v>
      </c>
      <c r="G265" s="251"/>
      <c r="H265" s="251"/>
      <c r="I265" s="251"/>
      <c r="J265" s="170" t="s">
        <v>386</v>
      </c>
      <c r="K265" s="171">
        <v>21</v>
      </c>
      <c r="L265" s="253">
        <v>0</v>
      </c>
      <c r="M265" s="251"/>
      <c r="N265" s="254">
        <f t="shared" si="45"/>
        <v>0</v>
      </c>
      <c r="O265" s="251"/>
      <c r="P265" s="251"/>
      <c r="Q265" s="251"/>
      <c r="R265" s="134"/>
      <c r="T265" s="165" t="s">
        <v>3</v>
      </c>
      <c r="U265" s="40" t="s">
        <v>39</v>
      </c>
      <c r="V265" s="32"/>
      <c r="W265" s="166">
        <f t="shared" si="46"/>
        <v>0</v>
      </c>
      <c r="X265" s="166">
        <v>0</v>
      </c>
      <c r="Y265" s="166">
        <f t="shared" si="47"/>
        <v>0</v>
      </c>
      <c r="Z265" s="166">
        <v>0</v>
      </c>
      <c r="AA265" s="167">
        <f t="shared" si="48"/>
        <v>0</v>
      </c>
      <c r="AR265" s="14" t="s">
        <v>212</v>
      </c>
      <c r="AT265" s="14" t="s">
        <v>217</v>
      </c>
      <c r="AU265" s="14" t="s">
        <v>84</v>
      </c>
      <c r="AY265" s="14" t="s">
        <v>196</v>
      </c>
      <c r="BE265" s="110">
        <f t="shared" si="49"/>
        <v>0</v>
      </c>
      <c r="BF265" s="110">
        <f t="shared" si="50"/>
        <v>0</v>
      </c>
      <c r="BG265" s="110">
        <f t="shared" si="51"/>
        <v>0</v>
      </c>
      <c r="BH265" s="110">
        <f t="shared" si="52"/>
        <v>0</v>
      </c>
      <c r="BI265" s="110">
        <f t="shared" si="53"/>
        <v>0</v>
      </c>
      <c r="BJ265" s="14" t="s">
        <v>9</v>
      </c>
      <c r="BK265" s="110">
        <f t="shared" si="54"/>
        <v>0</v>
      </c>
      <c r="BL265" s="14" t="s">
        <v>212</v>
      </c>
      <c r="BM265" s="14" t="s">
        <v>1709</v>
      </c>
    </row>
    <row r="266" spans="2:65" s="1" customFormat="1" ht="22.5" customHeight="1">
      <c r="B266" s="132"/>
      <c r="C266" s="168" t="s">
        <v>74</v>
      </c>
      <c r="D266" s="168" t="s">
        <v>217</v>
      </c>
      <c r="E266" s="169" t="s">
        <v>2810</v>
      </c>
      <c r="F266" s="252" t="s">
        <v>2811</v>
      </c>
      <c r="G266" s="251"/>
      <c r="H266" s="251"/>
      <c r="I266" s="251"/>
      <c r="J266" s="170" t="s">
        <v>386</v>
      </c>
      <c r="K266" s="171">
        <v>14</v>
      </c>
      <c r="L266" s="253">
        <v>0</v>
      </c>
      <c r="M266" s="251"/>
      <c r="N266" s="254">
        <f t="shared" si="45"/>
        <v>0</v>
      </c>
      <c r="O266" s="251"/>
      <c r="P266" s="251"/>
      <c r="Q266" s="251"/>
      <c r="R266" s="134"/>
      <c r="T266" s="165" t="s">
        <v>3</v>
      </c>
      <c r="U266" s="40" t="s">
        <v>39</v>
      </c>
      <c r="V266" s="32"/>
      <c r="W266" s="166">
        <f t="shared" si="46"/>
        <v>0</v>
      </c>
      <c r="X266" s="166">
        <v>0</v>
      </c>
      <c r="Y266" s="166">
        <f t="shared" si="47"/>
        <v>0</v>
      </c>
      <c r="Z266" s="166">
        <v>0</v>
      </c>
      <c r="AA266" s="167">
        <f t="shared" si="48"/>
        <v>0</v>
      </c>
      <c r="AR266" s="14" t="s">
        <v>212</v>
      </c>
      <c r="AT266" s="14" t="s">
        <v>217</v>
      </c>
      <c r="AU266" s="14" t="s">
        <v>84</v>
      </c>
      <c r="AY266" s="14" t="s">
        <v>196</v>
      </c>
      <c r="BE266" s="110">
        <f t="shared" si="49"/>
        <v>0</v>
      </c>
      <c r="BF266" s="110">
        <f t="shared" si="50"/>
        <v>0</v>
      </c>
      <c r="BG266" s="110">
        <f t="shared" si="51"/>
        <v>0</v>
      </c>
      <c r="BH266" s="110">
        <f t="shared" si="52"/>
        <v>0</v>
      </c>
      <c r="BI266" s="110">
        <f t="shared" si="53"/>
        <v>0</v>
      </c>
      <c r="BJ266" s="14" t="s">
        <v>9</v>
      </c>
      <c r="BK266" s="110">
        <f t="shared" si="54"/>
        <v>0</v>
      </c>
      <c r="BL266" s="14" t="s">
        <v>212</v>
      </c>
      <c r="BM266" s="14" t="s">
        <v>1717</v>
      </c>
    </row>
    <row r="267" spans="2:65" s="1" customFormat="1" ht="22.5" customHeight="1">
      <c r="B267" s="132"/>
      <c r="C267" s="168" t="s">
        <v>74</v>
      </c>
      <c r="D267" s="168" t="s">
        <v>217</v>
      </c>
      <c r="E267" s="169" t="s">
        <v>984</v>
      </c>
      <c r="F267" s="252" t="s">
        <v>985</v>
      </c>
      <c r="G267" s="251"/>
      <c r="H267" s="251"/>
      <c r="I267" s="251"/>
      <c r="J267" s="170" t="s">
        <v>386</v>
      </c>
      <c r="K267" s="171">
        <v>4</v>
      </c>
      <c r="L267" s="253">
        <v>0</v>
      </c>
      <c r="M267" s="251"/>
      <c r="N267" s="254">
        <f t="shared" si="45"/>
        <v>0</v>
      </c>
      <c r="O267" s="251"/>
      <c r="P267" s="251"/>
      <c r="Q267" s="251"/>
      <c r="R267" s="134"/>
      <c r="T267" s="165" t="s">
        <v>3</v>
      </c>
      <c r="U267" s="40" t="s">
        <v>39</v>
      </c>
      <c r="V267" s="32"/>
      <c r="W267" s="166">
        <f t="shared" si="46"/>
        <v>0</v>
      </c>
      <c r="X267" s="166">
        <v>0</v>
      </c>
      <c r="Y267" s="166">
        <f t="shared" si="47"/>
        <v>0</v>
      </c>
      <c r="Z267" s="166">
        <v>0</v>
      </c>
      <c r="AA267" s="167">
        <f t="shared" si="48"/>
        <v>0</v>
      </c>
      <c r="AR267" s="14" t="s">
        <v>212</v>
      </c>
      <c r="AT267" s="14" t="s">
        <v>217</v>
      </c>
      <c r="AU267" s="14" t="s">
        <v>84</v>
      </c>
      <c r="AY267" s="14" t="s">
        <v>196</v>
      </c>
      <c r="BE267" s="110">
        <f t="shared" si="49"/>
        <v>0</v>
      </c>
      <c r="BF267" s="110">
        <f t="shared" si="50"/>
        <v>0</v>
      </c>
      <c r="BG267" s="110">
        <f t="shared" si="51"/>
        <v>0</v>
      </c>
      <c r="BH267" s="110">
        <f t="shared" si="52"/>
        <v>0</v>
      </c>
      <c r="BI267" s="110">
        <f t="shared" si="53"/>
        <v>0</v>
      </c>
      <c r="BJ267" s="14" t="s">
        <v>9</v>
      </c>
      <c r="BK267" s="110">
        <f t="shared" si="54"/>
        <v>0</v>
      </c>
      <c r="BL267" s="14" t="s">
        <v>212</v>
      </c>
      <c r="BM267" s="14" t="s">
        <v>1725</v>
      </c>
    </row>
    <row r="268" spans="2:65" s="1" customFormat="1" ht="31.5" customHeight="1">
      <c r="B268" s="132"/>
      <c r="C268" s="168" t="s">
        <v>74</v>
      </c>
      <c r="D268" s="168" t="s">
        <v>217</v>
      </c>
      <c r="E268" s="169" t="s">
        <v>2812</v>
      </c>
      <c r="F268" s="252" t="s">
        <v>2813</v>
      </c>
      <c r="G268" s="251"/>
      <c r="H268" s="251"/>
      <c r="I268" s="251"/>
      <c r="J268" s="170" t="s">
        <v>386</v>
      </c>
      <c r="K268" s="171">
        <v>2</v>
      </c>
      <c r="L268" s="253">
        <v>0</v>
      </c>
      <c r="M268" s="251"/>
      <c r="N268" s="254">
        <f t="shared" si="45"/>
        <v>0</v>
      </c>
      <c r="O268" s="251"/>
      <c r="P268" s="251"/>
      <c r="Q268" s="251"/>
      <c r="R268" s="134"/>
      <c r="T268" s="165" t="s">
        <v>3</v>
      </c>
      <c r="U268" s="40" t="s">
        <v>39</v>
      </c>
      <c r="V268" s="32"/>
      <c r="W268" s="166">
        <f t="shared" si="46"/>
        <v>0</v>
      </c>
      <c r="X268" s="166">
        <v>0</v>
      </c>
      <c r="Y268" s="166">
        <f t="shared" si="47"/>
        <v>0</v>
      </c>
      <c r="Z268" s="166">
        <v>0</v>
      </c>
      <c r="AA268" s="167">
        <f t="shared" si="48"/>
        <v>0</v>
      </c>
      <c r="AR268" s="14" t="s">
        <v>212</v>
      </c>
      <c r="AT268" s="14" t="s">
        <v>217</v>
      </c>
      <c r="AU268" s="14" t="s">
        <v>84</v>
      </c>
      <c r="AY268" s="14" t="s">
        <v>196</v>
      </c>
      <c r="BE268" s="110">
        <f t="shared" si="49"/>
        <v>0</v>
      </c>
      <c r="BF268" s="110">
        <f t="shared" si="50"/>
        <v>0</v>
      </c>
      <c r="BG268" s="110">
        <f t="shared" si="51"/>
        <v>0</v>
      </c>
      <c r="BH268" s="110">
        <f t="shared" si="52"/>
        <v>0</v>
      </c>
      <c r="BI268" s="110">
        <f t="shared" si="53"/>
        <v>0</v>
      </c>
      <c r="BJ268" s="14" t="s">
        <v>9</v>
      </c>
      <c r="BK268" s="110">
        <f t="shared" si="54"/>
        <v>0</v>
      </c>
      <c r="BL268" s="14" t="s">
        <v>212</v>
      </c>
      <c r="BM268" s="14" t="s">
        <v>1733</v>
      </c>
    </row>
    <row r="269" spans="2:65" s="1" customFormat="1" ht="22.5" customHeight="1">
      <c r="B269" s="132"/>
      <c r="C269" s="168" t="s">
        <v>74</v>
      </c>
      <c r="D269" s="168" t="s">
        <v>217</v>
      </c>
      <c r="E269" s="169" t="s">
        <v>2814</v>
      </c>
      <c r="F269" s="252" t="s">
        <v>2815</v>
      </c>
      <c r="G269" s="251"/>
      <c r="H269" s="251"/>
      <c r="I269" s="251"/>
      <c r="J269" s="170" t="s">
        <v>386</v>
      </c>
      <c r="K269" s="171">
        <v>1</v>
      </c>
      <c r="L269" s="253">
        <v>0</v>
      </c>
      <c r="M269" s="251"/>
      <c r="N269" s="254">
        <f t="shared" si="45"/>
        <v>0</v>
      </c>
      <c r="O269" s="251"/>
      <c r="P269" s="251"/>
      <c r="Q269" s="251"/>
      <c r="R269" s="134"/>
      <c r="T269" s="165" t="s">
        <v>3</v>
      </c>
      <c r="U269" s="40" t="s">
        <v>39</v>
      </c>
      <c r="V269" s="32"/>
      <c r="W269" s="166">
        <f t="shared" si="46"/>
        <v>0</v>
      </c>
      <c r="X269" s="166">
        <v>0</v>
      </c>
      <c r="Y269" s="166">
        <f t="shared" si="47"/>
        <v>0</v>
      </c>
      <c r="Z269" s="166">
        <v>0</v>
      </c>
      <c r="AA269" s="167">
        <f t="shared" si="48"/>
        <v>0</v>
      </c>
      <c r="AR269" s="14" t="s">
        <v>212</v>
      </c>
      <c r="AT269" s="14" t="s">
        <v>217</v>
      </c>
      <c r="AU269" s="14" t="s">
        <v>84</v>
      </c>
      <c r="AY269" s="14" t="s">
        <v>196</v>
      </c>
      <c r="BE269" s="110">
        <f t="shared" si="49"/>
        <v>0</v>
      </c>
      <c r="BF269" s="110">
        <f t="shared" si="50"/>
        <v>0</v>
      </c>
      <c r="BG269" s="110">
        <f t="shared" si="51"/>
        <v>0</v>
      </c>
      <c r="BH269" s="110">
        <f t="shared" si="52"/>
        <v>0</v>
      </c>
      <c r="BI269" s="110">
        <f t="shared" si="53"/>
        <v>0</v>
      </c>
      <c r="BJ269" s="14" t="s">
        <v>9</v>
      </c>
      <c r="BK269" s="110">
        <f t="shared" si="54"/>
        <v>0</v>
      </c>
      <c r="BL269" s="14" t="s">
        <v>212</v>
      </c>
      <c r="BM269" s="14" t="s">
        <v>1741</v>
      </c>
    </row>
    <row r="270" spans="2:65" s="1" customFormat="1" ht="22.5" customHeight="1">
      <c r="B270" s="132"/>
      <c r="C270" s="168" t="s">
        <v>74</v>
      </c>
      <c r="D270" s="168" t="s">
        <v>217</v>
      </c>
      <c r="E270" s="169" t="s">
        <v>474</v>
      </c>
      <c r="F270" s="252" t="s">
        <v>475</v>
      </c>
      <c r="G270" s="251"/>
      <c r="H270" s="251"/>
      <c r="I270" s="251"/>
      <c r="J270" s="170" t="s">
        <v>386</v>
      </c>
      <c r="K270" s="171">
        <v>1</v>
      </c>
      <c r="L270" s="253">
        <v>0</v>
      </c>
      <c r="M270" s="251"/>
      <c r="N270" s="254">
        <f t="shared" si="45"/>
        <v>0</v>
      </c>
      <c r="O270" s="251"/>
      <c r="P270" s="251"/>
      <c r="Q270" s="251"/>
      <c r="R270" s="134"/>
      <c r="T270" s="165" t="s">
        <v>3</v>
      </c>
      <c r="U270" s="40" t="s">
        <v>39</v>
      </c>
      <c r="V270" s="32"/>
      <c r="W270" s="166">
        <f t="shared" si="46"/>
        <v>0</v>
      </c>
      <c r="X270" s="166">
        <v>0</v>
      </c>
      <c r="Y270" s="166">
        <f t="shared" si="47"/>
        <v>0</v>
      </c>
      <c r="Z270" s="166">
        <v>0</v>
      </c>
      <c r="AA270" s="167">
        <f t="shared" si="48"/>
        <v>0</v>
      </c>
      <c r="AR270" s="14" t="s">
        <v>212</v>
      </c>
      <c r="AT270" s="14" t="s">
        <v>217</v>
      </c>
      <c r="AU270" s="14" t="s">
        <v>84</v>
      </c>
      <c r="AY270" s="14" t="s">
        <v>196</v>
      </c>
      <c r="BE270" s="110">
        <f t="shared" si="49"/>
        <v>0</v>
      </c>
      <c r="BF270" s="110">
        <f t="shared" si="50"/>
        <v>0</v>
      </c>
      <c r="BG270" s="110">
        <f t="shared" si="51"/>
        <v>0</v>
      </c>
      <c r="BH270" s="110">
        <f t="shared" si="52"/>
        <v>0</v>
      </c>
      <c r="BI270" s="110">
        <f t="shared" si="53"/>
        <v>0</v>
      </c>
      <c r="BJ270" s="14" t="s">
        <v>9</v>
      </c>
      <c r="BK270" s="110">
        <f t="shared" si="54"/>
        <v>0</v>
      </c>
      <c r="BL270" s="14" t="s">
        <v>212</v>
      </c>
      <c r="BM270" s="14" t="s">
        <v>1749</v>
      </c>
    </row>
    <row r="271" spans="2:65" s="1" customFormat="1" ht="22.5" customHeight="1">
      <c r="B271" s="132"/>
      <c r="C271" s="168" t="s">
        <v>74</v>
      </c>
      <c r="D271" s="168" t="s">
        <v>217</v>
      </c>
      <c r="E271" s="169" t="s">
        <v>477</v>
      </c>
      <c r="F271" s="252" t="s">
        <v>478</v>
      </c>
      <c r="G271" s="251"/>
      <c r="H271" s="251"/>
      <c r="I271" s="251"/>
      <c r="J271" s="170" t="s">
        <v>201</v>
      </c>
      <c r="K271" s="171">
        <v>80</v>
      </c>
      <c r="L271" s="253">
        <v>0</v>
      </c>
      <c r="M271" s="251"/>
      <c r="N271" s="254">
        <f t="shared" si="45"/>
        <v>0</v>
      </c>
      <c r="O271" s="251"/>
      <c r="P271" s="251"/>
      <c r="Q271" s="251"/>
      <c r="R271" s="134"/>
      <c r="T271" s="165" t="s">
        <v>3</v>
      </c>
      <c r="U271" s="40" t="s">
        <v>39</v>
      </c>
      <c r="V271" s="32"/>
      <c r="W271" s="166">
        <f t="shared" si="46"/>
        <v>0</v>
      </c>
      <c r="X271" s="166">
        <v>0</v>
      </c>
      <c r="Y271" s="166">
        <f t="shared" si="47"/>
        <v>0</v>
      </c>
      <c r="Z271" s="166">
        <v>0</v>
      </c>
      <c r="AA271" s="167">
        <f t="shared" si="48"/>
        <v>0</v>
      </c>
      <c r="AR271" s="14" t="s">
        <v>212</v>
      </c>
      <c r="AT271" s="14" t="s">
        <v>217</v>
      </c>
      <c r="AU271" s="14" t="s">
        <v>84</v>
      </c>
      <c r="AY271" s="14" t="s">
        <v>196</v>
      </c>
      <c r="BE271" s="110">
        <f t="shared" si="49"/>
        <v>0</v>
      </c>
      <c r="BF271" s="110">
        <f t="shared" si="50"/>
        <v>0</v>
      </c>
      <c r="BG271" s="110">
        <f t="shared" si="51"/>
        <v>0</v>
      </c>
      <c r="BH271" s="110">
        <f t="shared" si="52"/>
        <v>0</v>
      </c>
      <c r="BI271" s="110">
        <f t="shared" si="53"/>
        <v>0</v>
      </c>
      <c r="BJ271" s="14" t="s">
        <v>9</v>
      </c>
      <c r="BK271" s="110">
        <f t="shared" si="54"/>
        <v>0</v>
      </c>
      <c r="BL271" s="14" t="s">
        <v>212</v>
      </c>
      <c r="BM271" s="14" t="s">
        <v>1757</v>
      </c>
    </row>
    <row r="272" spans="2:65" s="1" customFormat="1" ht="22.5" customHeight="1">
      <c r="B272" s="132"/>
      <c r="C272" s="168" t="s">
        <v>74</v>
      </c>
      <c r="D272" s="168" t="s">
        <v>217</v>
      </c>
      <c r="E272" s="169" t="s">
        <v>2816</v>
      </c>
      <c r="F272" s="252" t="s">
        <v>2817</v>
      </c>
      <c r="G272" s="251"/>
      <c r="H272" s="251"/>
      <c r="I272" s="251"/>
      <c r="J272" s="170" t="s">
        <v>201</v>
      </c>
      <c r="K272" s="171">
        <v>90</v>
      </c>
      <c r="L272" s="253">
        <v>0</v>
      </c>
      <c r="M272" s="251"/>
      <c r="N272" s="254">
        <f t="shared" si="45"/>
        <v>0</v>
      </c>
      <c r="O272" s="251"/>
      <c r="P272" s="251"/>
      <c r="Q272" s="251"/>
      <c r="R272" s="134"/>
      <c r="T272" s="165" t="s">
        <v>3</v>
      </c>
      <c r="U272" s="40" t="s">
        <v>39</v>
      </c>
      <c r="V272" s="32"/>
      <c r="W272" s="166">
        <f t="shared" si="46"/>
        <v>0</v>
      </c>
      <c r="X272" s="166">
        <v>0</v>
      </c>
      <c r="Y272" s="166">
        <f t="shared" si="47"/>
        <v>0</v>
      </c>
      <c r="Z272" s="166">
        <v>0</v>
      </c>
      <c r="AA272" s="167">
        <f t="shared" si="48"/>
        <v>0</v>
      </c>
      <c r="AR272" s="14" t="s">
        <v>212</v>
      </c>
      <c r="AT272" s="14" t="s">
        <v>217</v>
      </c>
      <c r="AU272" s="14" t="s">
        <v>84</v>
      </c>
      <c r="AY272" s="14" t="s">
        <v>196</v>
      </c>
      <c r="BE272" s="110">
        <f t="shared" si="49"/>
        <v>0</v>
      </c>
      <c r="BF272" s="110">
        <f t="shared" si="50"/>
        <v>0</v>
      </c>
      <c r="BG272" s="110">
        <f t="shared" si="51"/>
        <v>0</v>
      </c>
      <c r="BH272" s="110">
        <f t="shared" si="52"/>
        <v>0</v>
      </c>
      <c r="BI272" s="110">
        <f t="shared" si="53"/>
        <v>0</v>
      </c>
      <c r="BJ272" s="14" t="s">
        <v>9</v>
      </c>
      <c r="BK272" s="110">
        <f t="shared" si="54"/>
        <v>0</v>
      </c>
      <c r="BL272" s="14" t="s">
        <v>212</v>
      </c>
      <c r="BM272" s="14" t="s">
        <v>1765</v>
      </c>
    </row>
    <row r="273" spans="2:65" s="1" customFormat="1" ht="22.5" customHeight="1">
      <c r="B273" s="132"/>
      <c r="C273" s="168" t="s">
        <v>74</v>
      </c>
      <c r="D273" s="168" t="s">
        <v>217</v>
      </c>
      <c r="E273" s="169" t="s">
        <v>2818</v>
      </c>
      <c r="F273" s="252" t="s">
        <v>2819</v>
      </c>
      <c r="G273" s="251"/>
      <c r="H273" s="251"/>
      <c r="I273" s="251"/>
      <c r="J273" s="170" t="s">
        <v>201</v>
      </c>
      <c r="K273" s="171">
        <v>30</v>
      </c>
      <c r="L273" s="253">
        <v>0</v>
      </c>
      <c r="M273" s="251"/>
      <c r="N273" s="254">
        <f t="shared" si="45"/>
        <v>0</v>
      </c>
      <c r="O273" s="251"/>
      <c r="P273" s="251"/>
      <c r="Q273" s="251"/>
      <c r="R273" s="134"/>
      <c r="T273" s="165" t="s">
        <v>3</v>
      </c>
      <c r="U273" s="40" t="s">
        <v>39</v>
      </c>
      <c r="V273" s="32"/>
      <c r="W273" s="166">
        <f t="shared" si="46"/>
        <v>0</v>
      </c>
      <c r="X273" s="166">
        <v>0</v>
      </c>
      <c r="Y273" s="166">
        <f t="shared" si="47"/>
        <v>0</v>
      </c>
      <c r="Z273" s="166">
        <v>0</v>
      </c>
      <c r="AA273" s="167">
        <f t="shared" si="48"/>
        <v>0</v>
      </c>
      <c r="AR273" s="14" t="s">
        <v>212</v>
      </c>
      <c r="AT273" s="14" t="s">
        <v>217</v>
      </c>
      <c r="AU273" s="14" t="s">
        <v>84</v>
      </c>
      <c r="AY273" s="14" t="s">
        <v>196</v>
      </c>
      <c r="BE273" s="110">
        <f t="shared" si="49"/>
        <v>0</v>
      </c>
      <c r="BF273" s="110">
        <f t="shared" si="50"/>
        <v>0</v>
      </c>
      <c r="BG273" s="110">
        <f t="shared" si="51"/>
        <v>0</v>
      </c>
      <c r="BH273" s="110">
        <f t="shared" si="52"/>
        <v>0</v>
      </c>
      <c r="BI273" s="110">
        <f t="shared" si="53"/>
        <v>0</v>
      </c>
      <c r="BJ273" s="14" t="s">
        <v>9</v>
      </c>
      <c r="BK273" s="110">
        <f t="shared" si="54"/>
        <v>0</v>
      </c>
      <c r="BL273" s="14" t="s">
        <v>212</v>
      </c>
      <c r="BM273" s="14" t="s">
        <v>1773</v>
      </c>
    </row>
    <row r="274" spans="2:65" s="1" customFormat="1" ht="22.5" customHeight="1">
      <c r="B274" s="132"/>
      <c r="C274" s="168" t="s">
        <v>74</v>
      </c>
      <c r="D274" s="168" t="s">
        <v>217</v>
      </c>
      <c r="E274" s="169" t="s">
        <v>2820</v>
      </c>
      <c r="F274" s="252" t="s">
        <v>2821</v>
      </c>
      <c r="G274" s="251"/>
      <c r="H274" s="251"/>
      <c r="I274" s="251"/>
      <c r="J274" s="170" t="s">
        <v>386</v>
      </c>
      <c r="K274" s="171">
        <v>1</v>
      </c>
      <c r="L274" s="253">
        <v>0</v>
      </c>
      <c r="M274" s="251"/>
      <c r="N274" s="254">
        <f t="shared" si="45"/>
        <v>0</v>
      </c>
      <c r="O274" s="251"/>
      <c r="P274" s="251"/>
      <c r="Q274" s="251"/>
      <c r="R274" s="134"/>
      <c r="T274" s="165" t="s">
        <v>3</v>
      </c>
      <c r="U274" s="40" t="s">
        <v>39</v>
      </c>
      <c r="V274" s="32"/>
      <c r="W274" s="166">
        <f t="shared" si="46"/>
        <v>0</v>
      </c>
      <c r="X274" s="166">
        <v>0</v>
      </c>
      <c r="Y274" s="166">
        <f t="shared" si="47"/>
        <v>0</v>
      </c>
      <c r="Z274" s="166">
        <v>0</v>
      </c>
      <c r="AA274" s="167">
        <f t="shared" si="48"/>
        <v>0</v>
      </c>
      <c r="AR274" s="14" t="s">
        <v>212</v>
      </c>
      <c r="AT274" s="14" t="s">
        <v>217</v>
      </c>
      <c r="AU274" s="14" t="s">
        <v>84</v>
      </c>
      <c r="AY274" s="14" t="s">
        <v>196</v>
      </c>
      <c r="BE274" s="110">
        <f t="shared" si="49"/>
        <v>0</v>
      </c>
      <c r="BF274" s="110">
        <f t="shared" si="50"/>
        <v>0</v>
      </c>
      <c r="BG274" s="110">
        <f t="shared" si="51"/>
        <v>0</v>
      </c>
      <c r="BH274" s="110">
        <f t="shared" si="52"/>
        <v>0</v>
      </c>
      <c r="BI274" s="110">
        <f t="shared" si="53"/>
        <v>0</v>
      </c>
      <c r="BJ274" s="14" t="s">
        <v>9</v>
      </c>
      <c r="BK274" s="110">
        <f t="shared" si="54"/>
        <v>0</v>
      </c>
      <c r="BL274" s="14" t="s">
        <v>212</v>
      </c>
      <c r="BM274" s="14" t="s">
        <v>1781</v>
      </c>
    </row>
    <row r="275" spans="2:65" s="1" customFormat="1" ht="22.5" customHeight="1">
      <c r="B275" s="132"/>
      <c r="C275" s="168" t="s">
        <v>74</v>
      </c>
      <c r="D275" s="168" t="s">
        <v>217</v>
      </c>
      <c r="E275" s="169" t="s">
        <v>2822</v>
      </c>
      <c r="F275" s="252" t="s">
        <v>2823</v>
      </c>
      <c r="G275" s="251"/>
      <c r="H275" s="251"/>
      <c r="I275" s="251"/>
      <c r="J275" s="170" t="s">
        <v>386</v>
      </c>
      <c r="K275" s="171">
        <v>1</v>
      </c>
      <c r="L275" s="253">
        <v>0</v>
      </c>
      <c r="M275" s="251"/>
      <c r="N275" s="254">
        <f t="shared" si="45"/>
        <v>0</v>
      </c>
      <c r="O275" s="251"/>
      <c r="P275" s="251"/>
      <c r="Q275" s="251"/>
      <c r="R275" s="134"/>
      <c r="T275" s="165" t="s">
        <v>3</v>
      </c>
      <c r="U275" s="40" t="s">
        <v>39</v>
      </c>
      <c r="V275" s="32"/>
      <c r="W275" s="166">
        <f t="shared" si="46"/>
        <v>0</v>
      </c>
      <c r="X275" s="166">
        <v>0</v>
      </c>
      <c r="Y275" s="166">
        <f t="shared" si="47"/>
        <v>0</v>
      </c>
      <c r="Z275" s="166">
        <v>0</v>
      </c>
      <c r="AA275" s="167">
        <f t="shared" si="48"/>
        <v>0</v>
      </c>
      <c r="AR275" s="14" t="s">
        <v>212</v>
      </c>
      <c r="AT275" s="14" t="s">
        <v>217</v>
      </c>
      <c r="AU275" s="14" t="s">
        <v>84</v>
      </c>
      <c r="AY275" s="14" t="s">
        <v>196</v>
      </c>
      <c r="BE275" s="110">
        <f t="shared" si="49"/>
        <v>0</v>
      </c>
      <c r="BF275" s="110">
        <f t="shared" si="50"/>
        <v>0</v>
      </c>
      <c r="BG275" s="110">
        <f t="shared" si="51"/>
        <v>0</v>
      </c>
      <c r="BH275" s="110">
        <f t="shared" si="52"/>
        <v>0</v>
      </c>
      <c r="BI275" s="110">
        <f t="shared" si="53"/>
        <v>0</v>
      </c>
      <c r="BJ275" s="14" t="s">
        <v>9</v>
      </c>
      <c r="BK275" s="110">
        <f t="shared" si="54"/>
        <v>0</v>
      </c>
      <c r="BL275" s="14" t="s">
        <v>212</v>
      </c>
      <c r="BM275" s="14" t="s">
        <v>1789</v>
      </c>
    </row>
    <row r="276" spans="2:65" s="1" customFormat="1" ht="31.5" customHeight="1">
      <c r="B276" s="132"/>
      <c r="C276" s="168" t="s">
        <v>74</v>
      </c>
      <c r="D276" s="168" t="s">
        <v>217</v>
      </c>
      <c r="E276" s="169" t="s">
        <v>2824</v>
      </c>
      <c r="F276" s="252" t="s">
        <v>2825</v>
      </c>
      <c r="G276" s="251"/>
      <c r="H276" s="251"/>
      <c r="I276" s="251"/>
      <c r="J276" s="170" t="s">
        <v>386</v>
      </c>
      <c r="K276" s="171">
        <v>1</v>
      </c>
      <c r="L276" s="253">
        <v>0</v>
      </c>
      <c r="M276" s="251"/>
      <c r="N276" s="254">
        <f t="shared" si="45"/>
        <v>0</v>
      </c>
      <c r="O276" s="251"/>
      <c r="P276" s="251"/>
      <c r="Q276" s="251"/>
      <c r="R276" s="134"/>
      <c r="T276" s="165" t="s">
        <v>3</v>
      </c>
      <c r="U276" s="40" t="s">
        <v>39</v>
      </c>
      <c r="V276" s="32"/>
      <c r="W276" s="166">
        <f t="shared" si="46"/>
        <v>0</v>
      </c>
      <c r="X276" s="166">
        <v>0</v>
      </c>
      <c r="Y276" s="166">
        <f t="shared" si="47"/>
        <v>0</v>
      </c>
      <c r="Z276" s="166">
        <v>0</v>
      </c>
      <c r="AA276" s="167">
        <f t="shared" si="48"/>
        <v>0</v>
      </c>
      <c r="AR276" s="14" t="s">
        <v>212</v>
      </c>
      <c r="AT276" s="14" t="s">
        <v>217</v>
      </c>
      <c r="AU276" s="14" t="s">
        <v>84</v>
      </c>
      <c r="AY276" s="14" t="s">
        <v>196</v>
      </c>
      <c r="BE276" s="110">
        <f t="shared" si="49"/>
        <v>0</v>
      </c>
      <c r="BF276" s="110">
        <f t="shared" si="50"/>
        <v>0</v>
      </c>
      <c r="BG276" s="110">
        <f t="shared" si="51"/>
        <v>0</v>
      </c>
      <c r="BH276" s="110">
        <f t="shared" si="52"/>
        <v>0</v>
      </c>
      <c r="BI276" s="110">
        <f t="shared" si="53"/>
        <v>0</v>
      </c>
      <c r="BJ276" s="14" t="s">
        <v>9</v>
      </c>
      <c r="BK276" s="110">
        <f t="shared" si="54"/>
        <v>0</v>
      </c>
      <c r="BL276" s="14" t="s">
        <v>212</v>
      </c>
      <c r="BM276" s="14" t="s">
        <v>1797</v>
      </c>
    </row>
    <row r="277" spans="2:65" s="1" customFormat="1" ht="22.5" customHeight="1">
      <c r="B277" s="132"/>
      <c r="C277" s="168" t="s">
        <v>74</v>
      </c>
      <c r="D277" s="168" t="s">
        <v>217</v>
      </c>
      <c r="E277" s="169" t="s">
        <v>2826</v>
      </c>
      <c r="F277" s="252" t="s">
        <v>2827</v>
      </c>
      <c r="G277" s="251"/>
      <c r="H277" s="251"/>
      <c r="I277" s="251"/>
      <c r="J277" s="170" t="s">
        <v>386</v>
      </c>
      <c r="K277" s="171">
        <v>1</v>
      </c>
      <c r="L277" s="253">
        <v>0</v>
      </c>
      <c r="M277" s="251"/>
      <c r="N277" s="254">
        <f t="shared" si="45"/>
        <v>0</v>
      </c>
      <c r="O277" s="251"/>
      <c r="P277" s="251"/>
      <c r="Q277" s="251"/>
      <c r="R277" s="134"/>
      <c r="T277" s="165" t="s">
        <v>3</v>
      </c>
      <c r="U277" s="40" t="s">
        <v>39</v>
      </c>
      <c r="V277" s="32"/>
      <c r="W277" s="166">
        <f t="shared" si="46"/>
        <v>0</v>
      </c>
      <c r="X277" s="166">
        <v>0</v>
      </c>
      <c r="Y277" s="166">
        <f t="shared" si="47"/>
        <v>0</v>
      </c>
      <c r="Z277" s="166">
        <v>0</v>
      </c>
      <c r="AA277" s="167">
        <f t="shared" si="48"/>
        <v>0</v>
      </c>
      <c r="AR277" s="14" t="s">
        <v>212</v>
      </c>
      <c r="AT277" s="14" t="s">
        <v>217</v>
      </c>
      <c r="AU277" s="14" t="s">
        <v>84</v>
      </c>
      <c r="AY277" s="14" t="s">
        <v>196</v>
      </c>
      <c r="BE277" s="110">
        <f t="shared" si="49"/>
        <v>0</v>
      </c>
      <c r="BF277" s="110">
        <f t="shared" si="50"/>
        <v>0</v>
      </c>
      <c r="BG277" s="110">
        <f t="shared" si="51"/>
        <v>0</v>
      </c>
      <c r="BH277" s="110">
        <f t="shared" si="52"/>
        <v>0</v>
      </c>
      <c r="BI277" s="110">
        <f t="shared" si="53"/>
        <v>0</v>
      </c>
      <c r="BJ277" s="14" t="s">
        <v>9</v>
      </c>
      <c r="BK277" s="110">
        <f t="shared" si="54"/>
        <v>0</v>
      </c>
      <c r="BL277" s="14" t="s">
        <v>212</v>
      </c>
      <c r="BM277" s="14" t="s">
        <v>1805</v>
      </c>
    </row>
    <row r="278" spans="2:65" s="1" customFormat="1" ht="31.5" customHeight="1">
      <c r="B278" s="132"/>
      <c r="C278" s="168" t="s">
        <v>74</v>
      </c>
      <c r="D278" s="168" t="s">
        <v>217</v>
      </c>
      <c r="E278" s="169" t="s">
        <v>2828</v>
      </c>
      <c r="F278" s="252" t="s">
        <v>2829</v>
      </c>
      <c r="G278" s="251"/>
      <c r="H278" s="251"/>
      <c r="I278" s="251"/>
      <c r="J278" s="170" t="s">
        <v>201</v>
      </c>
      <c r="K278" s="171">
        <v>180</v>
      </c>
      <c r="L278" s="253">
        <v>0</v>
      </c>
      <c r="M278" s="251"/>
      <c r="N278" s="254">
        <f t="shared" si="45"/>
        <v>0</v>
      </c>
      <c r="O278" s="251"/>
      <c r="P278" s="251"/>
      <c r="Q278" s="251"/>
      <c r="R278" s="134"/>
      <c r="T278" s="165" t="s">
        <v>3</v>
      </c>
      <c r="U278" s="40" t="s">
        <v>39</v>
      </c>
      <c r="V278" s="32"/>
      <c r="W278" s="166">
        <f t="shared" si="46"/>
        <v>0</v>
      </c>
      <c r="X278" s="166">
        <v>0</v>
      </c>
      <c r="Y278" s="166">
        <f t="shared" si="47"/>
        <v>0</v>
      </c>
      <c r="Z278" s="166">
        <v>0</v>
      </c>
      <c r="AA278" s="167">
        <f t="shared" si="48"/>
        <v>0</v>
      </c>
      <c r="AR278" s="14" t="s">
        <v>212</v>
      </c>
      <c r="AT278" s="14" t="s">
        <v>217</v>
      </c>
      <c r="AU278" s="14" t="s">
        <v>84</v>
      </c>
      <c r="AY278" s="14" t="s">
        <v>196</v>
      </c>
      <c r="BE278" s="110">
        <f t="shared" si="49"/>
        <v>0</v>
      </c>
      <c r="BF278" s="110">
        <f t="shared" si="50"/>
        <v>0</v>
      </c>
      <c r="BG278" s="110">
        <f t="shared" si="51"/>
        <v>0</v>
      </c>
      <c r="BH278" s="110">
        <f t="shared" si="52"/>
        <v>0</v>
      </c>
      <c r="BI278" s="110">
        <f t="shared" si="53"/>
        <v>0</v>
      </c>
      <c r="BJ278" s="14" t="s">
        <v>9</v>
      </c>
      <c r="BK278" s="110">
        <f t="shared" si="54"/>
        <v>0</v>
      </c>
      <c r="BL278" s="14" t="s">
        <v>212</v>
      </c>
      <c r="BM278" s="14" t="s">
        <v>1813</v>
      </c>
    </row>
    <row r="279" spans="2:65" s="1" customFormat="1" ht="31.5" customHeight="1">
      <c r="B279" s="132"/>
      <c r="C279" s="168" t="s">
        <v>74</v>
      </c>
      <c r="D279" s="168" t="s">
        <v>217</v>
      </c>
      <c r="E279" s="169" t="s">
        <v>2830</v>
      </c>
      <c r="F279" s="252" t="s">
        <v>2831</v>
      </c>
      <c r="G279" s="251"/>
      <c r="H279" s="251"/>
      <c r="I279" s="251"/>
      <c r="J279" s="170" t="s">
        <v>201</v>
      </c>
      <c r="K279" s="171">
        <v>160</v>
      </c>
      <c r="L279" s="253">
        <v>0</v>
      </c>
      <c r="M279" s="251"/>
      <c r="N279" s="254">
        <f t="shared" si="45"/>
        <v>0</v>
      </c>
      <c r="O279" s="251"/>
      <c r="P279" s="251"/>
      <c r="Q279" s="251"/>
      <c r="R279" s="134"/>
      <c r="T279" s="165" t="s">
        <v>3</v>
      </c>
      <c r="U279" s="40" t="s">
        <v>39</v>
      </c>
      <c r="V279" s="32"/>
      <c r="W279" s="166">
        <f t="shared" si="46"/>
        <v>0</v>
      </c>
      <c r="X279" s="166">
        <v>0</v>
      </c>
      <c r="Y279" s="166">
        <f t="shared" si="47"/>
        <v>0</v>
      </c>
      <c r="Z279" s="166">
        <v>0</v>
      </c>
      <c r="AA279" s="167">
        <f t="shared" si="48"/>
        <v>0</v>
      </c>
      <c r="AR279" s="14" t="s">
        <v>212</v>
      </c>
      <c r="AT279" s="14" t="s">
        <v>217</v>
      </c>
      <c r="AU279" s="14" t="s">
        <v>84</v>
      </c>
      <c r="AY279" s="14" t="s">
        <v>196</v>
      </c>
      <c r="BE279" s="110">
        <f t="shared" si="49"/>
        <v>0</v>
      </c>
      <c r="BF279" s="110">
        <f t="shared" si="50"/>
        <v>0</v>
      </c>
      <c r="BG279" s="110">
        <f t="shared" si="51"/>
        <v>0</v>
      </c>
      <c r="BH279" s="110">
        <f t="shared" si="52"/>
        <v>0</v>
      </c>
      <c r="BI279" s="110">
        <f t="shared" si="53"/>
        <v>0</v>
      </c>
      <c r="BJ279" s="14" t="s">
        <v>9</v>
      </c>
      <c r="BK279" s="110">
        <f t="shared" si="54"/>
        <v>0</v>
      </c>
      <c r="BL279" s="14" t="s">
        <v>212</v>
      </c>
      <c r="BM279" s="14" t="s">
        <v>1821</v>
      </c>
    </row>
    <row r="280" spans="2:65" s="1" customFormat="1" ht="22.5" customHeight="1">
      <c r="B280" s="132"/>
      <c r="C280" s="168" t="s">
        <v>74</v>
      </c>
      <c r="D280" s="168" t="s">
        <v>217</v>
      </c>
      <c r="E280" s="169" t="s">
        <v>2832</v>
      </c>
      <c r="F280" s="252" t="s">
        <v>2833</v>
      </c>
      <c r="G280" s="251"/>
      <c r="H280" s="251"/>
      <c r="I280" s="251"/>
      <c r="J280" s="170" t="s">
        <v>201</v>
      </c>
      <c r="K280" s="171">
        <v>10</v>
      </c>
      <c r="L280" s="253">
        <v>0</v>
      </c>
      <c r="M280" s="251"/>
      <c r="N280" s="254">
        <f t="shared" si="45"/>
        <v>0</v>
      </c>
      <c r="O280" s="251"/>
      <c r="P280" s="251"/>
      <c r="Q280" s="251"/>
      <c r="R280" s="134"/>
      <c r="T280" s="165" t="s">
        <v>3</v>
      </c>
      <c r="U280" s="40" t="s">
        <v>39</v>
      </c>
      <c r="V280" s="32"/>
      <c r="W280" s="166">
        <f t="shared" si="46"/>
        <v>0</v>
      </c>
      <c r="X280" s="166">
        <v>0</v>
      </c>
      <c r="Y280" s="166">
        <f t="shared" si="47"/>
        <v>0</v>
      </c>
      <c r="Z280" s="166">
        <v>0</v>
      </c>
      <c r="AA280" s="167">
        <f t="shared" si="48"/>
        <v>0</v>
      </c>
      <c r="AR280" s="14" t="s">
        <v>212</v>
      </c>
      <c r="AT280" s="14" t="s">
        <v>217</v>
      </c>
      <c r="AU280" s="14" t="s">
        <v>84</v>
      </c>
      <c r="AY280" s="14" t="s">
        <v>196</v>
      </c>
      <c r="BE280" s="110">
        <f t="shared" si="49"/>
        <v>0</v>
      </c>
      <c r="BF280" s="110">
        <f t="shared" si="50"/>
        <v>0</v>
      </c>
      <c r="BG280" s="110">
        <f t="shared" si="51"/>
        <v>0</v>
      </c>
      <c r="BH280" s="110">
        <f t="shared" si="52"/>
        <v>0</v>
      </c>
      <c r="BI280" s="110">
        <f t="shared" si="53"/>
        <v>0</v>
      </c>
      <c r="BJ280" s="14" t="s">
        <v>9</v>
      </c>
      <c r="BK280" s="110">
        <f t="shared" si="54"/>
        <v>0</v>
      </c>
      <c r="BL280" s="14" t="s">
        <v>212</v>
      </c>
      <c r="BM280" s="14" t="s">
        <v>1829</v>
      </c>
    </row>
    <row r="281" spans="2:63" s="10" customFormat="1" ht="29.85" customHeight="1">
      <c r="B281" s="150"/>
      <c r="C281" s="151"/>
      <c r="D281" s="160" t="s">
        <v>2701</v>
      </c>
      <c r="E281" s="160"/>
      <c r="F281" s="160"/>
      <c r="G281" s="160"/>
      <c r="H281" s="160"/>
      <c r="I281" s="160"/>
      <c r="J281" s="160"/>
      <c r="K281" s="160"/>
      <c r="L281" s="160"/>
      <c r="M281" s="160"/>
      <c r="N281" s="264">
        <f>BK281</f>
        <v>0</v>
      </c>
      <c r="O281" s="265"/>
      <c r="P281" s="265"/>
      <c r="Q281" s="265"/>
      <c r="R281" s="153"/>
      <c r="T281" s="154"/>
      <c r="U281" s="151"/>
      <c r="V281" s="151"/>
      <c r="W281" s="155">
        <f>W282</f>
        <v>0</v>
      </c>
      <c r="X281" s="151"/>
      <c r="Y281" s="155">
        <f>Y282</f>
        <v>0</v>
      </c>
      <c r="Z281" s="151"/>
      <c r="AA281" s="156">
        <f>AA282</f>
        <v>0</v>
      </c>
      <c r="AR281" s="157" t="s">
        <v>9</v>
      </c>
      <c r="AT281" s="158" t="s">
        <v>73</v>
      </c>
      <c r="AU281" s="158" t="s">
        <v>9</v>
      </c>
      <c r="AY281" s="157" t="s">
        <v>196</v>
      </c>
      <c r="BK281" s="159">
        <f>BK282</f>
        <v>0</v>
      </c>
    </row>
    <row r="282" spans="2:65" s="1" customFormat="1" ht="22.5" customHeight="1">
      <c r="B282" s="132"/>
      <c r="C282" s="168" t="s">
        <v>74</v>
      </c>
      <c r="D282" s="168" t="s">
        <v>217</v>
      </c>
      <c r="E282" s="169" t="s">
        <v>601</v>
      </c>
      <c r="F282" s="252" t="s">
        <v>481</v>
      </c>
      <c r="G282" s="251"/>
      <c r="H282" s="251"/>
      <c r="I282" s="251"/>
      <c r="J282" s="170" t="s">
        <v>602</v>
      </c>
      <c r="K282" s="171">
        <v>140</v>
      </c>
      <c r="L282" s="253">
        <v>0</v>
      </c>
      <c r="M282" s="251"/>
      <c r="N282" s="254">
        <f>ROUND(L282*K282,0)</f>
        <v>0</v>
      </c>
      <c r="O282" s="251"/>
      <c r="P282" s="251"/>
      <c r="Q282" s="251"/>
      <c r="R282" s="134"/>
      <c r="T282" s="165" t="s">
        <v>3</v>
      </c>
      <c r="U282" s="40" t="s">
        <v>39</v>
      </c>
      <c r="V282" s="32"/>
      <c r="W282" s="166">
        <f>V282*K282</f>
        <v>0</v>
      </c>
      <c r="X282" s="166">
        <v>0</v>
      </c>
      <c r="Y282" s="166">
        <f>X282*K282</f>
        <v>0</v>
      </c>
      <c r="Z282" s="166">
        <v>0</v>
      </c>
      <c r="AA282" s="167">
        <f>Z282*K282</f>
        <v>0</v>
      </c>
      <c r="AR282" s="14" t="s">
        <v>212</v>
      </c>
      <c r="AT282" s="14" t="s">
        <v>217</v>
      </c>
      <c r="AU282" s="14" t="s">
        <v>84</v>
      </c>
      <c r="AY282" s="14" t="s">
        <v>196</v>
      </c>
      <c r="BE282" s="110">
        <f>IF(U282="základní",N282,0)</f>
        <v>0</v>
      </c>
      <c r="BF282" s="110">
        <f>IF(U282="snížená",N282,0)</f>
        <v>0</v>
      </c>
      <c r="BG282" s="110">
        <f>IF(U282="zákl. přenesená",N282,0)</f>
        <v>0</v>
      </c>
      <c r="BH282" s="110">
        <f>IF(U282="sníž. přenesená",N282,0)</f>
        <v>0</v>
      </c>
      <c r="BI282" s="110">
        <f>IF(U282="nulová",N282,0)</f>
        <v>0</v>
      </c>
      <c r="BJ282" s="14" t="s">
        <v>9</v>
      </c>
      <c r="BK282" s="110">
        <f>ROUND(L282*K282,0)</f>
        <v>0</v>
      </c>
      <c r="BL282" s="14" t="s">
        <v>212</v>
      </c>
      <c r="BM282" s="14" t="s">
        <v>1837</v>
      </c>
    </row>
    <row r="283" spans="2:63" s="10" customFormat="1" ht="29.85" customHeight="1">
      <c r="B283" s="150"/>
      <c r="C283" s="151"/>
      <c r="D283" s="160" t="s">
        <v>2702</v>
      </c>
      <c r="E283" s="160"/>
      <c r="F283" s="160"/>
      <c r="G283" s="160"/>
      <c r="H283" s="160"/>
      <c r="I283" s="160"/>
      <c r="J283" s="160"/>
      <c r="K283" s="160"/>
      <c r="L283" s="160"/>
      <c r="M283" s="160"/>
      <c r="N283" s="264">
        <f>BK283</f>
        <v>0</v>
      </c>
      <c r="O283" s="265"/>
      <c r="P283" s="265"/>
      <c r="Q283" s="265"/>
      <c r="R283" s="153"/>
      <c r="T283" s="154"/>
      <c r="U283" s="151"/>
      <c r="V283" s="151"/>
      <c r="W283" s="155">
        <f>SUM(W284:W290)</f>
        <v>0</v>
      </c>
      <c r="X283" s="151"/>
      <c r="Y283" s="155">
        <f>SUM(Y284:Y290)</f>
        <v>0</v>
      </c>
      <c r="Z283" s="151"/>
      <c r="AA283" s="156">
        <f>SUM(AA284:AA290)</f>
        <v>0</v>
      </c>
      <c r="AR283" s="157" t="s">
        <v>9</v>
      </c>
      <c r="AT283" s="158" t="s">
        <v>73</v>
      </c>
      <c r="AU283" s="158" t="s">
        <v>9</v>
      </c>
      <c r="AY283" s="157" t="s">
        <v>196</v>
      </c>
      <c r="BK283" s="159">
        <f>SUM(BK284:BK290)</f>
        <v>0</v>
      </c>
    </row>
    <row r="284" spans="2:65" s="1" customFormat="1" ht="22.5" customHeight="1">
      <c r="B284" s="132"/>
      <c r="C284" s="168" t="s">
        <v>74</v>
      </c>
      <c r="D284" s="168" t="s">
        <v>217</v>
      </c>
      <c r="E284" s="169" t="s">
        <v>483</v>
      </c>
      <c r="F284" s="252" t="s">
        <v>484</v>
      </c>
      <c r="G284" s="251"/>
      <c r="H284" s="251"/>
      <c r="I284" s="251"/>
      <c r="J284" s="170" t="s">
        <v>485</v>
      </c>
      <c r="K284" s="171">
        <v>160</v>
      </c>
      <c r="L284" s="253">
        <v>0</v>
      </c>
      <c r="M284" s="251"/>
      <c r="N284" s="254">
        <f aca="true" t="shared" si="55" ref="N284:N290">ROUND(L284*K284,0)</f>
        <v>0</v>
      </c>
      <c r="O284" s="251"/>
      <c r="P284" s="251"/>
      <c r="Q284" s="251"/>
      <c r="R284" s="134"/>
      <c r="T284" s="165" t="s">
        <v>3</v>
      </c>
      <c r="U284" s="40" t="s">
        <v>39</v>
      </c>
      <c r="V284" s="32"/>
      <c r="W284" s="166">
        <f aca="true" t="shared" si="56" ref="W284:W290">V284*K284</f>
        <v>0</v>
      </c>
      <c r="X284" s="166">
        <v>0</v>
      </c>
      <c r="Y284" s="166">
        <f aca="true" t="shared" si="57" ref="Y284:Y290">X284*K284</f>
        <v>0</v>
      </c>
      <c r="Z284" s="166">
        <v>0</v>
      </c>
      <c r="AA284" s="167">
        <f aca="true" t="shared" si="58" ref="AA284:AA290">Z284*K284</f>
        <v>0</v>
      </c>
      <c r="AR284" s="14" t="s">
        <v>212</v>
      </c>
      <c r="AT284" s="14" t="s">
        <v>217</v>
      </c>
      <c r="AU284" s="14" t="s">
        <v>84</v>
      </c>
      <c r="AY284" s="14" t="s">
        <v>196</v>
      </c>
      <c r="BE284" s="110">
        <f aca="true" t="shared" si="59" ref="BE284:BE290">IF(U284="základní",N284,0)</f>
        <v>0</v>
      </c>
      <c r="BF284" s="110">
        <f aca="true" t="shared" si="60" ref="BF284:BF290">IF(U284="snížená",N284,0)</f>
        <v>0</v>
      </c>
      <c r="BG284" s="110">
        <f aca="true" t="shared" si="61" ref="BG284:BG290">IF(U284="zákl. přenesená",N284,0)</f>
        <v>0</v>
      </c>
      <c r="BH284" s="110">
        <f aca="true" t="shared" si="62" ref="BH284:BH290">IF(U284="sníž. přenesená",N284,0)</f>
        <v>0</v>
      </c>
      <c r="BI284" s="110">
        <f aca="true" t="shared" si="63" ref="BI284:BI290">IF(U284="nulová",N284,0)</f>
        <v>0</v>
      </c>
      <c r="BJ284" s="14" t="s">
        <v>9</v>
      </c>
      <c r="BK284" s="110">
        <f aca="true" t="shared" si="64" ref="BK284:BK290">ROUND(L284*K284,0)</f>
        <v>0</v>
      </c>
      <c r="BL284" s="14" t="s">
        <v>212</v>
      </c>
      <c r="BM284" s="14" t="s">
        <v>1845</v>
      </c>
    </row>
    <row r="285" spans="2:65" s="1" customFormat="1" ht="22.5" customHeight="1">
      <c r="B285" s="132"/>
      <c r="C285" s="168" t="s">
        <v>74</v>
      </c>
      <c r="D285" s="168" t="s">
        <v>217</v>
      </c>
      <c r="E285" s="169" t="s">
        <v>487</v>
      </c>
      <c r="F285" s="252" t="s">
        <v>488</v>
      </c>
      <c r="G285" s="251"/>
      <c r="H285" s="251"/>
      <c r="I285" s="251"/>
      <c r="J285" s="170" t="s">
        <v>485</v>
      </c>
      <c r="K285" s="171">
        <v>64</v>
      </c>
      <c r="L285" s="253">
        <v>0</v>
      </c>
      <c r="M285" s="251"/>
      <c r="N285" s="254">
        <f t="shared" si="55"/>
        <v>0</v>
      </c>
      <c r="O285" s="251"/>
      <c r="P285" s="251"/>
      <c r="Q285" s="251"/>
      <c r="R285" s="134"/>
      <c r="T285" s="165" t="s">
        <v>3</v>
      </c>
      <c r="U285" s="40" t="s">
        <v>39</v>
      </c>
      <c r="V285" s="32"/>
      <c r="W285" s="166">
        <f t="shared" si="56"/>
        <v>0</v>
      </c>
      <c r="X285" s="166">
        <v>0</v>
      </c>
      <c r="Y285" s="166">
        <f t="shared" si="57"/>
        <v>0</v>
      </c>
      <c r="Z285" s="166">
        <v>0</v>
      </c>
      <c r="AA285" s="167">
        <f t="shared" si="58"/>
        <v>0</v>
      </c>
      <c r="AR285" s="14" t="s">
        <v>212</v>
      </c>
      <c r="AT285" s="14" t="s">
        <v>217</v>
      </c>
      <c r="AU285" s="14" t="s">
        <v>84</v>
      </c>
      <c r="AY285" s="14" t="s">
        <v>196</v>
      </c>
      <c r="BE285" s="110">
        <f t="shared" si="59"/>
        <v>0</v>
      </c>
      <c r="BF285" s="110">
        <f t="shared" si="60"/>
        <v>0</v>
      </c>
      <c r="BG285" s="110">
        <f t="shared" si="61"/>
        <v>0</v>
      </c>
      <c r="BH285" s="110">
        <f t="shared" si="62"/>
        <v>0</v>
      </c>
      <c r="BI285" s="110">
        <f t="shared" si="63"/>
        <v>0</v>
      </c>
      <c r="BJ285" s="14" t="s">
        <v>9</v>
      </c>
      <c r="BK285" s="110">
        <f t="shared" si="64"/>
        <v>0</v>
      </c>
      <c r="BL285" s="14" t="s">
        <v>212</v>
      </c>
      <c r="BM285" s="14" t="s">
        <v>1853</v>
      </c>
    </row>
    <row r="286" spans="2:65" s="1" customFormat="1" ht="22.5" customHeight="1">
      <c r="B286" s="132"/>
      <c r="C286" s="168" t="s">
        <v>74</v>
      </c>
      <c r="D286" s="168" t="s">
        <v>217</v>
      </c>
      <c r="E286" s="169" t="s">
        <v>490</v>
      </c>
      <c r="F286" s="252" t="s">
        <v>491</v>
      </c>
      <c r="G286" s="251"/>
      <c r="H286" s="251"/>
      <c r="I286" s="251"/>
      <c r="J286" s="170" t="s">
        <v>485</v>
      </c>
      <c r="K286" s="171">
        <v>12</v>
      </c>
      <c r="L286" s="253">
        <v>0</v>
      </c>
      <c r="M286" s="251"/>
      <c r="N286" s="254">
        <f t="shared" si="55"/>
        <v>0</v>
      </c>
      <c r="O286" s="251"/>
      <c r="P286" s="251"/>
      <c r="Q286" s="251"/>
      <c r="R286" s="134"/>
      <c r="T286" s="165" t="s">
        <v>3</v>
      </c>
      <c r="U286" s="40" t="s">
        <v>39</v>
      </c>
      <c r="V286" s="32"/>
      <c r="W286" s="166">
        <f t="shared" si="56"/>
        <v>0</v>
      </c>
      <c r="X286" s="166">
        <v>0</v>
      </c>
      <c r="Y286" s="166">
        <f t="shared" si="57"/>
        <v>0</v>
      </c>
      <c r="Z286" s="166">
        <v>0</v>
      </c>
      <c r="AA286" s="167">
        <f t="shared" si="58"/>
        <v>0</v>
      </c>
      <c r="AR286" s="14" t="s">
        <v>212</v>
      </c>
      <c r="AT286" s="14" t="s">
        <v>217</v>
      </c>
      <c r="AU286" s="14" t="s">
        <v>84</v>
      </c>
      <c r="AY286" s="14" t="s">
        <v>196</v>
      </c>
      <c r="BE286" s="110">
        <f t="shared" si="59"/>
        <v>0</v>
      </c>
      <c r="BF286" s="110">
        <f t="shared" si="60"/>
        <v>0</v>
      </c>
      <c r="BG286" s="110">
        <f t="shared" si="61"/>
        <v>0</v>
      </c>
      <c r="BH286" s="110">
        <f t="shared" si="62"/>
        <v>0</v>
      </c>
      <c r="BI286" s="110">
        <f t="shared" si="63"/>
        <v>0</v>
      </c>
      <c r="BJ286" s="14" t="s">
        <v>9</v>
      </c>
      <c r="BK286" s="110">
        <f t="shared" si="64"/>
        <v>0</v>
      </c>
      <c r="BL286" s="14" t="s">
        <v>212</v>
      </c>
      <c r="BM286" s="14" t="s">
        <v>1861</v>
      </c>
    </row>
    <row r="287" spans="2:65" s="1" customFormat="1" ht="22.5" customHeight="1">
      <c r="B287" s="132"/>
      <c r="C287" s="168" t="s">
        <v>74</v>
      </c>
      <c r="D287" s="168" t="s">
        <v>217</v>
      </c>
      <c r="E287" s="169" t="s">
        <v>493</v>
      </c>
      <c r="F287" s="252" t="s">
        <v>494</v>
      </c>
      <c r="G287" s="251"/>
      <c r="H287" s="251"/>
      <c r="I287" s="251"/>
      <c r="J287" s="170" t="s">
        <v>485</v>
      </c>
      <c r="K287" s="171">
        <v>4</v>
      </c>
      <c r="L287" s="253">
        <v>0</v>
      </c>
      <c r="M287" s="251"/>
      <c r="N287" s="254">
        <f t="shared" si="55"/>
        <v>0</v>
      </c>
      <c r="O287" s="251"/>
      <c r="P287" s="251"/>
      <c r="Q287" s="251"/>
      <c r="R287" s="134"/>
      <c r="T287" s="165" t="s">
        <v>3</v>
      </c>
      <c r="U287" s="40" t="s">
        <v>39</v>
      </c>
      <c r="V287" s="32"/>
      <c r="W287" s="166">
        <f t="shared" si="56"/>
        <v>0</v>
      </c>
      <c r="X287" s="166">
        <v>0</v>
      </c>
      <c r="Y287" s="166">
        <f t="shared" si="57"/>
        <v>0</v>
      </c>
      <c r="Z287" s="166">
        <v>0</v>
      </c>
      <c r="AA287" s="167">
        <f t="shared" si="58"/>
        <v>0</v>
      </c>
      <c r="AR287" s="14" t="s">
        <v>212</v>
      </c>
      <c r="AT287" s="14" t="s">
        <v>217</v>
      </c>
      <c r="AU287" s="14" t="s">
        <v>84</v>
      </c>
      <c r="AY287" s="14" t="s">
        <v>196</v>
      </c>
      <c r="BE287" s="110">
        <f t="shared" si="59"/>
        <v>0</v>
      </c>
      <c r="BF287" s="110">
        <f t="shared" si="60"/>
        <v>0</v>
      </c>
      <c r="BG287" s="110">
        <f t="shared" si="61"/>
        <v>0</v>
      </c>
      <c r="BH287" s="110">
        <f t="shared" si="62"/>
        <v>0</v>
      </c>
      <c r="BI287" s="110">
        <f t="shared" si="63"/>
        <v>0</v>
      </c>
      <c r="BJ287" s="14" t="s">
        <v>9</v>
      </c>
      <c r="BK287" s="110">
        <f t="shared" si="64"/>
        <v>0</v>
      </c>
      <c r="BL287" s="14" t="s">
        <v>212</v>
      </c>
      <c r="BM287" s="14" t="s">
        <v>1869</v>
      </c>
    </row>
    <row r="288" spans="2:65" s="1" customFormat="1" ht="31.5" customHeight="1">
      <c r="B288" s="132"/>
      <c r="C288" s="168" t="s">
        <v>74</v>
      </c>
      <c r="D288" s="168" t="s">
        <v>217</v>
      </c>
      <c r="E288" s="169" t="s">
        <v>2834</v>
      </c>
      <c r="F288" s="252" t="s">
        <v>2835</v>
      </c>
      <c r="G288" s="251"/>
      <c r="H288" s="251"/>
      <c r="I288" s="251"/>
      <c r="J288" s="170" t="s">
        <v>386</v>
      </c>
      <c r="K288" s="171">
        <v>1</v>
      </c>
      <c r="L288" s="253">
        <v>0</v>
      </c>
      <c r="M288" s="251"/>
      <c r="N288" s="254">
        <f t="shared" si="55"/>
        <v>0</v>
      </c>
      <c r="O288" s="251"/>
      <c r="P288" s="251"/>
      <c r="Q288" s="251"/>
      <c r="R288" s="134"/>
      <c r="T288" s="165" t="s">
        <v>3</v>
      </c>
      <c r="U288" s="40" t="s">
        <v>39</v>
      </c>
      <c r="V288" s="32"/>
      <c r="W288" s="166">
        <f t="shared" si="56"/>
        <v>0</v>
      </c>
      <c r="X288" s="166">
        <v>0</v>
      </c>
      <c r="Y288" s="166">
        <f t="shared" si="57"/>
        <v>0</v>
      </c>
      <c r="Z288" s="166">
        <v>0</v>
      </c>
      <c r="AA288" s="167">
        <f t="shared" si="58"/>
        <v>0</v>
      </c>
      <c r="AR288" s="14" t="s">
        <v>212</v>
      </c>
      <c r="AT288" s="14" t="s">
        <v>217</v>
      </c>
      <c r="AU288" s="14" t="s">
        <v>84</v>
      </c>
      <c r="AY288" s="14" t="s">
        <v>196</v>
      </c>
      <c r="BE288" s="110">
        <f t="shared" si="59"/>
        <v>0</v>
      </c>
      <c r="BF288" s="110">
        <f t="shared" si="60"/>
        <v>0</v>
      </c>
      <c r="BG288" s="110">
        <f t="shared" si="61"/>
        <v>0</v>
      </c>
      <c r="BH288" s="110">
        <f t="shared" si="62"/>
        <v>0</v>
      </c>
      <c r="BI288" s="110">
        <f t="shared" si="63"/>
        <v>0</v>
      </c>
      <c r="BJ288" s="14" t="s">
        <v>9</v>
      </c>
      <c r="BK288" s="110">
        <f t="shared" si="64"/>
        <v>0</v>
      </c>
      <c r="BL288" s="14" t="s">
        <v>212</v>
      </c>
      <c r="BM288" s="14" t="s">
        <v>1877</v>
      </c>
    </row>
    <row r="289" spans="2:65" s="1" customFormat="1" ht="22.5" customHeight="1">
      <c r="B289" s="132"/>
      <c r="C289" s="168" t="s">
        <v>74</v>
      </c>
      <c r="D289" s="168" t="s">
        <v>217</v>
      </c>
      <c r="E289" s="169" t="s">
        <v>496</v>
      </c>
      <c r="F289" s="252" t="s">
        <v>497</v>
      </c>
      <c r="G289" s="251"/>
      <c r="H289" s="251"/>
      <c r="I289" s="251"/>
      <c r="J289" s="170" t="s">
        <v>485</v>
      </c>
      <c r="K289" s="171">
        <v>8</v>
      </c>
      <c r="L289" s="253">
        <v>0</v>
      </c>
      <c r="M289" s="251"/>
      <c r="N289" s="254">
        <f t="shared" si="55"/>
        <v>0</v>
      </c>
      <c r="O289" s="251"/>
      <c r="P289" s="251"/>
      <c r="Q289" s="251"/>
      <c r="R289" s="134"/>
      <c r="T289" s="165" t="s">
        <v>3</v>
      </c>
      <c r="U289" s="40" t="s">
        <v>39</v>
      </c>
      <c r="V289" s="32"/>
      <c r="W289" s="166">
        <f t="shared" si="56"/>
        <v>0</v>
      </c>
      <c r="X289" s="166">
        <v>0</v>
      </c>
      <c r="Y289" s="166">
        <f t="shared" si="57"/>
        <v>0</v>
      </c>
      <c r="Z289" s="166">
        <v>0</v>
      </c>
      <c r="AA289" s="167">
        <f t="shared" si="58"/>
        <v>0</v>
      </c>
      <c r="AR289" s="14" t="s">
        <v>212</v>
      </c>
      <c r="AT289" s="14" t="s">
        <v>217</v>
      </c>
      <c r="AU289" s="14" t="s">
        <v>84</v>
      </c>
      <c r="AY289" s="14" t="s">
        <v>196</v>
      </c>
      <c r="BE289" s="110">
        <f t="shared" si="59"/>
        <v>0</v>
      </c>
      <c r="BF289" s="110">
        <f t="shared" si="60"/>
        <v>0</v>
      </c>
      <c r="BG289" s="110">
        <f t="shared" si="61"/>
        <v>0</v>
      </c>
      <c r="BH289" s="110">
        <f t="shared" si="62"/>
        <v>0</v>
      </c>
      <c r="BI289" s="110">
        <f t="shared" si="63"/>
        <v>0</v>
      </c>
      <c r="BJ289" s="14" t="s">
        <v>9</v>
      </c>
      <c r="BK289" s="110">
        <f t="shared" si="64"/>
        <v>0</v>
      </c>
      <c r="BL289" s="14" t="s">
        <v>212</v>
      </c>
      <c r="BM289" s="14" t="s">
        <v>1885</v>
      </c>
    </row>
    <row r="290" spans="2:65" s="1" customFormat="1" ht="22.5" customHeight="1">
      <c r="B290" s="132"/>
      <c r="C290" s="168" t="s">
        <v>74</v>
      </c>
      <c r="D290" s="168" t="s">
        <v>217</v>
      </c>
      <c r="E290" s="169" t="s">
        <v>499</v>
      </c>
      <c r="F290" s="252" t="s">
        <v>500</v>
      </c>
      <c r="G290" s="251"/>
      <c r="H290" s="251"/>
      <c r="I290" s="251"/>
      <c r="J290" s="170" t="s">
        <v>485</v>
      </c>
      <c r="K290" s="171">
        <v>6</v>
      </c>
      <c r="L290" s="253">
        <v>0</v>
      </c>
      <c r="M290" s="251"/>
      <c r="N290" s="254">
        <f t="shared" si="55"/>
        <v>0</v>
      </c>
      <c r="O290" s="251"/>
      <c r="P290" s="251"/>
      <c r="Q290" s="251"/>
      <c r="R290" s="134"/>
      <c r="T290" s="165" t="s">
        <v>3</v>
      </c>
      <c r="U290" s="40" t="s">
        <v>39</v>
      </c>
      <c r="V290" s="32"/>
      <c r="W290" s="166">
        <f t="shared" si="56"/>
        <v>0</v>
      </c>
      <c r="X290" s="166">
        <v>0</v>
      </c>
      <c r="Y290" s="166">
        <f t="shared" si="57"/>
        <v>0</v>
      </c>
      <c r="Z290" s="166">
        <v>0</v>
      </c>
      <c r="AA290" s="167">
        <f t="shared" si="58"/>
        <v>0</v>
      </c>
      <c r="AR290" s="14" t="s">
        <v>212</v>
      </c>
      <c r="AT290" s="14" t="s">
        <v>217</v>
      </c>
      <c r="AU290" s="14" t="s">
        <v>84</v>
      </c>
      <c r="AY290" s="14" t="s">
        <v>196</v>
      </c>
      <c r="BE290" s="110">
        <f t="shared" si="59"/>
        <v>0</v>
      </c>
      <c r="BF290" s="110">
        <f t="shared" si="60"/>
        <v>0</v>
      </c>
      <c r="BG290" s="110">
        <f t="shared" si="61"/>
        <v>0</v>
      </c>
      <c r="BH290" s="110">
        <f t="shared" si="62"/>
        <v>0</v>
      </c>
      <c r="BI290" s="110">
        <f t="shared" si="63"/>
        <v>0</v>
      </c>
      <c r="BJ290" s="14" t="s">
        <v>9</v>
      </c>
      <c r="BK290" s="110">
        <f t="shared" si="64"/>
        <v>0</v>
      </c>
      <c r="BL290" s="14" t="s">
        <v>212</v>
      </c>
      <c r="BM290" s="14" t="s">
        <v>2836</v>
      </c>
    </row>
    <row r="291" spans="2:63" s="10" customFormat="1" ht="29.85" customHeight="1">
      <c r="B291" s="150"/>
      <c r="C291" s="151"/>
      <c r="D291" s="160" t="s">
        <v>2703</v>
      </c>
      <c r="E291" s="160"/>
      <c r="F291" s="160"/>
      <c r="G291" s="160"/>
      <c r="H291" s="160"/>
      <c r="I291" s="160"/>
      <c r="J291" s="160"/>
      <c r="K291" s="160"/>
      <c r="L291" s="160"/>
      <c r="M291" s="160"/>
      <c r="N291" s="264">
        <f>BK291</f>
        <v>0</v>
      </c>
      <c r="O291" s="265"/>
      <c r="P291" s="265"/>
      <c r="Q291" s="265"/>
      <c r="R291" s="153"/>
      <c r="T291" s="154"/>
      <c r="U291" s="151"/>
      <c r="V291" s="151"/>
      <c r="W291" s="155">
        <f>W292</f>
        <v>0</v>
      </c>
      <c r="X291" s="151"/>
      <c r="Y291" s="155">
        <f>Y292</f>
        <v>0</v>
      </c>
      <c r="Z291" s="151"/>
      <c r="AA291" s="156">
        <f>AA292</f>
        <v>0</v>
      </c>
      <c r="AR291" s="157" t="s">
        <v>9</v>
      </c>
      <c r="AT291" s="158" t="s">
        <v>73</v>
      </c>
      <c r="AU291" s="158" t="s">
        <v>9</v>
      </c>
      <c r="AY291" s="157" t="s">
        <v>196</v>
      </c>
      <c r="BK291" s="159">
        <f>BK292</f>
        <v>0</v>
      </c>
    </row>
    <row r="292" spans="2:65" s="1" customFormat="1" ht="22.5" customHeight="1">
      <c r="B292" s="132"/>
      <c r="C292" s="168" t="s">
        <v>74</v>
      </c>
      <c r="D292" s="168" t="s">
        <v>217</v>
      </c>
      <c r="E292" s="169" t="s">
        <v>502</v>
      </c>
      <c r="F292" s="252" t="s">
        <v>503</v>
      </c>
      <c r="G292" s="251"/>
      <c r="H292" s="251"/>
      <c r="I292" s="251"/>
      <c r="J292" s="170" t="s">
        <v>485</v>
      </c>
      <c r="K292" s="171">
        <v>8</v>
      </c>
      <c r="L292" s="253">
        <v>0</v>
      </c>
      <c r="M292" s="251"/>
      <c r="N292" s="254">
        <f>ROUND(L292*K292,0)</f>
        <v>0</v>
      </c>
      <c r="O292" s="251"/>
      <c r="P292" s="251"/>
      <c r="Q292" s="251"/>
      <c r="R292" s="134"/>
      <c r="T292" s="165" t="s">
        <v>3</v>
      </c>
      <c r="U292" s="40" t="s">
        <v>39</v>
      </c>
      <c r="V292" s="32"/>
      <c r="W292" s="166">
        <f>V292*K292</f>
        <v>0</v>
      </c>
      <c r="X292" s="166">
        <v>0</v>
      </c>
      <c r="Y292" s="166">
        <f>X292*K292</f>
        <v>0</v>
      </c>
      <c r="Z292" s="166">
        <v>0</v>
      </c>
      <c r="AA292" s="167">
        <f>Z292*K292</f>
        <v>0</v>
      </c>
      <c r="AR292" s="14" t="s">
        <v>212</v>
      </c>
      <c r="AT292" s="14" t="s">
        <v>217</v>
      </c>
      <c r="AU292" s="14" t="s">
        <v>84</v>
      </c>
      <c r="AY292" s="14" t="s">
        <v>196</v>
      </c>
      <c r="BE292" s="110">
        <f>IF(U292="základní",N292,0)</f>
        <v>0</v>
      </c>
      <c r="BF292" s="110">
        <f>IF(U292="snížená",N292,0)</f>
        <v>0</v>
      </c>
      <c r="BG292" s="110">
        <f>IF(U292="zákl. přenesená",N292,0)</f>
        <v>0</v>
      </c>
      <c r="BH292" s="110">
        <f>IF(U292="sníž. přenesená",N292,0)</f>
        <v>0</v>
      </c>
      <c r="BI292" s="110">
        <f>IF(U292="nulová",N292,0)</f>
        <v>0</v>
      </c>
      <c r="BJ292" s="14" t="s">
        <v>9</v>
      </c>
      <c r="BK292" s="110">
        <f>ROUND(L292*K292,0)</f>
        <v>0</v>
      </c>
      <c r="BL292" s="14" t="s">
        <v>212</v>
      </c>
      <c r="BM292" s="14" t="s">
        <v>2837</v>
      </c>
    </row>
    <row r="293" spans="2:63" s="10" customFormat="1" ht="29.85" customHeight="1">
      <c r="B293" s="150"/>
      <c r="C293" s="151"/>
      <c r="D293" s="160" t="s">
        <v>2704</v>
      </c>
      <c r="E293" s="160"/>
      <c r="F293" s="160"/>
      <c r="G293" s="160"/>
      <c r="H293" s="160"/>
      <c r="I293" s="160"/>
      <c r="J293" s="160"/>
      <c r="K293" s="160"/>
      <c r="L293" s="160"/>
      <c r="M293" s="160"/>
      <c r="N293" s="264">
        <f>BK293</f>
        <v>0</v>
      </c>
      <c r="O293" s="265"/>
      <c r="P293" s="265"/>
      <c r="Q293" s="265"/>
      <c r="R293" s="153"/>
      <c r="T293" s="154"/>
      <c r="U293" s="151"/>
      <c r="V293" s="151"/>
      <c r="W293" s="155">
        <f>SUM(W294:W296)</f>
        <v>0</v>
      </c>
      <c r="X293" s="151"/>
      <c r="Y293" s="155">
        <f>SUM(Y294:Y296)</f>
        <v>0</v>
      </c>
      <c r="Z293" s="151"/>
      <c r="AA293" s="156">
        <f>SUM(AA294:AA296)</f>
        <v>0</v>
      </c>
      <c r="AR293" s="157" t="s">
        <v>9</v>
      </c>
      <c r="AT293" s="158" t="s">
        <v>73</v>
      </c>
      <c r="AU293" s="158" t="s">
        <v>9</v>
      </c>
      <c r="AY293" s="157" t="s">
        <v>196</v>
      </c>
      <c r="BK293" s="159">
        <f>SUM(BK294:BK296)</f>
        <v>0</v>
      </c>
    </row>
    <row r="294" spans="2:65" s="1" customFormat="1" ht="22.5" customHeight="1">
      <c r="B294" s="132"/>
      <c r="C294" s="168" t="s">
        <v>74</v>
      </c>
      <c r="D294" s="168" t="s">
        <v>217</v>
      </c>
      <c r="E294" s="169" t="s">
        <v>505</v>
      </c>
      <c r="F294" s="252" t="s">
        <v>506</v>
      </c>
      <c r="G294" s="251"/>
      <c r="H294" s="251"/>
      <c r="I294" s="251"/>
      <c r="J294" s="170" t="s">
        <v>485</v>
      </c>
      <c r="K294" s="171">
        <v>16</v>
      </c>
      <c r="L294" s="253">
        <v>0</v>
      </c>
      <c r="M294" s="251"/>
      <c r="N294" s="254">
        <f>ROUND(L294*K294,0)</f>
        <v>0</v>
      </c>
      <c r="O294" s="251"/>
      <c r="P294" s="251"/>
      <c r="Q294" s="251"/>
      <c r="R294" s="134"/>
      <c r="T294" s="165" t="s">
        <v>3</v>
      </c>
      <c r="U294" s="40" t="s">
        <v>39</v>
      </c>
      <c r="V294" s="32"/>
      <c r="W294" s="166">
        <f>V294*K294</f>
        <v>0</v>
      </c>
      <c r="X294" s="166">
        <v>0</v>
      </c>
      <c r="Y294" s="166">
        <f>X294*K294</f>
        <v>0</v>
      </c>
      <c r="Z294" s="166">
        <v>0</v>
      </c>
      <c r="AA294" s="167">
        <f>Z294*K294</f>
        <v>0</v>
      </c>
      <c r="AR294" s="14" t="s">
        <v>212</v>
      </c>
      <c r="AT294" s="14" t="s">
        <v>217</v>
      </c>
      <c r="AU294" s="14" t="s">
        <v>84</v>
      </c>
      <c r="AY294" s="14" t="s">
        <v>196</v>
      </c>
      <c r="BE294" s="110">
        <f>IF(U294="základní",N294,0)</f>
        <v>0</v>
      </c>
      <c r="BF294" s="110">
        <f>IF(U294="snížená",N294,0)</f>
        <v>0</v>
      </c>
      <c r="BG294" s="110">
        <f>IF(U294="zákl. přenesená",N294,0)</f>
        <v>0</v>
      </c>
      <c r="BH294" s="110">
        <f>IF(U294="sníž. přenesená",N294,0)</f>
        <v>0</v>
      </c>
      <c r="BI294" s="110">
        <f>IF(U294="nulová",N294,0)</f>
        <v>0</v>
      </c>
      <c r="BJ294" s="14" t="s">
        <v>9</v>
      </c>
      <c r="BK294" s="110">
        <f>ROUND(L294*K294,0)</f>
        <v>0</v>
      </c>
      <c r="BL294" s="14" t="s">
        <v>212</v>
      </c>
      <c r="BM294" s="14" t="s">
        <v>2838</v>
      </c>
    </row>
    <row r="295" spans="2:65" s="1" customFormat="1" ht="22.5" customHeight="1">
      <c r="B295" s="132"/>
      <c r="C295" s="168" t="s">
        <v>74</v>
      </c>
      <c r="D295" s="168" t="s">
        <v>217</v>
      </c>
      <c r="E295" s="169" t="s">
        <v>2839</v>
      </c>
      <c r="F295" s="252" t="s">
        <v>509</v>
      </c>
      <c r="G295" s="251"/>
      <c r="H295" s="251"/>
      <c r="I295" s="251"/>
      <c r="J295" s="170" t="s">
        <v>386</v>
      </c>
      <c r="K295" s="171">
        <v>1</v>
      </c>
      <c r="L295" s="253">
        <v>0</v>
      </c>
      <c r="M295" s="251"/>
      <c r="N295" s="254">
        <f>ROUND(L295*K295,0)</f>
        <v>0</v>
      </c>
      <c r="O295" s="251"/>
      <c r="P295" s="251"/>
      <c r="Q295" s="251"/>
      <c r="R295" s="134"/>
      <c r="T295" s="165" t="s">
        <v>3</v>
      </c>
      <c r="U295" s="40" t="s">
        <v>39</v>
      </c>
      <c r="V295" s="32"/>
      <c r="W295" s="166">
        <f>V295*K295</f>
        <v>0</v>
      </c>
      <c r="X295" s="166">
        <v>0</v>
      </c>
      <c r="Y295" s="166">
        <f>X295*K295</f>
        <v>0</v>
      </c>
      <c r="Z295" s="166">
        <v>0</v>
      </c>
      <c r="AA295" s="167">
        <f>Z295*K295</f>
        <v>0</v>
      </c>
      <c r="AR295" s="14" t="s">
        <v>212</v>
      </c>
      <c r="AT295" s="14" t="s">
        <v>217</v>
      </c>
      <c r="AU295" s="14" t="s">
        <v>84</v>
      </c>
      <c r="AY295" s="14" t="s">
        <v>196</v>
      </c>
      <c r="BE295" s="110">
        <f>IF(U295="základní",N295,0)</f>
        <v>0</v>
      </c>
      <c r="BF295" s="110">
        <f>IF(U295="snížená",N295,0)</f>
        <v>0</v>
      </c>
      <c r="BG295" s="110">
        <f>IF(U295="zákl. přenesená",N295,0)</f>
        <v>0</v>
      </c>
      <c r="BH295" s="110">
        <f>IF(U295="sníž. přenesená",N295,0)</f>
        <v>0</v>
      </c>
      <c r="BI295" s="110">
        <f>IF(U295="nulová",N295,0)</f>
        <v>0</v>
      </c>
      <c r="BJ295" s="14" t="s">
        <v>9</v>
      </c>
      <c r="BK295" s="110">
        <f>ROUND(L295*K295,0)</f>
        <v>0</v>
      </c>
      <c r="BL295" s="14" t="s">
        <v>212</v>
      </c>
      <c r="BM295" s="14" t="s">
        <v>2840</v>
      </c>
    </row>
    <row r="296" spans="2:47" s="1" customFormat="1" ht="22.5" customHeight="1">
      <c r="B296" s="31"/>
      <c r="C296" s="32"/>
      <c r="D296" s="32"/>
      <c r="E296" s="32"/>
      <c r="F296" s="270" t="s">
        <v>511</v>
      </c>
      <c r="G296" s="204"/>
      <c r="H296" s="204"/>
      <c r="I296" s="204"/>
      <c r="J296" s="32"/>
      <c r="K296" s="32"/>
      <c r="L296" s="32"/>
      <c r="M296" s="32"/>
      <c r="N296" s="32"/>
      <c r="O296" s="32"/>
      <c r="P296" s="32"/>
      <c r="Q296" s="32"/>
      <c r="R296" s="33"/>
      <c r="T296" s="70"/>
      <c r="U296" s="32"/>
      <c r="V296" s="32"/>
      <c r="W296" s="32"/>
      <c r="X296" s="32"/>
      <c r="Y296" s="32"/>
      <c r="Z296" s="32"/>
      <c r="AA296" s="71"/>
      <c r="AT296" s="14" t="s">
        <v>348</v>
      </c>
      <c r="AU296" s="14" t="s">
        <v>84</v>
      </c>
    </row>
    <row r="297" spans="2:63" s="10" customFormat="1" ht="37.35" customHeight="1">
      <c r="B297" s="150"/>
      <c r="C297" s="151"/>
      <c r="D297" s="152" t="s">
        <v>2705</v>
      </c>
      <c r="E297" s="152"/>
      <c r="F297" s="152"/>
      <c r="G297" s="152"/>
      <c r="H297" s="152"/>
      <c r="I297" s="152"/>
      <c r="J297" s="152"/>
      <c r="K297" s="152"/>
      <c r="L297" s="152"/>
      <c r="M297" s="152"/>
      <c r="N297" s="240">
        <f aca="true" t="shared" si="65" ref="N297:N303">BK297</f>
        <v>0</v>
      </c>
      <c r="O297" s="238"/>
      <c r="P297" s="238"/>
      <c r="Q297" s="238"/>
      <c r="R297" s="153"/>
      <c r="T297" s="154"/>
      <c r="U297" s="151"/>
      <c r="V297" s="151"/>
      <c r="W297" s="155">
        <v>0</v>
      </c>
      <c r="X297" s="151"/>
      <c r="Y297" s="155">
        <v>0</v>
      </c>
      <c r="Z297" s="151"/>
      <c r="AA297" s="156">
        <v>0</v>
      </c>
      <c r="AR297" s="157" t="s">
        <v>9</v>
      </c>
      <c r="AT297" s="158" t="s">
        <v>73</v>
      </c>
      <c r="AU297" s="158" t="s">
        <v>74</v>
      </c>
      <c r="AY297" s="157" t="s">
        <v>196</v>
      </c>
      <c r="BK297" s="159">
        <v>0</v>
      </c>
    </row>
    <row r="298" spans="2:63" s="1" customFormat="1" ht="49.9" customHeight="1">
      <c r="B298" s="31"/>
      <c r="C298" s="32"/>
      <c r="D298" s="152" t="s">
        <v>349</v>
      </c>
      <c r="E298" s="32"/>
      <c r="F298" s="32"/>
      <c r="G298" s="32"/>
      <c r="H298" s="32"/>
      <c r="I298" s="32"/>
      <c r="J298" s="32"/>
      <c r="K298" s="32"/>
      <c r="L298" s="32"/>
      <c r="M298" s="32"/>
      <c r="N298" s="268">
        <f t="shared" si="65"/>
        <v>0</v>
      </c>
      <c r="O298" s="269"/>
      <c r="P298" s="269"/>
      <c r="Q298" s="269"/>
      <c r="R298" s="33"/>
      <c r="T298" s="70"/>
      <c r="U298" s="32"/>
      <c r="V298" s="32"/>
      <c r="W298" s="32"/>
      <c r="X298" s="32"/>
      <c r="Y298" s="32"/>
      <c r="Z298" s="32"/>
      <c r="AA298" s="71"/>
      <c r="AT298" s="14" t="s">
        <v>73</v>
      </c>
      <c r="AU298" s="14" t="s">
        <v>74</v>
      </c>
      <c r="AY298" s="14" t="s">
        <v>350</v>
      </c>
      <c r="BK298" s="110">
        <f>SUM(BK299:BK303)</f>
        <v>0</v>
      </c>
    </row>
    <row r="299" spans="2:63" s="1" customFormat="1" ht="22.35" customHeight="1">
      <c r="B299" s="31"/>
      <c r="C299" s="173" t="s">
        <v>3</v>
      </c>
      <c r="D299" s="173" t="s">
        <v>217</v>
      </c>
      <c r="E299" s="174" t="s">
        <v>3</v>
      </c>
      <c r="F299" s="257" t="s">
        <v>3</v>
      </c>
      <c r="G299" s="258"/>
      <c r="H299" s="258"/>
      <c r="I299" s="258"/>
      <c r="J299" s="175" t="s">
        <v>3</v>
      </c>
      <c r="K299" s="172"/>
      <c r="L299" s="253"/>
      <c r="M299" s="255"/>
      <c r="N299" s="256">
        <f t="shared" si="65"/>
        <v>0</v>
      </c>
      <c r="O299" s="255"/>
      <c r="P299" s="255"/>
      <c r="Q299" s="255"/>
      <c r="R299" s="33"/>
      <c r="T299" s="165" t="s">
        <v>3</v>
      </c>
      <c r="U299" s="176" t="s">
        <v>39</v>
      </c>
      <c r="V299" s="32"/>
      <c r="W299" s="32"/>
      <c r="X299" s="32"/>
      <c r="Y299" s="32"/>
      <c r="Z299" s="32"/>
      <c r="AA299" s="71"/>
      <c r="AT299" s="14" t="s">
        <v>350</v>
      </c>
      <c r="AU299" s="14" t="s">
        <v>9</v>
      </c>
      <c r="AY299" s="14" t="s">
        <v>350</v>
      </c>
      <c r="BE299" s="110">
        <f>IF(U299="základní",N299,0)</f>
        <v>0</v>
      </c>
      <c r="BF299" s="110">
        <f>IF(U299="snížená",N299,0)</f>
        <v>0</v>
      </c>
      <c r="BG299" s="110">
        <f>IF(U299="zákl. přenesená",N299,0)</f>
        <v>0</v>
      </c>
      <c r="BH299" s="110">
        <f>IF(U299="sníž. přenesená",N299,0)</f>
        <v>0</v>
      </c>
      <c r="BI299" s="110">
        <f>IF(U299="nulová",N299,0)</f>
        <v>0</v>
      </c>
      <c r="BJ299" s="14" t="s">
        <v>9</v>
      </c>
      <c r="BK299" s="110">
        <f>L299*K299</f>
        <v>0</v>
      </c>
    </row>
    <row r="300" spans="2:63" s="1" customFormat="1" ht="22.35" customHeight="1">
      <c r="B300" s="31"/>
      <c r="C300" s="173" t="s">
        <v>3</v>
      </c>
      <c r="D300" s="173" t="s">
        <v>217</v>
      </c>
      <c r="E300" s="174" t="s">
        <v>3</v>
      </c>
      <c r="F300" s="257" t="s">
        <v>3</v>
      </c>
      <c r="G300" s="258"/>
      <c r="H300" s="258"/>
      <c r="I300" s="258"/>
      <c r="J300" s="175" t="s">
        <v>3</v>
      </c>
      <c r="K300" s="172"/>
      <c r="L300" s="253"/>
      <c r="M300" s="255"/>
      <c r="N300" s="256">
        <f t="shared" si="65"/>
        <v>0</v>
      </c>
      <c r="O300" s="255"/>
      <c r="P300" s="255"/>
      <c r="Q300" s="255"/>
      <c r="R300" s="33"/>
      <c r="T300" s="165" t="s">
        <v>3</v>
      </c>
      <c r="U300" s="176" t="s">
        <v>39</v>
      </c>
      <c r="V300" s="32"/>
      <c r="W300" s="32"/>
      <c r="X300" s="32"/>
      <c r="Y300" s="32"/>
      <c r="Z300" s="32"/>
      <c r="AA300" s="71"/>
      <c r="AT300" s="14" t="s">
        <v>350</v>
      </c>
      <c r="AU300" s="14" t="s">
        <v>9</v>
      </c>
      <c r="AY300" s="14" t="s">
        <v>350</v>
      </c>
      <c r="BE300" s="110">
        <f>IF(U300="základní",N300,0)</f>
        <v>0</v>
      </c>
      <c r="BF300" s="110">
        <f>IF(U300="snížená",N300,0)</f>
        <v>0</v>
      </c>
      <c r="BG300" s="110">
        <f>IF(U300="zákl. přenesená",N300,0)</f>
        <v>0</v>
      </c>
      <c r="BH300" s="110">
        <f>IF(U300="sníž. přenesená",N300,0)</f>
        <v>0</v>
      </c>
      <c r="BI300" s="110">
        <f>IF(U300="nulová",N300,0)</f>
        <v>0</v>
      </c>
      <c r="BJ300" s="14" t="s">
        <v>9</v>
      </c>
      <c r="BK300" s="110">
        <f>L300*K300</f>
        <v>0</v>
      </c>
    </row>
    <row r="301" spans="2:63" s="1" customFormat="1" ht="22.35" customHeight="1">
      <c r="B301" s="31"/>
      <c r="C301" s="173" t="s">
        <v>3</v>
      </c>
      <c r="D301" s="173" t="s">
        <v>217</v>
      </c>
      <c r="E301" s="174" t="s">
        <v>3</v>
      </c>
      <c r="F301" s="257" t="s">
        <v>3</v>
      </c>
      <c r="G301" s="258"/>
      <c r="H301" s="258"/>
      <c r="I301" s="258"/>
      <c r="J301" s="175" t="s">
        <v>3</v>
      </c>
      <c r="K301" s="172"/>
      <c r="L301" s="253"/>
      <c r="M301" s="255"/>
      <c r="N301" s="256">
        <f t="shared" si="65"/>
        <v>0</v>
      </c>
      <c r="O301" s="255"/>
      <c r="P301" s="255"/>
      <c r="Q301" s="255"/>
      <c r="R301" s="33"/>
      <c r="T301" s="165" t="s">
        <v>3</v>
      </c>
      <c r="U301" s="176" t="s">
        <v>39</v>
      </c>
      <c r="V301" s="32"/>
      <c r="W301" s="32"/>
      <c r="X301" s="32"/>
      <c r="Y301" s="32"/>
      <c r="Z301" s="32"/>
      <c r="AA301" s="71"/>
      <c r="AT301" s="14" t="s">
        <v>350</v>
      </c>
      <c r="AU301" s="14" t="s">
        <v>9</v>
      </c>
      <c r="AY301" s="14" t="s">
        <v>350</v>
      </c>
      <c r="BE301" s="110">
        <f>IF(U301="základní",N301,0)</f>
        <v>0</v>
      </c>
      <c r="BF301" s="110">
        <f>IF(U301="snížená",N301,0)</f>
        <v>0</v>
      </c>
      <c r="BG301" s="110">
        <f>IF(U301="zákl. přenesená",N301,0)</f>
        <v>0</v>
      </c>
      <c r="BH301" s="110">
        <f>IF(U301="sníž. přenesená",N301,0)</f>
        <v>0</v>
      </c>
      <c r="BI301" s="110">
        <f>IF(U301="nulová",N301,0)</f>
        <v>0</v>
      </c>
      <c r="BJ301" s="14" t="s">
        <v>9</v>
      </c>
      <c r="BK301" s="110">
        <f>L301*K301</f>
        <v>0</v>
      </c>
    </row>
    <row r="302" spans="2:63" s="1" customFormat="1" ht="22.35" customHeight="1">
      <c r="B302" s="31"/>
      <c r="C302" s="173" t="s">
        <v>3</v>
      </c>
      <c r="D302" s="173" t="s">
        <v>217</v>
      </c>
      <c r="E302" s="174" t="s">
        <v>3</v>
      </c>
      <c r="F302" s="257" t="s">
        <v>3</v>
      </c>
      <c r="G302" s="258"/>
      <c r="H302" s="258"/>
      <c r="I302" s="258"/>
      <c r="J302" s="175" t="s">
        <v>3</v>
      </c>
      <c r="K302" s="172"/>
      <c r="L302" s="253"/>
      <c r="M302" s="255"/>
      <c r="N302" s="256">
        <f t="shared" si="65"/>
        <v>0</v>
      </c>
      <c r="O302" s="255"/>
      <c r="P302" s="255"/>
      <c r="Q302" s="255"/>
      <c r="R302" s="33"/>
      <c r="T302" s="165" t="s">
        <v>3</v>
      </c>
      <c r="U302" s="176" t="s">
        <v>39</v>
      </c>
      <c r="V302" s="32"/>
      <c r="W302" s="32"/>
      <c r="X302" s="32"/>
      <c r="Y302" s="32"/>
      <c r="Z302" s="32"/>
      <c r="AA302" s="71"/>
      <c r="AT302" s="14" t="s">
        <v>350</v>
      </c>
      <c r="AU302" s="14" t="s">
        <v>9</v>
      </c>
      <c r="AY302" s="14" t="s">
        <v>350</v>
      </c>
      <c r="BE302" s="110">
        <f>IF(U302="základní",N302,0)</f>
        <v>0</v>
      </c>
      <c r="BF302" s="110">
        <f>IF(U302="snížená",N302,0)</f>
        <v>0</v>
      </c>
      <c r="BG302" s="110">
        <f>IF(U302="zákl. přenesená",N302,0)</f>
        <v>0</v>
      </c>
      <c r="BH302" s="110">
        <f>IF(U302="sníž. přenesená",N302,0)</f>
        <v>0</v>
      </c>
      <c r="BI302" s="110">
        <f>IF(U302="nulová",N302,0)</f>
        <v>0</v>
      </c>
      <c r="BJ302" s="14" t="s">
        <v>9</v>
      </c>
      <c r="BK302" s="110">
        <f>L302*K302</f>
        <v>0</v>
      </c>
    </row>
    <row r="303" spans="2:63" s="1" customFormat="1" ht="22.35" customHeight="1">
      <c r="B303" s="31"/>
      <c r="C303" s="173" t="s">
        <v>3</v>
      </c>
      <c r="D303" s="173" t="s">
        <v>217</v>
      </c>
      <c r="E303" s="174" t="s">
        <v>3</v>
      </c>
      <c r="F303" s="257" t="s">
        <v>3</v>
      </c>
      <c r="G303" s="258"/>
      <c r="H303" s="258"/>
      <c r="I303" s="258"/>
      <c r="J303" s="175" t="s">
        <v>3</v>
      </c>
      <c r="K303" s="172"/>
      <c r="L303" s="253"/>
      <c r="M303" s="255"/>
      <c r="N303" s="256">
        <f t="shared" si="65"/>
        <v>0</v>
      </c>
      <c r="O303" s="255"/>
      <c r="P303" s="255"/>
      <c r="Q303" s="255"/>
      <c r="R303" s="33"/>
      <c r="T303" s="165" t="s">
        <v>3</v>
      </c>
      <c r="U303" s="176" t="s">
        <v>39</v>
      </c>
      <c r="V303" s="52"/>
      <c r="W303" s="52"/>
      <c r="X303" s="52"/>
      <c r="Y303" s="52"/>
      <c r="Z303" s="52"/>
      <c r="AA303" s="54"/>
      <c r="AT303" s="14" t="s">
        <v>350</v>
      </c>
      <c r="AU303" s="14" t="s">
        <v>9</v>
      </c>
      <c r="AY303" s="14" t="s">
        <v>350</v>
      </c>
      <c r="BE303" s="110">
        <f>IF(U303="základní",N303,0)</f>
        <v>0</v>
      </c>
      <c r="BF303" s="110">
        <f>IF(U303="snížená",N303,0)</f>
        <v>0</v>
      </c>
      <c r="BG303" s="110">
        <f>IF(U303="zákl. přenesená",N303,0)</f>
        <v>0</v>
      </c>
      <c r="BH303" s="110">
        <f>IF(U303="sníž. přenesená",N303,0)</f>
        <v>0</v>
      </c>
      <c r="BI303" s="110">
        <f>IF(U303="nulová",N303,0)</f>
        <v>0</v>
      </c>
      <c r="BJ303" s="14" t="s">
        <v>9</v>
      </c>
      <c r="BK303" s="110">
        <f>L303*K303</f>
        <v>0</v>
      </c>
    </row>
    <row r="304" spans="2:18" s="1" customFormat="1" ht="6.95" customHeight="1">
      <c r="B304" s="55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7"/>
    </row>
  </sheetData>
  <mergeCells count="474">
    <mergeCell ref="H1:K1"/>
    <mergeCell ref="S2:AC2"/>
    <mergeCell ref="N248:Q248"/>
    <mergeCell ref="N250:Q250"/>
    <mergeCell ref="N257:Q257"/>
    <mergeCell ref="N263:Q263"/>
    <mergeCell ref="N281:Q281"/>
    <mergeCell ref="N283:Q283"/>
    <mergeCell ref="N291:Q291"/>
    <mergeCell ref="N175:Q175"/>
    <mergeCell ref="N177:Q177"/>
    <mergeCell ref="N179:Q179"/>
    <mergeCell ref="N183:Q183"/>
    <mergeCell ref="N185:Q185"/>
    <mergeCell ref="N189:Q189"/>
    <mergeCell ref="N191:Q191"/>
    <mergeCell ref="N193:Q193"/>
    <mergeCell ref="N203:Q203"/>
    <mergeCell ref="N154:Q154"/>
    <mergeCell ref="N155:Q155"/>
    <mergeCell ref="N156:Q156"/>
    <mergeCell ref="N158:Q158"/>
    <mergeCell ref="N160:Q160"/>
    <mergeCell ref="N162:Q162"/>
    <mergeCell ref="N208:Q208"/>
    <mergeCell ref="N213:Q213"/>
    <mergeCell ref="N214:Q214"/>
    <mergeCell ref="N215:Q215"/>
    <mergeCell ref="N220:Q220"/>
    <mergeCell ref="N225:Q225"/>
    <mergeCell ref="N230:Q230"/>
    <mergeCell ref="N244:Q244"/>
    <mergeCell ref="N245:Q245"/>
    <mergeCell ref="F290:I290"/>
    <mergeCell ref="L290:M290"/>
    <mergeCell ref="N290:Q290"/>
    <mergeCell ref="F292:I292"/>
    <mergeCell ref="L292:M292"/>
    <mergeCell ref="N292:Q292"/>
    <mergeCell ref="F294:I294"/>
    <mergeCell ref="L294:M294"/>
    <mergeCell ref="N294:Q294"/>
    <mergeCell ref="N293:Q293"/>
    <mergeCell ref="F303:I303"/>
    <mergeCell ref="L303:M303"/>
    <mergeCell ref="N303:Q303"/>
    <mergeCell ref="F295:I295"/>
    <mergeCell ref="L295:M295"/>
    <mergeCell ref="N295:Q295"/>
    <mergeCell ref="F296:I296"/>
    <mergeCell ref="F299:I299"/>
    <mergeCell ref="L299:M299"/>
    <mergeCell ref="N299:Q299"/>
    <mergeCell ref="F300:I300"/>
    <mergeCell ref="L300:M300"/>
    <mergeCell ref="N300:Q300"/>
    <mergeCell ref="N298:Q298"/>
    <mergeCell ref="F301:I301"/>
    <mergeCell ref="L301:M301"/>
    <mergeCell ref="N301:Q301"/>
    <mergeCell ref="F302:I302"/>
    <mergeCell ref="L302:M302"/>
    <mergeCell ref="N302:Q302"/>
    <mergeCell ref="N297:Q297"/>
    <mergeCell ref="F289:I289"/>
    <mergeCell ref="L289:M289"/>
    <mergeCell ref="N289:Q289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79:I279"/>
    <mergeCell ref="L279:M279"/>
    <mergeCell ref="N279:Q279"/>
    <mergeCell ref="F280:I280"/>
    <mergeCell ref="L280:M280"/>
    <mergeCell ref="N280:Q280"/>
    <mergeCell ref="F282:I282"/>
    <mergeCell ref="L282:M282"/>
    <mergeCell ref="N282:Q282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56:I256"/>
    <mergeCell ref="L256:M256"/>
    <mergeCell ref="N256:Q256"/>
    <mergeCell ref="F258:I258"/>
    <mergeCell ref="L258:M258"/>
    <mergeCell ref="N258:Q258"/>
    <mergeCell ref="F259:I259"/>
    <mergeCell ref="L259:M259"/>
    <mergeCell ref="N259:Q259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49:I249"/>
    <mergeCell ref="L249:M249"/>
    <mergeCell ref="N249:Q249"/>
    <mergeCell ref="F251:I251"/>
    <mergeCell ref="L251:M251"/>
    <mergeCell ref="N251:Q251"/>
    <mergeCell ref="F252:I252"/>
    <mergeCell ref="L252:M252"/>
    <mergeCell ref="N252:Q252"/>
    <mergeCell ref="F242:I242"/>
    <mergeCell ref="L242:M242"/>
    <mergeCell ref="N242:Q242"/>
    <mergeCell ref="F243:I243"/>
    <mergeCell ref="L243:M243"/>
    <mergeCell ref="N243:Q243"/>
    <mergeCell ref="F247:I247"/>
    <mergeCell ref="L247:M247"/>
    <mergeCell ref="N247:Q247"/>
    <mergeCell ref="N246:Q246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29:I229"/>
    <mergeCell ref="L229:M229"/>
    <mergeCell ref="N229:Q229"/>
    <mergeCell ref="F231:I231"/>
    <mergeCell ref="L231:M231"/>
    <mergeCell ref="N231:Q231"/>
    <mergeCell ref="F232:I232"/>
    <mergeCell ref="L232:M232"/>
    <mergeCell ref="N232:Q232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8:I218"/>
    <mergeCell ref="L218:M218"/>
    <mergeCell ref="N218:Q218"/>
    <mergeCell ref="F219:I219"/>
    <mergeCell ref="L219:M219"/>
    <mergeCell ref="N219:Q219"/>
    <mergeCell ref="F221:I221"/>
    <mergeCell ref="L221:M221"/>
    <mergeCell ref="N221:Q221"/>
    <mergeCell ref="F212:I212"/>
    <mergeCell ref="L212:M212"/>
    <mergeCell ref="N212:Q212"/>
    <mergeCell ref="F216:I216"/>
    <mergeCell ref="L216:M216"/>
    <mergeCell ref="N216:Q216"/>
    <mergeCell ref="F217:I217"/>
    <mergeCell ref="L217:M217"/>
    <mergeCell ref="N217:Q21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1:I201"/>
    <mergeCell ref="L201:M201"/>
    <mergeCell ref="N201:Q201"/>
    <mergeCell ref="F202:I202"/>
    <mergeCell ref="L202:M202"/>
    <mergeCell ref="N202:Q202"/>
    <mergeCell ref="F204:I204"/>
    <mergeCell ref="L204:M204"/>
    <mergeCell ref="N204:Q204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0:I190"/>
    <mergeCell ref="L190:M190"/>
    <mergeCell ref="N190:Q190"/>
    <mergeCell ref="F192:I192"/>
    <mergeCell ref="L192:M192"/>
    <mergeCell ref="N192:Q192"/>
    <mergeCell ref="F194:I194"/>
    <mergeCell ref="L194:M194"/>
    <mergeCell ref="N194:Q19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76:I176"/>
    <mergeCell ref="L176:M176"/>
    <mergeCell ref="N176:Q176"/>
    <mergeCell ref="F178:I178"/>
    <mergeCell ref="L178:M178"/>
    <mergeCell ref="N178:Q178"/>
    <mergeCell ref="F180:I180"/>
    <mergeCell ref="L180:M180"/>
    <mergeCell ref="N180:Q180"/>
    <mergeCell ref="F170:I170"/>
    <mergeCell ref="L170:M170"/>
    <mergeCell ref="N170:Q170"/>
    <mergeCell ref="F172:I172"/>
    <mergeCell ref="L172:M172"/>
    <mergeCell ref="N172:Q172"/>
    <mergeCell ref="F174:I174"/>
    <mergeCell ref="L174:M174"/>
    <mergeCell ref="N174:Q174"/>
    <mergeCell ref="N171:Q171"/>
    <mergeCell ref="N173:Q173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3:I163"/>
    <mergeCell ref="L163:M163"/>
    <mergeCell ref="N163:Q163"/>
    <mergeCell ref="F165:I165"/>
    <mergeCell ref="L165:M165"/>
    <mergeCell ref="N165:Q165"/>
    <mergeCell ref="F166:I166"/>
    <mergeCell ref="L166:M166"/>
    <mergeCell ref="N166:Q166"/>
    <mergeCell ref="N164:Q164"/>
    <mergeCell ref="F157:I157"/>
    <mergeCell ref="L157:M157"/>
    <mergeCell ref="N157:Q157"/>
    <mergeCell ref="F159:I159"/>
    <mergeCell ref="L159:M159"/>
    <mergeCell ref="N159:Q159"/>
    <mergeCell ref="F161:I161"/>
    <mergeCell ref="L161:M161"/>
    <mergeCell ref="N161:Q161"/>
    <mergeCell ref="F144:P144"/>
    <mergeCell ref="F145:P145"/>
    <mergeCell ref="F146:P146"/>
    <mergeCell ref="M148:P148"/>
    <mergeCell ref="M150:Q150"/>
    <mergeCell ref="M151:Q151"/>
    <mergeCell ref="F153:I153"/>
    <mergeCell ref="L153:M153"/>
    <mergeCell ref="N153:Q153"/>
    <mergeCell ref="D131:H131"/>
    <mergeCell ref="N131:Q131"/>
    <mergeCell ref="D132:H132"/>
    <mergeCell ref="N132:Q132"/>
    <mergeCell ref="D133:H133"/>
    <mergeCell ref="N133:Q133"/>
    <mergeCell ref="N134:Q134"/>
    <mergeCell ref="L136:Q136"/>
    <mergeCell ref="C142:Q142"/>
    <mergeCell ref="N122:Q122"/>
    <mergeCell ref="N123:Q123"/>
    <mergeCell ref="N124:Q124"/>
    <mergeCell ref="N125:Q125"/>
    <mergeCell ref="N126:Q126"/>
    <mergeCell ref="N128:Q128"/>
    <mergeCell ref="D129:H129"/>
    <mergeCell ref="N129:Q129"/>
    <mergeCell ref="D130:H130"/>
    <mergeCell ref="N130:Q130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299:D304">
      <formula1>"K,M"</formula1>
    </dataValidation>
    <dataValidation type="list" allowBlank="1" showInputMessage="1" showErrorMessage="1" error="Povoleny jsou hodnoty základní, snížená, zákl. přenesená, sníž. přenesená, nulová." sqref="U299:U30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53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139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2841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156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N101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ROUND((((SUM(BE101:BE108)+SUM(BE127:BE215))+SUM(BE217:BE221))),2)</f>
        <v>0</v>
      </c>
      <c r="I33" s="204"/>
      <c r="J33" s="204"/>
      <c r="K33" s="32"/>
      <c r="L33" s="32"/>
      <c r="M33" s="233">
        <f>ROUND(((ROUND((SUM(BE101:BE108)+SUM(BE127:BE215)),2)*F33)+SUM(BE217:BE221)*F33),2)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ROUND((((SUM(BF101:BF108)+SUM(BF127:BF215))+SUM(BF217:BF221))),2)</f>
        <v>0</v>
      </c>
      <c r="I34" s="204"/>
      <c r="J34" s="204"/>
      <c r="K34" s="32"/>
      <c r="L34" s="32"/>
      <c r="M34" s="233">
        <f>ROUND(((ROUND((SUM(BF101:BF108)+SUM(BF127:BF215)),2)*F34)+SUM(BF217:BF221)*F34),2)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ROUND((((SUM(BG101:BG108)+SUM(BG127:BG215))+SUM(BG217:BG221))),2)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ROUND((((SUM(BH101:BH108)+SUM(BH127:BH215))+SUM(BH217:BH221))),2)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ROUND((((SUM(BI101:BI108)+SUM(BI127:BI215))+SUM(BI217:BI221))),2)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2841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ÚT - STROJNÍ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N127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999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N128</f>
        <v>0</v>
      </c>
      <c r="O90" s="239"/>
      <c r="P90" s="239"/>
      <c r="Q90" s="239"/>
      <c r="R90" s="127"/>
    </row>
    <row r="91" spans="2:18" s="7" customFormat="1" ht="24.95" customHeight="1">
      <c r="B91" s="124"/>
      <c r="C91" s="125"/>
      <c r="D91" s="126" t="s">
        <v>2842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8">
        <f>N136</f>
        <v>0</v>
      </c>
      <c r="O91" s="239"/>
      <c r="P91" s="239"/>
      <c r="Q91" s="239"/>
      <c r="R91" s="127"/>
    </row>
    <row r="92" spans="2:18" s="7" customFormat="1" ht="24.95" customHeight="1">
      <c r="B92" s="124"/>
      <c r="C92" s="125"/>
      <c r="D92" s="126" t="s">
        <v>2843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8">
        <f>N141</f>
        <v>0</v>
      </c>
      <c r="O92" s="239"/>
      <c r="P92" s="239"/>
      <c r="Q92" s="239"/>
      <c r="R92" s="127"/>
    </row>
    <row r="93" spans="2:18" s="7" customFormat="1" ht="24.95" customHeight="1">
      <c r="B93" s="124"/>
      <c r="C93" s="125"/>
      <c r="D93" s="126" t="s">
        <v>2844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8">
        <f>N147</f>
        <v>0</v>
      </c>
      <c r="O93" s="239"/>
      <c r="P93" s="239"/>
      <c r="Q93" s="239"/>
      <c r="R93" s="127"/>
    </row>
    <row r="94" spans="2:18" s="7" customFormat="1" ht="24.95" customHeight="1">
      <c r="B94" s="124"/>
      <c r="C94" s="125"/>
      <c r="D94" s="126" t="s">
        <v>2845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38">
        <f>N159</f>
        <v>0</v>
      </c>
      <c r="O94" s="239"/>
      <c r="P94" s="239"/>
      <c r="Q94" s="239"/>
      <c r="R94" s="127"/>
    </row>
    <row r="95" spans="2:18" s="7" customFormat="1" ht="24.95" customHeight="1">
      <c r="B95" s="124"/>
      <c r="C95" s="125"/>
      <c r="D95" s="126" t="s">
        <v>2846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38">
        <f>N203</f>
        <v>0</v>
      </c>
      <c r="O95" s="239"/>
      <c r="P95" s="239"/>
      <c r="Q95" s="239"/>
      <c r="R95" s="127"/>
    </row>
    <row r="96" spans="2:18" s="7" customFormat="1" ht="24.95" customHeight="1">
      <c r="B96" s="124"/>
      <c r="C96" s="125"/>
      <c r="D96" s="126" t="s">
        <v>163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8">
        <f>N206</f>
        <v>0</v>
      </c>
      <c r="O96" s="239"/>
      <c r="P96" s="239"/>
      <c r="Q96" s="239"/>
      <c r="R96" s="127"/>
    </row>
    <row r="97" spans="2:18" s="8" customFormat="1" ht="19.9" customHeight="1">
      <c r="B97" s="128"/>
      <c r="C97" s="95"/>
      <c r="D97" s="106" t="s">
        <v>169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N207</f>
        <v>0</v>
      </c>
      <c r="O97" s="220"/>
      <c r="P97" s="220"/>
      <c r="Q97" s="220"/>
      <c r="R97" s="129"/>
    </row>
    <row r="98" spans="2:18" s="7" customFormat="1" ht="24.95" customHeight="1">
      <c r="B98" s="124"/>
      <c r="C98" s="125"/>
      <c r="D98" s="126" t="s">
        <v>171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38">
        <f>N213</f>
        <v>0</v>
      </c>
      <c r="O98" s="239"/>
      <c r="P98" s="239"/>
      <c r="Q98" s="239"/>
      <c r="R98" s="127"/>
    </row>
    <row r="99" spans="2:18" s="7" customFormat="1" ht="21.75" customHeight="1">
      <c r="B99" s="124"/>
      <c r="C99" s="125"/>
      <c r="D99" s="126" t="s">
        <v>172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40">
        <f>N216</f>
        <v>0</v>
      </c>
      <c r="O99" s="239"/>
      <c r="P99" s="239"/>
      <c r="Q99" s="239"/>
      <c r="R99" s="127"/>
    </row>
    <row r="100" spans="2:18" s="1" customFormat="1" ht="21.7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>
      <c r="B101" s="31"/>
      <c r="C101" s="123" t="s">
        <v>173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41">
        <f>ROUND(N102+N103+N104+N105+N106+N107,2)</f>
        <v>0</v>
      </c>
      <c r="O101" s="204"/>
      <c r="P101" s="204"/>
      <c r="Q101" s="204"/>
      <c r="R101" s="33"/>
      <c r="T101" s="130"/>
      <c r="U101" s="131" t="s">
        <v>38</v>
      </c>
    </row>
    <row r="102" spans="2:65" s="1" customFormat="1" ht="18" customHeight="1">
      <c r="B102" s="132"/>
      <c r="C102" s="133"/>
      <c r="D102" s="227" t="s">
        <v>174</v>
      </c>
      <c r="E102" s="242"/>
      <c r="F102" s="242"/>
      <c r="G102" s="242"/>
      <c r="H102" s="242"/>
      <c r="I102" s="133"/>
      <c r="J102" s="133"/>
      <c r="K102" s="133"/>
      <c r="L102" s="133"/>
      <c r="M102" s="133"/>
      <c r="N102" s="228">
        <f>ROUND(N89*T102,2)</f>
        <v>0</v>
      </c>
      <c r="O102" s="242"/>
      <c r="P102" s="242"/>
      <c r="Q102" s="242"/>
      <c r="R102" s="134"/>
      <c r="S102" s="133"/>
      <c r="T102" s="135"/>
      <c r="U102" s="136" t="s">
        <v>39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175</v>
      </c>
      <c r="AZ102" s="137"/>
      <c r="BA102" s="137"/>
      <c r="BB102" s="137"/>
      <c r="BC102" s="137"/>
      <c r="BD102" s="137"/>
      <c r="BE102" s="139">
        <f aca="true" t="shared" si="0" ref="BE102:BE107">IF(U102="základní",N102,0)</f>
        <v>0</v>
      </c>
      <c r="BF102" s="139">
        <f aca="true" t="shared" si="1" ref="BF102:BF107">IF(U102="snížená",N102,0)</f>
        <v>0</v>
      </c>
      <c r="BG102" s="139">
        <f aca="true" t="shared" si="2" ref="BG102:BG107">IF(U102="zákl. přenesená",N102,0)</f>
        <v>0</v>
      </c>
      <c r="BH102" s="139">
        <f aca="true" t="shared" si="3" ref="BH102:BH107">IF(U102="sníž. přenesená",N102,0)</f>
        <v>0</v>
      </c>
      <c r="BI102" s="139">
        <f aca="true" t="shared" si="4" ref="BI102:BI107">IF(U102="nulová",N102,0)</f>
        <v>0</v>
      </c>
      <c r="BJ102" s="138" t="s">
        <v>9</v>
      </c>
      <c r="BK102" s="137"/>
      <c r="BL102" s="137"/>
      <c r="BM102" s="137"/>
    </row>
    <row r="103" spans="2:65" s="1" customFormat="1" ht="18" customHeight="1">
      <c r="B103" s="132"/>
      <c r="C103" s="133"/>
      <c r="D103" s="227" t="s">
        <v>176</v>
      </c>
      <c r="E103" s="242"/>
      <c r="F103" s="242"/>
      <c r="G103" s="242"/>
      <c r="H103" s="242"/>
      <c r="I103" s="133"/>
      <c r="J103" s="133"/>
      <c r="K103" s="133"/>
      <c r="L103" s="133"/>
      <c r="M103" s="133"/>
      <c r="N103" s="228">
        <f>ROUND(N89*T103,2)</f>
        <v>0</v>
      </c>
      <c r="O103" s="242"/>
      <c r="P103" s="242"/>
      <c r="Q103" s="242"/>
      <c r="R103" s="134"/>
      <c r="S103" s="133"/>
      <c r="T103" s="135"/>
      <c r="U103" s="136" t="s">
        <v>39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175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9</v>
      </c>
      <c r="BK103" s="137"/>
      <c r="BL103" s="137"/>
      <c r="BM103" s="137"/>
    </row>
    <row r="104" spans="2:65" s="1" customFormat="1" ht="18" customHeight="1">
      <c r="B104" s="132"/>
      <c r="C104" s="133"/>
      <c r="D104" s="227" t="s">
        <v>177</v>
      </c>
      <c r="E104" s="242"/>
      <c r="F104" s="242"/>
      <c r="G104" s="242"/>
      <c r="H104" s="242"/>
      <c r="I104" s="133"/>
      <c r="J104" s="133"/>
      <c r="K104" s="133"/>
      <c r="L104" s="133"/>
      <c r="M104" s="133"/>
      <c r="N104" s="228">
        <f>ROUND(N89*T104,2)</f>
        <v>0</v>
      </c>
      <c r="O104" s="242"/>
      <c r="P104" s="242"/>
      <c r="Q104" s="242"/>
      <c r="R104" s="134"/>
      <c r="S104" s="133"/>
      <c r="T104" s="135"/>
      <c r="U104" s="136" t="s">
        <v>39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175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9</v>
      </c>
      <c r="BK104" s="137"/>
      <c r="BL104" s="137"/>
      <c r="BM104" s="137"/>
    </row>
    <row r="105" spans="2:65" s="1" customFormat="1" ht="18" customHeight="1">
      <c r="B105" s="132"/>
      <c r="C105" s="133"/>
      <c r="D105" s="227" t="s">
        <v>178</v>
      </c>
      <c r="E105" s="242"/>
      <c r="F105" s="242"/>
      <c r="G105" s="242"/>
      <c r="H105" s="242"/>
      <c r="I105" s="133"/>
      <c r="J105" s="133"/>
      <c r="K105" s="133"/>
      <c r="L105" s="133"/>
      <c r="M105" s="133"/>
      <c r="N105" s="228">
        <f>ROUND(N89*T105,2)</f>
        <v>0</v>
      </c>
      <c r="O105" s="242"/>
      <c r="P105" s="242"/>
      <c r="Q105" s="242"/>
      <c r="R105" s="134"/>
      <c r="S105" s="133"/>
      <c r="T105" s="135"/>
      <c r="U105" s="136" t="s">
        <v>39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175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9</v>
      </c>
      <c r="BK105" s="137"/>
      <c r="BL105" s="137"/>
      <c r="BM105" s="137"/>
    </row>
    <row r="106" spans="2:65" s="1" customFormat="1" ht="18" customHeight="1">
      <c r="B106" s="132"/>
      <c r="C106" s="133"/>
      <c r="D106" s="227" t="s">
        <v>179</v>
      </c>
      <c r="E106" s="242"/>
      <c r="F106" s="242"/>
      <c r="G106" s="242"/>
      <c r="H106" s="242"/>
      <c r="I106" s="133"/>
      <c r="J106" s="133"/>
      <c r="K106" s="133"/>
      <c r="L106" s="133"/>
      <c r="M106" s="133"/>
      <c r="N106" s="228">
        <f>ROUND(N89*T106,2)</f>
        <v>0</v>
      </c>
      <c r="O106" s="242"/>
      <c r="P106" s="242"/>
      <c r="Q106" s="242"/>
      <c r="R106" s="134"/>
      <c r="S106" s="133"/>
      <c r="T106" s="135"/>
      <c r="U106" s="136" t="s">
        <v>39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175</v>
      </c>
      <c r="AZ106" s="137"/>
      <c r="BA106" s="137"/>
      <c r="BB106" s="137"/>
      <c r="BC106" s="137"/>
      <c r="BD106" s="137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9</v>
      </c>
      <c r="BK106" s="137"/>
      <c r="BL106" s="137"/>
      <c r="BM106" s="137"/>
    </row>
    <row r="107" spans="2:65" s="1" customFormat="1" ht="18" customHeight="1">
      <c r="B107" s="132"/>
      <c r="C107" s="133"/>
      <c r="D107" s="140" t="s">
        <v>180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228">
        <f>ROUND(N89*T107,2)</f>
        <v>0</v>
      </c>
      <c r="O107" s="242"/>
      <c r="P107" s="242"/>
      <c r="Q107" s="242"/>
      <c r="R107" s="134"/>
      <c r="S107" s="133"/>
      <c r="T107" s="141"/>
      <c r="U107" s="142" t="s">
        <v>39</v>
      </c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8" t="s">
        <v>181</v>
      </c>
      <c r="AZ107" s="137"/>
      <c r="BA107" s="137"/>
      <c r="BB107" s="137"/>
      <c r="BC107" s="137"/>
      <c r="BD107" s="137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9</v>
      </c>
      <c r="BK107" s="137"/>
      <c r="BL107" s="137"/>
      <c r="BM107" s="137"/>
    </row>
    <row r="108" spans="2:18" s="1" customFormat="1" ht="13.5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29.25" customHeight="1">
      <c r="B109" s="31"/>
      <c r="C109" s="115" t="s">
        <v>150</v>
      </c>
      <c r="D109" s="116"/>
      <c r="E109" s="116"/>
      <c r="F109" s="116"/>
      <c r="G109" s="116"/>
      <c r="H109" s="116"/>
      <c r="I109" s="116"/>
      <c r="J109" s="116"/>
      <c r="K109" s="116"/>
      <c r="L109" s="225">
        <f>ROUND(SUM(N89+N101),2)</f>
        <v>0</v>
      </c>
      <c r="M109" s="237"/>
      <c r="N109" s="237"/>
      <c r="O109" s="237"/>
      <c r="P109" s="237"/>
      <c r="Q109" s="237"/>
      <c r="R109" s="33"/>
    </row>
    <row r="110" spans="2:18" s="1" customFormat="1" ht="6.95" customHeight="1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4" spans="2:18" s="1" customFormat="1" ht="6.95" customHeight="1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5" spans="2:18" s="1" customFormat="1" ht="36.95" customHeight="1">
      <c r="B115" s="31"/>
      <c r="C115" s="185" t="s">
        <v>182</v>
      </c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33"/>
    </row>
    <row r="116" spans="2:18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30" customHeight="1">
      <c r="B117" s="31"/>
      <c r="C117" s="26" t="s">
        <v>18</v>
      </c>
      <c r="D117" s="32"/>
      <c r="E117" s="32"/>
      <c r="F117" s="229" t="str">
        <f>F6</f>
        <v>ODOLOV</v>
      </c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32"/>
      <c r="R117" s="33"/>
    </row>
    <row r="118" spans="2:18" ht="30" customHeight="1">
      <c r="B118" s="18"/>
      <c r="C118" s="26" t="s">
        <v>153</v>
      </c>
      <c r="D118" s="19"/>
      <c r="E118" s="19"/>
      <c r="F118" s="229" t="s">
        <v>2841</v>
      </c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9"/>
      <c r="R118" s="20"/>
    </row>
    <row r="119" spans="2:18" s="1" customFormat="1" ht="36.95" customHeight="1">
      <c r="B119" s="31"/>
      <c r="C119" s="65" t="s">
        <v>155</v>
      </c>
      <c r="D119" s="32"/>
      <c r="E119" s="32"/>
      <c r="F119" s="205" t="str">
        <f>F8</f>
        <v>ÚT - STROJNÍ</v>
      </c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32"/>
      <c r="R119" s="33"/>
    </row>
    <row r="120" spans="2:18" s="1" customFormat="1" ht="6.9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18" s="1" customFormat="1" ht="18" customHeight="1">
      <c r="B121" s="31"/>
      <c r="C121" s="26" t="s">
        <v>22</v>
      </c>
      <c r="D121" s="32"/>
      <c r="E121" s="32"/>
      <c r="F121" s="24" t="str">
        <f>F10</f>
        <v xml:space="preserve"> </v>
      </c>
      <c r="G121" s="32"/>
      <c r="H121" s="32"/>
      <c r="I121" s="32"/>
      <c r="J121" s="32"/>
      <c r="K121" s="26" t="s">
        <v>24</v>
      </c>
      <c r="L121" s="32"/>
      <c r="M121" s="235" t="str">
        <f>IF(O10="","",O10)</f>
        <v>8.7.2016</v>
      </c>
      <c r="N121" s="204"/>
      <c r="O121" s="204"/>
      <c r="P121" s="204"/>
      <c r="Q121" s="32"/>
      <c r="R121" s="33"/>
    </row>
    <row r="122" spans="2:18" s="1" customFormat="1" ht="6.95" customHeight="1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18" s="1" customFormat="1" ht="15">
      <c r="B123" s="31"/>
      <c r="C123" s="26" t="s">
        <v>26</v>
      </c>
      <c r="D123" s="32"/>
      <c r="E123" s="32"/>
      <c r="F123" s="24" t="str">
        <f>E13</f>
        <v xml:space="preserve"> </v>
      </c>
      <c r="G123" s="32"/>
      <c r="H123" s="32"/>
      <c r="I123" s="32"/>
      <c r="J123" s="32"/>
      <c r="K123" s="26" t="s">
        <v>31</v>
      </c>
      <c r="L123" s="32"/>
      <c r="M123" s="190" t="str">
        <f>E19</f>
        <v xml:space="preserve"> </v>
      </c>
      <c r="N123" s="204"/>
      <c r="O123" s="204"/>
      <c r="P123" s="204"/>
      <c r="Q123" s="204"/>
      <c r="R123" s="33"/>
    </row>
    <row r="124" spans="2:18" s="1" customFormat="1" ht="14.45" customHeight="1">
      <c r="B124" s="31"/>
      <c r="C124" s="26" t="s">
        <v>29</v>
      </c>
      <c r="D124" s="32"/>
      <c r="E124" s="32"/>
      <c r="F124" s="24" t="str">
        <f>IF(E16="","",E16)</f>
        <v>Vyplň údaj</v>
      </c>
      <c r="G124" s="32"/>
      <c r="H124" s="32"/>
      <c r="I124" s="32"/>
      <c r="J124" s="32"/>
      <c r="K124" s="26" t="s">
        <v>33</v>
      </c>
      <c r="L124" s="32"/>
      <c r="M124" s="190" t="str">
        <f>E22</f>
        <v xml:space="preserve"> </v>
      </c>
      <c r="N124" s="204"/>
      <c r="O124" s="204"/>
      <c r="P124" s="204"/>
      <c r="Q124" s="204"/>
      <c r="R124" s="33"/>
    </row>
    <row r="125" spans="2:18" s="1" customFormat="1" ht="10.3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</row>
    <row r="126" spans="2:27" s="9" customFormat="1" ht="29.25" customHeight="1">
      <c r="B126" s="143"/>
      <c r="C126" s="144" t="s">
        <v>183</v>
      </c>
      <c r="D126" s="145" t="s">
        <v>184</v>
      </c>
      <c r="E126" s="145" t="s">
        <v>56</v>
      </c>
      <c r="F126" s="243" t="s">
        <v>185</v>
      </c>
      <c r="G126" s="244"/>
      <c r="H126" s="244"/>
      <c r="I126" s="244"/>
      <c r="J126" s="145" t="s">
        <v>186</v>
      </c>
      <c r="K126" s="145" t="s">
        <v>187</v>
      </c>
      <c r="L126" s="245" t="s">
        <v>188</v>
      </c>
      <c r="M126" s="244"/>
      <c r="N126" s="243" t="s">
        <v>160</v>
      </c>
      <c r="O126" s="244"/>
      <c r="P126" s="244"/>
      <c r="Q126" s="246"/>
      <c r="R126" s="146"/>
      <c r="T126" s="73" t="s">
        <v>189</v>
      </c>
      <c r="U126" s="74" t="s">
        <v>38</v>
      </c>
      <c r="V126" s="74" t="s">
        <v>190</v>
      </c>
      <c r="W126" s="74" t="s">
        <v>191</v>
      </c>
      <c r="X126" s="74" t="s">
        <v>192</v>
      </c>
      <c r="Y126" s="74" t="s">
        <v>193</v>
      </c>
      <c r="Z126" s="74" t="s">
        <v>194</v>
      </c>
      <c r="AA126" s="75" t="s">
        <v>195</v>
      </c>
    </row>
    <row r="127" spans="2:63" s="1" customFormat="1" ht="29.25" customHeight="1">
      <c r="B127" s="31"/>
      <c r="C127" s="77" t="s">
        <v>157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260">
        <f>BK127</f>
        <v>0</v>
      </c>
      <c r="O127" s="261"/>
      <c r="P127" s="261"/>
      <c r="Q127" s="261"/>
      <c r="R127" s="33"/>
      <c r="T127" s="76"/>
      <c r="U127" s="47"/>
      <c r="V127" s="47"/>
      <c r="W127" s="147">
        <f>W128+W136+W141+W147+W159+W203+W206+W213+W216</f>
        <v>0</v>
      </c>
      <c r="X127" s="47"/>
      <c r="Y127" s="147">
        <f>Y128+Y136+Y141+Y147+Y159+Y203+Y206+Y213+Y216</f>
        <v>3.6377099999999998</v>
      </c>
      <c r="Z127" s="47"/>
      <c r="AA127" s="148">
        <f>AA128+AA136+AA141+AA147+AA159+AA203+AA206+AA213+AA216</f>
        <v>0</v>
      </c>
      <c r="AT127" s="14" t="s">
        <v>73</v>
      </c>
      <c r="AU127" s="14" t="s">
        <v>162</v>
      </c>
      <c r="BK127" s="149">
        <f>BK128+BK136+BK141+BK147+BK159+BK203+BK206+BK213+BK216</f>
        <v>0</v>
      </c>
    </row>
    <row r="128" spans="2:63" s="10" customFormat="1" ht="37.35" customHeight="1">
      <c r="B128" s="150"/>
      <c r="C128" s="151"/>
      <c r="D128" s="152" t="s">
        <v>999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268">
        <f>BK128</f>
        <v>0</v>
      </c>
      <c r="O128" s="269"/>
      <c r="P128" s="269"/>
      <c r="Q128" s="269"/>
      <c r="R128" s="153"/>
      <c r="T128" s="154"/>
      <c r="U128" s="151"/>
      <c r="V128" s="151"/>
      <c r="W128" s="155">
        <f>SUM(W129:W135)</f>
        <v>0</v>
      </c>
      <c r="X128" s="151"/>
      <c r="Y128" s="155">
        <f>SUM(Y129:Y135)</f>
        <v>0</v>
      </c>
      <c r="Z128" s="151"/>
      <c r="AA128" s="156">
        <f>SUM(AA129:AA135)</f>
        <v>0</v>
      </c>
      <c r="AR128" s="157" t="s">
        <v>9</v>
      </c>
      <c r="AT128" s="158" t="s">
        <v>73</v>
      </c>
      <c r="AU128" s="158" t="s">
        <v>74</v>
      </c>
      <c r="AY128" s="157" t="s">
        <v>196</v>
      </c>
      <c r="BK128" s="159">
        <f>SUM(BK129:BK135)</f>
        <v>0</v>
      </c>
    </row>
    <row r="129" spans="2:65" s="1" customFormat="1" ht="31.5" customHeight="1">
      <c r="B129" s="132"/>
      <c r="C129" s="161" t="s">
        <v>9</v>
      </c>
      <c r="D129" s="161" t="s">
        <v>198</v>
      </c>
      <c r="E129" s="162" t="s">
        <v>2847</v>
      </c>
      <c r="F129" s="247" t="s">
        <v>2848</v>
      </c>
      <c r="G129" s="248"/>
      <c r="H129" s="248"/>
      <c r="I129" s="248"/>
      <c r="J129" s="163" t="s">
        <v>201</v>
      </c>
      <c r="K129" s="164">
        <v>80</v>
      </c>
      <c r="L129" s="249">
        <v>0</v>
      </c>
      <c r="M129" s="248"/>
      <c r="N129" s="250">
        <f aca="true" t="shared" si="5" ref="N129:N135">ROUND(L129*K129,0)</f>
        <v>0</v>
      </c>
      <c r="O129" s="251"/>
      <c r="P129" s="251"/>
      <c r="Q129" s="251"/>
      <c r="R129" s="134"/>
      <c r="T129" s="165" t="s">
        <v>3</v>
      </c>
      <c r="U129" s="40" t="s">
        <v>39</v>
      </c>
      <c r="V129" s="32"/>
      <c r="W129" s="166">
        <f aca="true" t="shared" si="6" ref="W129:W135">V129*K129</f>
        <v>0</v>
      </c>
      <c r="X129" s="166">
        <v>0</v>
      </c>
      <c r="Y129" s="166">
        <f aca="true" t="shared" si="7" ref="Y129:Y135">X129*K129</f>
        <v>0</v>
      </c>
      <c r="Z129" s="166">
        <v>0</v>
      </c>
      <c r="AA129" s="167">
        <f aca="true" t="shared" si="8" ref="AA129:AA135">Z129*K129</f>
        <v>0</v>
      </c>
      <c r="AR129" s="14" t="s">
        <v>247</v>
      </c>
      <c r="AT129" s="14" t="s">
        <v>198</v>
      </c>
      <c r="AU129" s="14" t="s">
        <v>9</v>
      </c>
      <c r="AY129" s="14" t="s">
        <v>196</v>
      </c>
      <c r="BE129" s="110">
        <f aca="true" t="shared" si="9" ref="BE129:BE135">IF(U129="základní",N129,0)</f>
        <v>0</v>
      </c>
      <c r="BF129" s="110">
        <f aca="true" t="shared" si="10" ref="BF129:BF135">IF(U129="snížená",N129,0)</f>
        <v>0</v>
      </c>
      <c r="BG129" s="110">
        <f aca="true" t="shared" si="11" ref="BG129:BG135">IF(U129="zákl. přenesená",N129,0)</f>
        <v>0</v>
      </c>
      <c r="BH129" s="110">
        <f aca="true" t="shared" si="12" ref="BH129:BH135">IF(U129="sníž. přenesená",N129,0)</f>
        <v>0</v>
      </c>
      <c r="BI129" s="110">
        <f aca="true" t="shared" si="13" ref="BI129:BI135">IF(U129="nulová",N129,0)</f>
        <v>0</v>
      </c>
      <c r="BJ129" s="14" t="s">
        <v>9</v>
      </c>
      <c r="BK129" s="110">
        <f aca="true" t="shared" si="14" ref="BK129:BK135">ROUND(L129*K129,0)</f>
        <v>0</v>
      </c>
      <c r="BL129" s="14" t="s">
        <v>212</v>
      </c>
      <c r="BM129" s="14" t="s">
        <v>2849</v>
      </c>
    </row>
    <row r="130" spans="2:65" s="1" customFormat="1" ht="31.5" customHeight="1">
      <c r="B130" s="132"/>
      <c r="C130" s="168" t="s">
        <v>84</v>
      </c>
      <c r="D130" s="168" t="s">
        <v>217</v>
      </c>
      <c r="E130" s="169" t="s">
        <v>2850</v>
      </c>
      <c r="F130" s="252" t="s">
        <v>2851</v>
      </c>
      <c r="G130" s="251"/>
      <c r="H130" s="251"/>
      <c r="I130" s="251"/>
      <c r="J130" s="170" t="s">
        <v>201</v>
      </c>
      <c r="K130" s="171">
        <v>50</v>
      </c>
      <c r="L130" s="253">
        <v>0</v>
      </c>
      <c r="M130" s="251"/>
      <c r="N130" s="254">
        <f t="shared" si="5"/>
        <v>0</v>
      </c>
      <c r="O130" s="251"/>
      <c r="P130" s="251"/>
      <c r="Q130" s="251"/>
      <c r="R130" s="134"/>
      <c r="T130" s="165" t="s">
        <v>3</v>
      </c>
      <c r="U130" s="40" t="s">
        <v>39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212</v>
      </c>
      <c r="AT130" s="14" t="s">
        <v>217</v>
      </c>
      <c r="AU130" s="14" t="s">
        <v>9</v>
      </c>
      <c r="AY130" s="14" t="s">
        <v>196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9</v>
      </c>
      <c r="BK130" s="110">
        <f t="shared" si="14"/>
        <v>0</v>
      </c>
      <c r="BL130" s="14" t="s">
        <v>212</v>
      </c>
      <c r="BM130" s="14" t="s">
        <v>2852</v>
      </c>
    </row>
    <row r="131" spans="2:65" s="1" customFormat="1" ht="31.5" customHeight="1">
      <c r="B131" s="132"/>
      <c r="C131" s="168" t="s">
        <v>98</v>
      </c>
      <c r="D131" s="168" t="s">
        <v>217</v>
      </c>
      <c r="E131" s="169" t="s">
        <v>2853</v>
      </c>
      <c r="F131" s="252" t="s">
        <v>2854</v>
      </c>
      <c r="G131" s="251"/>
      <c r="H131" s="251"/>
      <c r="I131" s="251"/>
      <c r="J131" s="170" t="s">
        <v>201</v>
      </c>
      <c r="K131" s="171">
        <v>50</v>
      </c>
      <c r="L131" s="253">
        <v>0</v>
      </c>
      <c r="M131" s="251"/>
      <c r="N131" s="254">
        <f t="shared" si="5"/>
        <v>0</v>
      </c>
      <c r="O131" s="251"/>
      <c r="P131" s="251"/>
      <c r="Q131" s="251"/>
      <c r="R131" s="134"/>
      <c r="T131" s="165" t="s">
        <v>3</v>
      </c>
      <c r="U131" s="40" t="s">
        <v>39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212</v>
      </c>
      <c r="AT131" s="14" t="s">
        <v>217</v>
      </c>
      <c r="AU131" s="14" t="s">
        <v>9</v>
      </c>
      <c r="AY131" s="14" t="s">
        <v>196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9</v>
      </c>
      <c r="BK131" s="110">
        <f t="shared" si="14"/>
        <v>0</v>
      </c>
      <c r="BL131" s="14" t="s">
        <v>212</v>
      </c>
      <c r="BM131" s="14" t="s">
        <v>2855</v>
      </c>
    </row>
    <row r="132" spans="2:65" s="1" customFormat="1" ht="31.5" customHeight="1">
      <c r="B132" s="132"/>
      <c r="C132" s="168" t="s">
        <v>212</v>
      </c>
      <c r="D132" s="168" t="s">
        <v>217</v>
      </c>
      <c r="E132" s="169" t="s">
        <v>2856</v>
      </c>
      <c r="F132" s="252" t="s">
        <v>2857</v>
      </c>
      <c r="G132" s="251"/>
      <c r="H132" s="251"/>
      <c r="I132" s="251"/>
      <c r="J132" s="170" t="s">
        <v>201</v>
      </c>
      <c r="K132" s="171">
        <v>100</v>
      </c>
      <c r="L132" s="253">
        <v>0</v>
      </c>
      <c r="M132" s="251"/>
      <c r="N132" s="254">
        <f t="shared" si="5"/>
        <v>0</v>
      </c>
      <c r="O132" s="251"/>
      <c r="P132" s="251"/>
      <c r="Q132" s="251"/>
      <c r="R132" s="134"/>
      <c r="T132" s="165" t="s">
        <v>3</v>
      </c>
      <c r="U132" s="40" t="s">
        <v>39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212</v>
      </c>
      <c r="AT132" s="14" t="s">
        <v>217</v>
      </c>
      <c r="AU132" s="14" t="s">
        <v>9</v>
      </c>
      <c r="AY132" s="14" t="s">
        <v>196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9</v>
      </c>
      <c r="BK132" s="110">
        <f t="shared" si="14"/>
        <v>0</v>
      </c>
      <c r="BL132" s="14" t="s">
        <v>212</v>
      </c>
      <c r="BM132" s="14" t="s">
        <v>2858</v>
      </c>
    </row>
    <row r="133" spans="2:65" s="1" customFormat="1" ht="22.5" customHeight="1">
      <c r="B133" s="132"/>
      <c r="C133" s="168" t="s">
        <v>216</v>
      </c>
      <c r="D133" s="168" t="s">
        <v>217</v>
      </c>
      <c r="E133" s="169" t="s">
        <v>2859</v>
      </c>
      <c r="F133" s="252" t="s">
        <v>2860</v>
      </c>
      <c r="G133" s="251"/>
      <c r="H133" s="251"/>
      <c r="I133" s="251"/>
      <c r="J133" s="170" t="s">
        <v>1068</v>
      </c>
      <c r="K133" s="171">
        <v>1</v>
      </c>
      <c r="L133" s="253">
        <v>0</v>
      </c>
      <c r="M133" s="251"/>
      <c r="N133" s="254">
        <f t="shared" si="5"/>
        <v>0</v>
      </c>
      <c r="O133" s="251"/>
      <c r="P133" s="251"/>
      <c r="Q133" s="251"/>
      <c r="R133" s="134"/>
      <c r="T133" s="165" t="s">
        <v>3</v>
      </c>
      <c r="U133" s="40" t="s">
        <v>39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212</v>
      </c>
      <c r="AT133" s="14" t="s">
        <v>217</v>
      </c>
      <c r="AU133" s="14" t="s">
        <v>9</v>
      </c>
      <c r="AY133" s="14" t="s">
        <v>196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9</v>
      </c>
      <c r="BK133" s="110">
        <f t="shared" si="14"/>
        <v>0</v>
      </c>
      <c r="BL133" s="14" t="s">
        <v>212</v>
      </c>
      <c r="BM133" s="14" t="s">
        <v>2861</v>
      </c>
    </row>
    <row r="134" spans="2:65" s="1" customFormat="1" ht="22.5" customHeight="1">
      <c r="B134" s="132"/>
      <c r="C134" s="168" t="s">
        <v>221</v>
      </c>
      <c r="D134" s="168" t="s">
        <v>217</v>
      </c>
      <c r="E134" s="169" t="s">
        <v>2862</v>
      </c>
      <c r="F134" s="252" t="s">
        <v>2863</v>
      </c>
      <c r="G134" s="251"/>
      <c r="H134" s="251"/>
      <c r="I134" s="251"/>
      <c r="J134" s="170" t="s">
        <v>201</v>
      </c>
      <c r="K134" s="171">
        <v>280</v>
      </c>
      <c r="L134" s="253">
        <v>0</v>
      </c>
      <c r="M134" s="251"/>
      <c r="N134" s="254">
        <f t="shared" si="5"/>
        <v>0</v>
      </c>
      <c r="O134" s="251"/>
      <c r="P134" s="251"/>
      <c r="Q134" s="251"/>
      <c r="R134" s="134"/>
      <c r="T134" s="165" t="s">
        <v>3</v>
      </c>
      <c r="U134" s="40" t="s">
        <v>39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212</v>
      </c>
      <c r="AT134" s="14" t="s">
        <v>217</v>
      </c>
      <c r="AU134" s="14" t="s">
        <v>9</v>
      </c>
      <c r="AY134" s="14" t="s">
        <v>196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9</v>
      </c>
      <c r="BK134" s="110">
        <f t="shared" si="14"/>
        <v>0</v>
      </c>
      <c r="BL134" s="14" t="s">
        <v>212</v>
      </c>
      <c r="BM134" s="14" t="s">
        <v>2864</v>
      </c>
    </row>
    <row r="135" spans="2:65" s="1" customFormat="1" ht="31.5" customHeight="1">
      <c r="B135" s="132"/>
      <c r="C135" s="168" t="s">
        <v>242</v>
      </c>
      <c r="D135" s="168" t="s">
        <v>217</v>
      </c>
      <c r="E135" s="169" t="s">
        <v>2865</v>
      </c>
      <c r="F135" s="252" t="s">
        <v>2866</v>
      </c>
      <c r="G135" s="251"/>
      <c r="H135" s="251"/>
      <c r="I135" s="251"/>
      <c r="J135" s="170" t="s">
        <v>224</v>
      </c>
      <c r="K135" s="172">
        <v>0</v>
      </c>
      <c r="L135" s="253">
        <v>0</v>
      </c>
      <c r="M135" s="251"/>
      <c r="N135" s="254">
        <f t="shared" si="5"/>
        <v>0</v>
      </c>
      <c r="O135" s="251"/>
      <c r="P135" s="251"/>
      <c r="Q135" s="251"/>
      <c r="R135" s="134"/>
      <c r="T135" s="165" t="s">
        <v>3</v>
      </c>
      <c r="U135" s="40" t="s">
        <v>39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212</v>
      </c>
      <c r="AT135" s="14" t="s">
        <v>217</v>
      </c>
      <c r="AU135" s="14" t="s">
        <v>9</v>
      </c>
      <c r="AY135" s="14" t="s">
        <v>196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9</v>
      </c>
      <c r="BK135" s="110">
        <f t="shared" si="14"/>
        <v>0</v>
      </c>
      <c r="BL135" s="14" t="s">
        <v>212</v>
      </c>
      <c r="BM135" s="14" t="s">
        <v>2867</v>
      </c>
    </row>
    <row r="136" spans="2:63" s="10" customFormat="1" ht="37.35" customHeight="1">
      <c r="B136" s="150"/>
      <c r="C136" s="151"/>
      <c r="D136" s="152" t="s">
        <v>2842</v>
      </c>
      <c r="E136" s="152"/>
      <c r="F136" s="152"/>
      <c r="G136" s="152"/>
      <c r="H136" s="152"/>
      <c r="I136" s="152"/>
      <c r="J136" s="152"/>
      <c r="K136" s="152"/>
      <c r="L136" s="152"/>
      <c r="M136" s="152"/>
      <c r="N136" s="266">
        <f>BK136</f>
        <v>0</v>
      </c>
      <c r="O136" s="267"/>
      <c r="P136" s="267"/>
      <c r="Q136" s="267"/>
      <c r="R136" s="153"/>
      <c r="T136" s="154"/>
      <c r="U136" s="151"/>
      <c r="V136" s="151"/>
      <c r="W136" s="155">
        <f>SUM(W137:W140)</f>
        <v>0</v>
      </c>
      <c r="X136" s="151"/>
      <c r="Y136" s="155">
        <f>SUM(Y137:Y140)</f>
        <v>1.8255000000000001</v>
      </c>
      <c r="Z136" s="151"/>
      <c r="AA136" s="156">
        <f>SUM(AA137:AA140)</f>
        <v>0</v>
      </c>
      <c r="AR136" s="157" t="s">
        <v>9</v>
      </c>
      <c r="AT136" s="158" t="s">
        <v>73</v>
      </c>
      <c r="AU136" s="158" t="s">
        <v>74</v>
      </c>
      <c r="AY136" s="157" t="s">
        <v>196</v>
      </c>
      <c r="BK136" s="159">
        <f>SUM(BK137:BK140)</f>
        <v>0</v>
      </c>
    </row>
    <row r="137" spans="2:65" s="1" customFormat="1" ht="31.5" customHeight="1">
      <c r="B137" s="132"/>
      <c r="C137" s="168" t="s">
        <v>247</v>
      </c>
      <c r="D137" s="168" t="s">
        <v>217</v>
      </c>
      <c r="E137" s="169" t="s">
        <v>2868</v>
      </c>
      <c r="F137" s="252" t="s">
        <v>228</v>
      </c>
      <c r="G137" s="251"/>
      <c r="H137" s="251"/>
      <c r="I137" s="251"/>
      <c r="J137" s="170" t="s">
        <v>201</v>
      </c>
      <c r="K137" s="171">
        <v>50</v>
      </c>
      <c r="L137" s="253">
        <v>0</v>
      </c>
      <c r="M137" s="251"/>
      <c r="N137" s="254">
        <f>ROUND(L137*K137,0)</f>
        <v>0</v>
      </c>
      <c r="O137" s="251"/>
      <c r="P137" s="251"/>
      <c r="Q137" s="251"/>
      <c r="R137" s="134"/>
      <c r="T137" s="165" t="s">
        <v>3</v>
      </c>
      <c r="U137" s="40" t="s">
        <v>39</v>
      </c>
      <c r="V137" s="32"/>
      <c r="W137" s="166">
        <f>V137*K137</f>
        <v>0</v>
      </c>
      <c r="X137" s="166">
        <v>0.01419</v>
      </c>
      <c r="Y137" s="166">
        <f>X137*K137</f>
        <v>0.7095</v>
      </c>
      <c r="Z137" s="166">
        <v>0</v>
      </c>
      <c r="AA137" s="167">
        <f>Z137*K137</f>
        <v>0</v>
      </c>
      <c r="AR137" s="14" t="s">
        <v>212</v>
      </c>
      <c r="AT137" s="14" t="s">
        <v>217</v>
      </c>
      <c r="AU137" s="14" t="s">
        <v>9</v>
      </c>
      <c r="AY137" s="14" t="s">
        <v>196</v>
      </c>
      <c r="BE137" s="110">
        <f>IF(U137="základní",N137,0)</f>
        <v>0</v>
      </c>
      <c r="BF137" s="110">
        <f>IF(U137="snížená",N137,0)</f>
        <v>0</v>
      </c>
      <c r="BG137" s="110">
        <f>IF(U137="zákl. přenesená",N137,0)</f>
        <v>0</v>
      </c>
      <c r="BH137" s="110">
        <f>IF(U137="sníž. přenesená",N137,0)</f>
        <v>0</v>
      </c>
      <c r="BI137" s="110">
        <f>IF(U137="nulová",N137,0)</f>
        <v>0</v>
      </c>
      <c r="BJ137" s="14" t="s">
        <v>9</v>
      </c>
      <c r="BK137" s="110">
        <f>ROUND(L137*K137,0)</f>
        <v>0</v>
      </c>
      <c r="BL137" s="14" t="s">
        <v>212</v>
      </c>
      <c r="BM137" s="14" t="s">
        <v>2869</v>
      </c>
    </row>
    <row r="138" spans="2:65" s="1" customFormat="1" ht="31.5" customHeight="1">
      <c r="B138" s="132"/>
      <c r="C138" s="168" t="s">
        <v>256</v>
      </c>
      <c r="D138" s="168" t="s">
        <v>217</v>
      </c>
      <c r="E138" s="169" t="s">
        <v>2870</v>
      </c>
      <c r="F138" s="252" t="s">
        <v>232</v>
      </c>
      <c r="G138" s="251"/>
      <c r="H138" s="251"/>
      <c r="I138" s="251"/>
      <c r="J138" s="170" t="s">
        <v>201</v>
      </c>
      <c r="K138" s="171">
        <v>50</v>
      </c>
      <c r="L138" s="253">
        <v>0</v>
      </c>
      <c r="M138" s="251"/>
      <c r="N138" s="254">
        <f>ROUND(L138*K138,0)</f>
        <v>0</v>
      </c>
      <c r="O138" s="251"/>
      <c r="P138" s="251"/>
      <c r="Q138" s="251"/>
      <c r="R138" s="134"/>
      <c r="T138" s="165" t="s">
        <v>3</v>
      </c>
      <c r="U138" s="40" t="s">
        <v>39</v>
      </c>
      <c r="V138" s="32"/>
      <c r="W138" s="166">
        <f>V138*K138</f>
        <v>0</v>
      </c>
      <c r="X138" s="166">
        <v>0.02056</v>
      </c>
      <c r="Y138" s="166">
        <f>X138*K138</f>
        <v>1.028</v>
      </c>
      <c r="Z138" s="166">
        <v>0</v>
      </c>
      <c r="AA138" s="167">
        <f>Z138*K138</f>
        <v>0</v>
      </c>
      <c r="AR138" s="14" t="s">
        <v>212</v>
      </c>
      <c r="AT138" s="14" t="s">
        <v>217</v>
      </c>
      <c r="AU138" s="14" t="s">
        <v>9</v>
      </c>
      <c r="AY138" s="14" t="s">
        <v>196</v>
      </c>
      <c r="BE138" s="110">
        <f>IF(U138="základní",N138,0)</f>
        <v>0</v>
      </c>
      <c r="BF138" s="110">
        <f>IF(U138="snížená",N138,0)</f>
        <v>0</v>
      </c>
      <c r="BG138" s="110">
        <f>IF(U138="zákl. přenesená",N138,0)</f>
        <v>0</v>
      </c>
      <c r="BH138" s="110">
        <f>IF(U138="sníž. přenesená",N138,0)</f>
        <v>0</v>
      </c>
      <c r="BI138" s="110">
        <f>IF(U138="nulová",N138,0)</f>
        <v>0</v>
      </c>
      <c r="BJ138" s="14" t="s">
        <v>9</v>
      </c>
      <c r="BK138" s="110">
        <f>ROUND(L138*K138,0)</f>
        <v>0</v>
      </c>
      <c r="BL138" s="14" t="s">
        <v>212</v>
      </c>
      <c r="BM138" s="14" t="s">
        <v>2871</v>
      </c>
    </row>
    <row r="139" spans="2:65" s="1" customFormat="1" ht="31.5" customHeight="1">
      <c r="B139" s="132"/>
      <c r="C139" s="168" t="s">
        <v>395</v>
      </c>
      <c r="D139" s="168" t="s">
        <v>217</v>
      </c>
      <c r="E139" s="169" t="s">
        <v>2872</v>
      </c>
      <c r="F139" s="252" t="s">
        <v>2873</v>
      </c>
      <c r="G139" s="251"/>
      <c r="H139" s="251"/>
      <c r="I139" s="251"/>
      <c r="J139" s="170" t="s">
        <v>201</v>
      </c>
      <c r="K139" s="171">
        <v>100</v>
      </c>
      <c r="L139" s="253">
        <v>0</v>
      </c>
      <c r="M139" s="251"/>
      <c r="N139" s="254">
        <f>ROUND(L139*K139,0)</f>
        <v>0</v>
      </c>
      <c r="O139" s="251"/>
      <c r="P139" s="251"/>
      <c r="Q139" s="251"/>
      <c r="R139" s="134"/>
      <c r="T139" s="165" t="s">
        <v>3</v>
      </c>
      <c r="U139" s="40" t="s">
        <v>39</v>
      </c>
      <c r="V139" s="32"/>
      <c r="W139" s="166">
        <f>V139*K139</f>
        <v>0</v>
      </c>
      <c r="X139" s="166">
        <v>0.00088</v>
      </c>
      <c r="Y139" s="166">
        <f>X139*K139</f>
        <v>0.08800000000000001</v>
      </c>
      <c r="Z139" s="166">
        <v>0</v>
      </c>
      <c r="AA139" s="167">
        <f>Z139*K139</f>
        <v>0</v>
      </c>
      <c r="AR139" s="14" t="s">
        <v>212</v>
      </c>
      <c r="AT139" s="14" t="s">
        <v>217</v>
      </c>
      <c r="AU139" s="14" t="s">
        <v>9</v>
      </c>
      <c r="AY139" s="14" t="s">
        <v>196</v>
      </c>
      <c r="BE139" s="110">
        <f>IF(U139="základní",N139,0)</f>
        <v>0</v>
      </c>
      <c r="BF139" s="110">
        <f>IF(U139="snížená",N139,0)</f>
        <v>0</v>
      </c>
      <c r="BG139" s="110">
        <f>IF(U139="zákl. přenesená",N139,0)</f>
        <v>0</v>
      </c>
      <c r="BH139" s="110">
        <f>IF(U139="sníž. přenesená",N139,0)</f>
        <v>0</v>
      </c>
      <c r="BI139" s="110">
        <f>IF(U139="nulová",N139,0)</f>
        <v>0</v>
      </c>
      <c r="BJ139" s="14" t="s">
        <v>9</v>
      </c>
      <c r="BK139" s="110">
        <f>ROUND(L139*K139,0)</f>
        <v>0</v>
      </c>
      <c r="BL139" s="14" t="s">
        <v>212</v>
      </c>
      <c r="BM139" s="14" t="s">
        <v>2874</v>
      </c>
    </row>
    <row r="140" spans="2:65" s="1" customFormat="1" ht="31.5" customHeight="1">
      <c r="B140" s="132"/>
      <c r="C140" s="168" t="s">
        <v>264</v>
      </c>
      <c r="D140" s="168" t="s">
        <v>217</v>
      </c>
      <c r="E140" s="169" t="s">
        <v>2875</v>
      </c>
      <c r="F140" s="252" t="s">
        <v>2876</v>
      </c>
      <c r="G140" s="251"/>
      <c r="H140" s="251"/>
      <c r="I140" s="251"/>
      <c r="J140" s="170" t="s">
        <v>906</v>
      </c>
      <c r="K140" s="171">
        <v>1.908</v>
      </c>
      <c r="L140" s="253">
        <v>0</v>
      </c>
      <c r="M140" s="251"/>
      <c r="N140" s="254">
        <f>ROUND(L140*K140,0)</f>
        <v>0</v>
      </c>
      <c r="O140" s="251"/>
      <c r="P140" s="251"/>
      <c r="Q140" s="251"/>
      <c r="R140" s="134"/>
      <c r="T140" s="165" t="s">
        <v>3</v>
      </c>
      <c r="U140" s="40" t="s">
        <v>39</v>
      </c>
      <c r="V140" s="32"/>
      <c r="W140" s="166">
        <f>V140*K140</f>
        <v>0</v>
      </c>
      <c r="X140" s="166">
        <v>0</v>
      </c>
      <c r="Y140" s="166">
        <f>X140*K140</f>
        <v>0</v>
      </c>
      <c r="Z140" s="166">
        <v>0</v>
      </c>
      <c r="AA140" s="167">
        <f>Z140*K140</f>
        <v>0</v>
      </c>
      <c r="AR140" s="14" t="s">
        <v>212</v>
      </c>
      <c r="AT140" s="14" t="s">
        <v>217</v>
      </c>
      <c r="AU140" s="14" t="s">
        <v>9</v>
      </c>
      <c r="AY140" s="14" t="s">
        <v>196</v>
      </c>
      <c r="BE140" s="110">
        <f>IF(U140="základní",N140,0)</f>
        <v>0</v>
      </c>
      <c r="BF140" s="110">
        <f>IF(U140="snížená",N140,0)</f>
        <v>0</v>
      </c>
      <c r="BG140" s="110">
        <f>IF(U140="zákl. přenesená",N140,0)</f>
        <v>0</v>
      </c>
      <c r="BH140" s="110">
        <f>IF(U140="sníž. přenesená",N140,0)</f>
        <v>0</v>
      </c>
      <c r="BI140" s="110">
        <f>IF(U140="nulová",N140,0)</f>
        <v>0</v>
      </c>
      <c r="BJ140" s="14" t="s">
        <v>9</v>
      </c>
      <c r="BK140" s="110">
        <f>ROUND(L140*K140,0)</f>
        <v>0</v>
      </c>
      <c r="BL140" s="14" t="s">
        <v>212</v>
      </c>
      <c r="BM140" s="14" t="s">
        <v>2877</v>
      </c>
    </row>
    <row r="141" spans="2:63" s="10" customFormat="1" ht="37.35" customHeight="1">
      <c r="B141" s="150"/>
      <c r="C141" s="151"/>
      <c r="D141" s="152" t="s">
        <v>2843</v>
      </c>
      <c r="E141" s="152"/>
      <c r="F141" s="152"/>
      <c r="G141" s="152"/>
      <c r="H141" s="152"/>
      <c r="I141" s="152"/>
      <c r="J141" s="152"/>
      <c r="K141" s="152"/>
      <c r="L141" s="152"/>
      <c r="M141" s="152"/>
      <c r="N141" s="266">
        <f>BK141</f>
        <v>0</v>
      </c>
      <c r="O141" s="267"/>
      <c r="P141" s="267"/>
      <c r="Q141" s="267"/>
      <c r="R141" s="153"/>
      <c r="T141" s="154"/>
      <c r="U141" s="151"/>
      <c r="V141" s="151"/>
      <c r="W141" s="155">
        <f>SUM(W142:W146)</f>
        <v>0</v>
      </c>
      <c r="X141" s="151"/>
      <c r="Y141" s="155">
        <f>SUM(Y142:Y146)</f>
        <v>1.79</v>
      </c>
      <c r="Z141" s="151"/>
      <c r="AA141" s="156">
        <f>SUM(AA142:AA146)</f>
        <v>0</v>
      </c>
      <c r="AR141" s="157" t="s">
        <v>9</v>
      </c>
      <c r="AT141" s="158" t="s">
        <v>73</v>
      </c>
      <c r="AU141" s="158" t="s">
        <v>74</v>
      </c>
      <c r="AY141" s="157" t="s">
        <v>196</v>
      </c>
      <c r="BK141" s="159">
        <f>SUM(BK142:BK146)</f>
        <v>0</v>
      </c>
    </row>
    <row r="142" spans="2:65" s="1" customFormat="1" ht="31.5" customHeight="1">
      <c r="B142" s="132"/>
      <c r="C142" s="168" t="s">
        <v>398</v>
      </c>
      <c r="D142" s="168" t="s">
        <v>217</v>
      </c>
      <c r="E142" s="169" t="s">
        <v>2878</v>
      </c>
      <c r="F142" s="252" t="s">
        <v>2879</v>
      </c>
      <c r="G142" s="251"/>
      <c r="H142" s="251"/>
      <c r="I142" s="251"/>
      <c r="J142" s="170" t="s">
        <v>201</v>
      </c>
      <c r="K142" s="171">
        <v>80</v>
      </c>
      <c r="L142" s="253">
        <v>0</v>
      </c>
      <c r="M142" s="251"/>
      <c r="N142" s="254">
        <f>ROUND(L142*K142,0)</f>
        <v>0</v>
      </c>
      <c r="O142" s="251"/>
      <c r="P142" s="251"/>
      <c r="Q142" s="251"/>
      <c r="R142" s="134"/>
      <c r="T142" s="165" t="s">
        <v>3</v>
      </c>
      <c r="U142" s="40" t="s">
        <v>39</v>
      </c>
      <c r="V142" s="32"/>
      <c r="W142" s="166">
        <f>V142*K142</f>
        <v>0</v>
      </c>
      <c r="X142" s="166">
        <v>0.0062</v>
      </c>
      <c r="Y142" s="166">
        <f>X142*K142</f>
        <v>0.496</v>
      </c>
      <c r="Z142" s="166">
        <v>0</v>
      </c>
      <c r="AA142" s="167">
        <f>Z142*K142</f>
        <v>0</v>
      </c>
      <c r="AR142" s="14" t="s">
        <v>212</v>
      </c>
      <c r="AT142" s="14" t="s">
        <v>217</v>
      </c>
      <c r="AU142" s="14" t="s">
        <v>9</v>
      </c>
      <c r="AY142" s="14" t="s">
        <v>196</v>
      </c>
      <c r="BE142" s="110">
        <f>IF(U142="základní",N142,0)</f>
        <v>0</v>
      </c>
      <c r="BF142" s="110">
        <f>IF(U142="snížená",N142,0)</f>
        <v>0</v>
      </c>
      <c r="BG142" s="110">
        <f>IF(U142="zákl. přenesená",N142,0)</f>
        <v>0</v>
      </c>
      <c r="BH142" s="110">
        <f>IF(U142="sníž. přenesená",N142,0)</f>
        <v>0</v>
      </c>
      <c r="BI142" s="110">
        <f>IF(U142="nulová",N142,0)</f>
        <v>0</v>
      </c>
      <c r="BJ142" s="14" t="s">
        <v>9</v>
      </c>
      <c r="BK142" s="110">
        <f>ROUND(L142*K142,0)</f>
        <v>0</v>
      </c>
      <c r="BL142" s="14" t="s">
        <v>212</v>
      </c>
      <c r="BM142" s="14" t="s">
        <v>2880</v>
      </c>
    </row>
    <row r="143" spans="2:65" s="1" customFormat="1" ht="31.5" customHeight="1">
      <c r="B143" s="132"/>
      <c r="C143" s="168" t="s">
        <v>532</v>
      </c>
      <c r="D143" s="168" t="s">
        <v>217</v>
      </c>
      <c r="E143" s="169" t="s">
        <v>2881</v>
      </c>
      <c r="F143" s="252" t="s">
        <v>2882</v>
      </c>
      <c r="G143" s="251"/>
      <c r="H143" s="251"/>
      <c r="I143" s="251"/>
      <c r="J143" s="170" t="s">
        <v>201</v>
      </c>
      <c r="K143" s="171">
        <v>100</v>
      </c>
      <c r="L143" s="253">
        <v>0</v>
      </c>
      <c r="M143" s="251"/>
      <c r="N143" s="254">
        <f>ROUND(L143*K143,0)</f>
        <v>0</v>
      </c>
      <c r="O143" s="251"/>
      <c r="P143" s="251"/>
      <c r="Q143" s="251"/>
      <c r="R143" s="134"/>
      <c r="T143" s="165" t="s">
        <v>3</v>
      </c>
      <c r="U143" s="40" t="s">
        <v>39</v>
      </c>
      <c r="V143" s="32"/>
      <c r="W143" s="166">
        <f>V143*K143</f>
        <v>0</v>
      </c>
      <c r="X143" s="166">
        <v>0.01294</v>
      </c>
      <c r="Y143" s="166">
        <f>X143*K143</f>
        <v>1.294</v>
      </c>
      <c r="Z143" s="166">
        <v>0</v>
      </c>
      <c r="AA143" s="167">
        <f>Z143*K143</f>
        <v>0</v>
      </c>
      <c r="AR143" s="14" t="s">
        <v>212</v>
      </c>
      <c r="AT143" s="14" t="s">
        <v>217</v>
      </c>
      <c r="AU143" s="14" t="s">
        <v>9</v>
      </c>
      <c r="AY143" s="14" t="s">
        <v>196</v>
      </c>
      <c r="BE143" s="110">
        <f>IF(U143="základní",N143,0)</f>
        <v>0</v>
      </c>
      <c r="BF143" s="110">
        <f>IF(U143="snížená",N143,0)</f>
        <v>0</v>
      </c>
      <c r="BG143" s="110">
        <f>IF(U143="zákl. přenesená",N143,0)</f>
        <v>0</v>
      </c>
      <c r="BH143" s="110">
        <f>IF(U143="sníž. přenesená",N143,0)</f>
        <v>0</v>
      </c>
      <c r="BI143" s="110">
        <f>IF(U143="nulová",N143,0)</f>
        <v>0</v>
      </c>
      <c r="BJ143" s="14" t="s">
        <v>9</v>
      </c>
      <c r="BK143" s="110">
        <f>ROUND(L143*K143,0)</f>
        <v>0</v>
      </c>
      <c r="BL143" s="14" t="s">
        <v>212</v>
      </c>
      <c r="BM143" s="14" t="s">
        <v>2883</v>
      </c>
    </row>
    <row r="144" spans="2:65" s="1" customFormat="1" ht="31.5" customHeight="1">
      <c r="B144" s="132"/>
      <c r="C144" s="168" t="s">
        <v>401</v>
      </c>
      <c r="D144" s="168" t="s">
        <v>217</v>
      </c>
      <c r="E144" s="169" t="s">
        <v>2884</v>
      </c>
      <c r="F144" s="252" t="s">
        <v>2885</v>
      </c>
      <c r="G144" s="251"/>
      <c r="H144" s="251"/>
      <c r="I144" s="251"/>
      <c r="J144" s="170" t="s">
        <v>201</v>
      </c>
      <c r="K144" s="171">
        <v>180</v>
      </c>
      <c r="L144" s="253">
        <v>0</v>
      </c>
      <c r="M144" s="251"/>
      <c r="N144" s="254">
        <f>ROUND(L144*K144,0)</f>
        <v>0</v>
      </c>
      <c r="O144" s="251"/>
      <c r="P144" s="251"/>
      <c r="Q144" s="251"/>
      <c r="R144" s="134"/>
      <c r="T144" s="165" t="s">
        <v>3</v>
      </c>
      <c r="U144" s="40" t="s">
        <v>39</v>
      </c>
      <c r="V144" s="32"/>
      <c r="W144" s="166">
        <f>V144*K144</f>
        <v>0</v>
      </c>
      <c r="X144" s="166">
        <v>0</v>
      </c>
      <c r="Y144" s="166">
        <f>X144*K144</f>
        <v>0</v>
      </c>
      <c r="Z144" s="166">
        <v>0</v>
      </c>
      <c r="AA144" s="167">
        <f>Z144*K144</f>
        <v>0</v>
      </c>
      <c r="AR144" s="14" t="s">
        <v>212</v>
      </c>
      <c r="AT144" s="14" t="s">
        <v>217</v>
      </c>
      <c r="AU144" s="14" t="s">
        <v>9</v>
      </c>
      <c r="AY144" s="14" t="s">
        <v>196</v>
      </c>
      <c r="BE144" s="110">
        <f>IF(U144="základní",N144,0)</f>
        <v>0</v>
      </c>
      <c r="BF144" s="110">
        <f>IF(U144="snížená",N144,0)</f>
        <v>0</v>
      </c>
      <c r="BG144" s="110">
        <f>IF(U144="zákl. přenesená",N144,0)</f>
        <v>0</v>
      </c>
      <c r="BH144" s="110">
        <f>IF(U144="sníž. přenesená",N144,0)</f>
        <v>0</v>
      </c>
      <c r="BI144" s="110">
        <f>IF(U144="nulová",N144,0)</f>
        <v>0</v>
      </c>
      <c r="BJ144" s="14" t="s">
        <v>9</v>
      </c>
      <c r="BK144" s="110">
        <f>ROUND(L144*K144,0)</f>
        <v>0</v>
      </c>
      <c r="BL144" s="14" t="s">
        <v>212</v>
      </c>
      <c r="BM144" s="14" t="s">
        <v>2886</v>
      </c>
    </row>
    <row r="145" spans="2:65" s="1" customFormat="1" ht="22.5" customHeight="1">
      <c r="B145" s="132"/>
      <c r="C145" s="168" t="s">
        <v>10</v>
      </c>
      <c r="D145" s="168" t="s">
        <v>217</v>
      </c>
      <c r="E145" s="169" t="s">
        <v>2887</v>
      </c>
      <c r="F145" s="252" t="s">
        <v>282</v>
      </c>
      <c r="G145" s="251"/>
      <c r="H145" s="251"/>
      <c r="I145" s="251"/>
      <c r="J145" s="170" t="s">
        <v>224</v>
      </c>
      <c r="K145" s="172">
        <v>0</v>
      </c>
      <c r="L145" s="253">
        <v>0</v>
      </c>
      <c r="M145" s="251"/>
      <c r="N145" s="254">
        <f>ROUND(L145*K145,0)</f>
        <v>0</v>
      </c>
      <c r="O145" s="251"/>
      <c r="P145" s="251"/>
      <c r="Q145" s="251"/>
      <c r="R145" s="134"/>
      <c r="T145" s="165" t="s">
        <v>3</v>
      </c>
      <c r="U145" s="40" t="s">
        <v>39</v>
      </c>
      <c r="V145" s="32"/>
      <c r="W145" s="166">
        <f>V145*K145</f>
        <v>0</v>
      </c>
      <c r="X145" s="166">
        <v>0</v>
      </c>
      <c r="Y145" s="166">
        <f>X145*K145</f>
        <v>0</v>
      </c>
      <c r="Z145" s="166">
        <v>0</v>
      </c>
      <c r="AA145" s="167">
        <f>Z145*K145</f>
        <v>0</v>
      </c>
      <c r="AR145" s="14" t="s">
        <v>212</v>
      </c>
      <c r="AT145" s="14" t="s">
        <v>217</v>
      </c>
      <c r="AU145" s="14" t="s">
        <v>9</v>
      </c>
      <c r="AY145" s="14" t="s">
        <v>196</v>
      </c>
      <c r="BE145" s="110">
        <f>IF(U145="základní",N145,0)</f>
        <v>0</v>
      </c>
      <c r="BF145" s="110">
        <f>IF(U145="snížená",N145,0)</f>
        <v>0</v>
      </c>
      <c r="BG145" s="110">
        <f>IF(U145="zákl. přenesená",N145,0)</f>
        <v>0</v>
      </c>
      <c r="BH145" s="110">
        <f>IF(U145="sníž. přenesená",N145,0)</f>
        <v>0</v>
      </c>
      <c r="BI145" s="110">
        <f>IF(U145="nulová",N145,0)</f>
        <v>0</v>
      </c>
      <c r="BJ145" s="14" t="s">
        <v>9</v>
      </c>
      <c r="BK145" s="110">
        <f>ROUND(L145*K145,0)</f>
        <v>0</v>
      </c>
      <c r="BL145" s="14" t="s">
        <v>212</v>
      </c>
      <c r="BM145" s="14" t="s">
        <v>2888</v>
      </c>
    </row>
    <row r="146" spans="2:65" s="1" customFormat="1" ht="31.5" customHeight="1">
      <c r="B146" s="132"/>
      <c r="C146" s="168" t="s">
        <v>203</v>
      </c>
      <c r="D146" s="168" t="s">
        <v>217</v>
      </c>
      <c r="E146" s="169" t="s">
        <v>2889</v>
      </c>
      <c r="F146" s="252" t="s">
        <v>2890</v>
      </c>
      <c r="G146" s="251"/>
      <c r="H146" s="251"/>
      <c r="I146" s="251"/>
      <c r="J146" s="170" t="s">
        <v>224</v>
      </c>
      <c r="K146" s="172">
        <v>0</v>
      </c>
      <c r="L146" s="253">
        <v>0</v>
      </c>
      <c r="M146" s="251"/>
      <c r="N146" s="254">
        <f>ROUND(L146*K146,0)</f>
        <v>0</v>
      </c>
      <c r="O146" s="251"/>
      <c r="P146" s="251"/>
      <c r="Q146" s="251"/>
      <c r="R146" s="134"/>
      <c r="T146" s="165" t="s">
        <v>3</v>
      </c>
      <c r="U146" s="40" t="s">
        <v>39</v>
      </c>
      <c r="V146" s="32"/>
      <c r="W146" s="166">
        <f>V146*K146</f>
        <v>0</v>
      </c>
      <c r="X146" s="166">
        <v>0</v>
      </c>
      <c r="Y146" s="166">
        <f>X146*K146</f>
        <v>0</v>
      </c>
      <c r="Z146" s="166">
        <v>0</v>
      </c>
      <c r="AA146" s="167">
        <f>Z146*K146</f>
        <v>0</v>
      </c>
      <c r="AR146" s="14" t="s">
        <v>212</v>
      </c>
      <c r="AT146" s="14" t="s">
        <v>217</v>
      </c>
      <c r="AU146" s="14" t="s">
        <v>9</v>
      </c>
      <c r="AY146" s="14" t="s">
        <v>196</v>
      </c>
      <c r="BE146" s="110">
        <f>IF(U146="základní",N146,0)</f>
        <v>0</v>
      </c>
      <c r="BF146" s="110">
        <f>IF(U146="snížená",N146,0)</f>
        <v>0</v>
      </c>
      <c r="BG146" s="110">
        <f>IF(U146="zákl. přenesená",N146,0)</f>
        <v>0</v>
      </c>
      <c r="BH146" s="110">
        <f>IF(U146="sníž. přenesená",N146,0)</f>
        <v>0</v>
      </c>
      <c r="BI146" s="110">
        <f>IF(U146="nulová",N146,0)</f>
        <v>0</v>
      </c>
      <c r="BJ146" s="14" t="s">
        <v>9</v>
      </c>
      <c r="BK146" s="110">
        <f>ROUND(L146*K146,0)</f>
        <v>0</v>
      </c>
      <c r="BL146" s="14" t="s">
        <v>212</v>
      </c>
      <c r="BM146" s="14" t="s">
        <v>2891</v>
      </c>
    </row>
    <row r="147" spans="2:63" s="10" customFormat="1" ht="37.35" customHeight="1">
      <c r="B147" s="150"/>
      <c r="C147" s="151"/>
      <c r="D147" s="152" t="s">
        <v>2844</v>
      </c>
      <c r="E147" s="152"/>
      <c r="F147" s="152"/>
      <c r="G147" s="152"/>
      <c r="H147" s="152"/>
      <c r="I147" s="152"/>
      <c r="J147" s="152"/>
      <c r="K147" s="152"/>
      <c r="L147" s="152"/>
      <c r="M147" s="152"/>
      <c r="N147" s="266">
        <f>BK147</f>
        <v>0</v>
      </c>
      <c r="O147" s="267"/>
      <c r="P147" s="267"/>
      <c r="Q147" s="267"/>
      <c r="R147" s="153"/>
      <c r="T147" s="154"/>
      <c r="U147" s="151"/>
      <c r="V147" s="151"/>
      <c r="W147" s="155">
        <f>SUM(W148:W158)</f>
        <v>0</v>
      </c>
      <c r="X147" s="151"/>
      <c r="Y147" s="155">
        <f>SUM(Y148:Y158)</f>
        <v>0.01381</v>
      </c>
      <c r="Z147" s="151"/>
      <c r="AA147" s="156">
        <f>SUM(AA148:AA158)</f>
        <v>0</v>
      </c>
      <c r="AR147" s="157" t="s">
        <v>9</v>
      </c>
      <c r="AT147" s="158" t="s">
        <v>73</v>
      </c>
      <c r="AU147" s="158" t="s">
        <v>74</v>
      </c>
      <c r="AY147" s="157" t="s">
        <v>196</v>
      </c>
      <c r="BK147" s="159">
        <f>SUM(BK148:BK158)</f>
        <v>0</v>
      </c>
    </row>
    <row r="148" spans="2:65" s="1" customFormat="1" ht="22.5" customHeight="1">
      <c r="B148" s="132"/>
      <c r="C148" s="168" t="s">
        <v>272</v>
      </c>
      <c r="D148" s="168" t="s">
        <v>217</v>
      </c>
      <c r="E148" s="169" t="s">
        <v>2892</v>
      </c>
      <c r="F148" s="252" t="s">
        <v>2893</v>
      </c>
      <c r="G148" s="251"/>
      <c r="H148" s="251"/>
      <c r="I148" s="251"/>
      <c r="J148" s="170" t="s">
        <v>250</v>
      </c>
      <c r="K148" s="171">
        <v>2</v>
      </c>
      <c r="L148" s="253">
        <v>0</v>
      </c>
      <c r="M148" s="251"/>
      <c r="N148" s="254">
        <f aca="true" t="shared" si="15" ref="N148:N158">ROUND(L148*K148,0)</f>
        <v>0</v>
      </c>
      <c r="O148" s="251"/>
      <c r="P148" s="251"/>
      <c r="Q148" s="251"/>
      <c r="R148" s="134"/>
      <c r="T148" s="165" t="s">
        <v>3</v>
      </c>
      <c r="U148" s="40" t="s">
        <v>39</v>
      </c>
      <c r="V148" s="32"/>
      <c r="W148" s="166">
        <f aca="true" t="shared" si="16" ref="W148:W158">V148*K148</f>
        <v>0</v>
      </c>
      <c r="X148" s="166">
        <v>0</v>
      </c>
      <c r="Y148" s="166">
        <f aca="true" t="shared" si="17" ref="Y148:Y158">X148*K148</f>
        <v>0</v>
      </c>
      <c r="Z148" s="166">
        <v>0</v>
      </c>
      <c r="AA148" s="167">
        <f aca="true" t="shared" si="18" ref="AA148:AA158">Z148*K148</f>
        <v>0</v>
      </c>
      <c r="AR148" s="14" t="s">
        <v>212</v>
      </c>
      <c r="AT148" s="14" t="s">
        <v>217</v>
      </c>
      <c r="AU148" s="14" t="s">
        <v>9</v>
      </c>
      <c r="AY148" s="14" t="s">
        <v>196</v>
      </c>
      <c r="BE148" s="110">
        <f aca="true" t="shared" si="19" ref="BE148:BE158">IF(U148="základní",N148,0)</f>
        <v>0</v>
      </c>
      <c r="BF148" s="110">
        <f aca="true" t="shared" si="20" ref="BF148:BF158">IF(U148="snížená",N148,0)</f>
        <v>0</v>
      </c>
      <c r="BG148" s="110">
        <f aca="true" t="shared" si="21" ref="BG148:BG158">IF(U148="zákl. přenesená",N148,0)</f>
        <v>0</v>
      </c>
      <c r="BH148" s="110">
        <f aca="true" t="shared" si="22" ref="BH148:BH158">IF(U148="sníž. přenesená",N148,0)</f>
        <v>0</v>
      </c>
      <c r="BI148" s="110">
        <f aca="true" t="shared" si="23" ref="BI148:BI158">IF(U148="nulová",N148,0)</f>
        <v>0</v>
      </c>
      <c r="BJ148" s="14" t="s">
        <v>9</v>
      </c>
      <c r="BK148" s="110">
        <f aca="true" t="shared" si="24" ref="BK148:BK158">ROUND(L148*K148,0)</f>
        <v>0</v>
      </c>
      <c r="BL148" s="14" t="s">
        <v>212</v>
      </c>
      <c r="BM148" s="14" t="s">
        <v>2894</v>
      </c>
    </row>
    <row r="149" spans="2:65" s="1" customFormat="1" ht="22.5" customHeight="1">
      <c r="B149" s="132"/>
      <c r="C149" s="168" t="s">
        <v>276</v>
      </c>
      <c r="D149" s="168" t="s">
        <v>217</v>
      </c>
      <c r="E149" s="169" t="s">
        <v>2895</v>
      </c>
      <c r="F149" s="252" t="s">
        <v>2896</v>
      </c>
      <c r="G149" s="251"/>
      <c r="H149" s="251"/>
      <c r="I149" s="251"/>
      <c r="J149" s="170" t="s">
        <v>250</v>
      </c>
      <c r="K149" s="171">
        <v>1</v>
      </c>
      <c r="L149" s="253">
        <v>0</v>
      </c>
      <c r="M149" s="251"/>
      <c r="N149" s="254">
        <f t="shared" si="15"/>
        <v>0</v>
      </c>
      <c r="O149" s="251"/>
      <c r="P149" s="251"/>
      <c r="Q149" s="251"/>
      <c r="R149" s="134"/>
      <c r="T149" s="165" t="s">
        <v>3</v>
      </c>
      <c r="U149" s="40" t="s">
        <v>39</v>
      </c>
      <c r="V149" s="32"/>
      <c r="W149" s="166">
        <f t="shared" si="16"/>
        <v>0</v>
      </c>
      <c r="X149" s="166">
        <v>0</v>
      </c>
      <c r="Y149" s="166">
        <f t="shared" si="17"/>
        <v>0</v>
      </c>
      <c r="Z149" s="166">
        <v>0</v>
      </c>
      <c r="AA149" s="167">
        <f t="shared" si="18"/>
        <v>0</v>
      </c>
      <c r="AR149" s="14" t="s">
        <v>212</v>
      </c>
      <c r="AT149" s="14" t="s">
        <v>217</v>
      </c>
      <c r="AU149" s="14" t="s">
        <v>9</v>
      </c>
      <c r="AY149" s="14" t="s">
        <v>196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9</v>
      </c>
      <c r="BK149" s="110">
        <f t="shared" si="24"/>
        <v>0</v>
      </c>
      <c r="BL149" s="14" t="s">
        <v>212</v>
      </c>
      <c r="BM149" s="14" t="s">
        <v>2897</v>
      </c>
    </row>
    <row r="150" spans="2:65" s="1" customFormat="1" ht="22.5" customHeight="1">
      <c r="B150" s="132"/>
      <c r="C150" s="168" t="s">
        <v>558</v>
      </c>
      <c r="D150" s="168" t="s">
        <v>217</v>
      </c>
      <c r="E150" s="169" t="s">
        <v>2898</v>
      </c>
      <c r="F150" s="252" t="s">
        <v>2899</v>
      </c>
      <c r="G150" s="251"/>
      <c r="H150" s="251"/>
      <c r="I150" s="251"/>
      <c r="J150" s="170" t="s">
        <v>250</v>
      </c>
      <c r="K150" s="171">
        <v>1</v>
      </c>
      <c r="L150" s="253">
        <v>0</v>
      </c>
      <c r="M150" s="251"/>
      <c r="N150" s="254">
        <f t="shared" si="15"/>
        <v>0</v>
      </c>
      <c r="O150" s="251"/>
      <c r="P150" s="251"/>
      <c r="Q150" s="251"/>
      <c r="R150" s="134"/>
      <c r="T150" s="165" t="s">
        <v>3</v>
      </c>
      <c r="U150" s="40" t="s">
        <v>39</v>
      </c>
      <c r="V150" s="32"/>
      <c r="W150" s="166">
        <f t="shared" si="16"/>
        <v>0</v>
      </c>
      <c r="X150" s="166">
        <v>0</v>
      </c>
      <c r="Y150" s="166">
        <f t="shared" si="17"/>
        <v>0</v>
      </c>
      <c r="Z150" s="166">
        <v>0</v>
      </c>
      <c r="AA150" s="167">
        <f t="shared" si="18"/>
        <v>0</v>
      </c>
      <c r="AR150" s="14" t="s">
        <v>212</v>
      </c>
      <c r="AT150" s="14" t="s">
        <v>217</v>
      </c>
      <c r="AU150" s="14" t="s">
        <v>9</v>
      </c>
      <c r="AY150" s="14" t="s">
        <v>196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9</v>
      </c>
      <c r="BK150" s="110">
        <f t="shared" si="24"/>
        <v>0</v>
      </c>
      <c r="BL150" s="14" t="s">
        <v>212</v>
      </c>
      <c r="BM150" s="14" t="s">
        <v>2900</v>
      </c>
    </row>
    <row r="151" spans="2:65" s="1" customFormat="1" ht="22.5" customHeight="1">
      <c r="B151" s="132"/>
      <c r="C151" s="168" t="s">
        <v>284</v>
      </c>
      <c r="D151" s="168" t="s">
        <v>217</v>
      </c>
      <c r="E151" s="169" t="s">
        <v>2901</v>
      </c>
      <c r="F151" s="252" t="s">
        <v>2902</v>
      </c>
      <c r="G151" s="251"/>
      <c r="H151" s="251"/>
      <c r="I151" s="251"/>
      <c r="J151" s="170" t="s">
        <v>250</v>
      </c>
      <c r="K151" s="171">
        <v>2</v>
      </c>
      <c r="L151" s="253">
        <v>0</v>
      </c>
      <c r="M151" s="251"/>
      <c r="N151" s="254">
        <f t="shared" si="15"/>
        <v>0</v>
      </c>
      <c r="O151" s="251"/>
      <c r="P151" s="251"/>
      <c r="Q151" s="251"/>
      <c r="R151" s="134"/>
      <c r="T151" s="165" t="s">
        <v>3</v>
      </c>
      <c r="U151" s="40" t="s">
        <v>39</v>
      </c>
      <c r="V151" s="32"/>
      <c r="W151" s="166">
        <f t="shared" si="16"/>
        <v>0</v>
      </c>
      <c r="X151" s="166">
        <v>0</v>
      </c>
      <c r="Y151" s="166">
        <f t="shared" si="17"/>
        <v>0</v>
      </c>
      <c r="Z151" s="166">
        <v>0</v>
      </c>
      <c r="AA151" s="167">
        <f t="shared" si="18"/>
        <v>0</v>
      </c>
      <c r="AR151" s="14" t="s">
        <v>212</v>
      </c>
      <c r="AT151" s="14" t="s">
        <v>217</v>
      </c>
      <c r="AU151" s="14" t="s">
        <v>9</v>
      </c>
      <c r="AY151" s="14" t="s">
        <v>196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9</v>
      </c>
      <c r="BK151" s="110">
        <f t="shared" si="24"/>
        <v>0</v>
      </c>
      <c r="BL151" s="14" t="s">
        <v>212</v>
      </c>
      <c r="BM151" s="14" t="s">
        <v>2903</v>
      </c>
    </row>
    <row r="152" spans="2:65" s="1" customFormat="1" ht="22.5" customHeight="1">
      <c r="B152" s="132"/>
      <c r="C152" s="168" t="s">
        <v>8</v>
      </c>
      <c r="D152" s="168" t="s">
        <v>217</v>
      </c>
      <c r="E152" s="169" t="s">
        <v>2904</v>
      </c>
      <c r="F152" s="252" t="s">
        <v>2905</v>
      </c>
      <c r="G152" s="251"/>
      <c r="H152" s="251"/>
      <c r="I152" s="251"/>
      <c r="J152" s="170" t="s">
        <v>250</v>
      </c>
      <c r="K152" s="171">
        <v>6</v>
      </c>
      <c r="L152" s="253">
        <v>0</v>
      </c>
      <c r="M152" s="251"/>
      <c r="N152" s="254">
        <f t="shared" si="15"/>
        <v>0</v>
      </c>
      <c r="O152" s="251"/>
      <c r="P152" s="251"/>
      <c r="Q152" s="251"/>
      <c r="R152" s="134"/>
      <c r="T152" s="165" t="s">
        <v>3</v>
      </c>
      <c r="U152" s="40" t="s">
        <v>39</v>
      </c>
      <c r="V152" s="32"/>
      <c r="W152" s="166">
        <f t="shared" si="16"/>
        <v>0</v>
      </c>
      <c r="X152" s="166">
        <v>0</v>
      </c>
      <c r="Y152" s="166">
        <f t="shared" si="17"/>
        <v>0</v>
      </c>
      <c r="Z152" s="166">
        <v>0</v>
      </c>
      <c r="AA152" s="167">
        <f t="shared" si="18"/>
        <v>0</v>
      </c>
      <c r="AR152" s="14" t="s">
        <v>212</v>
      </c>
      <c r="AT152" s="14" t="s">
        <v>217</v>
      </c>
      <c r="AU152" s="14" t="s">
        <v>9</v>
      </c>
      <c r="AY152" s="14" t="s">
        <v>196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9</v>
      </c>
      <c r="BK152" s="110">
        <f t="shared" si="24"/>
        <v>0</v>
      </c>
      <c r="BL152" s="14" t="s">
        <v>212</v>
      </c>
      <c r="BM152" s="14" t="s">
        <v>2906</v>
      </c>
    </row>
    <row r="153" spans="2:65" s="1" customFormat="1" ht="22.5" customHeight="1">
      <c r="B153" s="132"/>
      <c r="C153" s="168" t="s">
        <v>410</v>
      </c>
      <c r="D153" s="168" t="s">
        <v>217</v>
      </c>
      <c r="E153" s="169" t="s">
        <v>2907</v>
      </c>
      <c r="F153" s="252" t="s">
        <v>2908</v>
      </c>
      <c r="G153" s="251"/>
      <c r="H153" s="251"/>
      <c r="I153" s="251"/>
      <c r="J153" s="170" t="s">
        <v>250</v>
      </c>
      <c r="K153" s="171">
        <v>2</v>
      </c>
      <c r="L153" s="253">
        <v>0</v>
      </c>
      <c r="M153" s="251"/>
      <c r="N153" s="254">
        <f t="shared" si="15"/>
        <v>0</v>
      </c>
      <c r="O153" s="251"/>
      <c r="P153" s="251"/>
      <c r="Q153" s="251"/>
      <c r="R153" s="134"/>
      <c r="T153" s="165" t="s">
        <v>3</v>
      </c>
      <c r="U153" s="40" t="s">
        <v>39</v>
      </c>
      <c r="V153" s="32"/>
      <c r="W153" s="166">
        <f t="shared" si="16"/>
        <v>0</v>
      </c>
      <c r="X153" s="166">
        <v>0.0005</v>
      </c>
      <c r="Y153" s="166">
        <f t="shared" si="17"/>
        <v>0.001</v>
      </c>
      <c r="Z153" s="166">
        <v>0</v>
      </c>
      <c r="AA153" s="167">
        <f t="shared" si="18"/>
        <v>0</v>
      </c>
      <c r="AR153" s="14" t="s">
        <v>212</v>
      </c>
      <c r="AT153" s="14" t="s">
        <v>217</v>
      </c>
      <c r="AU153" s="14" t="s">
        <v>9</v>
      </c>
      <c r="AY153" s="14" t="s">
        <v>196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9</v>
      </c>
      <c r="BK153" s="110">
        <f t="shared" si="24"/>
        <v>0</v>
      </c>
      <c r="BL153" s="14" t="s">
        <v>212</v>
      </c>
      <c r="BM153" s="14" t="s">
        <v>2909</v>
      </c>
    </row>
    <row r="154" spans="2:65" s="1" customFormat="1" ht="22.5" customHeight="1">
      <c r="B154" s="132"/>
      <c r="C154" s="168" t="s">
        <v>565</v>
      </c>
      <c r="D154" s="168" t="s">
        <v>217</v>
      </c>
      <c r="E154" s="169" t="s">
        <v>2910</v>
      </c>
      <c r="F154" s="252" t="s">
        <v>2911</v>
      </c>
      <c r="G154" s="251"/>
      <c r="H154" s="251"/>
      <c r="I154" s="251"/>
      <c r="J154" s="170" t="s">
        <v>250</v>
      </c>
      <c r="K154" s="171">
        <v>2</v>
      </c>
      <c r="L154" s="253">
        <v>0</v>
      </c>
      <c r="M154" s="251"/>
      <c r="N154" s="254">
        <f t="shared" si="15"/>
        <v>0</v>
      </c>
      <c r="O154" s="251"/>
      <c r="P154" s="251"/>
      <c r="Q154" s="251"/>
      <c r="R154" s="134"/>
      <c r="T154" s="165" t="s">
        <v>3</v>
      </c>
      <c r="U154" s="40" t="s">
        <v>39</v>
      </c>
      <c r="V154" s="32"/>
      <c r="W154" s="166">
        <f t="shared" si="16"/>
        <v>0</v>
      </c>
      <c r="X154" s="166">
        <v>0.00071</v>
      </c>
      <c r="Y154" s="166">
        <f t="shared" si="17"/>
        <v>0.00142</v>
      </c>
      <c r="Z154" s="166">
        <v>0</v>
      </c>
      <c r="AA154" s="167">
        <f t="shared" si="18"/>
        <v>0</v>
      </c>
      <c r="AR154" s="14" t="s">
        <v>212</v>
      </c>
      <c r="AT154" s="14" t="s">
        <v>217</v>
      </c>
      <c r="AU154" s="14" t="s">
        <v>9</v>
      </c>
      <c r="AY154" s="14" t="s">
        <v>196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9</v>
      </c>
      <c r="BK154" s="110">
        <f t="shared" si="24"/>
        <v>0</v>
      </c>
      <c r="BL154" s="14" t="s">
        <v>212</v>
      </c>
      <c r="BM154" s="14" t="s">
        <v>2912</v>
      </c>
    </row>
    <row r="155" spans="2:65" s="1" customFormat="1" ht="31.5" customHeight="1">
      <c r="B155" s="132"/>
      <c r="C155" s="168" t="s">
        <v>312</v>
      </c>
      <c r="D155" s="168" t="s">
        <v>217</v>
      </c>
      <c r="E155" s="169" t="s">
        <v>828</v>
      </c>
      <c r="F155" s="252" t="s">
        <v>829</v>
      </c>
      <c r="G155" s="251"/>
      <c r="H155" s="251"/>
      <c r="I155" s="251"/>
      <c r="J155" s="170" t="s">
        <v>250</v>
      </c>
      <c r="K155" s="171">
        <v>1</v>
      </c>
      <c r="L155" s="253">
        <v>0</v>
      </c>
      <c r="M155" s="251"/>
      <c r="N155" s="254">
        <f t="shared" si="15"/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 t="shared" si="16"/>
        <v>0</v>
      </c>
      <c r="X155" s="166">
        <v>0.00107</v>
      </c>
      <c r="Y155" s="166">
        <f t="shared" si="17"/>
        <v>0.00107</v>
      </c>
      <c r="Z155" s="166">
        <v>0</v>
      </c>
      <c r="AA155" s="167">
        <f t="shared" si="18"/>
        <v>0</v>
      </c>
      <c r="AR155" s="14" t="s">
        <v>212</v>
      </c>
      <c r="AT155" s="14" t="s">
        <v>217</v>
      </c>
      <c r="AU155" s="14" t="s">
        <v>9</v>
      </c>
      <c r="AY155" s="14" t="s">
        <v>196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9</v>
      </c>
      <c r="BK155" s="110">
        <f t="shared" si="24"/>
        <v>0</v>
      </c>
      <c r="BL155" s="14" t="s">
        <v>212</v>
      </c>
      <c r="BM155" s="14" t="s">
        <v>2913</v>
      </c>
    </row>
    <row r="156" spans="2:65" s="1" customFormat="1" ht="22.5" customHeight="1">
      <c r="B156" s="132"/>
      <c r="C156" s="168" t="s">
        <v>413</v>
      </c>
      <c r="D156" s="168" t="s">
        <v>217</v>
      </c>
      <c r="E156" s="169" t="s">
        <v>2914</v>
      </c>
      <c r="F156" s="252" t="s">
        <v>2915</v>
      </c>
      <c r="G156" s="251"/>
      <c r="H156" s="251"/>
      <c r="I156" s="251"/>
      <c r="J156" s="170" t="s">
        <v>250</v>
      </c>
      <c r="K156" s="171">
        <v>1</v>
      </c>
      <c r="L156" s="253">
        <v>0</v>
      </c>
      <c r="M156" s="251"/>
      <c r="N156" s="254">
        <f t="shared" si="15"/>
        <v>0</v>
      </c>
      <c r="O156" s="251"/>
      <c r="P156" s="251"/>
      <c r="Q156" s="251"/>
      <c r="R156" s="134"/>
      <c r="T156" s="165" t="s">
        <v>3</v>
      </c>
      <c r="U156" s="40" t="s">
        <v>39</v>
      </c>
      <c r="V156" s="32"/>
      <c r="W156" s="166">
        <f t="shared" si="16"/>
        <v>0</v>
      </c>
      <c r="X156" s="166">
        <v>0.00168</v>
      </c>
      <c r="Y156" s="166">
        <f t="shared" si="17"/>
        <v>0.00168</v>
      </c>
      <c r="Z156" s="166">
        <v>0</v>
      </c>
      <c r="AA156" s="167">
        <f t="shared" si="18"/>
        <v>0</v>
      </c>
      <c r="AR156" s="14" t="s">
        <v>212</v>
      </c>
      <c r="AT156" s="14" t="s">
        <v>217</v>
      </c>
      <c r="AU156" s="14" t="s">
        <v>9</v>
      </c>
      <c r="AY156" s="14" t="s">
        <v>196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4" t="s">
        <v>9</v>
      </c>
      <c r="BK156" s="110">
        <f t="shared" si="24"/>
        <v>0</v>
      </c>
      <c r="BL156" s="14" t="s">
        <v>212</v>
      </c>
      <c r="BM156" s="14" t="s">
        <v>2916</v>
      </c>
    </row>
    <row r="157" spans="2:65" s="1" customFormat="1" ht="22.5" customHeight="1">
      <c r="B157" s="132"/>
      <c r="C157" s="168" t="s">
        <v>292</v>
      </c>
      <c r="D157" s="168" t="s">
        <v>217</v>
      </c>
      <c r="E157" s="169" t="s">
        <v>2917</v>
      </c>
      <c r="F157" s="252" t="s">
        <v>2918</v>
      </c>
      <c r="G157" s="251"/>
      <c r="H157" s="251"/>
      <c r="I157" s="251"/>
      <c r="J157" s="170" t="s">
        <v>250</v>
      </c>
      <c r="K157" s="171">
        <v>2</v>
      </c>
      <c r="L157" s="253">
        <v>0</v>
      </c>
      <c r="M157" s="251"/>
      <c r="N157" s="254">
        <f t="shared" si="15"/>
        <v>0</v>
      </c>
      <c r="O157" s="251"/>
      <c r="P157" s="251"/>
      <c r="Q157" s="251"/>
      <c r="R157" s="134"/>
      <c r="T157" s="165" t="s">
        <v>3</v>
      </c>
      <c r="U157" s="40" t="s">
        <v>39</v>
      </c>
      <c r="V157" s="32"/>
      <c r="W157" s="166">
        <f t="shared" si="16"/>
        <v>0</v>
      </c>
      <c r="X157" s="166">
        <v>0.00432</v>
      </c>
      <c r="Y157" s="166">
        <f t="shared" si="17"/>
        <v>0.00864</v>
      </c>
      <c r="Z157" s="166">
        <v>0</v>
      </c>
      <c r="AA157" s="167">
        <f t="shared" si="18"/>
        <v>0</v>
      </c>
      <c r="AR157" s="14" t="s">
        <v>212</v>
      </c>
      <c r="AT157" s="14" t="s">
        <v>217</v>
      </c>
      <c r="AU157" s="14" t="s">
        <v>9</v>
      </c>
      <c r="AY157" s="14" t="s">
        <v>196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4" t="s">
        <v>9</v>
      </c>
      <c r="BK157" s="110">
        <f t="shared" si="24"/>
        <v>0</v>
      </c>
      <c r="BL157" s="14" t="s">
        <v>212</v>
      </c>
      <c r="BM157" s="14" t="s">
        <v>2919</v>
      </c>
    </row>
    <row r="158" spans="2:65" s="1" customFormat="1" ht="31.5" customHeight="1">
      <c r="B158" s="132"/>
      <c r="C158" s="168" t="s">
        <v>252</v>
      </c>
      <c r="D158" s="168" t="s">
        <v>217</v>
      </c>
      <c r="E158" s="169" t="s">
        <v>301</v>
      </c>
      <c r="F158" s="252" t="s">
        <v>302</v>
      </c>
      <c r="G158" s="251"/>
      <c r="H158" s="251"/>
      <c r="I158" s="251"/>
      <c r="J158" s="170" t="s">
        <v>224</v>
      </c>
      <c r="K158" s="172">
        <v>0</v>
      </c>
      <c r="L158" s="253">
        <v>0</v>
      </c>
      <c r="M158" s="251"/>
      <c r="N158" s="254">
        <f t="shared" si="15"/>
        <v>0</v>
      </c>
      <c r="O158" s="251"/>
      <c r="P158" s="251"/>
      <c r="Q158" s="251"/>
      <c r="R158" s="134"/>
      <c r="T158" s="165" t="s">
        <v>3</v>
      </c>
      <c r="U158" s="40" t="s">
        <v>39</v>
      </c>
      <c r="V158" s="32"/>
      <c r="W158" s="166">
        <f t="shared" si="16"/>
        <v>0</v>
      </c>
      <c r="X158" s="166">
        <v>0</v>
      </c>
      <c r="Y158" s="166">
        <f t="shared" si="17"/>
        <v>0</v>
      </c>
      <c r="Z158" s="166">
        <v>0</v>
      </c>
      <c r="AA158" s="167">
        <f t="shared" si="18"/>
        <v>0</v>
      </c>
      <c r="AR158" s="14" t="s">
        <v>203</v>
      </c>
      <c r="AT158" s="14" t="s">
        <v>217</v>
      </c>
      <c r="AU158" s="14" t="s">
        <v>9</v>
      </c>
      <c r="AY158" s="14" t="s">
        <v>196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9</v>
      </c>
      <c r="BK158" s="110">
        <f t="shared" si="24"/>
        <v>0</v>
      </c>
      <c r="BL158" s="14" t="s">
        <v>203</v>
      </c>
      <c r="BM158" s="14" t="s">
        <v>2920</v>
      </c>
    </row>
    <row r="159" spans="2:63" s="10" customFormat="1" ht="37.35" customHeight="1">
      <c r="B159" s="150"/>
      <c r="C159" s="151"/>
      <c r="D159" s="152" t="s">
        <v>2845</v>
      </c>
      <c r="E159" s="152"/>
      <c r="F159" s="152"/>
      <c r="G159" s="152"/>
      <c r="H159" s="152"/>
      <c r="I159" s="152"/>
      <c r="J159" s="152"/>
      <c r="K159" s="152"/>
      <c r="L159" s="152"/>
      <c r="M159" s="152"/>
      <c r="N159" s="266">
        <f>BK159</f>
        <v>0</v>
      </c>
      <c r="O159" s="267"/>
      <c r="P159" s="267"/>
      <c r="Q159" s="267"/>
      <c r="R159" s="153"/>
      <c r="T159" s="154"/>
      <c r="U159" s="151"/>
      <c r="V159" s="151"/>
      <c r="W159" s="155">
        <f>SUM(W160:W202)</f>
        <v>0</v>
      </c>
      <c r="X159" s="151"/>
      <c r="Y159" s="155">
        <f>SUM(Y160:Y202)</f>
        <v>0</v>
      </c>
      <c r="Z159" s="151"/>
      <c r="AA159" s="156">
        <f>SUM(AA160:AA202)</f>
        <v>0</v>
      </c>
      <c r="AR159" s="157" t="s">
        <v>9</v>
      </c>
      <c r="AT159" s="158" t="s">
        <v>73</v>
      </c>
      <c r="AU159" s="158" t="s">
        <v>74</v>
      </c>
      <c r="AY159" s="157" t="s">
        <v>196</v>
      </c>
      <c r="BK159" s="159">
        <f>SUM(BK160:BK202)</f>
        <v>0</v>
      </c>
    </row>
    <row r="160" spans="2:65" s="1" customFormat="1" ht="22.5" customHeight="1">
      <c r="B160" s="132"/>
      <c r="C160" s="168" t="s">
        <v>296</v>
      </c>
      <c r="D160" s="168" t="s">
        <v>217</v>
      </c>
      <c r="E160" s="169" t="s">
        <v>2921</v>
      </c>
      <c r="F160" s="252" t="s">
        <v>2922</v>
      </c>
      <c r="G160" s="251"/>
      <c r="H160" s="251"/>
      <c r="I160" s="251"/>
      <c r="J160" s="170" t="s">
        <v>1068</v>
      </c>
      <c r="K160" s="171">
        <v>1</v>
      </c>
      <c r="L160" s="253">
        <v>0</v>
      </c>
      <c r="M160" s="251"/>
      <c r="N160" s="254">
        <f aca="true" t="shared" si="25" ref="N160:N202">ROUND(L160*K160,0)</f>
        <v>0</v>
      </c>
      <c r="O160" s="251"/>
      <c r="P160" s="251"/>
      <c r="Q160" s="251"/>
      <c r="R160" s="134"/>
      <c r="T160" s="165" t="s">
        <v>3</v>
      </c>
      <c r="U160" s="40" t="s">
        <v>39</v>
      </c>
      <c r="V160" s="32"/>
      <c r="W160" s="166">
        <f aca="true" t="shared" si="26" ref="W160:W202">V160*K160</f>
        <v>0</v>
      </c>
      <c r="X160" s="166">
        <v>0</v>
      </c>
      <c r="Y160" s="166">
        <f aca="true" t="shared" si="27" ref="Y160:Y202">X160*K160</f>
        <v>0</v>
      </c>
      <c r="Z160" s="166">
        <v>0</v>
      </c>
      <c r="AA160" s="167">
        <f aca="true" t="shared" si="28" ref="AA160:AA202">Z160*K160</f>
        <v>0</v>
      </c>
      <c r="AR160" s="14" t="s">
        <v>212</v>
      </c>
      <c r="AT160" s="14" t="s">
        <v>217</v>
      </c>
      <c r="AU160" s="14" t="s">
        <v>9</v>
      </c>
      <c r="AY160" s="14" t="s">
        <v>196</v>
      </c>
      <c r="BE160" s="110">
        <f aca="true" t="shared" si="29" ref="BE160:BE202">IF(U160="základní",N160,0)</f>
        <v>0</v>
      </c>
      <c r="BF160" s="110">
        <f aca="true" t="shared" si="30" ref="BF160:BF202">IF(U160="snížená",N160,0)</f>
        <v>0</v>
      </c>
      <c r="BG160" s="110">
        <f aca="true" t="shared" si="31" ref="BG160:BG202">IF(U160="zákl. přenesená",N160,0)</f>
        <v>0</v>
      </c>
      <c r="BH160" s="110">
        <f aca="true" t="shared" si="32" ref="BH160:BH202">IF(U160="sníž. přenesená",N160,0)</f>
        <v>0</v>
      </c>
      <c r="BI160" s="110">
        <f aca="true" t="shared" si="33" ref="BI160:BI202">IF(U160="nulová",N160,0)</f>
        <v>0</v>
      </c>
      <c r="BJ160" s="14" t="s">
        <v>9</v>
      </c>
      <c r="BK160" s="110">
        <f aca="true" t="shared" si="34" ref="BK160:BK202">ROUND(L160*K160,0)</f>
        <v>0</v>
      </c>
      <c r="BL160" s="14" t="s">
        <v>212</v>
      </c>
      <c r="BM160" s="14" t="s">
        <v>2923</v>
      </c>
    </row>
    <row r="161" spans="2:65" s="1" customFormat="1" ht="22.5" customHeight="1">
      <c r="B161" s="132"/>
      <c r="C161" s="168" t="s">
        <v>1401</v>
      </c>
      <c r="D161" s="168" t="s">
        <v>217</v>
      </c>
      <c r="E161" s="169" t="s">
        <v>2924</v>
      </c>
      <c r="F161" s="252" t="s">
        <v>2925</v>
      </c>
      <c r="G161" s="251"/>
      <c r="H161" s="251"/>
      <c r="I161" s="251"/>
      <c r="J161" s="170" t="s">
        <v>1068</v>
      </c>
      <c r="K161" s="171">
        <v>1</v>
      </c>
      <c r="L161" s="253">
        <v>0</v>
      </c>
      <c r="M161" s="251"/>
      <c r="N161" s="254">
        <f t="shared" si="25"/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 t="shared" si="26"/>
        <v>0</v>
      </c>
      <c r="X161" s="166">
        <v>0</v>
      </c>
      <c r="Y161" s="166">
        <f t="shared" si="27"/>
        <v>0</v>
      </c>
      <c r="Z161" s="166">
        <v>0</v>
      </c>
      <c r="AA161" s="167">
        <f t="shared" si="28"/>
        <v>0</v>
      </c>
      <c r="AR161" s="14" t="s">
        <v>203</v>
      </c>
      <c r="AT161" s="14" t="s">
        <v>217</v>
      </c>
      <c r="AU161" s="14" t="s">
        <v>9</v>
      </c>
      <c r="AY161" s="14" t="s">
        <v>196</v>
      </c>
      <c r="BE161" s="110">
        <f t="shared" si="29"/>
        <v>0</v>
      </c>
      <c r="BF161" s="110">
        <f t="shared" si="30"/>
        <v>0</v>
      </c>
      <c r="BG161" s="110">
        <f t="shared" si="31"/>
        <v>0</v>
      </c>
      <c r="BH161" s="110">
        <f t="shared" si="32"/>
        <v>0</v>
      </c>
      <c r="BI161" s="110">
        <f t="shared" si="33"/>
        <v>0</v>
      </c>
      <c r="BJ161" s="14" t="s">
        <v>9</v>
      </c>
      <c r="BK161" s="110">
        <f t="shared" si="34"/>
        <v>0</v>
      </c>
      <c r="BL161" s="14" t="s">
        <v>203</v>
      </c>
      <c r="BM161" s="14" t="s">
        <v>2926</v>
      </c>
    </row>
    <row r="162" spans="2:65" s="1" customFormat="1" ht="22.5" customHeight="1">
      <c r="B162" s="132"/>
      <c r="C162" s="168" t="s">
        <v>419</v>
      </c>
      <c r="D162" s="168" t="s">
        <v>217</v>
      </c>
      <c r="E162" s="169" t="s">
        <v>2927</v>
      </c>
      <c r="F162" s="252" t="s">
        <v>2928</v>
      </c>
      <c r="G162" s="251"/>
      <c r="H162" s="251"/>
      <c r="I162" s="251"/>
      <c r="J162" s="170" t="s">
        <v>485</v>
      </c>
      <c r="K162" s="171">
        <v>8</v>
      </c>
      <c r="L162" s="253">
        <v>0</v>
      </c>
      <c r="M162" s="251"/>
      <c r="N162" s="254">
        <f t="shared" si="25"/>
        <v>0</v>
      </c>
      <c r="O162" s="251"/>
      <c r="P162" s="251"/>
      <c r="Q162" s="251"/>
      <c r="R162" s="134"/>
      <c r="T162" s="165" t="s">
        <v>3</v>
      </c>
      <c r="U162" s="40" t="s">
        <v>39</v>
      </c>
      <c r="V162" s="32"/>
      <c r="W162" s="166">
        <f t="shared" si="26"/>
        <v>0</v>
      </c>
      <c r="X162" s="166">
        <v>0</v>
      </c>
      <c r="Y162" s="166">
        <f t="shared" si="27"/>
        <v>0</v>
      </c>
      <c r="Z162" s="166">
        <v>0</v>
      </c>
      <c r="AA162" s="167">
        <f t="shared" si="28"/>
        <v>0</v>
      </c>
      <c r="AR162" s="14" t="s">
        <v>212</v>
      </c>
      <c r="AT162" s="14" t="s">
        <v>217</v>
      </c>
      <c r="AU162" s="14" t="s">
        <v>9</v>
      </c>
      <c r="AY162" s="14" t="s">
        <v>196</v>
      </c>
      <c r="BE162" s="110">
        <f t="shared" si="29"/>
        <v>0</v>
      </c>
      <c r="BF162" s="110">
        <f t="shared" si="30"/>
        <v>0</v>
      </c>
      <c r="BG162" s="110">
        <f t="shared" si="31"/>
        <v>0</v>
      </c>
      <c r="BH162" s="110">
        <f t="shared" si="32"/>
        <v>0</v>
      </c>
      <c r="BI162" s="110">
        <f t="shared" si="33"/>
        <v>0</v>
      </c>
      <c r="BJ162" s="14" t="s">
        <v>9</v>
      </c>
      <c r="BK162" s="110">
        <f t="shared" si="34"/>
        <v>0</v>
      </c>
      <c r="BL162" s="14" t="s">
        <v>212</v>
      </c>
      <c r="BM162" s="14" t="s">
        <v>2929</v>
      </c>
    </row>
    <row r="163" spans="2:65" s="1" customFormat="1" ht="22.5" customHeight="1">
      <c r="B163" s="132"/>
      <c r="C163" s="168" t="s">
        <v>337</v>
      </c>
      <c r="D163" s="168" t="s">
        <v>217</v>
      </c>
      <c r="E163" s="169" t="s">
        <v>2930</v>
      </c>
      <c r="F163" s="252" t="s">
        <v>2931</v>
      </c>
      <c r="G163" s="251"/>
      <c r="H163" s="251"/>
      <c r="I163" s="251"/>
      <c r="J163" s="170" t="s">
        <v>1068</v>
      </c>
      <c r="K163" s="171">
        <v>1</v>
      </c>
      <c r="L163" s="253">
        <v>0</v>
      </c>
      <c r="M163" s="251"/>
      <c r="N163" s="254">
        <f t="shared" si="25"/>
        <v>0</v>
      </c>
      <c r="O163" s="251"/>
      <c r="P163" s="251"/>
      <c r="Q163" s="251"/>
      <c r="R163" s="134"/>
      <c r="T163" s="165" t="s">
        <v>3</v>
      </c>
      <c r="U163" s="40" t="s">
        <v>39</v>
      </c>
      <c r="V163" s="32"/>
      <c r="W163" s="166">
        <f t="shared" si="26"/>
        <v>0</v>
      </c>
      <c r="X163" s="166">
        <v>0</v>
      </c>
      <c r="Y163" s="166">
        <f t="shared" si="27"/>
        <v>0</v>
      </c>
      <c r="Z163" s="166">
        <v>0</v>
      </c>
      <c r="AA163" s="167">
        <f t="shared" si="28"/>
        <v>0</v>
      </c>
      <c r="AR163" s="14" t="s">
        <v>203</v>
      </c>
      <c r="AT163" s="14" t="s">
        <v>217</v>
      </c>
      <c r="AU163" s="14" t="s">
        <v>9</v>
      </c>
      <c r="AY163" s="14" t="s">
        <v>196</v>
      </c>
      <c r="BE163" s="110">
        <f t="shared" si="29"/>
        <v>0</v>
      </c>
      <c r="BF163" s="110">
        <f t="shared" si="30"/>
        <v>0</v>
      </c>
      <c r="BG163" s="110">
        <f t="shared" si="31"/>
        <v>0</v>
      </c>
      <c r="BH163" s="110">
        <f t="shared" si="32"/>
        <v>0</v>
      </c>
      <c r="BI163" s="110">
        <f t="shared" si="33"/>
        <v>0</v>
      </c>
      <c r="BJ163" s="14" t="s">
        <v>9</v>
      </c>
      <c r="BK163" s="110">
        <f t="shared" si="34"/>
        <v>0</v>
      </c>
      <c r="BL163" s="14" t="s">
        <v>203</v>
      </c>
      <c r="BM163" s="14" t="s">
        <v>2932</v>
      </c>
    </row>
    <row r="164" spans="2:65" s="1" customFormat="1" ht="22.5" customHeight="1">
      <c r="B164" s="132"/>
      <c r="C164" s="168" t="s">
        <v>341</v>
      </c>
      <c r="D164" s="168" t="s">
        <v>217</v>
      </c>
      <c r="E164" s="169" t="s">
        <v>2933</v>
      </c>
      <c r="F164" s="252" t="s">
        <v>2934</v>
      </c>
      <c r="G164" s="251"/>
      <c r="H164" s="251"/>
      <c r="I164" s="251"/>
      <c r="J164" s="170" t="s">
        <v>245</v>
      </c>
      <c r="K164" s="171">
        <v>1</v>
      </c>
      <c r="L164" s="253">
        <v>0</v>
      </c>
      <c r="M164" s="251"/>
      <c r="N164" s="254">
        <f t="shared" si="25"/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 t="shared" si="26"/>
        <v>0</v>
      </c>
      <c r="X164" s="166">
        <v>0</v>
      </c>
      <c r="Y164" s="166">
        <f t="shared" si="27"/>
        <v>0</v>
      </c>
      <c r="Z164" s="166">
        <v>0</v>
      </c>
      <c r="AA164" s="167">
        <f t="shared" si="28"/>
        <v>0</v>
      </c>
      <c r="AR164" s="14" t="s">
        <v>203</v>
      </c>
      <c r="AT164" s="14" t="s">
        <v>217</v>
      </c>
      <c r="AU164" s="14" t="s">
        <v>9</v>
      </c>
      <c r="AY164" s="14" t="s">
        <v>196</v>
      </c>
      <c r="BE164" s="110">
        <f t="shared" si="29"/>
        <v>0</v>
      </c>
      <c r="BF164" s="110">
        <f t="shared" si="30"/>
        <v>0</v>
      </c>
      <c r="BG164" s="110">
        <f t="shared" si="31"/>
        <v>0</v>
      </c>
      <c r="BH164" s="110">
        <f t="shared" si="32"/>
        <v>0</v>
      </c>
      <c r="BI164" s="110">
        <f t="shared" si="33"/>
        <v>0</v>
      </c>
      <c r="BJ164" s="14" t="s">
        <v>9</v>
      </c>
      <c r="BK164" s="110">
        <f t="shared" si="34"/>
        <v>0</v>
      </c>
      <c r="BL164" s="14" t="s">
        <v>203</v>
      </c>
      <c r="BM164" s="14" t="s">
        <v>2935</v>
      </c>
    </row>
    <row r="165" spans="2:65" s="1" customFormat="1" ht="22.5" customHeight="1">
      <c r="B165" s="132"/>
      <c r="C165" s="168" t="s">
        <v>345</v>
      </c>
      <c r="D165" s="168" t="s">
        <v>217</v>
      </c>
      <c r="E165" s="169" t="s">
        <v>2936</v>
      </c>
      <c r="F165" s="252" t="s">
        <v>2937</v>
      </c>
      <c r="G165" s="251"/>
      <c r="H165" s="251"/>
      <c r="I165" s="251"/>
      <c r="J165" s="170" t="s">
        <v>485</v>
      </c>
      <c r="K165" s="171">
        <v>24</v>
      </c>
      <c r="L165" s="253">
        <v>0</v>
      </c>
      <c r="M165" s="251"/>
      <c r="N165" s="254">
        <f t="shared" si="25"/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 t="shared" si="26"/>
        <v>0</v>
      </c>
      <c r="X165" s="166">
        <v>0</v>
      </c>
      <c r="Y165" s="166">
        <f t="shared" si="27"/>
        <v>0</v>
      </c>
      <c r="Z165" s="166">
        <v>0</v>
      </c>
      <c r="AA165" s="167">
        <f t="shared" si="28"/>
        <v>0</v>
      </c>
      <c r="AR165" s="14" t="s">
        <v>203</v>
      </c>
      <c r="AT165" s="14" t="s">
        <v>217</v>
      </c>
      <c r="AU165" s="14" t="s">
        <v>9</v>
      </c>
      <c r="AY165" s="14" t="s">
        <v>196</v>
      </c>
      <c r="BE165" s="110">
        <f t="shared" si="29"/>
        <v>0</v>
      </c>
      <c r="BF165" s="110">
        <f t="shared" si="30"/>
        <v>0</v>
      </c>
      <c r="BG165" s="110">
        <f t="shared" si="31"/>
        <v>0</v>
      </c>
      <c r="BH165" s="110">
        <f t="shared" si="32"/>
        <v>0</v>
      </c>
      <c r="BI165" s="110">
        <f t="shared" si="33"/>
        <v>0</v>
      </c>
      <c r="BJ165" s="14" t="s">
        <v>9</v>
      </c>
      <c r="BK165" s="110">
        <f t="shared" si="34"/>
        <v>0</v>
      </c>
      <c r="BL165" s="14" t="s">
        <v>203</v>
      </c>
      <c r="BM165" s="14" t="s">
        <v>2938</v>
      </c>
    </row>
    <row r="166" spans="2:65" s="1" customFormat="1" ht="22.5" customHeight="1">
      <c r="B166" s="132"/>
      <c r="C166" s="168" t="s">
        <v>473</v>
      </c>
      <c r="D166" s="168" t="s">
        <v>217</v>
      </c>
      <c r="E166" s="169" t="s">
        <v>2939</v>
      </c>
      <c r="F166" s="252" t="s">
        <v>2940</v>
      </c>
      <c r="G166" s="251"/>
      <c r="H166" s="251"/>
      <c r="I166" s="251"/>
      <c r="J166" s="170" t="s">
        <v>1068</v>
      </c>
      <c r="K166" s="171">
        <v>1</v>
      </c>
      <c r="L166" s="253">
        <v>0</v>
      </c>
      <c r="M166" s="251"/>
      <c r="N166" s="254">
        <f t="shared" si="25"/>
        <v>0</v>
      </c>
      <c r="O166" s="251"/>
      <c r="P166" s="251"/>
      <c r="Q166" s="251"/>
      <c r="R166" s="134"/>
      <c r="T166" s="165" t="s">
        <v>3</v>
      </c>
      <c r="U166" s="40" t="s">
        <v>39</v>
      </c>
      <c r="V166" s="32"/>
      <c r="W166" s="166">
        <f t="shared" si="26"/>
        <v>0</v>
      </c>
      <c r="X166" s="166">
        <v>0</v>
      </c>
      <c r="Y166" s="166">
        <f t="shared" si="27"/>
        <v>0</v>
      </c>
      <c r="Z166" s="166">
        <v>0</v>
      </c>
      <c r="AA166" s="167">
        <f t="shared" si="28"/>
        <v>0</v>
      </c>
      <c r="AR166" s="14" t="s">
        <v>203</v>
      </c>
      <c r="AT166" s="14" t="s">
        <v>217</v>
      </c>
      <c r="AU166" s="14" t="s">
        <v>9</v>
      </c>
      <c r="AY166" s="14" t="s">
        <v>196</v>
      </c>
      <c r="BE166" s="110">
        <f t="shared" si="29"/>
        <v>0</v>
      </c>
      <c r="BF166" s="110">
        <f t="shared" si="30"/>
        <v>0</v>
      </c>
      <c r="BG166" s="110">
        <f t="shared" si="31"/>
        <v>0</v>
      </c>
      <c r="BH166" s="110">
        <f t="shared" si="32"/>
        <v>0</v>
      </c>
      <c r="BI166" s="110">
        <f t="shared" si="33"/>
        <v>0</v>
      </c>
      <c r="BJ166" s="14" t="s">
        <v>9</v>
      </c>
      <c r="BK166" s="110">
        <f t="shared" si="34"/>
        <v>0</v>
      </c>
      <c r="BL166" s="14" t="s">
        <v>203</v>
      </c>
      <c r="BM166" s="14" t="s">
        <v>2941</v>
      </c>
    </row>
    <row r="167" spans="2:65" s="1" customFormat="1" ht="22.5" customHeight="1">
      <c r="B167" s="132"/>
      <c r="C167" s="168" t="s">
        <v>574</v>
      </c>
      <c r="D167" s="168" t="s">
        <v>217</v>
      </c>
      <c r="E167" s="169" t="s">
        <v>2942</v>
      </c>
      <c r="F167" s="252" t="s">
        <v>2943</v>
      </c>
      <c r="G167" s="251"/>
      <c r="H167" s="251"/>
      <c r="I167" s="251"/>
      <c r="J167" s="170" t="s">
        <v>485</v>
      </c>
      <c r="K167" s="171">
        <v>32</v>
      </c>
      <c r="L167" s="253">
        <v>0</v>
      </c>
      <c r="M167" s="251"/>
      <c r="N167" s="254">
        <f t="shared" si="25"/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 t="shared" si="26"/>
        <v>0</v>
      </c>
      <c r="X167" s="166">
        <v>0</v>
      </c>
      <c r="Y167" s="166">
        <f t="shared" si="27"/>
        <v>0</v>
      </c>
      <c r="Z167" s="166">
        <v>0</v>
      </c>
      <c r="AA167" s="167">
        <f t="shared" si="28"/>
        <v>0</v>
      </c>
      <c r="AR167" s="14" t="s">
        <v>212</v>
      </c>
      <c r="AT167" s="14" t="s">
        <v>217</v>
      </c>
      <c r="AU167" s="14" t="s">
        <v>9</v>
      </c>
      <c r="AY167" s="14" t="s">
        <v>196</v>
      </c>
      <c r="BE167" s="110">
        <f t="shared" si="29"/>
        <v>0</v>
      </c>
      <c r="BF167" s="110">
        <f t="shared" si="30"/>
        <v>0</v>
      </c>
      <c r="BG167" s="110">
        <f t="shared" si="31"/>
        <v>0</v>
      </c>
      <c r="BH167" s="110">
        <f t="shared" si="32"/>
        <v>0</v>
      </c>
      <c r="BI167" s="110">
        <f t="shared" si="33"/>
        <v>0</v>
      </c>
      <c r="BJ167" s="14" t="s">
        <v>9</v>
      </c>
      <c r="BK167" s="110">
        <f t="shared" si="34"/>
        <v>0</v>
      </c>
      <c r="BL167" s="14" t="s">
        <v>212</v>
      </c>
      <c r="BM167" s="14" t="s">
        <v>2944</v>
      </c>
    </row>
    <row r="168" spans="2:65" s="1" customFormat="1" ht="22.5" customHeight="1">
      <c r="B168" s="132"/>
      <c r="C168" s="168" t="s">
        <v>288</v>
      </c>
      <c r="D168" s="168" t="s">
        <v>217</v>
      </c>
      <c r="E168" s="169" t="s">
        <v>2945</v>
      </c>
      <c r="F168" s="252" t="s">
        <v>2946</v>
      </c>
      <c r="G168" s="251"/>
      <c r="H168" s="251"/>
      <c r="I168" s="251"/>
      <c r="J168" s="170" t="s">
        <v>201</v>
      </c>
      <c r="K168" s="171">
        <v>48</v>
      </c>
      <c r="L168" s="253">
        <v>0</v>
      </c>
      <c r="M168" s="251"/>
      <c r="N168" s="254">
        <f t="shared" si="25"/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 t="shared" si="26"/>
        <v>0</v>
      </c>
      <c r="X168" s="166">
        <v>0</v>
      </c>
      <c r="Y168" s="166">
        <f t="shared" si="27"/>
        <v>0</v>
      </c>
      <c r="Z168" s="166">
        <v>0</v>
      </c>
      <c r="AA168" s="167">
        <f t="shared" si="28"/>
        <v>0</v>
      </c>
      <c r="AR168" s="14" t="s">
        <v>203</v>
      </c>
      <c r="AT168" s="14" t="s">
        <v>217</v>
      </c>
      <c r="AU168" s="14" t="s">
        <v>9</v>
      </c>
      <c r="AY168" s="14" t="s">
        <v>196</v>
      </c>
      <c r="BE168" s="110">
        <f t="shared" si="29"/>
        <v>0</v>
      </c>
      <c r="BF168" s="110">
        <f t="shared" si="30"/>
        <v>0</v>
      </c>
      <c r="BG168" s="110">
        <f t="shared" si="31"/>
        <v>0</v>
      </c>
      <c r="BH168" s="110">
        <f t="shared" si="32"/>
        <v>0</v>
      </c>
      <c r="BI168" s="110">
        <f t="shared" si="33"/>
        <v>0</v>
      </c>
      <c r="BJ168" s="14" t="s">
        <v>9</v>
      </c>
      <c r="BK168" s="110">
        <f t="shared" si="34"/>
        <v>0</v>
      </c>
      <c r="BL168" s="14" t="s">
        <v>203</v>
      </c>
      <c r="BM168" s="14" t="s">
        <v>2947</v>
      </c>
    </row>
    <row r="169" spans="2:65" s="1" customFormat="1" ht="22.5" customHeight="1">
      <c r="B169" s="132"/>
      <c r="C169" s="168" t="s">
        <v>208</v>
      </c>
      <c r="D169" s="168" t="s">
        <v>217</v>
      </c>
      <c r="E169" s="169" t="s">
        <v>2948</v>
      </c>
      <c r="F169" s="252" t="s">
        <v>2949</v>
      </c>
      <c r="G169" s="251"/>
      <c r="H169" s="251"/>
      <c r="I169" s="251"/>
      <c r="J169" s="170" t="s">
        <v>201</v>
      </c>
      <c r="K169" s="171">
        <v>48</v>
      </c>
      <c r="L169" s="253">
        <v>0</v>
      </c>
      <c r="M169" s="251"/>
      <c r="N169" s="254">
        <f t="shared" si="25"/>
        <v>0</v>
      </c>
      <c r="O169" s="251"/>
      <c r="P169" s="251"/>
      <c r="Q169" s="251"/>
      <c r="R169" s="134"/>
      <c r="T169" s="165" t="s">
        <v>3</v>
      </c>
      <c r="U169" s="40" t="s">
        <v>39</v>
      </c>
      <c r="V169" s="32"/>
      <c r="W169" s="166">
        <f t="shared" si="26"/>
        <v>0</v>
      </c>
      <c r="X169" s="166">
        <v>0</v>
      </c>
      <c r="Y169" s="166">
        <f t="shared" si="27"/>
        <v>0</v>
      </c>
      <c r="Z169" s="166">
        <v>0</v>
      </c>
      <c r="AA169" s="167">
        <f t="shared" si="28"/>
        <v>0</v>
      </c>
      <c r="AR169" s="14" t="s">
        <v>203</v>
      </c>
      <c r="AT169" s="14" t="s">
        <v>217</v>
      </c>
      <c r="AU169" s="14" t="s">
        <v>9</v>
      </c>
      <c r="AY169" s="14" t="s">
        <v>196</v>
      </c>
      <c r="BE169" s="110">
        <f t="shared" si="29"/>
        <v>0</v>
      </c>
      <c r="BF169" s="110">
        <f t="shared" si="30"/>
        <v>0</v>
      </c>
      <c r="BG169" s="110">
        <f t="shared" si="31"/>
        <v>0</v>
      </c>
      <c r="BH169" s="110">
        <f t="shared" si="32"/>
        <v>0</v>
      </c>
      <c r="BI169" s="110">
        <f t="shared" si="33"/>
        <v>0</v>
      </c>
      <c r="BJ169" s="14" t="s">
        <v>9</v>
      </c>
      <c r="BK169" s="110">
        <f t="shared" si="34"/>
        <v>0</v>
      </c>
      <c r="BL169" s="14" t="s">
        <v>203</v>
      </c>
      <c r="BM169" s="14" t="s">
        <v>2950</v>
      </c>
    </row>
    <row r="170" spans="2:65" s="1" customFormat="1" ht="22.5" customHeight="1">
      <c r="B170" s="132"/>
      <c r="C170" s="168" t="s">
        <v>440</v>
      </c>
      <c r="D170" s="168" t="s">
        <v>217</v>
      </c>
      <c r="E170" s="169" t="s">
        <v>2951</v>
      </c>
      <c r="F170" s="252" t="s">
        <v>2952</v>
      </c>
      <c r="G170" s="251"/>
      <c r="H170" s="251"/>
      <c r="I170" s="251"/>
      <c r="J170" s="170" t="s">
        <v>250</v>
      </c>
      <c r="K170" s="171">
        <v>2</v>
      </c>
      <c r="L170" s="253">
        <v>0</v>
      </c>
      <c r="M170" s="251"/>
      <c r="N170" s="254">
        <f t="shared" si="25"/>
        <v>0</v>
      </c>
      <c r="O170" s="251"/>
      <c r="P170" s="251"/>
      <c r="Q170" s="251"/>
      <c r="R170" s="134"/>
      <c r="T170" s="165" t="s">
        <v>3</v>
      </c>
      <c r="U170" s="40" t="s">
        <v>39</v>
      </c>
      <c r="V170" s="32"/>
      <c r="W170" s="166">
        <f t="shared" si="26"/>
        <v>0</v>
      </c>
      <c r="X170" s="166">
        <v>0</v>
      </c>
      <c r="Y170" s="166">
        <f t="shared" si="27"/>
        <v>0</v>
      </c>
      <c r="Z170" s="166">
        <v>0</v>
      </c>
      <c r="AA170" s="167">
        <f t="shared" si="28"/>
        <v>0</v>
      </c>
      <c r="AR170" s="14" t="s">
        <v>203</v>
      </c>
      <c r="AT170" s="14" t="s">
        <v>217</v>
      </c>
      <c r="AU170" s="14" t="s">
        <v>9</v>
      </c>
      <c r="AY170" s="14" t="s">
        <v>196</v>
      </c>
      <c r="BE170" s="110">
        <f t="shared" si="29"/>
        <v>0</v>
      </c>
      <c r="BF170" s="110">
        <f t="shared" si="30"/>
        <v>0</v>
      </c>
      <c r="BG170" s="110">
        <f t="shared" si="31"/>
        <v>0</v>
      </c>
      <c r="BH170" s="110">
        <f t="shared" si="32"/>
        <v>0</v>
      </c>
      <c r="BI170" s="110">
        <f t="shared" si="33"/>
        <v>0</v>
      </c>
      <c r="BJ170" s="14" t="s">
        <v>9</v>
      </c>
      <c r="BK170" s="110">
        <f t="shared" si="34"/>
        <v>0</v>
      </c>
      <c r="BL170" s="14" t="s">
        <v>203</v>
      </c>
      <c r="BM170" s="14" t="s">
        <v>2953</v>
      </c>
    </row>
    <row r="171" spans="2:65" s="1" customFormat="1" ht="22.5" customHeight="1">
      <c r="B171" s="132"/>
      <c r="C171" s="168" t="s">
        <v>646</v>
      </c>
      <c r="D171" s="168" t="s">
        <v>217</v>
      </c>
      <c r="E171" s="169" t="s">
        <v>2954</v>
      </c>
      <c r="F171" s="252" t="s">
        <v>2955</v>
      </c>
      <c r="G171" s="251"/>
      <c r="H171" s="251"/>
      <c r="I171" s="251"/>
      <c r="J171" s="170" t="s">
        <v>250</v>
      </c>
      <c r="K171" s="171">
        <v>2</v>
      </c>
      <c r="L171" s="253">
        <v>0</v>
      </c>
      <c r="M171" s="251"/>
      <c r="N171" s="254">
        <f t="shared" si="25"/>
        <v>0</v>
      </c>
      <c r="O171" s="251"/>
      <c r="P171" s="251"/>
      <c r="Q171" s="251"/>
      <c r="R171" s="134"/>
      <c r="T171" s="165" t="s">
        <v>3</v>
      </c>
      <c r="U171" s="40" t="s">
        <v>39</v>
      </c>
      <c r="V171" s="32"/>
      <c r="W171" s="166">
        <f t="shared" si="26"/>
        <v>0</v>
      </c>
      <c r="X171" s="166">
        <v>0</v>
      </c>
      <c r="Y171" s="166">
        <f t="shared" si="27"/>
        <v>0</v>
      </c>
      <c r="Z171" s="166">
        <v>0</v>
      </c>
      <c r="AA171" s="167">
        <f t="shared" si="28"/>
        <v>0</v>
      </c>
      <c r="AR171" s="14" t="s">
        <v>203</v>
      </c>
      <c r="AT171" s="14" t="s">
        <v>217</v>
      </c>
      <c r="AU171" s="14" t="s">
        <v>9</v>
      </c>
      <c r="AY171" s="14" t="s">
        <v>196</v>
      </c>
      <c r="BE171" s="110">
        <f t="shared" si="29"/>
        <v>0</v>
      </c>
      <c r="BF171" s="110">
        <f t="shared" si="30"/>
        <v>0</v>
      </c>
      <c r="BG171" s="110">
        <f t="shared" si="31"/>
        <v>0</v>
      </c>
      <c r="BH171" s="110">
        <f t="shared" si="32"/>
        <v>0</v>
      </c>
      <c r="BI171" s="110">
        <f t="shared" si="33"/>
        <v>0</v>
      </c>
      <c r="BJ171" s="14" t="s">
        <v>9</v>
      </c>
      <c r="BK171" s="110">
        <f t="shared" si="34"/>
        <v>0</v>
      </c>
      <c r="BL171" s="14" t="s">
        <v>203</v>
      </c>
      <c r="BM171" s="14" t="s">
        <v>2956</v>
      </c>
    </row>
    <row r="172" spans="2:65" s="1" customFormat="1" ht="22.5" customHeight="1">
      <c r="B172" s="132"/>
      <c r="C172" s="168" t="s">
        <v>234</v>
      </c>
      <c r="D172" s="168" t="s">
        <v>217</v>
      </c>
      <c r="E172" s="169" t="s">
        <v>2957</v>
      </c>
      <c r="F172" s="252" t="s">
        <v>2958</v>
      </c>
      <c r="G172" s="251"/>
      <c r="H172" s="251"/>
      <c r="I172" s="251"/>
      <c r="J172" s="170" t="s">
        <v>250</v>
      </c>
      <c r="K172" s="171">
        <v>2</v>
      </c>
      <c r="L172" s="253">
        <v>0</v>
      </c>
      <c r="M172" s="251"/>
      <c r="N172" s="254">
        <f t="shared" si="25"/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 t="shared" si="26"/>
        <v>0</v>
      </c>
      <c r="X172" s="166">
        <v>0</v>
      </c>
      <c r="Y172" s="166">
        <f t="shared" si="27"/>
        <v>0</v>
      </c>
      <c r="Z172" s="166">
        <v>0</v>
      </c>
      <c r="AA172" s="167">
        <f t="shared" si="28"/>
        <v>0</v>
      </c>
      <c r="AR172" s="14" t="s">
        <v>203</v>
      </c>
      <c r="AT172" s="14" t="s">
        <v>217</v>
      </c>
      <c r="AU172" s="14" t="s">
        <v>9</v>
      </c>
      <c r="AY172" s="14" t="s">
        <v>196</v>
      </c>
      <c r="BE172" s="110">
        <f t="shared" si="29"/>
        <v>0</v>
      </c>
      <c r="BF172" s="110">
        <f t="shared" si="30"/>
        <v>0</v>
      </c>
      <c r="BG172" s="110">
        <f t="shared" si="31"/>
        <v>0</v>
      </c>
      <c r="BH172" s="110">
        <f t="shared" si="32"/>
        <v>0</v>
      </c>
      <c r="BI172" s="110">
        <f t="shared" si="33"/>
        <v>0</v>
      </c>
      <c r="BJ172" s="14" t="s">
        <v>9</v>
      </c>
      <c r="BK172" s="110">
        <f t="shared" si="34"/>
        <v>0</v>
      </c>
      <c r="BL172" s="14" t="s">
        <v>203</v>
      </c>
      <c r="BM172" s="14" t="s">
        <v>2959</v>
      </c>
    </row>
    <row r="173" spans="2:65" s="1" customFormat="1" ht="22.5" customHeight="1">
      <c r="B173" s="132"/>
      <c r="C173" s="168" t="s">
        <v>238</v>
      </c>
      <c r="D173" s="168" t="s">
        <v>217</v>
      </c>
      <c r="E173" s="169" t="s">
        <v>2960</v>
      </c>
      <c r="F173" s="252" t="s">
        <v>2961</v>
      </c>
      <c r="G173" s="251"/>
      <c r="H173" s="251"/>
      <c r="I173" s="251"/>
      <c r="J173" s="170" t="s">
        <v>250</v>
      </c>
      <c r="K173" s="171">
        <v>2</v>
      </c>
      <c r="L173" s="253">
        <v>0</v>
      </c>
      <c r="M173" s="251"/>
      <c r="N173" s="254">
        <f t="shared" si="25"/>
        <v>0</v>
      </c>
      <c r="O173" s="251"/>
      <c r="P173" s="251"/>
      <c r="Q173" s="251"/>
      <c r="R173" s="134"/>
      <c r="T173" s="165" t="s">
        <v>3</v>
      </c>
      <c r="U173" s="40" t="s">
        <v>39</v>
      </c>
      <c r="V173" s="32"/>
      <c r="W173" s="166">
        <f t="shared" si="26"/>
        <v>0</v>
      </c>
      <c r="X173" s="166">
        <v>0</v>
      </c>
      <c r="Y173" s="166">
        <f t="shared" si="27"/>
        <v>0</v>
      </c>
      <c r="Z173" s="166">
        <v>0</v>
      </c>
      <c r="AA173" s="167">
        <f t="shared" si="28"/>
        <v>0</v>
      </c>
      <c r="AR173" s="14" t="s">
        <v>203</v>
      </c>
      <c r="AT173" s="14" t="s">
        <v>217</v>
      </c>
      <c r="AU173" s="14" t="s">
        <v>9</v>
      </c>
      <c r="AY173" s="14" t="s">
        <v>196</v>
      </c>
      <c r="BE173" s="110">
        <f t="shared" si="29"/>
        <v>0</v>
      </c>
      <c r="BF173" s="110">
        <f t="shared" si="30"/>
        <v>0</v>
      </c>
      <c r="BG173" s="110">
        <f t="shared" si="31"/>
        <v>0</v>
      </c>
      <c r="BH173" s="110">
        <f t="shared" si="32"/>
        <v>0</v>
      </c>
      <c r="BI173" s="110">
        <f t="shared" si="33"/>
        <v>0</v>
      </c>
      <c r="BJ173" s="14" t="s">
        <v>9</v>
      </c>
      <c r="BK173" s="110">
        <f t="shared" si="34"/>
        <v>0</v>
      </c>
      <c r="BL173" s="14" t="s">
        <v>203</v>
      </c>
      <c r="BM173" s="14" t="s">
        <v>2962</v>
      </c>
    </row>
    <row r="174" spans="2:65" s="1" customFormat="1" ht="22.5" customHeight="1">
      <c r="B174" s="132"/>
      <c r="C174" s="168" t="s">
        <v>226</v>
      </c>
      <c r="D174" s="168" t="s">
        <v>217</v>
      </c>
      <c r="E174" s="169" t="s">
        <v>2963</v>
      </c>
      <c r="F174" s="252" t="s">
        <v>2964</v>
      </c>
      <c r="G174" s="251"/>
      <c r="H174" s="251"/>
      <c r="I174" s="251"/>
      <c r="J174" s="170" t="s">
        <v>250</v>
      </c>
      <c r="K174" s="171">
        <v>2</v>
      </c>
      <c r="L174" s="253">
        <v>0</v>
      </c>
      <c r="M174" s="251"/>
      <c r="N174" s="254">
        <f t="shared" si="25"/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 t="shared" si="26"/>
        <v>0</v>
      </c>
      <c r="X174" s="166">
        <v>0</v>
      </c>
      <c r="Y174" s="166">
        <f t="shared" si="27"/>
        <v>0</v>
      </c>
      <c r="Z174" s="166">
        <v>0</v>
      </c>
      <c r="AA174" s="167">
        <f t="shared" si="28"/>
        <v>0</v>
      </c>
      <c r="AR174" s="14" t="s">
        <v>203</v>
      </c>
      <c r="AT174" s="14" t="s">
        <v>217</v>
      </c>
      <c r="AU174" s="14" t="s">
        <v>9</v>
      </c>
      <c r="AY174" s="14" t="s">
        <v>196</v>
      </c>
      <c r="BE174" s="110">
        <f t="shared" si="29"/>
        <v>0</v>
      </c>
      <c r="BF174" s="110">
        <f t="shared" si="30"/>
        <v>0</v>
      </c>
      <c r="BG174" s="110">
        <f t="shared" si="31"/>
        <v>0</v>
      </c>
      <c r="BH174" s="110">
        <f t="shared" si="32"/>
        <v>0</v>
      </c>
      <c r="BI174" s="110">
        <f t="shared" si="33"/>
        <v>0</v>
      </c>
      <c r="BJ174" s="14" t="s">
        <v>9</v>
      </c>
      <c r="BK174" s="110">
        <f t="shared" si="34"/>
        <v>0</v>
      </c>
      <c r="BL174" s="14" t="s">
        <v>203</v>
      </c>
      <c r="BM174" s="14" t="s">
        <v>2965</v>
      </c>
    </row>
    <row r="175" spans="2:65" s="1" customFormat="1" ht="22.5" customHeight="1">
      <c r="B175" s="132"/>
      <c r="C175" s="168" t="s">
        <v>280</v>
      </c>
      <c r="D175" s="168" t="s">
        <v>217</v>
      </c>
      <c r="E175" s="169" t="s">
        <v>2966</v>
      </c>
      <c r="F175" s="252" t="s">
        <v>2967</v>
      </c>
      <c r="G175" s="251"/>
      <c r="H175" s="251"/>
      <c r="I175" s="251"/>
      <c r="J175" s="170" t="s">
        <v>250</v>
      </c>
      <c r="K175" s="171">
        <v>2</v>
      </c>
      <c r="L175" s="253">
        <v>0</v>
      </c>
      <c r="M175" s="251"/>
      <c r="N175" s="254">
        <f t="shared" si="25"/>
        <v>0</v>
      </c>
      <c r="O175" s="251"/>
      <c r="P175" s="251"/>
      <c r="Q175" s="251"/>
      <c r="R175" s="134"/>
      <c r="T175" s="165" t="s">
        <v>3</v>
      </c>
      <c r="U175" s="40" t="s">
        <v>39</v>
      </c>
      <c r="V175" s="32"/>
      <c r="W175" s="166">
        <f t="shared" si="26"/>
        <v>0</v>
      </c>
      <c r="X175" s="166">
        <v>0</v>
      </c>
      <c r="Y175" s="166">
        <f t="shared" si="27"/>
        <v>0</v>
      </c>
      <c r="Z175" s="166">
        <v>0</v>
      </c>
      <c r="AA175" s="167">
        <f t="shared" si="28"/>
        <v>0</v>
      </c>
      <c r="AR175" s="14" t="s">
        <v>203</v>
      </c>
      <c r="AT175" s="14" t="s">
        <v>217</v>
      </c>
      <c r="AU175" s="14" t="s">
        <v>9</v>
      </c>
      <c r="AY175" s="14" t="s">
        <v>196</v>
      </c>
      <c r="BE175" s="110">
        <f t="shared" si="29"/>
        <v>0</v>
      </c>
      <c r="BF175" s="110">
        <f t="shared" si="30"/>
        <v>0</v>
      </c>
      <c r="BG175" s="110">
        <f t="shared" si="31"/>
        <v>0</v>
      </c>
      <c r="BH175" s="110">
        <f t="shared" si="32"/>
        <v>0</v>
      </c>
      <c r="BI175" s="110">
        <f t="shared" si="33"/>
        <v>0</v>
      </c>
      <c r="BJ175" s="14" t="s">
        <v>9</v>
      </c>
      <c r="BK175" s="110">
        <f t="shared" si="34"/>
        <v>0</v>
      </c>
      <c r="BL175" s="14" t="s">
        <v>203</v>
      </c>
      <c r="BM175" s="14" t="s">
        <v>2968</v>
      </c>
    </row>
    <row r="176" spans="2:65" s="1" customFormat="1" ht="22.5" customHeight="1">
      <c r="B176" s="132"/>
      <c r="C176" s="168" t="s">
        <v>230</v>
      </c>
      <c r="D176" s="168" t="s">
        <v>217</v>
      </c>
      <c r="E176" s="169" t="s">
        <v>2969</v>
      </c>
      <c r="F176" s="252" t="s">
        <v>2970</v>
      </c>
      <c r="G176" s="251"/>
      <c r="H176" s="251"/>
      <c r="I176" s="251"/>
      <c r="J176" s="170" t="s">
        <v>250</v>
      </c>
      <c r="K176" s="171">
        <v>2</v>
      </c>
      <c r="L176" s="253">
        <v>0</v>
      </c>
      <c r="M176" s="251"/>
      <c r="N176" s="254">
        <f t="shared" si="25"/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 t="shared" si="26"/>
        <v>0</v>
      </c>
      <c r="X176" s="166">
        <v>0</v>
      </c>
      <c r="Y176" s="166">
        <f t="shared" si="27"/>
        <v>0</v>
      </c>
      <c r="Z176" s="166">
        <v>0</v>
      </c>
      <c r="AA176" s="167">
        <f t="shared" si="28"/>
        <v>0</v>
      </c>
      <c r="AR176" s="14" t="s">
        <v>203</v>
      </c>
      <c r="AT176" s="14" t="s">
        <v>217</v>
      </c>
      <c r="AU176" s="14" t="s">
        <v>9</v>
      </c>
      <c r="AY176" s="14" t="s">
        <v>196</v>
      </c>
      <c r="BE176" s="110">
        <f t="shared" si="29"/>
        <v>0</v>
      </c>
      <c r="BF176" s="110">
        <f t="shared" si="30"/>
        <v>0</v>
      </c>
      <c r="BG176" s="110">
        <f t="shared" si="31"/>
        <v>0</v>
      </c>
      <c r="BH176" s="110">
        <f t="shared" si="32"/>
        <v>0</v>
      </c>
      <c r="BI176" s="110">
        <f t="shared" si="33"/>
        <v>0</v>
      </c>
      <c r="BJ176" s="14" t="s">
        <v>9</v>
      </c>
      <c r="BK176" s="110">
        <f t="shared" si="34"/>
        <v>0</v>
      </c>
      <c r="BL176" s="14" t="s">
        <v>203</v>
      </c>
      <c r="BM176" s="14" t="s">
        <v>2971</v>
      </c>
    </row>
    <row r="177" spans="2:65" s="1" customFormat="1" ht="22.5" customHeight="1">
      <c r="B177" s="132"/>
      <c r="C177" s="168" t="s">
        <v>1158</v>
      </c>
      <c r="D177" s="168" t="s">
        <v>217</v>
      </c>
      <c r="E177" s="169" t="s">
        <v>2972</v>
      </c>
      <c r="F177" s="252" t="s">
        <v>2973</v>
      </c>
      <c r="G177" s="251"/>
      <c r="H177" s="251"/>
      <c r="I177" s="251"/>
      <c r="J177" s="170" t="s">
        <v>250</v>
      </c>
      <c r="K177" s="171">
        <v>2</v>
      </c>
      <c r="L177" s="253">
        <v>0</v>
      </c>
      <c r="M177" s="251"/>
      <c r="N177" s="254">
        <f t="shared" si="25"/>
        <v>0</v>
      </c>
      <c r="O177" s="251"/>
      <c r="P177" s="251"/>
      <c r="Q177" s="251"/>
      <c r="R177" s="134"/>
      <c r="T177" s="165" t="s">
        <v>3</v>
      </c>
      <c r="U177" s="40" t="s">
        <v>39</v>
      </c>
      <c r="V177" s="32"/>
      <c r="W177" s="166">
        <f t="shared" si="26"/>
        <v>0</v>
      </c>
      <c r="X177" s="166">
        <v>0</v>
      </c>
      <c r="Y177" s="166">
        <f t="shared" si="27"/>
        <v>0</v>
      </c>
      <c r="Z177" s="166">
        <v>0</v>
      </c>
      <c r="AA177" s="167">
        <f t="shared" si="28"/>
        <v>0</v>
      </c>
      <c r="AR177" s="14" t="s">
        <v>203</v>
      </c>
      <c r="AT177" s="14" t="s">
        <v>217</v>
      </c>
      <c r="AU177" s="14" t="s">
        <v>9</v>
      </c>
      <c r="AY177" s="14" t="s">
        <v>196</v>
      </c>
      <c r="BE177" s="110">
        <f t="shared" si="29"/>
        <v>0</v>
      </c>
      <c r="BF177" s="110">
        <f t="shared" si="30"/>
        <v>0</v>
      </c>
      <c r="BG177" s="110">
        <f t="shared" si="31"/>
        <v>0</v>
      </c>
      <c r="BH177" s="110">
        <f t="shared" si="32"/>
        <v>0</v>
      </c>
      <c r="BI177" s="110">
        <f t="shared" si="33"/>
        <v>0</v>
      </c>
      <c r="BJ177" s="14" t="s">
        <v>9</v>
      </c>
      <c r="BK177" s="110">
        <f t="shared" si="34"/>
        <v>0</v>
      </c>
      <c r="BL177" s="14" t="s">
        <v>203</v>
      </c>
      <c r="BM177" s="14" t="s">
        <v>2974</v>
      </c>
    </row>
    <row r="178" spans="2:65" s="1" customFormat="1" ht="31.5" customHeight="1">
      <c r="B178" s="132"/>
      <c r="C178" s="168" t="s">
        <v>449</v>
      </c>
      <c r="D178" s="168" t="s">
        <v>217</v>
      </c>
      <c r="E178" s="169" t="s">
        <v>2975</v>
      </c>
      <c r="F178" s="252" t="s">
        <v>2976</v>
      </c>
      <c r="G178" s="251"/>
      <c r="H178" s="251"/>
      <c r="I178" s="251"/>
      <c r="J178" s="170" t="s">
        <v>201</v>
      </c>
      <c r="K178" s="171">
        <v>230</v>
      </c>
      <c r="L178" s="253">
        <v>0</v>
      </c>
      <c r="M178" s="251"/>
      <c r="N178" s="254">
        <f t="shared" si="25"/>
        <v>0</v>
      </c>
      <c r="O178" s="251"/>
      <c r="P178" s="251"/>
      <c r="Q178" s="251"/>
      <c r="R178" s="134"/>
      <c r="T178" s="165" t="s">
        <v>3</v>
      </c>
      <c r="U178" s="40" t="s">
        <v>39</v>
      </c>
      <c r="V178" s="32"/>
      <c r="W178" s="166">
        <f t="shared" si="26"/>
        <v>0</v>
      </c>
      <c r="X178" s="166">
        <v>0</v>
      </c>
      <c r="Y178" s="166">
        <f t="shared" si="27"/>
        <v>0</v>
      </c>
      <c r="Z178" s="166">
        <v>0</v>
      </c>
      <c r="AA178" s="167">
        <f t="shared" si="28"/>
        <v>0</v>
      </c>
      <c r="AR178" s="14" t="s">
        <v>203</v>
      </c>
      <c r="AT178" s="14" t="s">
        <v>217</v>
      </c>
      <c r="AU178" s="14" t="s">
        <v>9</v>
      </c>
      <c r="AY178" s="14" t="s">
        <v>196</v>
      </c>
      <c r="BE178" s="110">
        <f t="shared" si="29"/>
        <v>0</v>
      </c>
      <c r="BF178" s="110">
        <f t="shared" si="30"/>
        <v>0</v>
      </c>
      <c r="BG178" s="110">
        <f t="shared" si="31"/>
        <v>0</v>
      </c>
      <c r="BH178" s="110">
        <f t="shared" si="32"/>
        <v>0</v>
      </c>
      <c r="BI178" s="110">
        <f t="shared" si="33"/>
        <v>0</v>
      </c>
      <c r="BJ178" s="14" t="s">
        <v>9</v>
      </c>
      <c r="BK178" s="110">
        <f t="shared" si="34"/>
        <v>0</v>
      </c>
      <c r="BL178" s="14" t="s">
        <v>203</v>
      </c>
      <c r="BM178" s="14" t="s">
        <v>2977</v>
      </c>
    </row>
    <row r="179" spans="2:65" s="1" customFormat="1" ht="22.5" customHeight="1">
      <c r="B179" s="132"/>
      <c r="C179" s="168" t="s">
        <v>797</v>
      </c>
      <c r="D179" s="168" t="s">
        <v>217</v>
      </c>
      <c r="E179" s="169" t="s">
        <v>2978</v>
      </c>
      <c r="F179" s="252" t="s">
        <v>2979</v>
      </c>
      <c r="G179" s="251"/>
      <c r="H179" s="251"/>
      <c r="I179" s="251"/>
      <c r="J179" s="170" t="s">
        <v>250</v>
      </c>
      <c r="K179" s="171">
        <v>6</v>
      </c>
      <c r="L179" s="253">
        <v>0</v>
      </c>
      <c r="M179" s="251"/>
      <c r="N179" s="254">
        <f t="shared" si="25"/>
        <v>0</v>
      </c>
      <c r="O179" s="251"/>
      <c r="P179" s="251"/>
      <c r="Q179" s="251"/>
      <c r="R179" s="134"/>
      <c r="T179" s="165" t="s">
        <v>3</v>
      </c>
      <c r="U179" s="40" t="s">
        <v>39</v>
      </c>
      <c r="V179" s="32"/>
      <c r="W179" s="166">
        <f t="shared" si="26"/>
        <v>0</v>
      </c>
      <c r="X179" s="166">
        <v>0</v>
      </c>
      <c r="Y179" s="166">
        <f t="shared" si="27"/>
        <v>0</v>
      </c>
      <c r="Z179" s="166">
        <v>0</v>
      </c>
      <c r="AA179" s="167">
        <f t="shared" si="28"/>
        <v>0</v>
      </c>
      <c r="AR179" s="14" t="s">
        <v>203</v>
      </c>
      <c r="AT179" s="14" t="s">
        <v>217</v>
      </c>
      <c r="AU179" s="14" t="s">
        <v>9</v>
      </c>
      <c r="AY179" s="14" t="s">
        <v>196</v>
      </c>
      <c r="BE179" s="110">
        <f t="shared" si="29"/>
        <v>0</v>
      </c>
      <c r="BF179" s="110">
        <f t="shared" si="30"/>
        <v>0</v>
      </c>
      <c r="BG179" s="110">
        <f t="shared" si="31"/>
        <v>0</v>
      </c>
      <c r="BH179" s="110">
        <f t="shared" si="32"/>
        <v>0</v>
      </c>
      <c r="BI179" s="110">
        <f t="shared" si="33"/>
        <v>0</v>
      </c>
      <c r="BJ179" s="14" t="s">
        <v>9</v>
      </c>
      <c r="BK179" s="110">
        <f t="shared" si="34"/>
        <v>0</v>
      </c>
      <c r="BL179" s="14" t="s">
        <v>203</v>
      </c>
      <c r="BM179" s="14" t="s">
        <v>2980</v>
      </c>
    </row>
    <row r="180" spans="2:65" s="1" customFormat="1" ht="22.5" customHeight="1">
      <c r="B180" s="132"/>
      <c r="C180" s="168" t="s">
        <v>452</v>
      </c>
      <c r="D180" s="168" t="s">
        <v>217</v>
      </c>
      <c r="E180" s="169" t="s">
        <v>2981</v>
      </c>
      <c r="F180" s="252" t="s">
        <v>2982</v>
      </c>
      <c r="G180" s="251"/>
      <c r="H180" s="251"/>
      <c r="I180" s="251"/>
      <c r="J180" s="170" t="s">
        <v>250</v>
      </c>
      <c r="K180" s="171">
        <v>6</v>
      </c>
      <c r="L180" s="253">
        <v>0</v>
      </c>
      <c r="M180" s="251"/>
      <c r="N180" s="254">
        <f t="shared" si="25"/>
        <v>0</v>
      </c>
      <c r="O180" s="251"/>
      <c r="P180" s="251"/>
      <c r="Q180" s="251"/>
      <c r="R180" s="134"/>
      <c r="T180" s="165" t="s">
        <v>3</v>
      </c>
      <c r="U180" s="40" t="s">
        <v>39</v>
      </c>
      <c r="V180" s="32"/>
      <c r="W180" s="166">
        <f t="shared" si="26"/>
        <v>0</v>
      </c>
      <c r="X180" s="166">
        <v>0</v>
      </c>
      <c r="Y180" s="166">
        <f t="shared" si="27"/>
        <v>0</v>
      </c>
      <c r="Z180" s="166">
        <v>0</v>
      </c>
      <c r="AA180" s="167">
        <f t="shared" si="28"/>
        <v>0</v>
      </c>
      <c r="AR180" s="14" t="s">
        <v>203</v>
      </c>
      <c r="AT180" s="14" t="s">
        <v>217</v>
      </c>
      <c r="AU180" s="14" t="s">
        <v>9</v>
      </c>
      <c r="AY180" s="14" t="s">
        <v>196</v>
      </c>
      <c r="BE180" s="110">
        <f t="shared" si="29"/>
        <v>0</v>
      </c>
      <c r="BF180" s="110">
        <f t="shared" si="30"/>
        <v>0</v>
      </c>
      <c r="BG180" s="110">
        <f t="shared" si="31"/>
        <v>0</v>
      </c>
      <c r="BH180" s="110">
        <f t="shared" si="32"/>
        <v>0</v>
      </c>
      <c r="BI180" s="110">
        <f t="shared" si="33"/>
        <v>0</v>
      </c>
      <c r="BJ180" s="14" t="s">
        <v>9</v>
      </c>
      <c r="BK180" s="110">
        <f t="shared" si="34"/>
        <v>0</v>
      </c>
      <c r="BL180" s="14" t="s">
        <v>203</v>
      </c>
      <c r="BM180" s="14" t="s">
        <v>2983</v>
      </c>
    </row>
    <row r="181" spans="2:65" s="1" customFormat="1" ht="22.5" customHeight="1">
      <c r="B181" s="132"/>
      <c r="C181" s="168" t="s">
        <v>834</v>
      </c>
      <c r="D181" s="168" t="s">
        <v>217</v>
      </c>
      <c r="E181" s="169" t="s">
        <v>2984</v>
      </c>
      <c r="F181" s="252" t="s">
        <v>2985</v>
      </c>
      <c r="G181" s="251"/>
      <c r="H181" s="251"/>
      <c r="I181" s="251"/>
      <c r="J181" s="170" t="s">
        <v>201</v>
      </c>
      <c r="K181" s="171">
        <v>60</v>
      </c>
      <c r="L181" s="253">
        <v>0</v>
      </c>
      <c r="M181" s="251"/>
      <c r="N181" s="254">
        <f t="shared" si="25"/>
        <v>0</v>
      </c>
      <c r="O181" s="251"/>
      <c r="P181" s="251"/>
      <c r="Q181" s="251"/>
      <c r="R181" s="134"/>
      <c r="T181" s="165" t="s">
        <v>3</v>
      </c>
      <c r="U181" s="40" t="s">
        <v>39</v>
      </c>
      <c r="V181" s="32"/>
      <c r="W181" s="166">
        <f t="shared" si="26"/>
        <v>0</v>
      </c>
      <c r="X181" s="166">
        <v>0</v>
      </c>
      <c r="Y181" s="166">
        <f t="shared" si="27"/>
        <v>0</v>
      </c>
      <c r="Z181" s="166">
        <v>0</v>
      </c>
      <c r="AA181" s="167">
        <f t="shared" si="28"/>
        <v>0</v>
      </c>
      <c r="AR181" s="14" t="s">
        <v>203</v>
      </c>
      <c r="AT181" s="14" t="s">
        <v>217</v>
      </c>
      <c r="AU181" s="14" t="s">
        <v>9</v>
      </c>
      <c r="AY181" s="14" t="s">
        <v>196</v>
      </c>
      <c r="BE181" s="110">
        <f t="shared" si="29"/>
        <v>0</v>
      </c>
      <c r="BF181" s="110">
        <f t="shared" si="30"/>
        <v>0</v>
      </c>
      <c r="BG181" s="110">
        <f t="shared" si="31"/>
        <v>0</v>
      </c>
      <c r="BH181" s="110">
        <f t="shared" si="32"/>
        <v>0</v>
      </c>
      <c r="BI181" s="110">
        <f t="shared" si="33"/>
        <v>0</v>
      </c>
      <c r="BJ181" s="14" t="s">
        <v>9</v>
      </c>
      <c r="BK181" s="110">
        <f t="shared" si="34"/>
        <v>0</v>
      </c>
      <c r="BL181" s="14" t="s">
        <v>203</v>
      </c>
      <c r="BM181" s="14" t="s">
        <v>2986</v>
      </c>
    </row>
    <row r="182" spans="2:65" s="1" customFormat="1" ht="22.5" customHeight="1">
      <c r="B182" s="132"/>
      <c r="C182" s="168" t="s">
        <v>793</v>
      </c>
      <c r="D182" s="168" t="s">
        <v>217</v>
      </c>
      <c r="E182" s="169" t="s">
        <v>2987</v>
      </c>
      <c r="F182" s="252" t="s">
        <v>2988</v>
      </c>
      <c r="G182" s="251"/>
      <c r="H182" s="251"/>
      <c r="I182" s="251"/>
      <c r="J182" s="170" t="s">
        <v>201</v>
      </c>
      <c r="K182" s="171">
        <v>24</v>
      </c>
      <c r="L182" s="253">
        <v>0</v>
      </c>
      <c r="M182" s="251"/>
      <c r="N182" s="254">
        <f t="shared" si="25"/>
        <v>0</v>
      </c>
      <c r="O182" s="251"/>
      <c r="P182" s="251"/>
      <c r="Q182" s="251"/>
      <c r="R182" s="134"/>
      <c r="T182" s="165" t="s">
        <v>3</v>
      </c>
      <c r="U182" s="40" t="s">
        <v>39</v>
      </c>
      <c r="V182" s="32"/>
      <c r="W182" s="166">
        <f t="shared" si="26"/>
        <v>0</v>
      </c>
      <c r="X182" s="166">
        <v>0</v>
      </c>
      <c r="Y182" s="166">
        <f t="shared" si="27"/>
        <v>0</v>
      </c>
      <c r="Z182" s="166">
        <v>0</v>
      </c>
      <c r="AA182" s="167">
        <f t="shared" si="28"/>
        <v>0</v>
      </c>
      <c r="AR182" s="14" t="s">
        <v>203</v>
      </c>
      <c r="AT182" s="14" t="s">
        <v>217</v>
      </c>
      <c r="AU182" s="14" t="s">
        <v>9</v>
      </c>
      <c r="AY182" s="14" t="s">
        <v>196</v>
      </c>
      <c r="BE182" s="110">
        <f t="shared" si="29"/>
        <v>0</v>
      </c>
      <c r="BF182" s="110">
        <f t="shared" si="30"/>
        <v>0</v>
      </c>
      <c r="BG182" s="110">
        <f t="shared" si="31"/>
        <v>0</v>
      </c>
      <c r="BH182" s="110">
        <f t="shared" si="32"/>
        <v>0</v>
      </c>
      <c r="BI182" s="110">
        <f t="shared" si="33"/>
        <v>0</v>
      </c>
      <c r="BJ182" s="14" t="s">
        <v>9</v>
      </c>
      <c r="BK182" s="110">
        <f t="shared" si="34"/>
        <v>0</v>
      </c>
      <c r="BL182" s="14" t="s">
        <v>203</v>
      </c>
      <c r="BM182" s="14" t="s">
        <v>2989</v>
      </c>
    </row>
    <row r="183" spans="2:65" s="1" customFormat="1" ht="22.5" customHeight="1">
      <c r="B183" s="132"/>
      <c r="C183" s="168" t="s">
        <v>455</v>
      </c>
      <c r="D183" s="168" t="s">
        <v>217</v>
      </c>
      <c r="E183" s="169" t="s">
        <v>2990</v>
      </c>
      <c r="F183" s="252" t="s">
        <v>2991</v>
      </c>
      <c r="G183" s="251"/>
      <c r="H183" s="251"/>
      <c r="I183" s="251"/>
      <c r="J183" s="170" t="s">
        <v>201</v>
      </c>
      <c r="K183" s="171">
        <v>24</v>
      </c>
      <c r="L183" s="253">
        <v>0</v>
      </c>
      <c r="M183" s="251"/>
      <c r="N183" s="254">
        <f t="shared" si="25"/>
        <v>0</v>
      </c>
      <c r="O183" s="251"/>
      <c r="P183" s="251"/>
      <c r="Q183" s="251"/>
      <c r="R183" s="134"/>
      <c r="T183" s="165" t="s">
        <v>3</v>
      </c>
      <c r="U183" s="40" t="s">
        <v>39</v>
      </c>
      <c r="V183" s="32"/>
      <c r="W183" s="166">
        <f t="shared" si="26"/>
        <v>0</v>
      </c>
      <c r="X183" s="166">
        <v>0</v>
      </c>
      <c r="Y183" s="166">
        <f t="shared" si="27"/>
        <v>0</v>
      </c>
      <c r="Z183" s="166">
        <v>0</v>
      </c>
      <c r="AA183" s="167">
        <f t="shared" si="28"/>
        <v>0</v>
      </c>
      <c r="AR183" s="14" t="s">
        <v>203</v>
      </c>
      <c r="AT183" s="14" t="s">
        <v>217</v>
      </c>
      <c r="AU183" s="14" t="s">
        <v>9</v>
      </c>
      <c r="AY183" s="14" t="s">
        <v>196</v>
      </c>
      <c r="BE183" s="110">
        <f t="shared" si="29"/>
        <v>0</v>
      </c>
      <c r="BF183" s="110">
        <f t="shared" si="30"/>
        <v>0</v>
      </c>
      <c r="BG183" s="110">
        <f t="shared" si="31"/>
        <v>0</v>
      </c>
      <c r="BH183" s="110">
        <f t="shared" si="32"/>
        <v>0</v>
      </c>
      <c r="BI183" s="110">
        <f t="shared" si="33"/>
        <v>0</v>
      </c>
      <c r="BJ183" s="14" t="s">
        <v>9</v>
      </c>
      <c r="BK183" s="110">
        <f t="shared" si="34"/>
        <v>0</v>
      </c>
      <c r="BL183" s="14" t="s">
        <v>203</v>
      </c>
      <c r="BM183" s="14" t="s">
        <v>2992</v>
      </c>
    </row>
    <row r="184" spans="2:65" s="1" customFormat="1" ht="22.5" customHeight="1">
      <c r="B184" s="132"/>
      <c r="C184" s="168" t="s">
        <v>827</v>
      </c>
      <c r="D184" s="168" t="s">
        <v>217</v>
      </c>
      <c r="E184" s="169" t="s">
        <v>2993</v>
      </c>
      <c r="F184" s="252" t="s">
        <v>2994</v>
      </c>
      <c r="G184" s="251"/>
      <c r="H184" s="251"/>
      <c r="I184" s="251"/>
      <c r="J184" s="170" t="s">
        <v>250</v>
      </c>
      <c r="K184" s="171">
        <v>6</v>
      </c>
      <c r="L184" s="253">
        <v>0</v>
      </c>
      <c r="M184" s="251"/>
      <c r="N184" s="254">
        <f t="shared" si="25"/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 t="shared" si="26"/>
        <v>0</v>
      </c>
      <c r="X184" s="166">
        <v>0</v>
      </c>
      <c r="Y184" s="166">
        <f t="shared" si="27"/>
        <v>0</v>
      </c>
      <c r="Z184" s="166">
        <v>0</v>
      </c>
      <c r="AA184" s="167">
        <f t="shared" si="28"/>
        <v>0</v>
      </c>
      <c r="AR184" s="14" t="s">
        <v>203</v>
      </c>
      <c r="AT184" s="14" t="s">
        <v>217</v>
      </c>
      <c r="AU184" s="14" t="s">
        <v>9</v>
      </c>
      <c r="AY184" s="14" t="s">
        <v>196</v>
      </c>
      <c r="BE184" s="110">
        <f t="shared" si="29"/>
        <v>0</v>
      </c>
      <c r="BF184" s="110">
        <f t="shared" si="30"/>
        <v>0</v>
      </c>
      <c r="BG184" s="110">
        <f t="shared" si="31"/>
        <v>0</v>
      </c>
      <c r="BH184" s="110">
        <f t="shared" si="32"/>
        <v>0</v>
      </c>
      <c r="BI184" s="110">
        <f t="shared" si="33"/>
        <v>0</v>
      </c>
      <c r="BJ184" s="14" t="s">
        <v>9</v>
      </c>
      <c r="BK184" s="110">
        <f t="shared" si="34"/>
        <v>0</v>
      </c>
      <c r="BL184" s="14" t="s">
        <v>203</v>
      </c>
      <c r="BM184" s="14" t="s">
        <v>2995</v>
      </c>
    </row>
    <row r="185" spans="2:65" s="1" customFormat="1" ht="22.5" customHeight="1">
      <c r="B185" s="132"/>
      <c r="C185" s="168" t="s">
        <v>458</v>
      </c>
      <c r="D185" s="168" t="s">
        <v>217</v>
      </c>
      <c r="E185" s="169" t="s">
        <v>2996</v>
      </c>
      <c r="F185" s="252" t="s">
        <v>2997</v>
      </c>
      <c r="G185" s="251"/>
      <c r="H185" s="251"/>
      <c r="I185" s="251"/>
      <c r="J185" s="170" t="s">
        <v>250</v>
      </c>
      <c r="K185" s="171">
        <v>2</v>
      </c>
      <c r="L185" s="253">
        <v>0</v>
      </c>
      <c r="M185" s="251"/>
      <c r="N185" s="254">
        <f t="shared" si="25"/>
        <v>0</v>
      </c>
      <c r="O185" s="251"/>
      <c r="P185" s="251"/>
      <c r="Q185" s="251"/>
      <c r="R185" s="134"/>
      <c r="T185" s="165" t="s">
        <v>3</v>
      </c>
      <c r="U185" s="40" t="s">
        <v>39</v>
      </c>
      <c r="V185" s="32"/>
      <c r="W185" s="166">
        <f t="shared" si="26"/>
        <v>0</v>
      </c>
      <c r="X185" s="166">
        <v>0</v>
      </c>
      <c r="Y185" s="166">
        <f t="shared" si="27"/>
        <v>0</v>
      </c>
      <c r="Z185" s="166">
        <v>0</v>
      </c>
      <c r="AA185" s="167">
        <f t="shared" si="28"/>
        <v>0</v>
      </c>
      <c r="AR185" s="14" t="s">
        <v>203</v>
      </c>
      <c r="AT185" s="14" t="s">
        <v>217</v>
      </c>
      <c r="AU185" s="14" t="s">
        <v>9</v>
      </c>
      <c r="AY185" s="14" t="s">
        <v>196</v>
      </c>
      <c r="BE185" s="110">
        <f t="shared" si="29"/>
        <v>0</v>
      </c>
      <c r="BF185" s="110">
        <f t="shared" si="30"/>
        <v>0</v>
      </c>
      <c r="BG185" s="110">
        <f t="shared" si="31"/>
        <v>0</v>
      </c>
      <c r="BH185" s="110">
        <f t="shared" si="32"/>
        <v>0</v>
      </c>
      <c r="BI185" s="110">
        <f t="shared" si="33"/>
        <v>0</v>
      </c>
      <c r="BJ185" s="14" t="s">
        <v>9</v>
      </c>
      <c r="BK185" s="110">
        <f t="shared" si="34"/>
        <v>0</v>
      </c>
      <c r="BL185" s="14" t="s">
        <v>203</v>
      </c>
      <c r="BM185" s="14" t="s">
        <v>2998</v>
      </c>
    </row>
    <row r="186" spans="2:65" s="1" customFormat="1" ht="22.5" customHeight="1">
      <c r="B186" s="132"/>
      <c r="C186" s="168" t="s">
        <v>476</v>
      </c>
      <c r="D186" s="168" t="s">
        <v>217</v>
      </c>
      <c r="E186" s="169" t="s">
        <v>2999</v>
      </c>
      <c r="F186" s="252" t="s">
        <v>3000</v>
      </c>
      <c r="G186" s="251"/>
      <c r="H186" s="251"/>
      <c r="I186" s="251"/>
      <c r="J186" s="170" t="s">
        <v>250</v>
      </c>
      <c r="K186" s="171">
        <v>1</v>
      </c>
      <c r="L186" s="253">
        <v>0</v>
      </c>
      <c r="M186" s="251"/>
      <c r="N186" s="254">
        <f t="shared" si="25"/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 t="shared" si="26"/>
        <v>0</v>
      </c>
      <c r="X186" s="166">
        <v>0</v>
      </c>
      <c r="Y186" s="166">
        <f t="shared" si="27"/>
        <v>0</v>
      </c>
      <c r="Z186" s="166">
        <v>0</v>
      </c>
      <c r="AA186" s="167">
        <f t="shared" si="28"/>
        <v>0</v>
      </c>
      <c r="AR186" s="14" t="s">
        <v>203</v>
      </c>
      <c r="AT186" s="14" t="s">
        <v>217</v>
      </c>
      <c r="AU186" s="14" t="s">
        <v>9</v>
      </c>
      <c r="AY186" s="14" t="s">
        <v>196</v>
      </c>
      <c r="BE186" s="110">
        <f t="shared" si="29"/>
        <v>0</v>
      </c>
      <c r="BF186" s="110">
        <f t="shared" si="30"/>
        <v>0</v>
      </c>
      <c r="BG186" s="110">
        <f t="shared" si="31"/>
        <v>0</v>
      </c>
      <c r="BH186" s="110">
        <f t="shared" si="32"/>
        <v>0</v>
      </c>
      <c r="BI186" s="110">
        <f t="shared" si="33"/>
        <v>0</v>
      </c>
      <c r="BJ186" s="14" t="s">
        <v>9</v>
      </c>
      <c r="BK186" s="110">
        <f t="shared" si="34"/>
        <v>0</v>
      </c>
      <c r="BL186" s="14" t="s">
        <v>203</v>
      </c>
      <c r="BM186" s="14" t="s">
        <v>3001</v>
      </c>
    </row>
    <row r="187" spans="2:65" s="1" customFormat="1" ht="22.5" customHeight="1">
      <c r="B187" s="132"/>
      <c r="C187" s="168" t="s">
        <v>807</v>
      </c>
      <c r="D187" s="168" t="s">
        <v>217</v>
      </c>
      <c r="E187" s="169" t="s">
        <v>3002</v>
      </c>
      <c r="F187" s="252" t="s">
        <v>3003</v>
      </c>
      <c r="G187" s="251"/>
      <c r="H187" s="251"/>
      <c r="I187" s="251"/>
      <c r="J187" s="170" t="s">
        <v>250</v>
      </c>
      <c r="K187" s="171">
        <v>1</v>
      </c>
      <c r="L187" s="253">
        <v>0</v>
      </c>
      <c r="M187" s="251"/>
      <c r="N187" s="254">
        <f t="shared" si="25"/>
        <v>0</v>
      </c>
      <c r="O187" s="251"/>
      <c r="P187" s="251"/>
      <c r="Q187" s="251"/>
      <c r="R187" s="134"/>
      <c r="T187" s="165" t="s">
        <v>3</v>
      </c>
      <c r="U187" s="40" t="s">
        <v>39</v>
      </c>
      <c r="V187" s="32"/>
      <c r="W187" s="166">
        <f t="shared" si="26"/>
        <v>0</v>
      </c>
      <c r="X187" s="166">
        <v>0</v>
      </c>
      <c r="Y187" s="166">
        <f t="shared" si="27"/>
        <v>0</v>
      </c>
      <c r="Z187" s="166">
        <v>0</v>
      </c>
      <c r="AA187" s="167">
        <f t="shared" si="28"/>
        <v>0</v>
      </c>
      <c r="AR187" s="14" t="s">
        <v>203</v>
      </c>
      <c r="AT187" s="14" t="s">
        <v>217</v>
      </c>
      <c r="AU187" s="14" t="s">
        <v>9</v>
      </c>
      <c r="AY187" s="14" t="s">
        <v>196</v>
      </c>
      <c r="BE187" s="110">
        <f t="shared" si="29"/>
        <v>0</v>
      </c>
      <c r="BF187" s="110">
        <f t="shared" si="30"/>
        <v>0</v>
      </c>
      <c r="BG187" s="110">
        <f t="shared" si="31"/>
        <v>0</v>
      </c>
      <c r="BH187" s="110">
        <f t="shared" si="32"/>
        <v>0</v>
      </c>
      <c r="BI187" s="110">
        <f t="shared" si="33"/>
        <v>0</v>
      </c>
      <c r="BJ187" s="14" t="s">
        <v>9</v>
      </c>
      <c r="BK187" s="110">
        <f t="shared" si="34"/>
        <v>0</v>
      </c>
      <c r="BL187" s="14" t="s">
        <v>203</v>
      </c>
      <c r="BM187" s="14" t="s">
        <v>3004</v>
      </c>
    </row>
    <row r="188" spans="2:65" s="1" customFormat="1" ht="22.5" customHeight="1">
      <c r="B188" s="132"/>
      <c r="C188" s="168" t="s">
        <v>479</v>
      </c>
      <c r="D188" s="168" t="s">
        <v>217</v>
      </c>
      <c r="E188" s="169" t="s">
        <v>3005</v>
      </c>
      <c r="F188" s="252" t="s">
        <v>3006</v>
      </c>
      <c r="G188" s="251"/>
      <c r="H188" s="251"/>
      <c r="I188" s="251"/>
      <c r="J188" s="170" t="s">
        <v>250</v>
      </c>
      <c r="K188" s="171">
        <v>1</v>
      </c>
      <c r="L188" s="253">
        <v>0</v>
      </c>
      <c r="M188" s="251"/>
      <c r="N188" s="254">
        <f t="shared" si="25"/>
        <v>0</v>
      </c>
      <c r="O188" s="251"/>
      <c r="P188" s="251"/>
      <c r="Q188" s="251"/>
      <c r="R188" s="134"/>
      <c r="T188" s="165" t="s">
        <v>3</v>
      </c>
      <c r="U188" s="40" t="s">
        <v>39</v>
      </c>
      <c r="V188" s="32"/>
      <c r="W188" s="166">
        <f t="shared" si="26"/>
        <v>0</v>
      </c>
      <c r="X188" s="166">
        <v>0</v>
      </c>
      <c r="Y188" s="166">
        <f t="shared" si="27"/>
        <v>0</v>
      </c>
      <c r="Z188" s="166">
        <v>0</v>
      </c>
      <c r="AA188" s="167">
        <f t="shared" si="28"/>
        <v>0</v>
      </c>
      <c r="AR188" s="14" t="s">
        <v>203</v>
      </c>
      <c r="AT188" s="14" t="s">
        <v>217</v>
      </c>
      <c r="AU188" s="14" t="s">
        <v>9</v>
      </c>
      <c r="AY188" s="14" t="s">
        <v>196</v>
      </c>
      <c r="BE188" s="110">
        <f t="shared" si="29"/>
        <v>0</v>
      </c>
      <c r="BF188" s="110">
        <f t="shared" si="30"/>
        <v>0</v>
      </c>
      <c r="BG188" s="110">
        <f t="shared" si="31"/>
        <v>0</v>
      </c>
      <c r="BH188" s="110">
        <f t="shared" si="32"/>
        <v>0</v>
      </c>
      <c r="BI188" s="110">
        <f t="shared" si="33"/>
        <v>0</v>
      </c>
      <c r="BJ188" s="14" t="s">
        <v>9</v>
      </c>
      <c r="BK188" s="110">
        <f t="shared" si="34"/>
        <v>0</v>
      </c>
      <c r="BL188" s="14" t="s">
        <v>203</v>
      </c>
      <c r="BM188" s="14" t="s">
        <v>3007</v>
      </c>
    </row>
    <row r="189" spans="2:65" s="1" customFormat="1" ht="22.5" customHeight="1">
      <c r="B189" s="132"/>
      <c r="C189" s="168" t="s">
        <v>863</v>
      </c>
      <c r="D189" s="168" t="s">
        <v>217</v>
      </c>
      <c r="E189" s="169" t="s">
        <v>3008</v>
      </c>
      <c r="F189" s="252" t="s">
        <v>3009</v>
      </c>
      <c r="G189" s="251"/>
      <c r="H189" s="251"/>
      <c r="I189" s="251"/>
      <c r="J189" s="170" t="s">
        <v>250</v>
      </c>
      <c r="K189" s="171">
        <v>2</v>
      </c>
      <c r="L189" s="253">
        <v>0</v>
      </c>
      <c r="M189" s="251"/>
      <c r="N189" s="254">
        <f t="shared" si="25"/>
        <v>0</v>
      </c>
      <c r="O189" s="251"/>
      <c r="P189" s="251"/>
      <c r="Q189" s="251"/>
      <c r="R189" s="134"/>
      <c r="T189" s="165" t="s">
        <v>3</v>
      </c>
      <c r="U189" s="40" t="s">
        <v>39</v>
      </c>
      <c r="V189" s="32"/>
      <c r="W189" s="166">
        <f t="shared" si="26"/>
        <v>0</v>
      </c>
      <c r="X189" s="166">
        <v>0</v>
      </c>
      <c r="Y189" s="166">
        <f t="shared" si="27"/>
        <v>0</v>
      </c>
      <c r="Z189" s="166">
        <v>0</v>
      </c>
      <c r="AA189" s="167">
        <f t="shared" si="28"/>
        <v>0</v>
      </c>
      <c r="AR189" s="14" t="s">
        <v>203</v>
      </c>
      <c r="AT189" s="14" t="s">
        <v>217</v>
      </c>
      <c r="AU189" s="14" t="s">
        <v>9</v>
      </c>
      <c r="AY189" s="14" t="s">
        <v>196</v>
      </c>
      <c r="BE189" s="110">
        <f t="shared" si="29"/>
        <v>0</v>
      </c>
      <c r="BF189" s="110">
        <f t="shared" si="30"/>
        <v>0</v>
      </c>
      <c r="BG189" s="110">
        <f t="shared" si="31"/>
        <v>0</v>
      </c>
      <c r="BH189" s="110">
        <f t="shared" si="32"/>
        <v>0</v>
      </c>
      <c r="BI189" s="110">
        <f t="shared" si="33"/>
        <v>0</v>
      </c>
      <c r="BJ189" s="14" t="s">
        <v>9</v>
      </c>
      <c r="BK189" s="110">
        <f t="shared" si="34"/>
        <v>0</v>
      </c>
      <c r="BL189" s="14" t="s">
        <v>203</v>
      </c>
      <c r="BM189" s="14" t="s">
        <v>3010</v>
      </c>
    </row>
    <row r="190" spans="2:65" s="1" customFormat="1" ht="31.5" customHeight="1">
      <c r="B190" s="132"/>
      <c r="C190" s="168" t="s">
        <v>482</v>
      </c>
      <c r="D190" s="168" t="s">
        <v>217</v>
      </c>
      <c r="E190" s="169" t="s">
        <v>3011</v>
      </c>
      <c r="F190" s="252" t="s">
        <v>3012</v>
      </c>
      <c r="G190" s="251"/>
      <c r="H190" s="251"/>
      <c r="I190" s="251"/>
      <c r="J190" s="170" t="s">
        <v>250</v>
      </c>
      <c r="K190" s="171">
        <v>1</v>
      </c>
      <c r="L190" s="253">
        <v>0</v>
      </c>
      <c r="M190" s="251"/>
      <c r="N190" s="254">
        <f t="shared" si="25"/>
        <v>0</v>
      </c>
      <c r="O190" s="251"/>
      <c r="P190" s="251"/>
      <c r="Q190" s="251"/>
      <c r="R190" s="134"/>
      <c r="T190" s="165" t="s">
        <v>3</v>
      </c>
      <c r="U190" s="40" t="s">
        <v>39</v>
      </c>
      <c r="V190" s="32"/>
      <c r="W190" s="166">
        <f t="shared" si="26"/>
        <v>0</v>
      </c>
      <c r="X190" s="166">
        <v>0</v>
      </c>
      <c r="Y190" s="166">
        <f t="shared" si="27"/>
        <v>0</v>
      </c>
      <c r="Z190" s="166">
        <v>0</v>
      </c>
      <c r="AA190" s="167">
        <f t="shared" si="28"/>
        <v>0</v>
      </c>
      <c r="AR190" s="14" t="s">
        <v>203</v>
      </c>
      <c r="AT190" s="14" t="s">
        <v>217</v>
      </c>
      <c r="AU190" s="14" t="s">
        <v>9</v>
      </c>
      <c r="AY190" s="14" t="s">
        <v>196</v>
      </c>
      <c r="BE190" s="110">
        <f t="shared" si="29"/>
        <v>0</v>
      </c>
      <c r="BF190" s="110">
        <f t="shared" si="30"/>
        <v>0</v>
      </c>
      <c r="BG190" s="110">
        <f t="shared" si="31"/>
        <v>0</v>
      </c>
      <c r="BH190" s="110">
        <f t="shared" si="32"/>
        <v>0</v>
      </c>
      <c r="BI190" s="110">
        <f t="shared" si="33"/>
        <v>0</v>
      </c>
      <c r="BJ190" s="14" t="s">
        <v>9</v>
      </c>
      <c r="BK190" s="110">
        <f t="shared" si="34"/>
        <v>0</v>
      </c>
      <c r="BL190" s="14" t="s">
        <v>203</v>
      </c>
      <c r="BM190" s="14" t="s">
        <v>3013</v>
      </c>
    </row>
    <row r="191" spans="2:65" s="1" customFormat="1" ht="22.5" customHeight="1">
      <c r="B191" s="132"/>
      <c r="C191" s="168" t="s">
        <v>871</v>
      </c>
      <c r="D191" s="168" t="s">
        <v>217</v>
      </c>
      <c r="E191" s="169" t="s">
        <v>3014</v>
      </c>
      <c r="F191" s="252" t="s">
        <v>3015</v>
      </c>
      <c r="G191" s="251"/>
      <c r="H191" s="251"/>
      <c r="I191" s="251"/>
      <c r="J191" s="170" t="s">
        <v>250</v>
      </c>
      <c r="K191" s="171">
        <v>26</v>
      </c>
      <c r="L191" s="253">
        <v>0</v>
      </c>
      <c r="M191" s="251"/>
      <c r="N191" s="254">
        <f t="shared" si="25"/>
        <v>0</v>
      </c>
      <c r="O191" s="251"/>
      <c r="P191" s="251"/>
      <c r="Q191" s="251"/>
      <c r="R191" s="134"/>
      <c r="T191" s="165" t="s">
        <v>3</v>
      </c>
      <c r="U191" s="40" t="s">
        <v>39</v>
      </c>
      <c r="V191" s="32"/>
      <c r="W191" s="166">
        <f t="shared" si="26"/>
        <v>0</v>
      </c>
      <c r="X191" s="166">
        <v>0</v>
      </c>
      <c r="Y191" s="166">
        <f t="shared" si="27"/>
        <v>0</v>
      </c>
      <c r="Z191" s="166">
        <v>0</v>
      </c>
      <c r="AA191" s="167">
        <f t="shared" si="28"/>
        <v>0</v>
      </c>
      <c r="AR191" s="14" t="s">
        <v>203</v>
      </c>
      <c r="AT191" s="14" t="s">
        <v>217</v>
      </c>
      <c r="AU191" s="14" t="s">
        <v>9</v>
      </c>
      <c r="AY191" s="14" t="s">
        <v>196</v>
      </c>
      <c r="BE191" s="110">
        <f t="shared" si="29"/>
        <v>0</v>
      </c>
      <c r="BF191" s="110">
        <f t="shared" si="30"/>
        <v>0</v>
      </c>
      <c r="BG191" s="110">
        <f t="shared" si="31"/>
        <v>0</v>
      </c>
      <c r="BH191" s="110">
        <f t="shared" si="32"/>
        <v>0</v>
      </c>
      <c r="BI191" s="110">
        <f t="shared" si="33"/>
        <v>0</v>
      </c>
      <c r="BJ191" s="14" t="s">
        <v>9</v>
      </c>
      <c r="BK191" s="110">
        <f t="shared" si="34"/>
        <v>0</v>
      </c>
      <c r="BL191" s="14" t="s">
        <v>203</v>
      </c>
      <c r="BM191" s="14" t="s">
        <v>3016</v>
      </c>
    </row>
    <row r="192" spans="2:65" s="1" customFormat="1" ht="22.5" customHeight="1">
      <c r="B192" s="132"/>
      <c r="C192" s="168" t="s">
        <v>841</v>
      </c>
      <c r="D192" s="168" t="s">
        <v>217</v>
      </c>
      <c r="E192" s="169" t="s">
        <v>3017</v>
      </c>
      <c r="F192" s="252" t="s">
        <v>3018</v>
      </c>
      <c r="G192" s="251"/>
      <c r="H192" s="251"/>
      <c r="I192" s="251"/>
      <c r="J192" s="170" t="s">
        <v>250</v>
      </c>
      <c r="K192" s="171">
        <v>12</v>
      </c>
      <c r="L192" s="253">
        <v>0</v>
      </c>
      <c r="M192" s="251"/>
      <c r="N192" s="254">
        <f t="shared" si="25"/>
        <v>0</v>
      </c>
      <c r="O192" s="251"/>
      <c r="P192" s="251"/>
      <c r="Q192" s="251"/>
      <c r="R192" s="134"/>
      <c r="T192" s="165" t="s">
        <v>3</v>
      </c>
      <c r="U192" s="40" t="s">
        <v>39</v>
      </c>
      <c r="V192" s="32"/>
      <c r="W192" s="166">
        <f t="shared" si="26"/>
        <v>0</v>
      </c>
      <c r="X192" s="166">
        <v>0</v>
      </c>
      <c r="Y192" s="166">
        <f t="shared" si="27"/>
        <v>0</v>
      </c>
      <c r="Z192" s="166">
        <v>0</v>
      </c>
      <c r="AA192" s="167">
        <f t="shared" si="28"/>
        <v>0</v>
      </c>
      <c r="AR192" s="14" t="s">
        <v>203</v>
      </c>
      <c r="AT192" s="14" t="s">
        <v>217</v>
      </c>
      <c r="AU192" s="14" t="s">
        <v>9</v>
      </c>
      <c r="AY192" s="14" t="s">
        <v>196</v>
      </c>
      <c r="BE192" s="110">
        <f t="shared" si="29"/>
        <v>0</v>
      </c>
      <c r="BF192" s="110">
        <f t="shared" si="30"/>
        <v>0</v>
      </c>
      <c r="BG192" s="110">
        <f t="shared" si="31"/>
        <v>0</v>
      </c>
      <c r="BH192" s="110">
        <f t="shared" si="32"/>
        <v>0</v>
      </c>
      <c r="BI192" s="110">
        <f t="shared" si="33"/>
        <v>0</v>
      </c>
      <c r="BJ192" s="14" t="s">
        <v>9</v>
      </c>
      <c r="BK192" s="110">
        <f t="shared" si="34"/>
        <v>0</v>
      </c>
      <c r="BL192" s="14" t="s">
        <v>203</v>
      </c>
      <c r="BM192" s="14" t="s">
        <v>3019</v>
      </c>
    </row>
    <row r="193" spans="2:65" s="1" customFormat="1" ht="22.5" customHeight="1">
      <c r="B193" s="132"/>
      <c r="C193" s="168" t="s">
        <v>461</v>
      </c>
      <c r="D193" s="168" t="s">
        <v>217</v>
      </c>
      <c r="E193" s="169" t="s">
        <v>3020</v>
      </c>
      <c r="F193" s="252" t="s">
        <v>3021</v>
      </c>
      <c r="G193" s="251"/>
      <c r="H193" s="251"/>
      <c r="I193" s="251"/>
      <c r="J193" s="170" t="s">
        <v>250</v>
      </c>
      <c r="K193" s="171">
        <v>4</v>
      </c>
      <c r="L193" s="253">
        <v>0</v>
      </c>
      <c r="M193" s="251"/>
      <c r="N193" s="254">
        <f t="shared" si="25"/>
        <v>0</v>
      </c>
      <c r="O193" s="251"/>
      <c r="P193" s="251"/>
      <c r="Q193" s="251"/>
      <c r="R193" s="134"/>
      <c r="T193" s="165" t="s">
        <v>3</v>
      </c>
      <c r="U193" s="40" t="s">
        <v>39</v>
      </c>
      <c r="V193" s="32"/>
      <c r="W193" s="166">
        <f t="shared" si="26"/>
        <v>0</v>
      </c>
      <c r="X193" s="166">
        <v>0</v>
      </c>
      <c r="Y193" s="166">
        <f t="shared" si="27"/>
        <v>0</v>
      </c>
      <c r="Z193" s="166">
        <v>0</v>
      </c>
      <c r="AA193" s="167">
        <f t="shared" si="28"/>
        <v>0</v>
      </c>
      <c r="AR193" s="14" t="s">
        <v>203</v>
      </c>
      <c r="AT193" s="14" t="s">
        <v>217</v>
      </c>
      <c r="AU193" s="14" t="s">
        <v>9</v>
      </c>
      <c r="AY193" s="14" t="s">
        <v>196</v>
      </c>
      <c r="BE193" s="110">
        <f t="shared" si="29"/>
        <v>0</v>
      </c>
      <c r="BF193" s="110">
        <f t="shared" si="30"/>
        <v>0</v>
      </c>
      <c r="BG193" s="110">
        <f t="shared" si="31"/>
        <v>0</v>
      </c>
      <c r="BH193" s="110">
        <f t="shared" si="32"/>
        <v>0</v>
      </c>
      <c r="BI193" s="110">
        <f t="shared" si="33"/>
        <v>0</v>
      </c>
      <c r="BJ193" s="14" t="s">
        <v>9</v>
      </c>
      <c r="BK193" s="110">
        <f t="shared" si="34"/>
        <v>0</v>
      </c>
      <c r="BL193" s="14" t="s">
        <v>203</v>
      </c>
      <c r="BM193" s="14" t="s">
        <v>3022</v>
      </c>
    </row>
    <row r="194" spans="2:65" s="1" customFormat="1" ht="22.5" customHeight="1">
      <c r="B194" s="132"/>
      <c r="C194" s="168" t="s">
        <v>489</v>
      </c>
      <c r="D194" s="168" t="s">
        <v>217</v>
      </c>
      <c r="E194" s="169" t="s">
        <v>3023</v>
      </c>
      <c r="F194" s="252" t="s">
        <v>3024</v>
      </c>
      <c r="G194" s="251"/>
      <c r="H194" s="251"/>
      <c r="I194" s="251"/>
      <c r="J194" s="170" t="s">
        <v>250</v>
      </c>
      <c r="K194" s="171">
        <v>2</v>
      </c>
      <c r="L194" s="253">
        <v>0</v>
      </c>
      <c r="M194" s="251"/>
      <c r="N194" s="254">
        <f t="shared" si="25"/>
        <v>0</v>
      </c>
      <c r="O194" s="251"/>
      <c r="P194" s="251"/>
      <c r="Q194" s="251"/>
      <c r="R194" s="134"/>
      <c r="T194" s="165" t="s">
        <v>3</v>
      </c>
      <c r="U194" s="40" t="s">
        <v>39</v>
      </c>
      <c r="V194" s="32"/>
      <c r="W194" s="166">
        <f t="shared" si="26"/>
        <v>0</v>
      </c>
      <c r="X194" s="166">
        <v>0</v>
      </c>
      <c r="Y194" s="166">
        <f t="shared" si="27"/>
        <v>0</v>
      </c>
      <c r="Z194" s="166">
        <v>0</v>
      </c>
      <c r="AA194" s="167">
        <f t="shared" si="28"/>
        <v>0</v>
      </c>
      <c r="AR194" s="14" t="s">
        <v>203</v>
      </c>
      <c r="AT194" s="14" t="s">
        <v>217</v>
      </c>
      <c r="AU194" s="14" t="s">
        <v>9</v>
      </c>
      <c r="AY194" s="14" t="s">
        <v>196</v>
      </c>
      <c r="BE194" s="110">
        <f t="shared" si="29"/>
        <v>0</v>
      </c>
      <c r="BF194" s="110">
        <f t="shared" si="30"/>
        <v>0</v>
      </c>
      <c r="BG194" s="110">
        <f t="shared" si="31"/>
        <v>0</v>
      </c>
      <c r="BH194" s="110">
        <f t="shared" si="32"/>
        <v>0</v>
      </c>
      <c r="BI194" s="110">
        <f t="shared" si="33"/>
        <v>0</v>
      </c>
      <c r="BJ194" s="14" t="s">
        <v>9</v>
      </c>
      <c r="BK194" s="110">
        <f t="shared" si="34"/>
        <v>0</v>
      </c>
      <c r="BL194" s="14" t="s">
        <v>203</v>
      </c>
      <c r="BM194" s="14" t="s">
        <v>3025</v>
      </c>
    </row>
    <row r="195" spans="2:65" s="1" customFormat="1" ht="22.5" customHeight="1">
      <c r="B195" s="132"/>
      <c r="C195" s="168" t="s">
        <v>859</v>
      </c>
      <c r="D195" s="168" t="s">
        <v>217</v>
      </c>
      <c r="E195" s="169" t="s">
        <v>3026</v>
      </c>
      <c r="F195" s="252" t="s">
        <v>3027</v>
      </c>
      <c r="G195" s="251"/>
      <c r="H195" s="251"/>
      <c r="I195" s="251"/>
      <c r="J195" s="170" t="s">
        <v>250</v>
      </c>
      <c r="K195" s="171">
        <v>2</v>
      </c>
      <c r="L195" s="253">
        <v>0</v>
      </c>
      <c r="M195" s="251"/>
      <c r="N195" s="254">
        <f t="shared" si="25"/>
        <v>0</v>
      </c>
      <c r="O195" s="251"/>
      <c r="P195" s="251"/>
      <c r="Q195" s="251"/>
      <c r="R195" s="134"/>
      <c r="T195" s="165" t="s">
        <v>3</v>
      </c>
      <c r="U195" s="40" t="s">
        <v>39</v>
      </c>
      <c r="V195" s="32"/>
      <c r="W195" s="166">
        <f t="shared" si="26"/>
        <v>0</v>
      </c>
      <c r="X195" s="166">
        <v>0</v>
      </c>
      <c r="Y195" s="166">
        <f t="shared" si="27"/>
        <v>0</v>
      </c>
      <c r="Z195" s="166">
        <v>0</v>
      </c>
      <c r="AA195" s="167">
        <f t="shared" si="28"/>
        <v>0</v>
      </c>
      <c r="AR195" s="14" t="s">
        <v>203</v>
      </c>
      <c r="AT195" s="14" t="s">
        <v>217</v>
      </c>
      <c r="AU195" s="14" t="s">
        <v>9</v>
      </c>
      <c r="AY195" s="14" t="s">
        <v>196</v>
      </c>
      <c r="BE195" s="110">
        <f t="shared" si="29"/>
        <v>0</v>
      </c>
      <c r="BF195" s="110">
        <f t="shared" si="30"/>
        <v>0</v>
      </c>
      <c r="BG195" s="110">
        <f t="shared" si="31"/>
        <v>0</v>
      </c>
      <c r="BH195" s="110">
        <f t="shared" si="32"/>
        <v>0</v>
      </c>
      <c r="BI195" s="110">
        <f t="shared" si="33"/>
        <v>0</v>
      </c>
      <c r="BJ195" s="14" t="s">
        <v>9</v>
      </c>
      <c r="BK195" s="110">
        <f t="shared" si="34"/>
        <v>0</v>
      </c>
      <c r="BL195" s="14" t="s">
        <v>203</v>
      </c>
      <c r="BM195" s="14" t="s">
        <v>3028</v>
      </c>
    </row>
    <row r="196" spans="2:65" s="1" customFormat="1" ht="22.5" customHeight="1">
      <c r="B196" s="132"/>
      <c r="C196" s="168" t="s">
        <v>486</v>
      </c>
      <c r="D196" s="168" t="s">
        <v>217</v>
      </c>
      <c r="E196" s="169" t="s">
        <v>3029</v>
      </c>
      <c r="F196" s="252" t="s">
        <v>3030</v>
      </c>
      <c r="G196" s="251"/>
      <c r="H196" s="251"/>
      <c r="I196" s="251"/>
      <c r="J196" s="170" t="s">
        <v>250</v>
      </c>
      <c r="K196" s="171">
        <v>2</v>
      </c>
      <c r="L196" s="253">
        <v>0</v>
      </c>
      <c r="M196" s="251"/>
      <c r="N196" s="254">
        <f t="shared" si="25"/>
        <v>0</v>
      </c>
      <c r="O196" s="251"/>
      <c r="P196" s="251"/>
      <c r="Q196" s="251"/>
      <c r="R196" s="134"/>
      <c r="T196" s="165" t="s">
        <v>3</v>
      </c>
      <c r="U196" s="40" t="s">
        <v>39</v>
      </c>
      <c r="V196" s="32"/>
      <c r="W196" s="166">
        <f t="shared" si="26"/>
        <v>0</v>
      </c>
      <c r="X196" s="166">
        <v>0</v>
      </c>
      <c r="Y196" s="166">
        <f t="shared" si="27"/>
        <v>0</v>
      </c>
      <c r="Z196" s="166">
        <v>0</v>
      </c>
      <c r="AA196" s="167">
        <f t="shared" si="28"/>
        <v>0</v>
      </c>
      <c r="AR196" s="14" t="s">
        <v>203</v>
      </c>
      <c r="AT196" s="14" t="s">
        <v>217</v>
      </c>
      <c r="AU196" s="14" t="s">
        <v>9</v>
      </c>
      <c r="AY196" s="14" t="s">
        <v>196</v>
      </c>
      <c r="BE196" s="110">
        <f t="shared" si="29"/>
        <v>0</v>
      </c>
      <c r="BF196" s="110">
        <f t="shared" si="30"/>
        <v>0</v>
      </c>
      <c r="BG196" s="110">
        <f t="shared" si="31"/>
        <v>0</v>
      </c>
      <c r="BH196" s="110">
        <f t="shared" si="32"/>
        <v>0</v>
      </c>
      <c r="BI196" s="110">
        <f t="shared" si="33"/>
        <v>0</v>
      </c>
      <c r="BJ196" s="14" t="s">
        <v>9</v>
      </c>
      <c r="BK196" s="110">
        <f t="shared" si="34"/>
        <v>0</v>
      </c>
      <c r="BL196" s="14" t="s">
        <v>203</v>
      </c>
      <c r="BM196" s="14" t="s">
        <v>3031</v>
      </c>
    </row>
    <row r="197" spans="2:65" s="1" customFormat="1" ht="22.5" customHeight="1">
      <c r="B197" s="132"/>
      <c r="C197" s="168" t="s">
        <v>1388</v>
      </c>
      <c r="D197" s="168" t="s">
        <v>217</v>
      </c>
      <c r="E197" s="169" t="s">
        <v>3032</v>
      </c>
      <c r="F197" s="252" t="s">
        <v>3033</v>
      </c>
      <c r="G197" s="251"/>
      <c r="H197" s="251"/>
      <c r="I197" s="251"/>
      <c r="J197" s="170" t="s">
        <v>250</v>
      </c>
      <c r="K197" s="171">
        <v>27</v>
      </c>
      <c r="L197" s="253">
        <v>0</v>
      </c>
      <c r="M197" s="251"/>
      <c r="N197" s="254">
        <f t="shared" si="25"/>
        <v>0</v>
      </c>
      <c r="O197" s="251"/>
      <c r="P197" s="251"/>
      <c r="Q197" s="251"/>
      <c r="R197" s="134"/>
      <c r="T197" s="165" t="s">
        <v>3</v>
      </c>
      <c r="U197" s="40" t="s">
        <v>39</v>
      </c>
      <c r="V197" s="32"/>
      <c r="W197" s="166">
        <f t="shared" si="26"/>
        <v>0</v>
      </c>
      <c r="X197" s="166">
        <v>0</v>
      </c>
      <c r="Y197" s="166">
        <f t="shared" si="27"/>
        <v>0</v>
      </c>
      <c r="Z197" s="166">
        <v>0</v>
      </c>
      <c r="AA197" s="167">
        <f t="shared" si="28"/>
        <v>0</v>
      </c>
      <c r="AR197" s="14" t="s">
        <v>203</v>
      </c>
      <c r="AT197" s="14" t="s">
        <v>217</v>
      </c>
      <c r="AU197" s="14" t="s">
        <v>9</v>
      </c>
      <c r="AY197" s="14" t="s">
        <v>196</v>
      </c>
      <c r="BE197" s="110">
        <f t="shared" si="29"/>
        <v>0</v>
      </c>
      <c r="BF197" s="110">
        <f t="shared" si="30"/>
        <v>0</v>
      </c>
      <c r="BG197" s="110">
        <f t="shared" si="31"/>
        <v>0</v>
      </c>
      <c r="BH197" s="110">
        <f t="shared" si="32"/>
        <v>0</v>
      </c>
      <c r="BI197" s="110">
        <f t="shared" si="33"/>
        <v>0</v>
      </c>
      <c r="BJ197" s="14" t="s">
        <v>9</v>
      </c>
      <c r="BK197" s="110">
        <f t="shared" si="34"/>
        <v>0</v>
      </c>
      <c r="BL197" s="14" t="s">
        <v>203</v>
      </c>
      <c r="BM197" s="14" t="s">
        <v>3034</v>
      </c>
    </row>
    <row r="198" spans="2:65" s="1" customFormat="1" ht="22.5" customHeight="1">
      <c r="B198" s="132"/>
      <c r="C198" s="168" t="s">
        <v>467</v>
      </c>
      <c r="D198" s="168" t="s">
        <v>217</v>
      </c>
      <c r="E198" s="169" t="s">
        <v>3035</v>
      </c>
      <c r="F198" s="252" t="s">
        <v>3036</v>
      </c>
      <c r="G198" s="251"/>
      <c r="H198" s="251"/>
      <c r="I198" s="251"/>
      <c r="J198" s="170" t="s">
        <v>250</v>
      </c>
      <c r="K198" s="171">
        <v>1</v>
      </c>
      <c r="L198" s="253">
        <v>0</v>
      </c>
      <c r="M198" s="251"/>
      <c r="N198" s="254">
        <f t="shared" si="25"/>
        <v>0</v>
      </c>
      <c r="O198" s="251"/>
      <c r="P198" s="251"/>
      <c r="Q198" s="251"/>
      <c r="R198" s="134"/>
      <c r="T198" s="165" t="s">
        <v>3</v>
      </c>
      <c r="U198" s="40" t="s">
        <v>39</v>
      </c>
      <c r="V198" s="32"/>
      <c r="W198" s="166">
        <f t="shared" si="26"/>
        <v>0</v>
      </c>
      <c r="X198" s="166">
        <v>0</v>
      </c>
      <c r="Y198" s="166">
        <f t="shared" si="27"/>
        <v>0</v>
      </c>
      <c r="Z198" s="166">
        <v>0</v>
      </c>
      <c r="AA198" s="167">
        <f t="shared" si="28"/>
        <v>0</v>
      </c>
      <c r="AR198" s="14" t="s">
        <v>203</v>
      </c>
      <c r="AT198" s="14" t="s">
        <v>217</v>
      </c>
      <c r="AU198" s="14" t="s">
        <v>9</v>
      </c>
      <c r="AY198" s="14" t="s">
        <v>196</v>
      </c>
      <c r="BE198" s="110">
        <f t="shared" si="29"/>
        <v>0</v>
      </c>
      <c r="BF198" s="110">
        <f t="shared" si="30"/>
        <v>0</v>
      </c>
      <c r="BG198" s="110">
        <f t="shared" si="31"/>
        <v>0</v>
      </c>
      <c r="BH198" s="110">
        <f t="shared" si="32"/>
        <v>0</v>
      </c>
      <c r="BI198" s="110">
        <f t="shared" si="33"/>
        <v>0</v>
      </c>
      <c r="BJ198" s="14" t="s">
        <v>9</v>
      </c>
      <c r="BK198" s="110">
        <f t="shared" si="34"/>
        <v>0</v>
      </c>
      <c r="BL198" s="14" t="s">
        <v>203</v>
      </c>
      <c r="BM198" s="14" t="s">
        <v>3037</v>
      </c>
    </row>
    <row r="199" spans="2:65" s="1" customFormat="1" ht="31.5" customHeight="1">
      <c r="B199" s="132"/>
      <c r="C199" s="168" t="s">
        <v>333</v>
      </c>
      <c r="D199" s="168" t="s">
        <v>217</v>
      </c>
      <c r="E199" s="169" t="s">
        <v>3038</v>
      </c>
      <c r="F199" s="252" t="s">
        <v>3039</v>
      </c>
      <c r="G199" s="251"/>
      <c r="H199" s="251"/>
      <c r="I199" s="251"/>
      <c r="J199" s="170" t="s">
        <v>245</v>
      </c>
      <c r="K199" s="171">
        <v>1</v>
      </c>
      <c r="L199" s="253">
        <v>0</v>
      </c>
      <c r="M199" s="251"/>
      <c r="N199" s="254">
        <f t="shared" si="25"/>
        <v>0</v>
      </c>
      <c r="O199" s="251"/>
      <c r="P199" s="251"/>
      <c r="Q199" s="251"/>
      <c r="R199" s="134"/>
      <c r="T199" s="165" t="s">
        <v>3</v>
      </c>
      <c r="U199" s="40" t="s">
        <v>39</v>
      </c>
      <c r="V199" s="32"/>
      <c r="W199" s="166">
        <f t="shared" si="26"/>
        <v>0</v>
      </c>
      <c r="X199" s="166">
        <v>0</v>
      </c>
      <c r="Y199" s="166">
        <f t="shared" si="27"/>
        <v>0</v>
      </c>
      <c r="Z199" s="166">
        <v>0</v>
      </c>
      <c r="AA199" s="167">
        <f t="shared" si="28"/>
        <v>0</v>
      </c>
      <c r="AR199" s="14" t="s">
        <v>203</v>
      </c>
      <c r="AT199" s="14" t="s">
        <v>217</v>
      </c>
      <c r="AU199" s="14" t="s">
        <v>9</v>
      </c>
      <c r="AY199" s="14" t="s">
        <v>196</v>
      </c>
      <c r="BE199" s="110">
        <f t="shared" si="29"/>
        <v>0</v>
      </c>
      <c r="BF199" s="110">
        <f t="shared" si="30"/>
        <v>0</v>
      </c>
      <c r="BG199" s="110">
        <f t="shared" si="31"/>
        <v>0</v>
      </c>
      <c r="BH199" s="110">
        <f t="shared" si="32"/>
        <v>0</v>
      </c>
      <c r="BI199" s="110">
        <f t="shared" si="33"/>
        <v>0</v>
      </c>
      <c r="BJ199" s="14" t="s">
        <v>9</v>
      </c>
      <c r="BK199" s="110">
        <f t="shared" si="34"/>
        <v>0</v>
      </c>
      <c r="BL199" s="14" t="s">
        <v>203</v>
      </c>
      <c r="BM199" s="14" t="s">
        <v>3040</v>
      </c>
    </row>
    <row r="200" spans="2:65" s="1" customFormat="1" ht="31.5" customHeight="1">
      <c r="B200" s="132"/>
      <c r="C200" s="168" t="s">
        <v>845</v>
      </c>
      <c r="D200" s="168" t="s">
        <v>217</v>
      </c>
      <c r="E200" s="169" t="s">
        <v>3041</v>
      </c>
      <c r="F200" s="252" t="s">
        <v>3042</v>
      </c>
      <c r="G200" s="251"/>
      <c r="H200" s="251"/>
      <c r="I200" s="251"/>
      <c r="J200" s="170" t="s">
        <v>245</v>
      </c>
      <c r="K200" s="171">
        <v>1</v>
      </c>
      <c r="L200" s="253">
        <v>0</v>
      </c>
      <c r="M200" s="251"/>
      <c r="N200" s="254">
        <f t="shared" si="25"/>
        <v>0</v>
      </c>
      <c r="O200" s="251"/>
      <c r="P200" s="251"/>
      <c r="Q200" s="251"/>
      <c r="R200" s="134"/>
      <c r="T200" s="165" t="s">
        <v>3</v>
      </c>
      <c r="U200" s="40" t="s">
        <v>39</v>
      </c>
      <c r="V200" s="32"/>
      <c r="W200" s="166">
        <f t="shared" si="26"/>
        <v>0</v>
      </c>
      <c r="X200" s="166">
        <v>0</v>
      </c>
      <c r="Y200" s="166">
        <f t="shared" si="27"/>
        <v>0</v>
      </c>
      <c r="Z200" s="166">
        <v>0</v>
      </c>
      <c r="AA200" s="167">
        <f t="shared" si="28"/>
        <v>0</v>
      </c>
      <c r="AR200" s="14" t="s">
        <v>203</v>
      </c>
      <c r="AT200" s="14" t="s">
        <v>217</v>
      </c>
      <c r="AU200" s="14" t="s">
        <v>9</v>
      </c>
      <c r="AY200" s="14" t="s">
        <v>196</v>
      </c>
      <c r="BE200" s="110">
        <f t="shared" si="29"/>
        <v>0</v>
      </c>
      <c r="BF200" s="110">
        <f t="shared" si="30"/>
        <v>0</v>
      </c>
      <c r="BG200" s="110">
        <f t="shared" si="31"/>
        <v>0</v>
      </c>
      <c r="BH200" s="110">
        <f t="shared" si="32"/>
        <v>0</v>
      </c>
      <c r="BI200" s="110">
        <f t="shared" si="33"/>
        <v>0</v>
      </c>
      <c r="BJ200" s="14" t="s">
        <v>9</v>
      </c>
      <c r="BK200" s="110">
        <f t="shared" si="34"/>
        <v>0</v>
      </c>
      <c r="BL200" s="14" t="s">
        <v>203</v>
      </c>
      <c r="BM200" s="14" t="s">
        <v>3043</v>
      </c>
    </row>
    <row r="201" spans="2:65" s="1" customFormat="1" ht="22.5" customHeight="1">
      <c r="B201" s="132"/>
      <c r="C201" s="168" t="s">
        <v>786</v>
      </c>
      <c r="D201" s="168" t="s">
        <v>217</v>
      </c>
      <c r="E201" s="169" t="s">
        <v>3044</v>
      </c>
      <c r="F201" s="252" t="s">
        <v>3045</v>
      </c>
      <c r="G201" s="251"/>
      <c r="H201" s="251"/>
      <c r="I201" s="251"/>
      <c r="J201" s="170" t="s">
        <v>245</v>
      </c>
      <c r="K201" s="171">
        <v>1</v>
      </c>
      <c r="L201" s="253">
        <v>0</v>
      </c>
      <c r="M201" s="251"/>
      <c r="N201" s="254">
        <f t="shared" si="25"/>
        <v>0</v>
      </c>
      <c r="O201" s="251"/>
      <c r="P201" s="251"/>
      <c r="Q201" s="251"/>
      <c r="R201" s="134"/>
      <c r="T201" s="165" t="s">
        <v>3</v>
      </c>
      <c r="U201" s="40" t="s">
        <v>39</v>
      </c>
      <c r="V201" s="32"/>
      <c r="W201" s="166">
        <f t="shared" si="26"/>
        <v>0</v>
      </c>
      <c r="X201" s="166">
        <v>0</v>
      </c>
      <c r="Y201" s="166">
        <f t="shared" si="27"/>
        <v>0</v>
      </c>
      <c r="Z201" s="166">
        <v>0</v>
      </c>
      <c r="AA201" s="167">
        <f t="shared" si="28"/>
        <v>0</v>
      </c>
      <c r="AR201" s="14" t="s">
        <v>203</v>
      </c>
      <c r="AT201" s="14" t="s">
        <v>217</v>
      </c>
      <c r="AU201" s="14" t="s">
        <v>9</v>
      </c>
      <c r="AY201" s="14" t="s">
        <v>196</v>
      </c>
      <c r="BE201" s="110">
        <f t="shared" si="29"/>
        <v>0</v>
      </c>
      <c r="BF201" s="110">
        <f t="shared" si="30"/>
        <v>0</v>
      </c>
      <c r="BG201" s="110">
        <f t="shared" si="31"/>
        <v>0</v>
      </c>
      <c r="BH201" s="110">
        <f t="shared" si="32"/>
        <v>0</v>
      </c>
      <c r="BI201" s="110">
        <f t="shared" si="33"/>
        <v>0</v>
      </c>
      <c r="BJ201" s="14" t="s">
        <v>9</v>
      </c>
      <c r="BK201" s="110">
        <f t="shared" si="34"/>
        <v>0</v>
      </c>
      <c r="BL201" s="14" t="s">
        <v>203</v>
      </c>
      <c r="BM201" s="14" t="s">
        <v>3046</v>
      </c>
    </row>
    <row r="202" spans="2:65" s="1" customFormat="1" ht="22.5" customHeight="1">
      <c r="B202" s="132"/>
      <c r="C202" s="168" t="s">
        <v>470</v>
      </c>
      <c r="D202" s="168" t="s">
        <v>217</v>
      </c>
      <c r="E202" s="169" t="s">
        <v>3047</v>
      </c>
      <c r="F202" s="252" t="s">
        <v>3048</v>
      </c>
      <c r="G202" s="251"/>
      <c r="H202" s="251"/>
      <c r="I202" s="251"/>
      <c r="J202" s="170" t="s">
        <v>245</v>
      </c>
      <c r="K202" s="171">
        <v>1</v>
      </c>
      <c r="L202" s="253">
        <v>0</v>
      </c>
      <c r="M202" s="251"/>
      <c r="N202" s="254">
        <f t="shared" si="25"/>
        <v>0</v>
      </c>
      <c r="O202" s="251"/>
      <c r="P202" s="251"/>
      <c r="Q202" s="251"/>
      <c r="R202" s="134"/>
      <c r="T202" s="165" t="s">
        <v>3</v>
      </c>
      <c r="U202" s="40" t="s">
        <v>39</v>
      </c>
      <c r="V202" s="32"/>
      <c r="W202" s="166">
        <f t="shared" si="26"/>
        <v>0</v>
      </c>
      <c r="X202" s="166">
        <v>0</v>
      </c>
      <c r="Y202" s="166">
        <f t="shared" si="27"/>
        <v>0</v>
      </c>
      <c r="Z202" s="166">
        <v>0</v>
      </c>
      <c r="AA202" s="167">
        <f t="shared" si="28"/>
        <v>0</v>
      </c>
      <c r="AR202" s="14" t="s">
        <v>203</v>
      </c>
      <c r="AT202" s="14" t="s">
        <v>217</v>
      </c>
      <c r="AU202" s="14" t="s">
        <v>9</v>
      </c>
      <c r="AY202" s="14" t="s">
        <v>196</v>
      </c>
      <c r="BE202" s="110">
        <f t="shared" si="29"/>
        <v>0</v>
      </c>
      <c r="BF202" s="110">
        <f t="shared" si="30"/>
        <v>0</v>
      </c>
      <c r="BG202" s="110">
        <f t="shared" si="31"/>
        <v>0</v>
      </c>
      <c r="BH202" s="110">
        <f t="shared" si="32"/>
        <v>0</v>
      </c>
      <c r="BI202" s="110">
        <f t="shared" si="33"/>
        <v>0</v>
      </c>
      <c r="BJ202" s="14" t="s">
        <v>9</v>
      </c>
      <c r="BK202" s="110">
        <f t="shared" si="34"/>
        <v>0</v>
      </c>
      <c r="BL202" s="14" t="s">
        <v>203</v>
      </c>
      <c r="BM202" s="14" t="s">
        <v>3049</v>
      </c>
    </row>
    <row r="203" spans="2:63" s="10" customFormat="1" ht="37.35" customHeight="1">
      <c r="B203" s="150"/>
      <c r="C203" s="151"/>
      <c r="D203" s="152" t="s">
        <v>2846</v>
      </c>
      <c r="E203" s="152"/>
      <c r="F203" s="152"/>
      <c r="G203" s="152"/>
      <c r="H203" s="152"/>
      <c r="I203" s="152"/>
      <c r="J203" s="152"/>
      <c r="K203" s="152"/>
      <c r="L203" s="152"/>
      <c r="M203" s="152"/>
      <c r="N203" s="266">
        <f>BK203</f>
        <v>0</v>
      </c>
      <c r="O203" s="267"/>
      <c r="P203" s="267"/>
      <c r="Q203" s="267"/>
      <c r="R203" s="153"/>
      <c r="T203" s="154"/>
      <c r="U203" s="151"/>
      <c r="V203" s="151"/>
      <c r="W203" s="155">
        <f>SUM(W204:W205)</f>
        <v>0</v>
      </c>
      <c r="X203" s="151"/>
      <c r="Y203" s="155">
        <f>SUM(Y204:Y205)</f>
        <v>0.008400000000000001</v>
      </c>
      <c r="Z203" s="151"/>
      <c r="AA203" s="156">
        <f>SUM(AA204:AA205)</f>
        <v>0</v>
      </c>
      <c r="AR203" s="157" t="s">
        <v>9</v>
      </c>
      <c r="AT203" s="158" t="s">
        <v>73</v>
      </c>
      <c r="AU203" s="158" t="s">
        <v>74</v>
      </c>
      <c r="AY203" s="157" t="s">
        <v>196</v>
      </c>
      <c r="BK203" s="159">
        <f>SUM(BK204:BK205)</f>
        <v>0</v>
      </c>
    </row>
    <row r="204" spans="2:65" s="1" customFormat="1" ht="31.5" customHeight="1">
      <c r="B204" s="132"/>
      <c r="C204" s="168" t="s">
        <v>304</v>
      </c>
      <c r="D204" s="168" t="s">
        <v>217</v>
      </c>
      <c r="E204" s="169" t="s">
        <v>3050</v>
      </c>
      <c r="F204" s="252" t="s">
        <v>3051</v>
      </c>
      <c r="G204" s="251"/>
      <c r="H204" s="251"/>
      <c r="I204" s="251"/>
      <c r="J204" s="170" t="s">
        <v>201</v>
      </c>
      <c r="K204" s="171">
        <v>80</v>
      </c>
      <c r="L204" s="253">
        <v>0</v>
      </c>
      <c r="M204" s="251"/>
      <c r="N204" s="254">
        <f>ROUND(L204*K204,0)</f>
        <v>0</v>
      </c>
      <c r="O204" s="251"/>
      <c r="P204" s="251"/>
      <c r="Q204" s="251"/>
      <c r="R204" s="134"/>
      <c r="T204" s="165" t="s">
        <v>3</v>
      </c>
      <c r="U204" s="40" t="s">
        <v>39</v>
      </c>
      <c r="V204" s="32"/>
      <c r="W204" s="166">
        <f>V204*K204</f>
        <v>0</v>
      </c>
      <c r="X204" s="166">
        <v>3E-05</v>
      </c>
      <c r="Y204" s="166">
        <f>X204*K204</f>
        <v>0.0024000000000000002</v>
      </c>
      <c r="Z204" s="166">
        <v>0</v>
      </c>
      <c r="AA204" s="167">
        <f>Z204*K204</f>
        <v>0</v>
      </c>
      <c r="AR204" s="14" t="s">
        <v>212</v>
      </c>
      <c r="AT204" s="14" t="s">
        <v>217</v>
      </c>
      <c r="AU204" s="14" t="s">
        <v>9</v>
      </c>
      <c r="AY204" s="14" t="s">
        <v>196</v>
      </c>
      <c r="BE204" s="110">
        <f>IF(U204="základní",N204,0)</f>
        <v>0</v>
      </c>
      <c r="BF204" s="110">
        <f>IF(U204="snížená",N204,0)</f>
        <v>0</v>
      </c>
      <c r="BG204" s="110">
        <f>IF(U204="zákl. přenesená",N204,0)</f>
        <v>0</v>
      </c>
      <c r="BH204" s="110">
        <f>IF(U204="sníž. přenesená",N204,0)</f>
        <v>0</v>
      </c>
      <c r="BI204" s="110">
        <f>IF(U204="nulová",N204,0)</f>
        <v>0</v>
      </c>
      <c r="BJ204" s="14" t="s">
        <v>9</v>
      </c>
      <c r="BK204" s="110">
        <f>ROUND(L204*K204,0)</f>
        <v>0</v>
      </c>
      <c r="BL204" s="14" t="s">
        <v>212</v>
      </c>
      <c r="BM204" s="14" t="s">
        <v>3052</v>
      </c>
    </row>
    <row r="205" spans="2:65" s="1" customFormat="1" ht="31.5" customHeight="1">
      <c r="B205" s="132"/>
      <c r="C205" s="168" t="s">
        <v>202</v>
      </c>
      <c r="D205" s="168" t="s">
        <v>217</v>
      </c>
      <c r="E205" s="169" t="s">
        <v>3053</v>
      </c>
      <c r="F205" s="252" t="s">
        <v>3054</v>
      </c>
      <c r="G205" s="251"/>
      <c r="H205" s="251"/>
      <c r="I205" s="251"/>
      <c r="J205" s="170" t="s">
        <v>201</v>
      </c>
      <c r="K205" s="171">
        <v>100</v>
      </c>
      <c r="L205" s="253">
        <v>0</v>
      </c>
      <c r="M205" s="251"/>
      <c r="N205" s="254">
        <f>ROUND(L205*K205,0)</f>
        <v>0</v>
      </c>
      <c r="O205" s="251"/>
      <c r="P205" s="251"/>
      <c r="Q205" s="251"/>
      <c r="R205" s="134"/>
      <c r="T205" s="165" t="s">
        <v>3</v>
      </c>
      <c r="U205" s="40" t="s">
        <v>39</v>
      </c>
      <c r="V205" s="32"/>
      <c r="W205" s="166">
        <f>V205*K205</f>
        <v>0</v>
      </c>
      <c r="X205" s="166">
        <v>6E-05</v>
      </c>
      <c r="Y205" s="166">
        <f>X205*K205</f>
        <v>0.006</v>
      </c>
      <c r="Z205" s="166">
        <v>0</v>
      </c>
      <c r="AA205" s="167">
        <f>Z205*K205</f>
        <v>0</v>
      </c>
      <c r="AR205" s="14" t="s">
        <v>212</v>
      </c>
      <c r="AT205" s="14" t="s">
        <v>217</v>
      </c>
      <c r="AU205" s="14" t="s">
        <v>9</v>
      </c>
      <c r="AY205" s="14" t="s">
        <v>196</v>
      </c>
      <c r="BE205" s="110">
        <f>IF(U205="základní",N205,0)</f>
        <v>0</v>
      </c>
      <c r="BF205" s="110">
        <f>IF(U205="snížená",N205,0)</f>
        <v>0</v>
      </c>
      <c r="BG205" s="110">
        <f>IF(U205="zákl. přenesená",N205,0)</f>
        <v>0</v>
      </c>
      <c r="BH205" s="110">
        <f>IF(U205="sníž. přenesená",N205,0)</f>
        <v>0</v>
      </c>
      <c r="BI205" s="110">
        <f>IF(U205="nulová",N205,0)</f>
        <v>0</v>
      </c>
      <c r="BJ205" s="14" t="s">
        <v>9</v>
      </c>
      <c r="BK205" s="110">
        <f>ROUND(L205*K205,0)</f>
        <v>0</v>
      </c>
      <c r="BL205" s="14" t="s">
        <v>212</v>
      </c>
      <c r="BM205" s="14" t="s">
        <v>3055</v>
      </c>
    </row>
    <row r="206" spans="2:63" s="10" customFormat="1" ht="37.35" customHeight="1">
      <c r="B206" s="150"/>
      <c r="C206" s="151"/>
      <c r="D206" s="152" t="s">
        <v>163</v>
      </c>
      <c r="E206" s="152"/>
      <c r="F206" s="152"/>
      <c r="G206" s="152"/>
      <c r="H206" s="152"/>
      <c r="I206" s="152"/>
      <c r="J206" s="152"/>
      <c r="K206" s="152"/>
      <c r="L206" s="152"/>
      <c r="M206" s="152"/>
      <c r="N206" s="273">
        <f>BK206</f>
        <v>0</v>
      </c>
      <c r="O206" s="274"/>
      <c r="P206" s="274"/>
      <c r="Q206" s="274"/>
      <c r="R206" s="153"/>
      <c r="T206" s="154"/>
      <c r="U206" s="151"/>
      <c r="V206" s="151"/>
      <c r="W206" s="155">
        <f>W207</f>
        <v>0</v>
      </c>
      <c r="X206" s="151"/>
      <c r="Y206" s="155">
        <f>Y207</f>
        <v>0</v>
      </c>
      <c r="Z206" s="151"/>
      <c r="AA206" s="156">
        <f>AA207</f>
        <v>0</v>
      </c>
      <c r="AR206" s="157" t="s">
        <v>84</v>
      </c>
      <c r="AT206" s="158" t="s">
        <v>73</v>
      </c>
      <c r="AU206" s="158" t="s">
        <v>74</v>
      </c>
      <c r="AY206" s="157" t="s">
        <v>196</v>
      </c>
      <c r="BK206" s="159">
        <f>BK207</f>
        <v>0</v>
      </c>
    </row>
    <row r="207" spans="2:63" s="10" customFormat="1" ht="19.9" customHeight="1">
      <c r="B207" s="150"/>
      <c r="C207" s="151"/>
      <c r="D207" s="160" t="s">
        <v>169</v>
      </c>
      <c r="E207" s="160"/>
      <c r="F207" s="160"/>
      <c r="G207" s="160"/>
      <c r="H207" s="160"/>
      <c r="I207" s="160"/>
      <c r="J207" s="160"/>
      <c r="K207" s="160"/>
      <c r="L207" s="160"/>
      <c r="M207" s="160"/>
      <c r="N207" s="262">
        <f>BK207</f>
        <v>0</v>
      </c>
      <c r="O207" s="263"/>
      <c r="P207" s="263"/>
      <c r="Q207" s="263"/>
      <c r="R207" s="153"/>
      <c r="T207" s="154"/>
      <c r="U207" s="151"/>
      <c r="V207" s="151"/>
      <c r="W207" s="155">
        <f>SUM(W208:W212)</f>
        <v>0</v>
      </c>
      <c r="X207" s="151"/>
      <c r="Y207" s="155">
        <f>SUM(Y208:Y212)</f>
        <v>0</v>
      </c>
      <c r="Z207" s="151"/>
      <c r="AA207" s="156">
        <f>SUM(AA208:AA212)</f>
        <v>0</v>
      </c>
      <c r="AR207" s="157" t="s">
        <v>84</v>
      </c>
      <c r="AT207" s="158" t="s">
        <v>73</v>
      </c>
      <c r="AU207" s="158" t="s">
        <v>9</v>
      </c>
      <c r="AY207" s="157" t="s">
        <v>196</v>
      </c>
      <c r="BK207" s="159">
        <f>SUM(BK208:BK212)</f>
        <v>0</v>
      </c>
    </row>
    <row r="208" spans="2:65" s="1" customFormat="1" ht="44.25" customHeight="1">
      <c r="B208" s="132"/>
      <c r="C208" s="168" t="s">
        <v>316</v>
      </c>
      <c r="D208" s="168" t="s">
        <v>217</v>
      </c>
      <c r="E208" s="169" t="s">
        <v>305</v>
      </c>
      <c r="F208" s="252" t="s">
        <v>306</v>
      </c>
      <c r="G208" s="251"/>
      <c r="H208" s="251"/>
      <c r="I208" s="251"/>
      <c r="J208" s="170" t="s">
        <v>307</v>
      </c>
      <c r="K208" s="171">
        <v>500</v>
      </c>
      <c r="L208" s="253">
        <v>0</v>
      </c>
      <c r="M208" s="251"/>
      <c r="N208" s="254">
        <f>ROUND(L208*K208,0)</f>
        <v>0</v>
      </c>
      <c r="O208" s="251"/>
      <c r="P208" s="251"/>
      <c r="Q208" s="251"/>
      <c r="R208" s="134"/>
      <c r="T208" s="165" t="s">
        <v>3</v>
      </c>
      <c r="U208" s="40" t="s">
        <v>39</v>
      </c>
      <c r="V208" s="32"/>
      <c r="W208" s="166">
        <f>V208*K208</f>
        <v>0</v>
      </c>
      <c r="X208" s="166">
        <v>0</v>
      </c>
      <c r="Y208" s="166">
        <f>X208*K208</f>
        <v>0</v>
      </c>
      <c r="Z208" s="166">
        <v>0</v>
      </c>
      <c r="AA208" s="167">
        <f>Z208*K208</f>
        <v>0</v>
      </c>
      <c r="AR208" s="14" t="s">
        <v>9</v>
      </c>
      <c r="AT208" s="14" t="s">
        <v>217</v>
      </c>
      <c r="AU208" s="14" t="s">
        <v>84</v>
      </c>
      <c r="AY208" s="14" t="s">
        <v>196</v>
      </c>
      <c r="BE208" s="110">
        <f>IF(U208="základní",N208,0)</f>
        <v>0</v>
      </c>
      <c r="BF208" s="110">
        <f>IF(U208="snížená",N208,0)</f>
        <v>0</v>
      </c>
      <c r="BG208" s="110">
        <f>IF(U208="zákl. přenesená",N208,0)</f>
        <v>0</v>
      </c>
      <c r="BH208" s="110">
        <f>IF(U208="sníž. přenesená",N208,0)</f>
        <v>0</v>
      </c>
      <c r="BI208" s="110">
        <f>IF(U208="nulová",N208,0)</f>
        <v>0</v>
      </c>
      <c r="BJ208" s="14" t="s">
        <v>9</v>
      </c>
      <c r="BK208" s="110">
        <f>ROUND(L208*K208,0)</f>
        <v>0</v>
      </c>
      <c r="BL208" s="14" t="s">
        <v>9</v>
      </c>
      <c r="BM208" s="14" t="s">
        <v>3056</v>
      </c>
    </row>
    <row r="209" spans="2:65" s="1" customFormat="1" ht="31.5" customHeight="1">
      <c r="B209" s="132"/>
      <c r="C209" s="168" t="s">
        <v>325</v>
      </c>
      <c r="D209" s="168" t="s">
        <v>217</v>
      </c>
      <c r="E209" s="169" t="s">
        <v>2046</v>
      </c>
      <c r="F209" s="252" t="s">
        <v>3057</v>
      </c>
      <c r="G209" s="251"/>
      <c r="H209" s="251"/>
      <c r="I209" s="251"/>
      <c r="J209" s="170" t="s">
        <v>245</v>
      </c>
      <c r="K209" s="171">
        <v>1</v>
      </c>
      <c r="L209" s="253">
        <v>0</v>
      </c>
      <c r="M209" s="251"/>
      <c r="N209" s="254">
        <f>ROUND(L209*K209,0)</f>
        <v>0</v>
      </c>
      <c r="O209" s="251"/>
      <c r="P209" s="251"/>
      <c r="Q209" s="251"/>
      <c r="R209" s="134"/>
      <c r="T209" s="165" t="s">
        <v>3</v>
      </c>
      <c r="U209" s="40" t="s">
        <v>39</v>
      </c>
      <c r="V209" s="32"/>
      <c r="W209" s="166">
        <f>V209*K209</f>
        <v>0</v>
      </c>
      <c r="X209" s="166">
        <v>0</v>
      </c>
      <c r="Y209" s="166">
        <f>X209*K209</f>
        <v>0</v>
      </c>
      <c r="Z209" s="166">
        <v>0</v>
      </c>
      <c r="AA209" s="167">
        <f>Z209*K209</f>
        <v>0</v>
      </c>
      <c r="AR209" s="14" t="s">
        <v>9</v>
      </c>
      <c r="AT209" s="14" t="s">
        <v>217</v>
      </c>
      <c r="AU209" s="14" t="s">
        <v>84</v>
      </c>
      <c r="AY209" s="14" t="s">
        <v>196</v>
      </c>
      <c r="BE209" s="110">
        <f>IF(U209="základní",N209,0)</f>
        <v>0</v>
      </c>
      <c r="BF209" s="110">
        <f>IF(U209="snížená",N209,0)</f>
        <v>0</v>
      </c>
      <c r="BG209" s="110">
        <f>IF(U209="zákl. přenesená",N209,0)</f>
        <v>0</v>
      </c>
      <c r="BH209" s="110">
        <f>IF(U209="sníž. přenesená",N209,0)</f>
        <v>0</v>
      </c>
      <c r="BI209" s="110">
        <f>IF(U209="nulová",N209,0)</f>
        <v>0</v>
      </c>
      <c r="BJ209" s="14" t="s">
        <v>9</v>
      </c>
      <c r="BK209" s="110">
        <f>ROUND(L209*K209,0)</f>
        <v>0</v>
      </c>
      <c r="BL209" s="14" t="s">
        <v>9</v>
      </c>
      <c r="BM209" s="14" t="s">
        <v>3058</v>
      </c>
    </row>
    <row r="210" spans="2:65" s="1" customFormat="1" ht="22.5" customHeight="1">
      <c r="B210" s="132"/>
      <c r="C210" s="168" t="s">
        <v>197</v>
      </c>
      <c r="D210" s="168" t="s">
        <v>217</v>
      </c>
      <c r="E210" s="169" t="s">
        <v>878</v>
      </c>
      <c r="F210" s="252" t="s">
        <v>879</v>
      </c>
      <c r="G210" s="251"/>
      <c r="H210" s="251"/>
      <c r="I210" s="251"/>
      <c r="J210" s="170" t="s">
        <v>250</v>
      </c>
      <c r="K210" s="171">
        <v>50</v>
      </c>
      <c r="L210" s="253">
        <v>0</v>
      </c>
      <c r="M210" s="251"/>
      <c r="N210" s="254">
        <f>ROUND(L210*K210,0)</f>
        <v>0</v>
      </c>
      <c r="O210" s="251"/>
      <c r="P210" s="251"/>
      <c r="Q210" s="251"/>
      <c r="R210" s="134"/>
      <c r="T210" s="165" t="s">
        <v>3</v>
      </c>
      <c r="U210" s="40" t="s">
        <v>39</v>
      </c>
      <c r="V210" s="32"/>
      <c r="W210" s="166">
        <f>V210*K210</f>
        <v>0</v>
      </c>
      <c r="X210" s="166">
        <v>0</v>
      </c>
      <c r="Y210" s="166">
        <f>X210*K210</f>
        <v>0</v>
      </c>
      <c r="Z210" s="166">
        <v>0</v>
      </c>
      <c r="AA210" s="167">
        <f>Z210*K210</f>
        <v>0</v>
      </c>
      <c r="AR210" s="14" t="s">
        <v>880</v>
      </c>
      <c r="AT210" s="14" t="s">
        <v>217</v>
      </c>
      <c r="AU210" s="14" t="s">
        <v>84</v>
      </c>
      <c r="AY210" s="14" t="s">
        <v>196</v>
      </c>
      <c r="BE210" s="110">
        <f>IF(U210="základní",N210,0)</f>
        <v>0</v>
      </c>
      <c r="BF210" s="110">
        <f>IF(U210="snížená",N210,0)</f>
        <v>0</v>
      </c>
      <c r="BG210" s="110">
        <f>IF(U210="zákl. přenesená",N210,0)</f>
        <v>0</v>
      </c>
      <c r="BH210" s="110">
        <f>IF(U210="sníž. přenesená",N210,0)</f>
        <v>0</v>
      </c>
      <c r="BI210" s="110">
        <f>IF(U210="nulová",N210,0)</f>
        <v>0</v>
      </c>
      <c r="BJ210" s="14" t="s">
        <v>9</v>
      </c>
      <c r="BK210" s="110">
        <f>ROUND(L210*K210,0)</f>
        <v>0</v>
      </c>
      <c r="BL210" s="14" t="s">
        <v>880</v>
      </c>
      <c r="BM210" s="14" t="s">
        <v>3059</v>
      </c>
    </row>
    <row r="211" spans="2:65" s="1" customFormat="1" ht="22.5" customHeight="1">
      <c r="B211" s="132"/>
      <c r="C211" s="168" t="s">
        <v>260</v>
      </c>
      <c r="D211" s="168" t="s">
        <v>217</v>
      </c>
      <c r="E211" s="169" t="s">
        <v>886</v>
      </c>
      <c r="F211" s="252" t="s">
        <v>282</v>
      </c>
      <c r="G211" s="251"/>
      <c r="H211" s="251"/>
      <c r="I211" s="251"/>
      <c r="J211" s="170" t="s">
        <v>224</v>
      </c>
      <c r="K211" s="172">
        <v>0</v>
      </c>
      <c r="L211" s="253">
        <v>0</v>
      </c>
      <c r="M211" s="251"/>
      <c r="N211" s="254">
        <f>ROUND(L211*K211,0)</f>
        <v>0</v>
      </c>
      <c r="O211" s="251"/>
      <c r="P211" s="251"/>
      <c r="Q211" s="251"/>
      <c r="R211" s="134"/>
      <c r="T211" s="165" t="s">
        <v>3</v>
      </c>
      <c r="U211" s="40" t="s">
        <v>39</v>
      </c>
      <c r="V211" s="32"/>
      <c r="W211" s="166">
        <f>V211*K211</f>
        <v>0</v>
      </c>
      <c r="X211" s="166">
        <v>0</v>
      </c>
      <c r="Y211" s="166">
        <f>X211*K211</f>
        <v>0</v>
      </c>
      <c r="Z211" s="166">
        <v>0</v>
      </c>
      <c r="AA211" s="167">
        <f>Z211*K211</f>
        <v>0</v>
      </c>
      <c r="AR211" s="14" t="s">
        <v>203</v>
      </c>
      <c r="AT211" s="14" t="s">
        <v>217</v>
      </c>
      <c r="AU211" s="14" t="s">
        <v>84</v>
      </c>
      <c r="AY211" s="14" t="s">
        <v>196</v>
      </c>
      <c r="BE211" s="110">
        <f>IF(U211="základní",N211,0)</f>
        <v>0</v>
      </c>
      <c r="BF211" s="110">
        <f>IF(U211="snížená",N211,0)</f>
        <v>0</v>
      </c>
      <c r="BG211" s="110">
        <f>IF(U211="zákl. přenesená",N211,0)</f>
        <v>0</v>
      </c>
      <c r="BH211" s="110">
        <f>IF(U211="sníž. přenesená",N211,0)</f>
        <v>0</v>
      </c>
      <c r="BI211" s="110">
        <f>IF(U211="nulová",N211,0)</f>
        <v>0</v>
      </c>
      <c r="BJ211" s="14" t="s">
        <v>9</v>
      </c>
      <c r="BK211" s="110">
        <f>ROUND(L211*K211,0)</f>
        <v>0</v>
      </c>
      <c r="BL211" s="14" t="s">
        <v>203</v>
      </c>
      <c r="BM211" s="14" t="s">
        <v>3060</v>
      </c>
    </row>
    <row r="212" spans="2:65" s="1" customFormat="1" ht="31.5" customHeight="1">
      <c r="B212" s="132"/>
      <c r="C212" s="168" t="s">
        <v>268</v>
      </c>
      <c r="D212" s="168" t="s">
        <v>217</v>
      </c>
      <c r="E212" s="169" t="s">
        <v>309</v>
      </c>
      <c r="F212" s="252" t="s">
        <v>310</v>
      </c>
      <c r="G212" s="251"/>
      <c r="H212" s="251"/>
      <c r="I212" s="251"/>
      <c r="J212" s="170" t="s">
        <v>224</v>
      </c>
      <c r="K212" s="172">
        <v>0</v>
      </c>
      <c r="L212" s="253">
        <v>0</v>
      </c>
      <c r="M212" s="251"/>
      <c r="N212" s="254">
        <f>ROUND(L212*K212,0)</f>
        <v>0</v>
      </c>
      <c r="O212" s="251"/>
      <c r="P212" s="251"/>
      <c r="Q212" s="251"/>
      <c r="R212" s="134"/>
      <c r="T212" s="165" t="s">
        <v>3</v>
      </c>
      <c r="U212" s="40" t="s">
        <v>39</v>
      </c>
      <c r="V212" s="32"/>
      <c r="W212" s="166">
        <f>V212*K212</f>
        <v>0</v>
      </c>
      <c r="X212" s="166">
        <v>0</v>
      </c>
      <c r="Y212" s="166">
        <f>X212*K212</f>
        <v>0</v>
      </c>
      <c r="Z212" s="166">
        <v>0</v>
      </c>
      <c r="AA212" s="167">
        <f>Z212*K212</f>
        <v>0</v>
      </c>
      <c r="AR212" s="14" t="s">
        <v>203</v>
      </c>
      <c r="AT212" s="14" t="s">
        <v>217</v>
      </c>
      <c r="AU212" s="14" t="s">
        <v>84</v>
      </c>
      <c r="AY212" s="14" t="s">
        <v>196</v>
      </c>
      <c r="BE212" s="110">
        <f>IF(U212="základní",N212,0)</f>
        <v>0</v>
      </c>
      <c r="BF212" s="110">
        <f>IF(U212="snížená",N212,0)</f>
        <v>0</v>
      </c>
      <c r="BG212" s="110">
        <f>IF(U212="zákl. přenesená",N212,0)</f>
        <v>0</v>
      </c>
      <c r="BH212" s="110">
        <f>IF(U212="sníž. přenesená",N212,0)</f>
        <v>0</v>
      </c>
      <c r="BI212" s="110">
        <f>IF(U212="nulová",N212,0)</f>
        <v>0</v>
      </c>
      <c r="BJ212" s="14" t="s">
        <v>9</v>
      </c>
      <c r="BK212" s="110">
        <f>ROUND(L212*K212,0)</f>
        <v>0</v>
      </c>
      <c r="BL212" s="14" t="s">
        <v>203</v>
      </c>
      <c r="BM212" s="14" t="s">
        <v>3061</v>
      </c>
    </row>
    <row r="213" spans="2:63" s="10" customFormat="1" ht="37.35" customHeight="1">
      <c r="B213" s="150"/>
      <c r="C213" s="151"/>
      <c r="D213" s="152" t="s">
        <v>171</v>
      </c>
      <c r="E213" s="152"/>
      <c r="F213" s="152"/>
      <c r="G213" s="152"/>
      <c r="H213" s="152"/>
      <c r="I213" s="152"/>
      <c r="J213" s="152"/>
      <c r="K213" s="152"/>
      <c r="L213" s="152"/>
      <c r="M213" s="152"/>
      <c r="N213" s="266">
        <f>BK213</f>
        <v>0</v>
      </c>
      <c r="O213" s="267"/>
      <c r="P213" s="267"/>
      <c r="Q213" s="267"/>
      <c r="R213" s="153"/>
      <c r="T213" s="154"/>
      <c r="U213" s="151"/>
      <c r="V213" s="151"/>
      <c r="W213" s="155">
        <f>SUM(W214:W215)</f>
        <v>0</v>
      </c>
      <c r="X213" s="151"/>
      <c r="Y213" s="155">
        <f>SUM(Y214:Y215)</f>
        <v>0</v>
      </c>
      <c r="Z213" s="151"/>
      <c r="AA213" s="156">
        <f>SUM(AA214:AA215)</f>
        <v>0</v>
      </c>
      <c r="AR213" s="157" t="s">
        <v>212</v>
      </c>
      <c r="AT213" s="158" t="s">
        <v>73</v>
      </c>
      <c r="AU213" s="158" t="s">
        <v>74</v>
      </c>
      <c r="AY213" s="157" t="s">
        <v>196</v>
      </c>
      <c r="BK213" s="159">
        <f>SUM(BK214:BK215)</f>
        <v>0</v>
      </c>
    </row>
    <row r="214" spans="2:65" s="1" customFormat="1" ht="22.5" customHeight="1">
      <c r="B214" s="132"/>
      <c r="C214" s="168" t="s">
        <v>320</v>
      </c>
      <c r="D214" s="168" t="s">
        <v>217</v>
      </c>
      <c r="E214" s="169" t="s">
        <v>189</v>
      </c>
      <c r="F214" s="252" t="s">
        <v>189</v>
      </c>
      <c r="G214" s="251"/>
      <c r="H214" s="251"/>
      <c r="I214" s="251"/>
      <c r="J214" s="170" t="s">
        <v>250</v>
      </c>
      <c r="K214" s="171">
        <v>1</v>
      </c>
      <c r="L214" s="253">
        <v>0</v>
      </c>
      <c r="M214" s="251"/>
      <c r="N214" s="254">
        <f>ROUND(L214*K214,0)</f>
        <v>0</v>
      </c>
      <c r="O214" s="251"/>
      <c r="P214" s="251"/>
      <c r="Q214" s="251"/>
      <c r="R214" s="134"/>
      <c r="T214" s="165" t="s">
        <v>3</v>
      </c>
      <c r="U214" s="40" t="s">
        <v>39</v>
      </c>
      <c r="V214" s="32"/>
      <c r="W214" s="166">
        <f>V214*K214</f>
        <v>0</v>
      </c>
      <c r="X214" s="166">
        <v>0</v>
      </c>
      <c r="Y214" s="166">
        <f>X214*K214</f>
        <v>0</v>
      </c>
      <c r="Z214" s="166">
        <v>0</v>
      </c>
      <c r="AA214" s="167">
        <f>Z214*K214</f>
        <v>0</v>
      </c>
      <c r="AR214" s="14" t="s">
        <v>9</v>
      </c>
      <c r="AT214" s="14" t="s">
        <v>217</v>
      </c>
      <c r="AU214" s="14" t="s">
        <v>9</v>
      </c>
      <c r="AY214" s="14" t="s">
        <v>196</v>
      </c>
      <c r="BE214" s="110">
        <f>IF(U214="základní",N214,0)</f>
        <v>0</v>
      </c>
      <c r="BF214" s="110">
        <f>IF(U214="snížená",N214,0)</f>
        <v>0</v>
      </c>
      <c r="BG214" s="110">
        <f>IF(U214="zákl. přenesená",N214,0)</f>
        <v>0</v>
      </c>
      <c r="BH214" s="110">
        <f>IF(U214="sníž. přenesená",N214,0)</f>
        <v>0</v>
      </c>
      <c r="BI214" s="110">
        <f>IF(U214="nulová",N214,0)</f>
        <v>0</v>
      </c>
      <c r="BJ214" s="14" t="s">
        <v>9</v>
      </c>
      <c r="BK214" s="110">
        <f>ROUND(L214*K214,0)</f>
        <v>0</v>
      </c>
      <c r="BL214" s="14" t="s">
        <v>9</v>
      </c>
      <c r="BM214" s="14" t="s">
        <v>3062</v>
      </c>
    </row>
    <row r="215" spans="2:47" s="1" customFormat="1" ht="150" customHeight="1">
      <c r="B215" s="31"/>
      <c r="C215" s="32"/>
      <c r="D215" s="32"/>
      <c r="E215" s="32"/>
      <c r="F215" s="270" t="s">
        <v>347</v>
      </c>
      <c r="G215" s="204"/>
      <c r="H215" s="204"/>
      <c r="I215" s="204"/>
      <c r="J215" s="32"/>
      <c r="K215" s="32"/>
      <c r="L215" s="32"/>
      <c r="M215" s="32"/>
      <c r="N215" s="32"/>
      <c r="O215" s="32"/>
      <c r="P215" s="32"/>
      <c r="Q215" s="32"/>
      <c r="R215" s="33"/>
      <c r="T215" s="70"/>
      <c r="U215" s="32"/>
      <c r="V215" s="32"/>
      <c r="W215" s="32"/>
      <c r="X215" s="32"/>
      <c r="Y215" s="32"/>
      <c r="Z215" s="32"/>
      <c r="AA215" s="71"/>
      <c r="AT215" s="14" t="s">
        <v>348</v>
      </c>
      <c r="AU215" s="14" t="s">
        <v>9</v>
      </c>
    </row>
    <row r="216" spans="2:63" s="1" customFormat="1" ht="49.9" customHeight="1">
      <c r="B216" s="31"/>
      <c r="C216" s="32"/>
      <c r="D216" s="152" t="s">
        <v>349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268">
        <f aca="true" t="shared" si="35" ref="N216:N221">BK216</f>
        <v>0</v>
      </c>
      <c r="O216" s="269"/>
      <c r="P216" s="269"/>
      <c r="Q216" s="269"/>
      <c r="R216" s="33"/>
      <c r="T216" s="70"/>
      <c r="U216" s="32"/>
      <c r="V216" s="32"/>
      <c r="W216" s="32"/>
      <c r="X216" s="32"/>
      <c r="Y216" s="32"/>
      <c r="Z216" s="32"/>
      <c r="AA216" s="71"/>
      <c r="AT216" s="14" t="s">
        <v>73</v>
      </c>
      <c r="AU216" s="14" t="s">
        <v>74</v>
      </c>
      <c r="AY216" s="14" t="s">
        <v>350</v>
      </c>
      <c r="BK216" s="110">
        <f>SUM(BK217:BK221)</f>
        <v>0</v>
      </c>
    </row>
    <row r="217" spans="2:63" s="1" customFormat="1" ht="22.35" customHeight="1">
      <c r="B217" s="31"/>
      <c r="C217" s="173" t="s">
        <v>3</v>
      </c>
      <c r="D217" s="173" t="s">
        <v>217</v>
      </c>
      <c r="E217" s="174" t="s">
        <v>3</v>
      </c>
      <c r="F217" s="257" t="s">
        <v>3</v>
      </c>
      <c r="G217" s="258"/>
      <c r="H217" s="258"/>
      <c r="I217" s="258"/>
      <c r="J217" s="175" t="s">
        <v>3</v>
      </c>
      <c r="K217" s="172"/>
      <c r="L217" s="253"/>
      <c r="M217" s="255"/>
      <c r="N217" s="256">
        <f t="shared" si="35"/>
        <v>0</v>
      </c>
      <c r="O217" s="255"/>
      <c r="P217" s="255"/>
      <c r="Q217" s="255"/>
      <c r="R217" s="33"/>
      <c r="T217" s="165" t="s">
        <v>3</v>
      </c>
      <c r="U217" s="176" t="s">
        <v>39</v>
      </c>
      <c r="V217" s="32"/>
      <c r="W217" s="32"/>
      <c r="X217" s="32"/>
      <c r="Y217" s="32"/>
      <c r="Z217" s="32"/>
      <c r="AA217" s="71"/>
      <c r="AT217" s="14" t="s">
        <v>350</v>
      </c>
      <c r="AU217" s="14" t="s">
        <v>9</v>
      </c>
      <c r="AY217" s="14" t="s">
        <v>350</v>
      </c>
      <c r="BE217" s="110">
        <f>IF(U217="základní",N217,0)</f>
        <v>0</v>
      </c>
      <c r="BF217" s="110">
        <f>IF(U217="snížená",N217,0)</f>
        <v>0</v>
      </c>
      <c r="BG217" s="110">
        <f>IF(U217="zákl. přenesená",N217,0)</f>
        <v>0</v>
      </c>
      <c r="BH217" s="110">
        <f>IF(U217="sníž. přenesená",N217,0)</f>
        <v>0</v>
      </c>
      <c r="BI217" s="110">
        <f>IF(U217="nulová",N217,0)</f>
        <v>0</v>
      </c>
      <c r="BJ217" s="14" t="s">
        <v>9</v>
      </c>
      <c r="BK217" s="110">
        <f>L217*K217</f>
        <v>0</v>
      </c>
    </row>
    <row r="218" spans="2:63" s="1" customFormat="1" ht="22.35" customHeight="1">
      <c r="B218" s="31"/>
      <c r="C218" s="173" t="s">
        <v>3</v>
      </c>
      <c r="D218" s="173" t="s">
        <v>217</v>
      </c>
      <c r="E218" s="174" t="s">
        <v>3</v>
      </c>
      <c r="F218" s="257" t="s">
        <v>3</v>
      </c>
      <c r="G218" s="258"/>
      <c r="H218" s="258"/>
      <c r="I218" s="258"/>
      <c r="J218" s="175" t="s">
        <v>3</v>
      </c>
      <c r="K218" s="172"/>
      <c r="L218" s="253"/>
      <c r="M218" s="255"/>
      <c r="N218" s="256">
        <f t="shared" si="35"/>
        <v>0</v>
      </c>
      <c r="O218" s="255"/>
      <c r="P218" s="255"/>
      <c r="Q218" s="255"/>
      <c r="R218" s="33"/>
      <c r="T218" s="165" t="s">
        <v>3</v>
      </c>
      <c r="U218" s="176" t="s">
        <v>39</v>
      </c>
      <c r="V218" s="32"/>
      <c r="W218" s="32"/>
      <c r="X218" s="32"/>
      <c r="Y218" s="32"/>
      <c r="Z218" s="32"/>
      <c r="AA218" s="71"/>
      <c r="AT218" s="14" t="s">
        <v>350</v>
      </c>
      <c r="AU218" s="14" t="s">
        <v>9</v>
      </c>
      <c r="AY218" s="14" t="s">
        <v>350</v>
      </c>
      <c r="BE218" s="110">
        <f>IF(U218="základní",N218,0)</f>
        <v>0</v>
      </c>
      <c r="BF218" s="110">
        <f>IF(U218="snížená",N218,0)</f>
        <v>0</v>
      </c>
      <c r="BG218" s="110">
        <f>IF(U218="zákl. přenesená",N218,0)</f>
        <v>0</v>
      </c>
      <c r="BH218" s="110">
        <f>IF(U218="sníž. přenesená",N218,0)</f>
        <v>0</v>
      </c>
      <c r="BI218" s="110">
        <f>IF(U218="nulová",N218,0)</f>
        <v>0</v>
      </c>
      <c r="BJ218" s="14" t="s">
        <v>9</v>
      </c>
      <c r="BK218" s="110">
        <f>L218*K218</f>
        <v>0</v>
      </c>
    </row>
    <row r="219" spans="2:63" s="1" customFormat="1" ht="22.35" customHeight="1">
      <c r="B219" s="31"/>
      <c r="C219" s="173" t="s">
        <v>3</v>
      </c>
      <c r="D219" s="173" t="s">
        <v>217</v>
      </c>
      <c r="E219" s="174" t="s">
        <v>3</v>
      </c>
      <c r="F219" s="257" t="s">
        <v>3</v>
      </c>
      <c r="G219" s="258"/>
      <c r="H219" s="258"/>
      <c r="I219" s="258"/>
      <c r="J219" s="175" t="s">
        <v>3</v>
      </c>
      <c r="K219" s="172"/>
      <c r="L219" s="253"/>
      <c r="M219" s="255"/>
      <c r="N219" s="256">
        <f t="shared" si="35"/>
        <v>0</v>
      </c>
      <c r="O219" s="255"/>
      <c r="P219" s="255"/>
      <c r="Q219" s="255"/>
      <c r="R219" s="33"/>
      <c r="T219" s="165" t="s">
        <v>3</v>
      </c>
      <c r="U219" s="176" t="s">
        <v>39</v>
      </c>
      <c r="V219" s="32"/>
      <c r="W219" s="32"/>
      <c r="X219" s="32"/>
      <c r="Y219" s="32"/>
      <c r="Z219" s="32"/>
      <c r="AA219" s="71"/>
      <c r="AT219" s="14" t="s">
        <v>350</v>
      </c>
      <c r="AU219" s="14" t="s">
        <v>9</v>
      </c>
      <c r="AY219" s="14" t="s">
        <v>350</v>
      </c>
      <c r="BE219" s="110">
        <f>IF(U219="základní",N219,0)</f>
        <v>0</v>
      </c>
      <c r="BF219" s="110">
        <f>IF(U219="snížená",N219,0)</f>
        <v>0</v>
      </c>
      <c r="BG219" s="110">
        <f>IF(U219="zákl. přenesená",N219,0)</f>
        <v>0</v>
      </c>
      <c r="BH219" s="110">
        <f>IF(U219="sníž. přenesená",N219,0)</f>
        <v>0</v>
      </c>
      <c r="BI219" s="110">
        <f>IF(U219="nulová",N219,0)</f>
        <v>0</v>
      </c>
      <c r="BJ219" s="14" t="s">
        <v>9</v>
      </c>
      <c r="BK219" s="110">
        <f>L219*K219</f>
        <v>0</v>
      </c>
    </row>
    <row r="220" spans="2:63" s="1" customFormat="1" ht="22.35" customHeight="1">
      <c r="B220" s="31"/>
      <c r="C220" s="173" t="s">
        <v>3</v>
      </c>
      <c r="D220" s="173" t="s">
        <v>217</v>
      </c>
      <c r="E220" s="174" t="s">
        <v>3</v>
      </c>
      <c r="F220" s="257" t="s">
        <v>3</v>
      </c>
      <c r="G220" s="258"/>
      <c r="H220" s="258"/>
      <c r="I220" s="258"/>
      <c r="J220" s="175" t="s">
        <v>3</v>
      </c>
      <c r="K220" s="172"/>
      <c r="L220" s="253"/>
      <c r="M220" s="255"/>
      <c r="N220" s="256">
        <f t="shared" si="35"/>
        <v>0</v>
      </c>
      <c r="O220" s="255"/>
      <c r="P220" s="255"/>
      <c r="Q220" s="255"/>
      <c r="R220" s="33"/>
      <c r="T220" s="165" t="s">
        <v>3</v>
      </c>
      <c r="U220" s="176" t="s">
        <v>39</v>
      </c>
      <c r="V220" s="32"/>
      <c r="W220" s="32"/>
      <c r="X220" s="32"/>
      <c r="Y220" s="32"/>
      <c r="Z220" s="32"/>
      <c r="AA220" s="71"/>
      <c r="AT220" s="14" t="s">
        <v>350</v>
      </c>
      <c r="AU220" s="14" t="s">
        <v>9</v>
      </c>
      <c r="AY220" s="14" t="s">
        <v>350</v>
      </c>
      <c r="BE220" s="110">
        <f>IF(U220="základní",N220,0)</f>
        <v>0</v>
      </c>
      <c r="BF220" s="110">
        <f>IF(U220="snížená",N220,0)</f>
        <v>0</v>
      </c>
      <c r="BG220" s="110">
        <f>IF(U220="zákl. přenesená",N220,0)</f>
        <v>0</v>
      </c>
      <c r="BH220" s="110">
        <f>IF(U220="sníž. přenesená",N220,0)</f>
        <v>0</v>
      </c>
      <c r="BI220" s="110">
        <f>IF(U220="nulová",N220,0)</f>
        <v>0</v>
      </c>
      <c r="BJ220" s="14" t="s">
        <v>9</v>
      </c>
      <c r="BK220" s="110">
        <f>L220*K220</f>
        <v>0</v>
      </c>
    </row>
    <row r="221" spans="2:63" s="1" customFormat="1" ht="22.35" customHeight="1">
      <c r="B221" s="31"/>
      <c r="C221" s="173" t="s">
        <v>3</v>
      </c>
      <c r="D221" s="173" t="s">
        <v>217</v>
      </c>
      <c r="E221" s="174" t="s">
        <v>3</v>
      </c>
      <c r="F221" s="257" t="s">
        <v>3</v>
      </c>
      <c r="G221" s="258"/>
      <c r="H221" s="258"/>
      <c r="I221" s="258"/>
      <c r="J221" s="175" t="s">
        <v>3</v>
      </c>
      <c r="K221" s="172"/>
      <c r="L221" s="253"/>
      <c r="M221" s="255"/>
      <c r="N221" s="256">
        <f t="shared" si="35"/>
        <v>0</v>
      </c>
      <c r="O221" s="255"/>
      <c r="P221" s="255"/>
      <c r="Q221" s="255"/>
      <c r="R221" s="33"/>
      <c r="T221" s="165" t="s">
        <v>3</v>
      </c>
      <c r="U221" s="176" t="s">
        <v>39</v>
      </c>
      <c r="V221" s="52"/>
      <c r="W221" s="52"/>
      <c r="X221" s="52"/>
      <c r="Y221" s="52"/>
      <c r="Z221" s="52"/>
      <c r="AA221" s="54"/>
      <c r="AT221" s="14" t="s">
        <v>350</v>
      </c>
      <c r="AU221" s="14" t="s">
        <v>9</v>
      </c>
      <c r="AY221" s="14" t="s">
        <v>350</v>
      </c>
      <c r="BE221" s="110">
        <f>IF(U221="základní",N221,0)</f>
        <v>0</v>
      </c>
      <c r="BF221" s="110">
        <f>IF(U221="snížená",N221,0)</f>
        <v>0</v>
      </c>
      <c r="BG221" s="110">
        <f>IF(U221="zákl. přenesená",N221,0)</f>
        <v>0</v>
      </c>
      <c r="BH221" s="110">
        <f>IF(U221="sníž. přenesená",N221,0)</f>
        <v>0</v>
      </c>
      <c r="BI221" s="110">
        <f>IF(U221="nulová",N221,0)</f>
        <v>0</v>
      </c>
      <c r="BJ221" s="14" t="s">
        <v>9</v>
      </c>
      <c r="BK221" s="110">
        <f>L221*K221</f>
        <v>0</v>
      </c>
    </row>
    <row r="222" spans="2:18" s="1" customFormat="1" ht="6.95" customHeight="1">
      <c r="B222" s="55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7"/>
    </row>
  </sheetData>
  <mergeCells count="336">
    <mergeCell ref="H1:K1"/>
    <mergeCell ref="S2:AC2"/>
    <mergeCell ref="F220:I220"/>
    <mergeCell ref="L220:M220"/>
    <mergeCell ref="N220:Q220"/>
    <mergeCell ref="F221:I221"/>
    <mergeCell ref="L221:M221"/>
    <mergeCell ref="N221:Q221"/>
    <mergeCell ref="N127:Q127"/>
    <mergeCell ref="N128:Q128"/>
    <mergeCell ref="N136:Q136"/>
    <mergeCell ref="N141:Q141"/>
    <mergeCell ref="N147:Q147"/>
    <mergeCell ref="N159:Q159"/>
    <mergeCell ref="N203:Q203"/>
    <mergeCell ref="N206:Q206"/>
    <mergeCell ref="N207:Q207"/>
    <mergeCell ref="N213:Q213"/>
    <mergeCell ref="N216:Q216"/>
    <mergeCell ref="F215:I215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1:I211"/>
    <mergeCell ref="L211:M211"/>
    <mergeCell ref="N211:Q211"/>
    <mergeCell ref="F212:I212"/>
    <mergeCell ref="L212:M212"/>
    <mergeCell ref="N212:Q212"/>
    <mergeCell ref="F214:I214"/>
    <mergeCell ref="L214:M214"/>
    <mergeCell ref="N214:Q214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2:I202"/>
    <mergeCell ref="L202:M202"/>
    <mergeCell ref="N202:Q202"/>
    <mergeCell ref="F204:I204"/>
    <mergeCell ref="L204:M204"/>
    <mergeCell ref="N204:Q204"/>
    <mergeCell ref="F205:I205"/>
    <mergeCell ref="L205:M205"/>
    <mergeCell ref="N205:Q205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217:D222">
      <formula1>"K,M"</formula1>
    </dataValidation>
    <dataValidation type="list" allowBlank="1" showInputMessage="1" showErrorMessage="1" error="Povoleny jsou hodnoty základní, snížená, zákl. přenesená, sníž. přenesená, nulová." sqref="U217:U22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140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2841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989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N97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ROUND((((SUM(BE97:BE104)+SUM(BE123:BE154))+SUM(BE156:BE160))),2)</f>
        <v>0</v>
      </c>
      <c r="I33" s="204"/>
      <c r="J33" s="204"/>
      <c r="K33" s="32"/>
      <c r="L33" s="32"/>
      <c r="M33" s="233">
        <f>ROUND(((ROUND((SUM(BE97:BE104)+SUM(BE123:BE154)),2)*F33)+SUM(BE156:BE160)*F33),2)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ROUND((((SUM(BF97:BF104)+SUM(BF123:BF154))+SUM(BF156:BF160))),2)</f>
        <v>0</v>
      </c>
      <c r="I34" s="204"/>
      <c r="J34" s="204"/>
      <c r="K34" s="32"/>
      <c r="L34" s="32"/>
      <c r="M34" s="233">
        <f>ROUND(((ROUND((SUM(BF97:BF104)+SUM(BF123:BF154)),2)*F34)+SUM(BF156:BF160)*F34),2)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ROUND((((SUM(BG97:BG104)+SUM(BG123:BG154))+SUM(BG156:BG160))),2)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ROUND((((SUM(BH97:BH104)+SUM(BH123:BH154))+SUM(BH156:BH160))),2)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ROUND((((SUM(BI97:BI104)+SUM(BI123:BI154))+SUM(BI156:BI160))),2)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2841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ST - STAVEBNÍ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N123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990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N124</f>
        <v>0</v>
      </c>
      <c r="O90" s="239"/>
      <c r="P90" s="239"/>
      <c r="Q90" s="239"/>
      <c r="R90" s="127"/>
    </row>
    <row r="91" spans="2:18" s="7" customFormat="1" ht="24.95" customHeight="1">
      <c r="B91" s="124"/>
      <c r="C91" s="125"/>
      <c r="D91" s="126" t="s">
        <v>3063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8">
        <f>N138</f>
        <v>0</v>
      </c>
      <c r="O91" s="239"/>
      <c r="P91" s="239"/>
      <c r="Q91" s="239"/>
      <c r="R91" s="127"/>
    </row>
    <row r="92" spans="2:18" s="7" customFormat="1" ht="24.95" customHeight="1">
      <c r="B92" s="124"/>
      <c r="C92" s="125"/>
      <c r="D92" s="126" t="s">
        <v>3064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8">
        <f>N140</f>
        <v>0</v>
      </c>
      <c r="O92" s="239"/>
      <c r="P92" s="239"/>
      <c r="Q92" s="239"/>
      <c r="R92" s="127"/>
    </row>
    <row r="93" spans="2:18" s="7" customFormat="1" ht="24.95" customHeight="1">
      <c r="B93" s="124"/>
      <c r="C93" s="125"/>
      <c r="D93" s="126" t="s">
        <v>996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8">
        <f>N145</f>
        <v>0</v>
      </c>
      <c r="O93" s="239"/>
      <c r="P93" s="239"/>
      <c r="Q93" s="239"/>
      <c r="R93" s="127"/>
    </row>
    <row r="94" spans="2:18" s="7" customFormat="1" ht="24.95" customHeight="1">
      <c r="B94" s="124"/>
      <c r="C94" s="125"/>
      <c r="D94" s="126" t="s">
        <v>997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38">
        <f>N153</f>
        <v>0</v>
      </c>
      <c r="O94" s="239"/>
      <c r="P94" s="239"/>
      <c r="Q94" s="239"/>
      <c r="R94" s="127"/>
    </row>
    <row r="95" spans="2:18" s="7" customFormat="1" ht="21.75" customHeight="1">
      <c r="B95" s="124"/>
      <c r="C95" s="125"/>
      <c r="D95" s="126" t="s">
        <v>172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40">
        <f>N155</f>
        <v>0</v>
      </c>
      <c r="O95" s="239"/>
      <c r="P95" s="239"/>
      <c r="Q95" s="239"/>
      <c r="R95" s="127"/>
    </row>
    <row r="96" spans="2:18" s="1" customFormat="1" ht="21.75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1" s="1" customFormat="1" ht="29.25" customHeight="1">
      <c r="B97" s="31"/>
      <c r="C97" s="123" t="s">
        <v>173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41">
        <f>ROUND(N98+N99+N100+N101+N102+N103,2)</f>
        <v>0</v>
      </c>
      <c r="O97" s="204"/>
      <c r="P97" s="204"/>
      <c r="Q97" s="204"/>
      <c r="R97" s="33"/>
      <c r="T97" s="130"/>
      <c r="U97" s="131" t="s">
        <v>38</v>
      </c>
    </row>
    <row r="98" spans="2:65" s="1" customFormat="1" ht="18" customHeight="1">
      <c r="B98" s="132"/>
      <c r="C98" s="133"/>
      <c r="D98" s="227" t="s">
        <v>174</v>
      </c>
      <c r="E98" s="242"/>
      <c r="F98" s="242"/>
      <c r="G98" s="242"/>
      <c r="H98" s="242"/>
      <c r="I98" s="133"/>
      <c r="J98" s="133"/>
      <c r="K98" s="133"/>
      <c r="L98" s="133"/>
      <c r="M98" s="133"/>
      <c r="N98" s="228">
        <f>ROUND(N89*T98,2)</f>
        <v>0</v>
      </c>
      <c r="O98" s="242"/>
      <c r="P98" s="242"/>
      <c r="Q98" s="242"/>
      <c r="R98" s="134"/>
      <c r="S98" s="133"/>
      <c r="T98" s="135"/>
      <c r="U98" s="136" t="s">
        <v>39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175</v>
      </c>
      <c r="AZ98" s="137"/>
      <c r="BA98" s="137"/>
      <c r="BB98" s="137"/>
      <c r="BC98" s="137"/>
      <c r="BD98" s="137"/>
      <c r="BE98" s="139">
        <f aca="true" t="shared" si="0" ref="BE98:BE103">IF(U98="základní",N98,0)</f>
        <v>0</v>
      </c>
      <c r="BF98" s="139">
        <f aca="true" t="shared" si="1" ref="BF98:BF103">IF(U98="snížená",N98,0)</f>
        <v>0</v>
      </c>
      <c r="BG98" s="139">
        <f aca="true" t="shared" si="2" ref="BG98:BG103">IF(U98="zákl. přenesená",N98,0)</f>
        <v>0</v>
      </c>
      <c r="BH98" s="139">
        <f aca="true" t="shared" si="3" ref="BH98:BH103">IF(U98="sníž. přenesená",N98,0)</f>
        <v>0</v>
      </c>
      <c r="BI98" s="139">
        <f aca="true" t="shared" si="4" ref="BI98:BI103">IF(U98="nulová",N98,0)</f>
        <v>0</v>
      </c>
      <c r="BJ98" s="138" t="s">
        <v>9</v>
      </c>
      <c r="BK98" s="137"/>
      <c r="BL98" s="137"/>
      <c r="BM98" s="137"/>
    </row>
    <row r="99" spans="2:65" s="1" customFormat="1" ht="18" customHeight="1">
      <c r="B99" s="132"/>
      <c r="C99" s="133"/>
      <c r="D99" s="227" t="s">
        <v>176</v>
      </c>
      <c r="E99" s="242"/>
      <c r="F99" s="242"/>
      <c r="G99" s="242"/>
      <c r="H99" s="242"/>
      <c r="I99" s="133"/>
      <c r="J99" s="133"/>
      <c r="K99" s="133"/>
      <c r="L99" s="133"/>
      <c r="M99" s="133"/>
      <c r="N99" s="228">
        <f>ROUND(N89*T99,2)</f>
        <v>0</v>
      </c>
      <c r="O99" s="242"/>
      <c r="P99" s="242"/>
      <c r="Q99" s="242"/>
      <c r="R99" s="134"/>
      <c r="S99" s="133"/>
      <c r="T99" s="135"/>
      <c r="U99" s="136" t="s">
        <v>39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175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9</v>
      </c>
      <c r="BK99" s="137"/>
      <c r="BL99" s="137"/>
      <c r="BM99" s="137"/>
    </row>
    <row r="100" spans="2:65" s="1" customFormat="1" ht="18" customHeight="1">
      <c r="B100" s="132"/>
      <c r="C100" s="133"/>
      <c r="D100" s="227" t="s">
        <v>177</v>
      </c>
      <c r="E100" s="242"/>
      <c r="F100" s="242"/>
      <c r="G100" s="242"/>
      <c r="H100" s="242"/>
      <c r="I100" s="133"/>
      <c r="J100" s="133"/>
      <c r="K100" s="133"/>
      <c r="L100" s="133"/>
      <c r="M100" s="133"/>
      <c r="N100" s="228">
        <f>ROUND(N89*T100,2)</f>
        <v>0</v>
      </c>
      <c r="O100" s="242"/>
      <c r="P100" s="242"/>
      <c r="Q100" s="242"/>
      <c r="R100" s="134"/>
      <c r="S100" s="133"/>
      <c r="T100" s="135"/>
      <c r="U100" s="136" t="s">
        <v>39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175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9</v>
      </c>
      <c r="BK100" s="137"/>
      <c r="BL100" s="137"/>
      <c r="BM100" s="137"/>
    </row>
    <row r="101" spans="2:65" s="1" customFormat="1" ht="18" customHeight="1">
      <c r="B101" s="132"/>
      <c r="C101" s="133"/>
      <c r="D101" s="227" t="s">
        <v>178</v>
      </c>
      <c r="E101" s="242"/>
      <c r="F101" s="242"/>
      <c r="G101" s="242"/>
      <c r="H101" s="242"/>
      <c r="I101" s="133"/>
      <c r="J101" s="133"/>
      <c r="K101" s="133"/>
      <c r="L101" s="133"/>
      <c r="M101" s="133"/>
      <c r="N101" s="228">
        <f>ROUND(N89*T101,2)</f>
        <v>0</v>
      </c>
      <c r="O101" s="242"/>
      <c r="P101" s="242"/>
      <c r="Q101" s="242"/>
      <c r="R101" s="134"/>
      <c r="S101" s="133"/>
      <c r="T101" s="135"/>
      <c r="U101" s="136" t="s">
        <v>39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175</v>
      </c>
      <c r="AZ101" s="137"/>
      <c r="BA101" s="137"/>
      <c r="BB101" s="137"/>
      <c r="BC101" s="137"/>
      <c r="BD101" s="137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9</v>
      </c>
      <c r="BK101" s="137"/>
      <c r="BL101" s="137"/>
      <c r="BM101" s="137"/>
    </row>
    <row r="102" spans="2:65" s="1" customFormat="1" ht="18" customHeight="1">
      <c r="B102" s="132"/>
      <c r="C102" s="133"/>
      <c r="D102" s="227" t="s">
        <v>179</v>
      </c>
      <c r="E102" s="242"/>
      <c r="F102" s="242"/>
      <c r="G102" s="242"/>
      <c r="H102" s="242"/>
      <c r="I102" s="133"/>
      <c r="J102" s="133"/>
      <c r="K102" s="133"/>
      <c r="L102" s="133"/>
      <c r="M102" s="133"/>
      <c r="N102" s="228">
        <f>ROUND(N89*T102,2)</f>
        <v>0</v>
      </c>
      <c r="O102" s="242"/>
      <c r="P102" s="242"/>
      <c r="Q102" s="242"/>
      <c r="R102" s="134"/>
      <c r="S102" s="133"/>
      <c r="T102" s="135"/>
      <c r="U102" s="136" t="s">
        <v>39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175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9</v>
      </c>
      <c r="BK102" s="137"/>
      <c r="BL102" s="137"/>
      <c r="BM102" s="137"/>
    </row>
    <row r="103" spans="2:65" s="1" customFormat="1" ht="18" customHeight="1">
      <c r="B103" s="132"/>
      <c r="C103" s="133"/>
      <c r="D103" s="140" t="s">
        <v>180</v>
      </c>
      <c r="E103" s="133"/>
      <c r="F103" s="133"/>
      <c r="G103" s="133"/>
      <c r="H103" s="133"/>
      <c r="I103" s="133"/>
      <c r="J103" s="133"/>
      <c r="K103" s="133"/>
      <c r="L103" s="133"/>
      <c r="M103" s="133"/>
      <c r="N103" s="228">
        <f>ROUND(N89*T103,2)</f>
        <v>0</v>
      </c>
      <c r="O103" s="242"/>
      <c r="P103" s="242"/>
      <c r="Q103" s="242"/>
      <c r="R103" s="134"/>
      <c r="S103" s="133"/>
      <c r="T103" s="141"/>
      <c r="U103" s="142" t="s">
        <v>39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181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9</v>
      </c>
      <c r="BK103" s="137"/>
      <c r="BL103" s="137"/>
      <c r="BM103" s="137"/>
    </row>
    <row r="104" spans="2:18" s="1" customFormat="1" ht="13.5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29.25" customHeight="1">
      <c r="B105" s="31"/>
      <c r="C105" s="115" t="s">
        <v>150</v>
      </c>
      <c r="D105" s="116"/>
      <c r="E105" s="116"/>
      <c r="F105" s="116"/>
      <c r="G105" s="116"/>
      <c r="H105" s="116"/>
      <c r="I105" s="116"/>
      <c r="J105" s="116"/>
      <c r="K105" s="116"/>
      <c r="L105" s="225">
        <f>ROUND(SUM(N89+N97),2)</f>
        <v>0</v>
      </c>
      <c r="M105" s="237"/>
      <c r="N105" s="237"/>
      <c r="O105" s="237"/>
      <c r="P105" s="237"/>
      <c r="Q105" s="237"/>
      <c r="R105" s="33"/>
    </row>
    <row r="106" spans="2:18" s="1" customFormat="1" ht="6.95" customHeight="1"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7"/>
    </row>
    <row r="110" spans="2:18" s="1" customFormat="1" ht="6.9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</row>
    <row r="111" spans="2:18" s="1" customFormat="1" ht="36.95" customHeight="1">
      <c r="B111" s="31"/>
      <c r="C111" s="185" t="s">
        <v>182</v>
      </c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33"/>
    </row>
    <row r="112" spans="2:18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30" customHeight="1">
      <c r="B113" s="31"/>
      <c r="C113" s="26" t="s">
        <v>18</v>
      </c>
      <c r="D113" s="32"/>
      <c r="E113" s="32"/>
      <c r="F113" s="229" t="str">
        <f>F6</f>
        <v>ODOLOV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32"/>
      <c r="R113" s="33"/>
    </row>
    <row r="114" spans="2:18" ht="30" customHeight="1">
      <c r="B114" s="18"/>
      <c r="C114" s="26" t="s">
        <v>153</v>
      </c>
      <c r="D114" s="19"/>
      <c r="E114" s="19"/>
      <c r="F114" s="229" t="s">
        <v>2841</v>
      </c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9"/>
      <c r="R114" s="20"/>
    </row>
    <row r="115" spans="2:18" s="1" customFormat="1" ht="36.95" customHeight="1">
      <c r="B115" s="31"/>
      <c r="C115" s="65" t="s">
        <v>155</v>
      </c>
      <c r="D115" s="32"/>
      <c r="E115" s="32"/>
      <c r="F115" s="205" t="str">
        <f>F8</f>
        <v>ST - STAVEBNÍ</v>
      </c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32"/>
      <c r="R115" s="33"/>
    </row>
    <row r="116" spans="2:18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18" customHeight="1">
      <c r="B117" s="31"/>
      <c r="C117" s="26" t="s">
        <v>22</v>
      </c>
      <c r="D117" s="32"/>
      <c r="E117" s="32"/>
      <c r="F117" s="24" t="str">
        <f>F10</f>
        <v xml:space="preserve"> </v>
      </c>
      <c r="G117" s="32"/>
      <c r="H117" s="32"/>
      <c r="I117" s="32"/>
      <c r="J117" s="32"/>
      <c r="K117" s="26" t="s">
        <v>24</v>
      </c>
      <c r="L117" s="32"/>
      <c r="M117" s="235" t="str">
        <f>IF(O10="","",O10)</f>
        <v>8.7.2016</v>
      </c>
      <c r="N117" s="204"/>
      <c r="O117" s="204"/>
      <c r="P117" s="204"/>
      <c r="Q117" s="32"/>
      <c r="R117" s="33"/>
    </row>
    <row r="118" spans="2:18" s="1" customFormat="1" ht="6.9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18" s="1" customFormat="1" ht="15">
      <c r="B119" s="31"/>
      <c r="C119" s="26" t="s">
        <v>26</v>
      </c>
      <c r="D119" s="32"/>
      <c r="E119" s="32"/>
      <c r="F119" s="24" t="str">
        <f>E13</f>
        <v xml:space="preserve"> </v>
      </c>
      <c r="G119" s="32"/>
      <c r="H119" s="32"/>
      <c r="I119" s="32"/>
      <c r="J119" s="32"/>
      <c r="K119" s="26" t="s">
        <v>31</v>
      </c>
      <c r="L119" s="32"/>
      <c r="M119" s="190" t="str">
        <f>E19</f>
        <v xml:space="preserve"> </v>
      </c>
      <c r="N119" s="204"/>
      <c r="O119" s="204"/>
      <c r="P119" s="204"/>
      <c r="Q119" s="204"/>
      <c r="R119" s="33"/>
    </row>
    <row r="120" spans="2:18" s="1" customFormat="1" ht="14.45" customHeight="1">
      <c r="B120" s="31"/>
      <c r="C120" s="26" t="s">
        <v>29</v>
      </c>
      <c r="D120" s="32"/>
      <c r="E120" s="32"/>
      <c r="F120" s="24" t="str">
        <f>IF(E16="","",E16)</f>
        <v>Vyplň údaj</v>
      </c>
      <c r="G120" s="32"/>
      <c r="H120" s="32"/>
      <c r="I120" s="32"/>
      <c r="J120" s="32"/>
      <c r="K120" s="26" t="s">
        <v>33</v>
      </c>
      <c r="L120" s="32"/>
      <c r="M120" s="190" t="str">
        <f>E22</f>
        <v xml:space="preserve"> </v>
      </c>
      <c r="N120" s="204"/>
      <c r="O120" s="204"/>
      <c r="P120" s="204"/>
      <c r="Q120" s="204"/>
      <c r="R120" s="33"/>
    </row>
    <row r="121" spans="2:18" s="1" customFormat="1" ht="10.3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27" s="9" customFormat="1" ht="29.25" customHeight="1">
      <c r="B122" s="143"/>
      <c r="C122" s="144" t="s">
        <v>183</v>
      </c>
      <c r="D122" s="145" t="s">
        <v>184</v>
      </c>
      <c r="E122" s="145" t="s">
        <v>56</v>
      </c>
      <c r="F122" s="243" t="s">
        <v>185</v>
      </c>
      <c r="G122" s="244"/>
      <c r="H122" s="244"/>
      <c r="I122" s="244"/>
      <c r="J122" s="145" t="s">
        <v>186</v>
      </c>
      <c r="K122" s="145" t="s">
        <v>187</v>
      </c>
      <c r="L122" s="245" t="s">
        <v>188</v>
      </c>
      <c r="M122" s="244"/>
      <c r="N122" s="243" t="s">
        <v>160</v>
      </c>
      <c r="O122" s="244"/>
      <c r="P122" s="244"/>
      <c r="Q122" s="246"/>
      <c r="R122" s="146"/>
      <c r="T122" s="73" t="s">
        <v>189</v>
      </c>
      <c r="U122" s="74" t="s">
        <v>38</v>
      </c>
      <c r="V122" s="74" t="s">
        <v>190</v>
      </c>
      <c r="W122" s="74" t="s">
        <v>191</v>
      </c>
      <c r="X122" s="74" t="s">
        <v>192</v>
      </c>
      <c r="Y122" s="74" t="s">
        <v>193</v>
      </c>
      <c r="Z122" s="74" t="s">
        <v>194</v>
      </c>
      <c r="AA122" s="75" t="s">
        <v>195</v>
      </c>
    </row>
    <row r="123" spans="2:63" s="1" customFormat="1" ht="29.25" customHeight="1">
      <c r="B123" s="31"/>
      <c r="C123" s="77" t="s">
        <v>157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260">
        <f>BK123</f>
        <v>0</v>
      </c>
      <c r="O123" s="261"/>
      <c r="P123" s="261"/>
      <c r="Q123" s="261"/>
      <c r="R123" s="33"/>
      <c r="T123" s="76"/>
      <c r="U123" s="47"/>
      <c r="V123" s="47"/>
      <c r="W123" s="147">
        <f>W124+W138+W140+W145+W153+W155</f>
        <v>0</v>
      </c>
      <c r="X123" s="47"/>
      <c r="Y123" s="147">
        <f>Y124+Y138+Y140+Y145+Y153+Y155</f>
        <v>0</v>
      </c>
      <c r="Z123" s="47"/>
      <c r="AA123" s="148">
        <f>AA124+AA138+AA140+AA145+AA153+AA155</f>
        <v>0</v>
      </c>
      <c r="AT123" s="14" t="s">
        <v>73</v>
      </c>
      <c r="AU123" s="14" t="s">
        <v>162</v>
      </c>
      <c r="BK123" s="149">
        <f>BK124+BK138+BK140+BK145+BK153+BK155</f>
        <v>0</v>
      </c>
    </row>
    <row r="124" spans="2:63" s="10" customFormat="1" ht="37.35" customHeight="1">
      <c r="B124" s="150"/>
      <c r="C124" s="151"/>
      <c r="D124" s="152" t="s">
        <v>990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268">
        <f>BK124</f>
        <v>0</v>
      </c>
      <c r="O124" s="269"/>
      <c r="P124" s="269"/>
      <c r="Q124" s="269"/>
      <c r="R124" s="153"/>
      <c r="T124" s="154"/>
      <c r="U124" s="151"/>
      <c r="V124" s="151"/>
      <c r="W124" s="155">
        <f>SUM(W125:W137)</f>
        <v>0</v>
      </c>
      <c r="X124" s="151"/>
      <c r="Y124" s="155">
        <f>SUM(Y125:Y137)</f>
        <v>0</v>
      </c>
      <c r="Z124" s="151"/>
      <c r="AA124" s="156">
        <f>SUM(AA125:AA137)</f>
        <v>0</v>
      </c>
      <c r="AR124" s="157" t="s">
        <v>9</v>
      </c>
      <c r="AT124" s="158" t="s">
        <v>73</v>
      </c>
      <c r="AU124" s="158" t="s">
        <v>74</v>
      </c>
      <c r="AY124" s="157" t="s">
        <v>196</v>
      </c>
      <c r="BK124" s="159">
        <f>SUM(BK125:BK137)</f>
        <v>0</v>
      </c>
    </row>
    <row r="125" spans="2:65" s="1" customFormat="1" ht="22.5" customHeight="1">
      <c r="B125" s="132"/>
      <c r="C125" s="168" t="s">
        <v>9</v>
      </c>
      <c r="D125" s="168" t="s">
        <v>217</v>
      </c>
      <c r="E125" s="169" t="s">
        <v>3065</v>
      </c>
      <c r="F125" s="252" t="s">
        <v>3066</v>
      </c>
      <c r="G125" s="251"/>
      <c r="H125" s="251"/>
      <c r="I125" s="251"/>
      <c r="J125" s="170" t="s">
        <v>612</v>
      </c>
      <c r="K125" s="171">
        <v>13.2</v>
      </c>
      <c r="L125" s="253">
        <v>0</v>
      </c>
      <c r="M125" s="251"/>
      <c r="N125" s="254">
        <f aca="true" t="shared" si="5" ref="N125:N137">ROUND(L125*K125,0)</f>
        <v>0</v>
      </c>
      <c r="O125" s="251"/>
      <c r="P125" s="251"/>
      <c r="Q125" s="251"/>
      <c r="R125" s="134"/>
      <c r="T125" s="165" t="s">
        <v>3</v>
      </c>
      <c r="U125" s="40" t="s">
        <v>39</v>
      </c>
      <c r="V125" s="32"/>
      <c r="W125" s="166">
        <f aca="true" t="shared" si="6" ref="W125:W137">V125*K125</f>
        <v>0</v>
      </c>
      <c r="X125" s="166">
        <v>0</v>
      </c>
      <c r="Y125" s="166">
        <f aca="true" t="shared" si="7" ref="Y125:Y137">X125*K125</f>
        <v>0</v>
      </c>
      <c r="Z125" s="166">
        <v>0</v>
      </c>
      <c r="AA125" s="167">
        <f aca="true" t="shared" si="8" ref="AA125:AA137">Z125*K125</f>
        <v>0</v>
      </c>
      <c r="AR125" s="14" t="s">
        <v>212</v>
      </c>
      <c r="AT125" s="14" t="s">
        <v>217</v>
      </c>
      <c r="AU125" s="14" t="s">
        <v>9</v>
      </c>
      <c r="AY125" s="14" t="s">
        <v>196</v>
      </c>
      <c r="BE125" s="110">
        <f aca="true" t="shared" si="9" ref="BE125:BE137">IF(U125="základní",N125,0)</f>
        <v>0</v>
      </c>
      <c r="BF125" s="110">
        <f aca="true" t="shared" si="10" ref="BF125:BF137">IF(U125="snížená",N125,0)</f>
        <v>0</v>
      </c>
      <c r="BG125" s="110">
        <f aca="true" t="shared" si="11" ref="BG125:BG137">IF(U125="zákl. přenesená",N125,0)</f>
        <v>0</v>
      </c>
      <c r="BH125" s="110">
        <f aca="true" t="shared" si="12" ref="BH125:BH137">IF(U125="sníž. přenesená",N125,0)</f>
        <v>0</v>
      </c>
      <c r="BI125" s="110">
        <f aca="true" t="shared" si="13" ref="BI125:BI137">IF(U125="nulová",N125,0)</f>
        <v>0</v>
      </c>
      <c r="BJ125" s="14" t="s">
        <v>9</v>
      </c>
      <c r="BK125" s="110">
        <f aca="true" t="shared" si="14" ref="BK125:BK137">ROUND(L125*K125,0)</f>
        <v>0</v>
      </c>
      <c r="BL125" s="14" t="s">
        <v>212</v>
      </c>
      <c r="BM125" s="14" t="s">
        <v>3067</v>
      </c>
    </row>
    <row r="126" spans="2:65" s="1" customFormat="1" ht="31.5" customHeight="1">
      <c r="B126" s="132"/>
      <c r="C126" s="168" t="s">
        <v>98</v>
      </c>
      <c r="D126" s="168" t="s">
        <v>217</v>
      </c>
      <c r="E126" s="169" t="s">
        <v>3068</v>
      </c>
      <c r="F126" s="252" t="s">
        <v>3069</v>
      </c>
      <c r="G126" s="251"/>
      <c r="H126" s="251"/>
      <c r="I126" s="251"/>
      <c r="J126" s="170" t="s">
        <v>612</v>
      </c>
      <c r="K126" s="171">
        <v>13.2</v>
      </c>
      <c r="L126" s="253">
        <v>0</v>
      </c>
      <c r="M126" s="251"/>
      <c r="N126" s="254">
        <f t="shared" si="5"/>
        <v>0</v>
      </c>
      <c r="O126" s="251"/>
      <c r="P126" s="251"/>
      <c r="Q126" s="251"/>
      <c r="R126" s="134"/>
      <c r="T126" s="165" t="s">
        <v>3</v>
      </c>
      <c r="U126" s="40" t="s">
        <v>39</v>
      </c>
      <c r="V126" s="32"/>
      <c r="W126" s="166">
        <f t="shared" si="6"/>
        <v>0</v>
      </c>
      <c r="X126" s="166">
        <v>0</v>
      </c>
      <c r="Y126" s="166">
        <f t="shared" si="7"/>
        <v>0</v>
      </c>
      <c r="Z126" s="166">
        <v>0</v>
      </c>
      <c r="AA126" s="167">
        <f t="shared" si="8"/>
        <v>0</v>
      </c>
      <c r="AR126" s="14" t="s">
        <v>212</v>
      </c>
      <c r="AT126" s="14" t="s">
        <v>217</v>
      </c>
      <c r="AU126" s="14" t="s">
        <v>9</v>
      </c>
      <c r="AY126" s="14" t="s">
        <v>196</v>
      </c>
      <c r="BE126" s="110">
        <f t="shared" si="9"/>
        <v>0</v>
      </c>
      <c r="BF126" s="110">
        <f t="shared" si="10"/>
        <v>0</v>
      </c>
      <c r="BG126" s="110">
        <f t="shared" si="11"/>
        <v>0</v>
      </c>
      <c r="BH126" s="110">
        <f t="shared" si="12"/>
        <v>0</v>
      </c>
      <c r="BI126" s="110">
        <f t="shared" si="13"/>
        <v>0</v>
      </c>
      <c r="BJ126" s="14" t="s">
        <v>9</v>
      </c>
      <c r="BK126" s="110">
        <f t="shared" si="14"/>
        <v>0</v>
      </c>
      <c r="BL126" s="14" t="s">
        <v>212</v>
      </c>
      <c r="BM126" s="14" t="s">
        <v>3070</v>
      </c>
    </row>
    <row r="127" spans="2:65" s="1" customFormat="1" ht="31.5" customHeight="1">
      <c r="B127" s="132"/>
      <c r="C127" s="168" t="s">
        <v>84</v>
      </c>
      <c r="D127" s="168" t="s">
        <v>217</v>
      </c>
      <c r="E127" s="169" t="s">
        <v>3071</v>
      </c>
      <c r="F127" s="252" t="s">
        <v>3072</v>
      </c>
      <c r="G127" s="251"/>
      <c r="H127" s="251"/>
      <c r="I127" s="251"/>
      <c r="J127" s="170" t="s">
        <v>612</v>
      </c>
      <c r="K127" s="171">
        <v>14</v>
      </c>
      <c r="L127" s="253">
        <v>0</v>
      </c>
      <c r="M127" s="251"/>
      <c r="N127" s="254">
        <f t="shared" si="5"/>
        <v>0</v>
      </c>
      <c r="O127" s="251"/>
      <c r="P127" s="251"/>
      <c r="Q127" s="251"/>
      <c r="R127" s="134"/>
      <c r="T127" s="165" t="s">
        <v>3</v>
      </c>
      <c r="U127" s="40" t="s">
        <v>39</v>
      </c>
      <c r="V127" s="32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4" t="s">
        <v>212</v>
      </c>
      <c r="AT127" s="14" t="s">
        <v>217</v>
      </c>
      <c r="AU127" s="14" t="s">
        <v>9</v>
      </c>
      <c r="AY127" s="14" t="s">
        <v>196</v>
      </c>
      <c r="BE127" s="110">
        <f t="shared" si="9"/>
        <v>0</v>
      </c>
      <c r="BF127" s="110">
        <f t="shared" si="10"/>
        <v>0</v>
      </c>
      <c r="BG127" s="110">
        <f t="shared" si="11"/>
        <v>0</v>
      </c>
      <c r="BH127" s="110">
        <f t="shared" si="12"/>
        <v>0</v>
      </c>
      <c r="BI127" s="110">
        <f t="shared" si="13"/>
        <v>0</v>
      </c>
      <c r="BJ127" s="14" t="s">
        <v>9</v>
      </c>
      <c r="BK127" s="110">
        <f t="shared" si="14"/>
        <v>0</v>
      </c>
      <c r="BL127" s="14" t="s">
        <v>212</v>
      </c>
      <c r="BM127" s="14" t="s">
        <v>3073</v>
      </c>
    </row>
    <row r="128" spans="2:65" s="1" customFormat="1" ht="22.5" customHeight="1">
      <c r="B128" s="132"/>
      <c r="C128" s="168" t="s">
        <v>212</v>
      </c>
      <c r="D128" s="168" t="s">
        <v>217</v>
      </c>
      <c r="E128" s="169" t="s">
        <v>3074</v>
      </c>
      <c r="F128" s="252" t="s">
        <v>3075</v>
      </c>
      <c r="G128" s="251"/>
      <c r="H128" s="251"/>
      <c r="I128" s="251"/>
      <c r="J128" s="170" t="s">
        <v>612</v>
      </c>
      <c r="K128" s="171">
        <v>14</v>
      </c>
      <c r="L128" s="253">
        <v>0</v>
      </c>
      <c r="M128" s="251"/>
      <c r="N128" s="254">
        <f t="shared" si="5"/>
        <v>0</v>
      </c>
      <c r="O128" s="251"/>
      <c r="P128" s="251"/>
      <c r="Q128" s="251"/>
      <c r="R128" s="134"/>
      <c r="T128" s="165" t="s">
        <v>3</v>
      </c>
      <c r="U128" s="40" t="s">
        <v>39</v>
      </c>
      <c r="V128" s="32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4" t="s">
        <v>212</v>
      </c>
      <c r="AT128" s="14" t="s">
        <v>217</v>
      </c>
      <c r="AU128" s="14" t="s">
        <v>9</v>
      </c>
      <c r="AY128" s="14" t="s">
        <v>196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9</v>
      </c>
      <c r="BK128" s="110">
        <f t="shared" si="14"/>
        <v>0</v>
      </c>
      <c r="BL128" s="14" t="s">
        <v>212</v>
      </c>
      <c r="BM128" s="14" t="s">
        <v>3076</v>
      </c>
    </row>
    <row r="129" spans="2:65" s="1" customFormat="1" ht="22.5" customHeight="1">
      <c r="B129" s="132"/>
      <c r="C129" s="168" t="s">
        <v>216</v>
      </c>
      <c r="D129" s="168" t="s">
        <v>217</v>
      </c>
      <c r="E129" s="169" t="s">
        <v>3077</v>
      </c>
      <c r="F129" s="252" t="s">
        <v>3078</v>
      </c>
      <c r="G129" s="251"/>
      <c r="H129" s="251"/>
      <c r="I129" s="251"/>
      <c r="J129" s="170" t="s">
        <v>1007</v>
      </c>
      <c r="K129" s="171">
        <v>17.75</v>
      </c>
      <c r="L129" s="253">
        <v>0</v>
      </c>
      <c r="M129" s="251"/>
      <c r="N129" s="254">
        <f t="shared" si="5"/>
        <v>0</v>
      </c>
      <c r="O129" s="251"/>
      <c r="P129" s="251"/>
      <c r="Q129" s="251"/>
      <c r="R129" s="134"/>
      <c r="T129" s="165" t="s">
        <v>3</v>
      </c>
      <c r="U129" s="40" t="s">
        <v>39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212</v>
      </c>
      <c r="AT129" s="14" t="s">
        <v>217</v>
      </c>
      <c r="AU129" s="14" t="s">
        <v>9</v>
      </c>
      <c r="AY129" s="14" t="s">
        <v>196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9</v>
      </c>
      <c r="BK129" s="110">
        <f t="shared" si="14"/>
        <v>0</v>
      </c>
      <c r="BL129" s="14" t="s">
        <v>212</v>
      </c>
      <c r="BM129" s="14" t="s">
        <v>3079</v>
      </c>
    </row>
    <row r="130" spans="2:65" s="1" customFormat="1" ht="22.5" customHeight="1">
      <c r="B130" s="132"/>
      <c r="C130" s="168" t="s">
        <v>221</v>
      </c>
      <c r="D130" s="168" t="s">
        <v>217</v>
      </c>
      <c r="E130" s="169" t="s">
        <v>3080</v>
      </c>
      <c r="F130" s="252" t="s">
        <v>3081</v>
      </c>
      <c r="G130" s="251"/>
      <c r="H130" s="251"/>
      <c r="I130" s="251"/>
      <c r="J130" s="170" t="s">
        <v>1007</v>
      </c>
      <c r="K130" s="171">
        <v>95.11</v>
      </c>
      <c r="L130" s="253">
        <v>0</v>
      </c>
      <c r="M130" s="251"/>
      <c r="N130" s="254">
        <f t="shared" si="5"/>
        <v>0</v>
      </c>
      <c r="O130" s="251"/>
      <c r="P130" s="251"/>
      <c r="Q130" s="251"/>
      <c r="R130" s="134"/>
      <c r="T130" s="165" t="s">
        <v>3</v>
      </c>
      <c r="U130" s="40" t="s">
        <v>39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212</v>
      </c>
      <c r="AT130" s="14" t="s">
        <v>217</v>
      </c>
      <c r="AU130" s="14" t="s">
        <v>9</v>
      </c>
      <c r="AY130" s="14" t="s">
        <v>196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9</v>
      </c>
      <c r="BK130" s="110">
        <f t="shared" si="14"/>
        <v>0</v>
      </c>
      <c r="BL130" s="14" t="s">
        <v>212</v>
      </c>
      <c r="BM130" s="14" t="s">
        <v>3082</v>
      </c>
    </row>
    <row r="131" spans="2:65" s="1" customFormat="1" ht="31.5" customHeight="1">
      <c r="B131" s="132"/>
      <c r="C131" s="168" t="s">
        <v>242</v>
      </c>
      <c r="D131" s="168" t="s">
        <v>217</v>
      </c>
      <c r="E131" s="169" t="s">
        <v>3083</v>
      </c>
      <c r="F131" s="252" t="s">
        <v>3084</v>
      </c>
      <c r="G131" s="251"/>
      <c r="H131" s="251"/>
      <c r="I131" s="251"/>
      <c r="J131" s="170" t="s">
        <v>1007</v>
      </c>
      <c r="K131" s="171">
        <v>95.11</v>
      </c>
      <c r="L131" s="253">
        <v>0</v>
      </c>
      <c r="M131" s="251"/>
      <c r="N131" s="254">
        <f t="shared" si="5"/>
        <v>0</v>
      </c>
      <c r="O131" s="251"/>
      <c r="P131" s="251"/>
      <c r="Q131" s="251"/>
      <c r="R131" s="134"/>
      <c r="T131" s="165" t="s">
        <v>3</v>
      </c>
      <c r="U131" s="40" t="s">
        <v>39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212</v>
      </c>
      <c r="AT131" s="14" t="s">
        <v>217</v>
      </c>
      <c r="AU131" s="14" t="s">
        <v>9</v>
      </c>
      <c r="AY131" s="14" t="s">
        <v>196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9</v>
      </c>
      <c r="BK131" s="110">
        <f t="shared" si="14"/>
        <v>0</v>
      </c>
      <c r="BL131" s="14" t="s">
        <v>212</v>
      </c>
      <c r="BM131" s="14" t="s">
        <v>3085</v>
      </c>
    </row>
    <row r="132" spans="2:65" s="1" customFormat="1" ht="22.5" customHeight="1">
      <c r="B132" s="132"/>
      <c r="C132" s="168" t="s">
        <v>247</v>
      </c>
      <c r="D132" s="168" t="s">
        <v>217</v>
      </c>
      <c r="E132" s="169" t="s">
        <v>3086</v>
      </c>
      <c r="F132" s="252" t="s">
        <v>3087</v>
      </c>
      <c r="G132" s="251"/>
      <c r="H132" s="251"/>
      <c r="I132" s="251"/>
      <c r="J132" s="170" t="s">
        <v>612</v>
      </c>
      <c r="K132" s="171">
        <v>15.718</v>
      </c>
      <c r="L132" s="253">
        <v>0</v>
      </c>
      <c r="M132" s="251"/>
      <c r="N132" s="254">
        <f t="shared" si="5"/>
        <v>0</v>
      </c>
      <c r="O132" s="251"/>
      <c r="P132" s="251"/>
      <c r="Q132" s="251"/>
      <c r="R132" s="134"/>
      <c r="T132" s="165" t="s">
        <v>3</v>
      </c>
      <c r="U132" s="40" t="s">
        <v>39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212</v>
      </c>
      <c r="AT132" s="14" t="s">
        <v>217</v>
      </c>
      <c r="AU132" s="14" t="s">
        <v>9</v>
      </c>
      <c r="AY132" s="14" t="s">
        <v>196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9</v>
      </c>
      <c r="BK132" s="110">
        <f t="shared" si="14"/>
        <v>0</v>
      </c>
      <c r="BL132" s="14" t="s">
        <v>212</v>
      </c>
      <c r="BM132" s="14" t="s">
        <v>3088</v>
      </c>
    </row>
    <row r="133" spans="2:65" s="1" customFormat="1" ht="22.5" customHeight="1">
      <c r="B133" s="132"/>
      <c r="C133" s="168" t="s">
        <v>256</v>
      </c>
      <c r="D133" s="168" t="s">
        <v>217</v>
      </c>
      <c r="E133" s="169" t="s">
        <v>3089</v>
      </c>
      <c r="F133" s="252" t="s">
        <v>3090</v>
      </c>
      <c r="G133" s="251"/>
      <c r="H133" s="251"/>
      <c r="I133" s="251"/>
      <c r="J133" s="170" t="s">
        <v>612</v>
      </c>
      <c r="K133" s="171">
        <v>15.718</v>
      </c>
      <c r="L133" s="253">
        <v>0</v>
      </c>
      <c r="M133" s="251"/>
      <c r="N133" s="254">
        <f t="shared" si="5"/>
        <v>0</v>
      </c>
      <c r="O133" s="251"/>
      <c r="P133" s="251"/>
      <c r="Q133" s="251"/>
      <c r="R133" s="134"/>
      <c r="T133" s="165" t="s">
        <v>3</v>
      </c>
      <c r="U133" s="40" t="s">
        <v>39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212</v>
      </c>
      <c r="AT133" s="14" t="s">
        <v>217</v>
      </c>
      <c r="AU133" s="14" t="s">
        <v>9</v>
      </c>
      <c r="AY133" s="14" t="s">
        <v>196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9</v>
      </c>
      <c r="BK133" s="110">
        <f t="shared" si="14"/>
        <v>0</v>
      </c>
      <c r="BL133" s="14" t="s">
        <v>212</v>
      </c>
      <c r="BM133" s="14" t="s">
        <v>3091</v>
      </c>
    </row>
    <row r="134" spans="2:65" s="1" customFormat="1" ht="31.5" customHeight="1">
      <c r="B134" s="132"/>
      <c r="C134" s="168" t="s">
        <v>395</v>
      </c>
      <c r="D134" s="168" t="s">
        <v>217</v>
      </c>
      <c r="E134" s="169" t="s">
        <v>1012</v>
      </c>
      <c r="F134" s="252" t="s">
        <v>1013</v>
      </c>
      <c r="G134" s="251"/>
      <c r="H134" s="251"/>
      <c r="I134" s="251"/>
      <c r="J134" s="170" t="s">
        <v>1007</v>
      </c>
      <c r="K134" s="171">
        <v>82.36</v>
      </c>
      <c r="L134" s="253">
        <v>0</v>
      </c>
      <c r="M134" s="251"/>
      <c r="N134" s="254">
        <f t="shared" si="5"/>
        <v>0</v>
      </c>
      <c r="O134" s="251"/>
      <c r="P134" s="251"/>
      <c r="Q134" s="251"/>
      <c r="R134" s="134"/>
      <c r="T134" s="165" t="s">
        <v>3</v>
      </c>
      <c r="U134" s="40" t="s">
        <v>39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212</v>
      </c>
      <c r="AT134" s="14" t="s">
        <v>217</v>
      </c>
      <c r="AU134" s="14" t="s">
        <v>9</v>
      </c>
      <c r="AY134" s="14" t="s">
        <v>196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9</v>
      </c>
      <c r="BK134" s="110">
        <f t="shared" si="14"/>
        <v>0</v>
      </c>
      <c r="BL134" s="14" t="s">
        <v>212</v>
      </c>
      <c r="BM134" s="14" t="s">
        <v>3092</v>
      </c>
    </row>
    <row r="135" spans="2:65" s="1" customFormat="1" ht="22.5" customHeight="1">
      <c r="B135" s="132"/>
      <c r="C135" s="168" t="s">
        <v>264</v>
      </c>
      <c r="D135" s="168" t="s">
        <v>217</v>
      </c>
      <c r="E135" s="169" t="s">
        <v>3093</v>
      </c>
      <c r="F135" s="252" t="s">
        <v>3094</v>
      </c>
      <c r="G135" s="251"/>
      <c r="H135" s="251"/>
      <c r="I135" s="251"/>
      <c r="J135" s="170" t="s">
        <v>1007</v>
      </c>
      <c r="K135" s="171">
        <v>52.96</v>
      </c>
      <c r="L135" s="253">
        <v>0</v>
      </c>
      <c r="M135" s="251"/>
      <c r="N135" s="254">
        <f t="shared" si="5"/>
        <v>0</v>
      </c>
      <c r="O135" s="251"/>
      <c r="P135" s="251"/>
      <c r="Q135" s="251"/>
      <c r="R135" s="134"/>
      <c r="T135" s="165" t="s">
        <v>3</v>
      </c>
      <c r="U135" s="40" t="s">
        <v>39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212</v>
      </c>
      <c r="AT135" s="14" t="s">
        <v>217</v>
      </c>
      <c r="AU135" s="14" t="s">
        <v>9</v>
      </c>
      <c r="AY135" s="14" t="s">
        <v>196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9</v>
      </c>
      <c r="BK135" s="110">
        <f t="shared" si="14"/>
        <v>0</v>
      </c>
      <c r="BL135" s="14" t="s">
        <v>212</v>
      </c>
      <c r="BM135" s="14" t="s">
        <v>3095</v>
      </c>
    </row>
    <row r="136" spans="2:65" s="1" customFormat="1" ht="31.5" customHeight="1">
      <c r="B136" s="132"/>
      <c r="C136" s="168" t="s">
        <v>398</v>
      </c>
      <c r="D136" s="168" t="s">
        <v>217</v>
      </c>
      <c r="E136" s="169" t="s">
        <v>3096</v>
      </c>
      <c r="F136" s="252" t="s">
        <v>3097</v>
      </c>
      <c r="G136" s="251"/>
      <c r="H136" s="251"/>
      <c r="I136" s="251"/>
      <c r="J136" s="170" t="s">
        <v>1007</v>
      </c>
      <c r="K136" s="171">
        <v>24.85</v>
      </c>
      <c r="L136" s="253">
        <v>0</v>
      </c>
      <c r="M136" s="251"/>
      <c r="N136" s="254">
        <f t="shared" si="5"/>
        <v>0</v>
      </c>
      <c r="O136" s="251"/>
      <c r="P136" s="251"/>
      <c r="Q136" s="251"/>
      <c r="R136" s="134"/>
      <c r="T136" s="165" t="s">
        <v>3</v>
      </c>
      <c r="U136" s="40" t="s">
        <v>39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212</v>
      </c>
      <c r="AT136" s="14" t="s">
        <v>217</v>
      </c>
      <c r="AU136" s="14" t="s">
        <v>9</v>
      </c>
      <c r="AY136" s="14" t="s">
        <v>196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9</v>
      </c>
      <c r="BK136" s="110">
        <f t="shared" si="14"/>
        <v>0</v>
      </c>
      <c r="BL136" s="14" t="s">
        <v>212</v>
      </c>
      <c r="BM136" s="14" t="s">
        <v>3098</v>
      </c>
    </row>
    <row r="137" spans="2:65" s="1" customFormat="1" ht="31.5" customHeight="1">
      <c r="B137" s="132"/>
      <c r="C137" s="168" t="s">
        <v>532</v>
      </c>
      <c r="D137" s="168" t="s">
        <v>217</v>
      </c>
      <c r="E137" s="169" t="s">
        <v>3099</v>
      </c>
      <c r="F137" s="252" t="s">
        <v>3100</v>
      </c>
      <c r="G137" s="251"/>
      <c r="H137" s="251"/>
      <c r="I137" s="251"/>
      <c r="J137" s="170" t="s">
        <v>612</v>
      </c>
      <c r="K137" s="171">
        <v>188</v>
      </c>
      <c r="L137" s="253">
        <v>0</v>
      </c>
      <c r="M137" s="251"/>
      <c r="N137" s="254">
        <f t="shared" si="5"/>
        <v>0</v>
      </c>
      <c r="O137" s="251"/>
      <c r="P137" s="251"/>
      <c r="Q137" s="251"/>
      <c r="R137" s="134"/>
      <c r="T137" s="165" t="s">
        <v>3</v>
      </c>
      <c r="U137" s="40" t="s">
        <v>39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212</v>
      </c>
      <c r="AT137" s="14" t="s">
        <v>217</v>
      </c>
      <c r="AU137" s="14" t="s">
        <v>9</v>
      </c>
      <c r="AY137" s="14" t="s">
        <v>196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9</v>
      </c>
      <c r="BK137" s="110">
        <f t="shared" si="14"/>
        <v>0</v>
      </c>
      <c r="BL137" s="14" t="s">
        <v>212</v>
      </c>
      <c r="BM137" s="14" t="s">
        <v>3101</v>
      </c>
    </row>
    <row r="138" spans="2:63" s="10" customFormat="1" ht="37.35" customHeight="1">
      <c r="B138" s="150"/>
      <c r="C138" s="151"/>
      <c r="D138" s="152" t="s">
        <v>3063</v>
      </c>
      <c r="E138" s="152"/>
      <c r="F138" s="152"/>
      <c r="G138" s="152"/>
      <c r="H138" s="152"/>
      <c r="I138" s="152"/>
      <c r="J138" s="152"/>
      <c r="K138" s="152"/>
      <c r="L138" s="152"/>
      <c r="M138" s="152"/>
      <c r="N138" s="266">
        <f>BK138</f>
        <v>0</v>
      </c>
      <c r="O138" s="267"/>
      <c r="P138" s="267"/>
      <c r="Q138" s="267"/>
      <c r="R138" s="153"/>
      <c r="T138" s="154"/>
      <c r="U138" s="151"/>
      <c r="V138" s="151"/>
      <c r="W138" s="155">
        <f>W139</f>
        <v>0</v>
      </c>
      <c r="X138" s="151"/>
      <c r="Y138" s="155">
        <f>Y139</f>
        <v>0</v>
      </c>
      <c r="Z138" s="151"/>
      <c r="AA138" s="156">
        <f>AA139</f>
        <v>0</v>
      </c>
      <c r="AR138" s="157" t="s">
        <v>9</v>
      </c>
      <c r="AT138" s="158" t="s">
        <v>73</v>
      </c>
      <c r="AU138" s="158" t="s">
        <v>74</v>
      </c>
      <c r="AY138" s="157" t="s">
        <v>196</v>
      </c>
      <c r="BK138" s="159">
        <f>BK139</f>
        <v>0</v>
      </c>
    </row>
    <row r="139" spans="2:65" s="1" customFormat="1" ht="22.5" customHeight="1">
      <c r="B139" s="132"/>
      <c r="C139" s="168" t="s">
        <v>401</v>
      </c>
      <c r="D139" s="168" t="s">
        <v>217</v>
      </c>
      <c r="E139" s="169" t="s">
        <v>3102</v>
      </c>
      <c r="F139" s="252" t="s">
        <v>3103</v>
      </c>
      <c r="G139" s="251"/>
      <c r="H139" s="251"/>
      <c r="I139" s="251"/>
      <c r="J139" s="170" t="s">
        <v>1007</v>
      </c>
      <c r="K139" s="171">
        <v>7.3</v>
      </c>
      <c r="L139" s="253">
        <v>0</v>
      </c>
      <c r="M139" s="251"/>
      <c r="N139" s="254">
        <f>ROUND(L139*K139,0)</f>
        <v>0</v>
      </c>
      <c r="O139" s="251"/>
      <c r="P139" s="251"/>
      <c r="Q139" s="251"/>
      <c r="R139" s="134"/>
      <c r="T139" s="165" t="s">
        <v>3</v>
      </c>
      <c r="U139" s="40" t="s">
        <v>39</v>
      </c>
      <c r="V139" s="32"/>
      <c r="W139" s="166">
        <f>V139*K139</f>
        <v>0</v>
      </c>
      <c r="X139" s="166">
        <v>0</v>
      </c>
      <c r="Y139" s="166">
        <f>X139*K139</f>
        <v>0</v>
      </c>
      <c r="Z139" s="166">
        <v>0</v>
      </c>
      <c r="AA139" s="167">
        <f>Z139*K139</f>
        <v>0</v>
      </c>
      <c r="AR139" s="14" t="s">
        <v>212</v>
      </c>
      <c r="AT139" s="14" t="s">
        <v>217</v>
      </c>
      <c r="AU139" s="14" t="s">
        <v>9</v>
      </c>
      <c r="AY139" s="14" t="s">
        <v>196</v>
      </c>
      <c r="BE139" s="110">
        <f>IF(U139="základní",N139,0)</f>
        <v>0</v>
      </c>
      <c r="BF139" s="110">
        <f>IF(U139="snížená",N139,0)</f>
        <v>0</v>
      </c>
      <c r="BG139" s="110">
        <f>IF(U139="zákl. přenesená",N139,0)</f>
        <v>0</v>
      </c>
      <c r="BH139" s="110">
        <f>IF(U139="sníž. přenesená",N139,0)</f>
        <v>0</v>
      </c>
      <c r="BI139" s="110">
        <f>IF(U139="nulová",N139,0)</f>
        <v>0</v>
      </c>
      <c r="BJ139" s="14" t="s">
        <v>9</v>
      </c>
      <c r="BK139" s="110">
        <f>ROUND(L139*K139,0)</f>
        <v>0</v>
      </c>
      <c r="BL139" s="14" t="s">
        <v>212</v>
      </c>
      <c r="BM139" s="14" t="s">
        <v>3104</v>
      </c>
    </row>
    <row r="140" spans="2:63" s="10" customFormat="1" ht="37.35" customHeight="1">
      <c r="B140" s="150"/>
      <c r="C140" s="151"/>
      <c r="D140" s="152" t="s">
        <v>3064</v>
      </c>
      <c r="E140" s="152"/>
      <c r="F140" s="152"/>
      <c r="G140" s="152"/>
      <c r="H140" s="152"/>
      <c r="I140" s="152"/>
      <c r="J140" s="152"/>
      <c r="K140" s="152"/>
      <c r="L140" s="152"/>
      <c r="M140" s="152"/>
      <c r="N140" s="266">
        <f>BK140</f>
        <v>0</v>
      </c>
      <c r="O140" s="267"/>
      <c r="P140" s="267"/>
      <c r="Q140" s="267"/>
      <c r="R140" s="153"/>
      <c r="T140" s="154"/>
      <c r="U140" s="151"/>
      <c r="V140" s="151"/>
      <c r="W140" s="155">
        <f>SUM(W141:W144)</f>
        <v>0</v>
      </c>
      <c r="X140" s="151"/>
      <c r="Y140" s="155">
        <f>SUM(Y141:Y144)</f>
        <v>0</v>
      </c>
      <c r="Z140" s="151"/>
      <c r="AA140" s="156">
        <f>SUM(AA141:AA144)</f>
        <v>0</v>
      </c>
      <c r="AR140" s="157" t="s">
        <v>9</v>
      </c>
      <c r="AT140" s="158" t="s">
        <v>73</v>
      </c>
      <c r="AU140" s="158" t="s">
        <v>74</v>
      </c>
      <c r="AY140" s="157" t="s">
        <v>196</v>
      </c>
      <c r="BK140" s="159">
        <f>SUM(BK141:BK144)</f>
        <v>0</v>
      </c>
    </row>
    <row r="141" spans="2:65" s="1" customFormat="1" ht="31.5" customHeight="1">
      <c r="B141" s="132"/>
      <c r="C141" s="168" t="s">
        <v>203</v>
      </c>
      <c r="D141" s="168" t="s">
        <v>217</v>
      </c>
      <c r="E141" s="169" t="s">
        <v>3105</v>
      </c>
      <c r="F141" s="252" t="s">
        <v>3106</v>
      </c>
      <c r="G141" s="251"/>
      <c r="H141" s="251"/>
      <c r="I141" s="251"/>
      <c r="J141" s="170" t="s">
        <v>612</v>
      </c>
      <c r="K141" s="171">
        <v>14</v>
      </c>
      <c r="L141" s="253">
        <v>0</v>
      </c>
      <c r="M141" s="251"/>
      <c r="N141" s="254">
        <f>ROUND(L141*K141,0)</f>
        <v>0</v>
      </c>
      <c r="O141" s="251"/>
      <c r="P141" s="251"/>
      <c r="Q141" s="251"/>
      <c r="R141" s="134"/>
      <c r="T141" s="165" t="s">
        <v>3</v>
      </c>
      <c r="U141" s="40" t="s">
        <v>39</v>
      </c>
      <c r="V141" s="32"/>
      <c r="W141" s="166">
        <f>V141*K141</f>
        <v>0</v>
      </c>
      <c r="X141" s="166">
        <v>0</v>
      </c>
      <c r="Y141" s="166">
        <f>X141*K141</f>
        <v>0</v>
      </c>
      <c r="Z141" s="166">
        <v>0</v>
      </c>
      <c r="AA141" s="167">
        <f>Z141*K141</f>
        <v>0</v>
      </c>
      <c r="AR141" s="14" t="s">
        <v>212</v>
      </c>
      <c r="AT141" s="14" t="s">
        <v>217</v>
      </c>
      <c r="AU141" s="14" t="s">
        <v>9</v>
      </c>
      <c r="AY141" s="14" t="s">
        <v>196</v>
      </c>
      <c r="BE141" s="110">
        <f>IF(U141="základní",N141,0)</f>
        <v>0</v>
      </c>
      <c r="BF141" s="110">
        <f>IF(U141="snížená",N141,0)</f>
        <v>0</v>
      </c>
      <c r="BG141" s="110">
        <f>IF(U141="zákl. přenesená",N141,0)</f>
        <v>0</v>
      </c>
      <c r="BH141" s="110">
        <f>IF(U141="sníž. přenesená",N141,0)</f>
        <v>0</v>
      </c>
      <c r="BI141" s="110">
        <f>IF(U141="nulová",N141,0)</f>
        <v>0</v>
      </c>
      <c r="BJ141" s="14" t="s">
        <v>9</v>
      </c>
      <c r="BK141" s="110">
        <f>ROUND(L141*K141,0)</f>
        <v>0</v>
      </c>
      <c r="BL141" s="14" t="s">
        <v>212</v>
      </c>
      <c r="BM141" s="14" t="s">
        <v>3107</v>
      </c>
    </row>
    <row r="142" spans="2:65" s="1" customFormat="1" ht="31.5" customHeight="1">
      <c r="B142" s="132"/>
      <c r="C142" s="168" t="s">
        <v>10</v>
      </c>
      <c r="D142" s="168" t="s">
        <v>217</v>
      </c>
      <c r="E142" s="169" t="s">
        <v>3108</v>
      </c>
      <c r="F142" s="252" t="s">
        <v>3109</v>
      </c>
      <c r="G142" s="251"/>
      <c r="H142" s="251"/>
      <c r="I142" s="251"/>
      <c r="J142" s="170" t="s">
        <v>612</v>
      </c>
      <c r="K142" s="171">
        <v>18.6</v>
      </c>
      <c r="L142" s="253">
        <v>0</v>
      </c>
      <c r="M142" s="251"/>
      <c r="N142" s="254">
        <f>ROUND(L142*K142,0)</f>
        <v>0</v>
      </c>
      <c r="O142" s="251"/>
      <c r="P142" s="251"/>
      <c r="Q142" s="251"/>
      <c r="R142" s="134"/>
      <c r="T142" s="165" t="s">
        <v>3</v>
      </c>
      <c r="U142" s="40" t="s">
        <v>39</v>
      </c>
      <c r="V142" s="32"/>
      <c r="W142" s="166">
        <f>V142*K142</f>
        <v>0</v>
      </c>
      <c r="X142" s="166">
        <v>0</v>
      </c>
      <c r="Y142" s="166">
        <f>X142*K142</f>
        <v>0</v>
      </c>
      <c r="Z142" s="166">
        <v>0</v>
      </c>
      <c r="AA142" s="167">
        <f>Z142*K142</f>
        <v>0</v>
      </c>
      <c r="AR142" s="14" t="s">
        <v>212</v>
      </c>
      <c r="AT142" s="14" t="s">
        <v>217</v>
      </c>
      <c r="AU142" s="14" t="s">
        <v>9</v>
      </c>
      <c r="AY142" s="14" t="s">
        <v>196</v>
      </c>
      <c r="BE142" s="110">
        <f>IF(U142="základní",N142,0)</f>
        <v>0</v>
      </c>
      <c r="BF142" s="110">
        <f>IF(U142="snížená",N142,0)</f>
        <v>0</v>
      </c>
      <c r="BG142" s="110">
        <f>IF(U142="zákl. přenesená",N142,0)</f>
        <v>0</v>
      </c>
      <c r="BH142" s="110">
        <f>IF(U142="sníž. přenesená",N142,0)</f>
        <v>0</v>
      </c>
      <c r="BI142" s="110">
        <f>IF(U142="nulová",N142,0)</f>
        <v>0</v>
      </c>
      <c r="BJ142" s="14" t="s">
        <v>9</v>
      </c>
      <c r="BK142" s="110">
        <f>ROUND(L142*K142,0)</f>
        <v>0</v>
      </c>
      <c r="BL142" s="14" t="s">
        <v>212</v>
      </c>
      <c r="BM142" s="14" t="s">
        <v>3110</v>
      </c>
    </row>
    <row r="143" spans="2:65" s="1" customFormat="1" ht="31.5" customHeight="1">
      <c r="B143" s="132"/>
      <c r="C143" s="168" t="s">
        <v>272</v>
      </c>
      <c r="D143" s="168" t="s">
        <v>217</v>
      </c>
      <c r="E143" s="169" t="s">
        <v>3111</v>
      </c>
      <c r="F143" s="252" t="s">
        <v>3112</v>
      </c>
      <c r="G143" s="251"/>
      <c r="H143" s="251"/>
      <c r="I143" s="251"/>
      <c r="J143" s="170" t="s">
        <v>612</v>
      </c>
      <c r="K143" s="171">
        <v>14</v>
      </c>
      <c r="L143" s="253">
        <v>0</v>
      </c>
      <c r="M143" s="251"/>
      <c r="N143" s="254">
        <f>ROUND(L143*K143,0)</f>
        <v>0</v>
      </c>
      <c r="O143" s="251"/>
      <c r="P143" s="251"/>
      <c r="Q143" s="251"/>
      <c r="R143" s="134"/>
      <c r="T143" s="165" t="s">
        <v>3</v>
      </c>
      <c r="U143" s="40" t="s">
        <v>39</v>
      </c>
      <c r="V143" s="32"/>
      <c r="W143" s="166">
        <f>V143*K143</f>
        <v>0</v>
      </c>
      <c r="X143" s="166">
        <v>0</v>
      </c>
      <c r="Y143" s="166">
        <f>X143*K143</f>
        <v>0</v>
      </c>
      <c r="Z143" s="166">
        <v>0</v>
      </c>
      <c r="AA143" s="167">
        <f>Z143*K143</f>
        <v>0</v>
      </c>
      <c r="AR143" s="14" t="s">
        <v>212</v>
      </c>
      <c r="AT143" s="14" t="s">
        <v>217</v>
      </c>
      <c r="AU143" s="14" t="s">
        <v>9</v>
      </c>
      <c r="AY143" s="14" t="s">
        <v>196</v>
      </c>
      <c r="BE143" s="110">
        <f>IF(U143="základní",N143,0)</f>
        <v>0</v>
      </c>
      <c r="BF143" s="110">
        <f>IF(U143="snížená",N143,0)</f>
        <v>0</v>
      </c>
      <c r="BG143" s="110">
        <f>IF(U143="zákl. přenesená",N143,0)</f>
        <v>0</v>
      </c>
      <c r="BH143" s="110">
        <f>IF(U143="sníž. přenesená",N143,0)</f>
        <v>0</v>
      </c>
      <c r="BI143" s="110">
        <f>IF(U143="nulová",N143,0)</f>
        <v>0</v>
      </c>
      <c r="BJ143" s="14" t="s">
        <v>9</v>
      </c>
      <c r="BK143" s="110">
        <f>ROUND(L143*K143,0)</f>
        <v>0</v>
      </c>
      <c r="BL143" s="14" t="s">
        <v>212</v>
      </c>
      <c r="BM143" s="14" t="s">
        <v>3113</v>
      </c>
    </row>
    <row r="144" spans="2:65" s="1" customFormat="1" ht="31.5" customHeight="1">
      <c r="B144" s="132"/>
      <c r="C144" s="168" t="s">
        <v>276</v>
      </c>
      <c r="D144" s="168" t="s">
        <v>217</v>
      </c>
      <c r="E144" s="169" t="s">
        <v>3114</v>
      </c>
      <c r="F144" s="252" t="s">
        <v>3115</v>
      </c>
      <c r="G144" s="251"/>
      <c r="H144" s="251"/>
      <c r="I144" s="251"/>
      <c r="J144" s="170" t="s">
        <v>612</v>
      </c>
      <c r="K144" s="171">
        <v>4.6</v>
      </c>
      <c r="L144" s="253">
        <v>0</v>
      </c>
      <c r="M144" s="251"/>
      <c r="N144" s="254">
        <f>ROUND(L144*K144,0)</f>
        <v>0</v>
      </c>
      <c r="O144" s="251"/>
      <c r="P144" s="251"/>
      <c r="Q144" s="251"/>
      <c r="R144" s="134"/>
      <c r="T144" s="165" t="s">
        <v>3</v>
      </c>
      <c r="U144" s="40" t="s">
        <v>39</v>
      </c>
      <c r="V144" s="32"/>
      <c r="W144" s="166">
        <f>V144*K144</f>
        <v>0</v>
      </c>
      <c r="X144" s="166">
        <v>0</v>
      </c>
      <c r="Y144" s="166">
        <f>X144*K144</f>
        <v>0</v>
      </c>
      <c r="Z144" s="166">
        <v>0</v>
      </c>
      <c r="AA144" s="167">
        <f>Z144*K144</f>
        <v>0</v>
      </c>
      <c r="AR144" s="14" t="s">
        <v>212</v>
      </c>
      <c r="AT144" s="14" t="s">
        <v>217</v>
      </c>
      <c r="AU144" s="14" t="s">
        <v>9</v>
      </c>
      <c r="AY144" s="14" t="s">
        <v>196</v>
      </c>
      <c r="BE144" s="110">
        <f>IF(U144="základní",N144,0)</f>
        <v>0</v>
      </c>
      <c r="BF144" s="110">
        <f>IF(U144="snížená",N144,0)</f>
        <v>0</v>
      </c>
      <c r="BG144" s="110">
        <f>IF(U144="zákl. přenesená",N144,0)</f>
        <v>0</v>
      </c>
      <c r="BH144" s="110">
        <f>IF(U144="sníž. přenesená",N144,0)</f>
        <v>0</v>
      </c>
      <c r="BI144" s="110">
        <f>IF(U144="nulová",N144,0)</f>
        <v>0</v>
      </c>
      <c r="BJ144" s="14" t="s">
        <v>9</v>
      </c>
      <c r="BK144" s="110">
        <f>ROUND(L144*K144,0)</f>
        <v>0</v>
      </c>
      <c r="BL144" s="14" t="s">
        <v>212</v>
      </c>
      <c r="BM144" s="14" t="s">
        <v>3116</v>
      </c>
    </row>
    <row r="145" spans="2:63" s="10" customFormat="1" ht="37.35" customHeight="1">
      <c r="B145" s="150"/>
      <c r="C145" s="151"/>
      <c r="D145" s="152" t="s">
        <v>996</v>
      </c>
      <c r="E145" s="152"/>
      <c r="F145" s="152"/>
      <c r="G145" s="152"/>
      <c r="H145" s="152"/>
      <c r="I145" s="152"/>
      <c r="J145" s="152"/>
      <c r="K145" s="152"/>
      <c r="L145" s="152"/>
      <c r="M145" s="152"/>
      <c r="N145" s="266">
        <f>BK145</f>
        <v>0</v>
      </c>
      <c r="O145" s="267"/>
      <c r="P145" s="267"/>
      <c r="Q145" s="267"/>
      <c r="R145" s="153"/>
      <c r="T145" s="154"/>
      <c r="U145" s="151"/>
      <c r="V145" s="151"/>
      <c r="W145" s="155">
        <f>SUM(W146:W152)</f>
        <v>0</v>
      </c>
      <c r="X145" s="151"/>
      <c r="Y145" s="155">
        <f>SUM(Y146:Y152)</f>
        <v>0</v>
      </c>
      <c r="Z145" s="151"/>
      <c r="AA145" s="156">
        <f>SUM(AA146:AA152)</f>
        <v>0</v>
      </c>
      <c r="AR145" s="157" t="s">
        <v>9</v>
      </c>
      <c r="AT145" s="158" t="s">
        <v>73</v>
      </c>
      <c r="AU145" s="158" t="s">
        <v>74</v>
      </c>
      <c r="AY145" s="157" t="s">
        <v>196</v>
      </c>
      <c r="BK145" s="159">
        <f>SUM(BK146:BK152)</f>
        <v>0</v>
      </c>
    </row>
    <row r="146" spans="2:65" s="1" customFormat="1" ht="22.5" customHeight="1">
      <c r="B146" s="132"/>
      <c r="C146" s="168" t="s">
        <v>558</v>
      </c>
      <c r="D146" s="168" t="s">
        <v>217</v>
      </c>
      <c r="E146" s="169" t="s">
        <v>3117</v>
      </c>
      <c r="F146" s="252" t="s">
        <v>3118</v>
      </c>
      <c r="G146" s="251"/>
      <c r="H146" s="251"/>
      <c r="I146" s="251"/>
      <c r="J146" s="170" t="s">
        <v>201</v>
      </c>
      <c r="K146" s="171">
        <v>13.55</v>
      </c>
      <c r="L146" s="253">
        <v>0</v>
      </c>
      <c r="M146" s="251"/>
      <c r="N146" s="254">
        <f aca="true" t="shared" si="15" ref="N146:N152">ROUND(L146*K146,0)</f>
        <v>0</v>
      </c>
      <c r="O146" s="251"/>
      <c r="P146" s="251"/>
      <c r="Q146" s="251"/>
      <c r="R146" s="134"/>
      <c r="T146" s="165" t="s">
        <v>3</v>
      </c>
      <c r="U146" s="40" t="s">
        <v>39</v>
      </c>
      <c r="V146" s="32"/>
      <c r="W146" s="166">
        <f aca="true" t="shared" si="16" ref="W146:W152">V146*K146</f>
        <v>0</v>
      </c>
      <c r="X146" s="166">
        <v>0</v>
      </c>
      <c r="Y146" s="166">
        <f aca="true" t="shared" si="17" ref="Y146:Y152">X146*K146</f>
        <v>0</v>
      </c>
      <c r="Z146" s="166">
        <v>0</v>
      </c>
      <c r="AA146" s="167">
        <f aca="true" t="shared" si="18" ref="AA146:AA152">Z146*K146</f>
        <v>0</v>
      </c>
      <c r="AR146" s="14" t="s">
        <v>212</v>
      </c>
      <c r="AT146" s="14" t="s">
        <v>217</v>
      </c>
      <c r="AU146" s="14" t="s">
        <v>9</v>
      </c>
      <c r="AY146" s="14" t="s">
        <v>196</v>
      </c>
      <c r="BE146" s="110">
        <f aca="true" t="shared" si="19" ref="BE146:BE152">IF(U146="základní",N146,0)</f>
        <v>0</v>
      </c>
      <c r="BF146" s="110">
        <f aca="true" t="shared" si="20" ref="BF146:BF152">IF(U146="snížená",N146,0)</f>
        <v>0</v>
      </c>
      <c r="BG146" s="110">
        <f aca="true" t="shared" si="21" ref="BG146:BG152">IF(U146="zákl. přenesená",N146,0)</f>
        <v>0</v>
      </c>
      <c r="BH146" s="110">
        <f aca="true" t="shared" si="22" ref="BH146:BH152">IF(U146="sníž. přenesená",N146,0)</f>
        <v>0</v>
      </c>
      <c r="BI146" s="110">
        <f aca="true" t="shared" si="23" ref="BI146:BI152">IF(U146="nulová",N146,0)</f>
        <v>0</v>
      </c>
      <c r="BJ146" s="14" t="s">
        <v>9</v>
      </c>
      <c r="BK146" s="110">
        <f aca="true" t="shared" si="24" ref="BK146:BK152">ROUND(L146*K146,0)</f>
        <v>0</v>
      </c>
      <c r="BL146" s="14" t="s">
        <v>212</v>
      </c>
      <c r="BM146" s="14" t="s">
        <v>3119</v>
      </c>
    </row>
    <row r="147" spans="2:65" s="1" customFormat="1" ht="22.5" customHeight="1">
      <c r="B147" s="132"/>
      <c r="C147" s="168" t="s">
        <v>8</v>
      </c>
      <c r="D147" s="168" t="s">
        <v>217</v>
      </c>
      <c r="E147" s="169" t="s">
        <v>1091</v>
      </c>
      <c r="F147" s="252" t="s">
        <v>1092</v>
      </c>
      <c r="G147" s="251"/>
      <c r="H147" s="251"/>
      <c r="I147" s="251"/>
      <c r="J147" s="170" t="s">
        <v>906</v>
      </c>
      <c r="K147" s="171">
        <v>20.336</v>
      </c>
      <c r="L147" s="253">
        <v>0</v>
      </c>
      <c r="M147" s="251"/>
      <c r="N147" s="254">
        <f t="shared" si="15"/>
        <v>0</v>
      </c>
      <c r="O147" s="251"/>
      <c r="P147" s="251"/>
      <c r="Q147" s="251"/>
      <c r="R147" s="134"/>
      <c r="T147" s="165" t="s">
        <v>3</v>
      </c>
      <c r="U147" s="40" t="s">
        <v>39</v>
      </c>
      <c r="V147" s="32"/>
      <c r="W147" s="166">
        <f t="shared" si="16"/>
        <v>0</v>
      </c>
      <c r="X147" s="166">
        <v>0</v>
      </c>
      <c r="Y147" s="166">
        <f t="shared" si="17"/>
        <v>0</v>
      </c>
      <c r="Z147" s="166">
        <v>0</v>
      </c>
      <c r="AA147" s="167">
        <f t="shared" si="18"/>
        <v>0</v>
      </c>
      <c r="AR147" s="14" t="s">
        <v>212</v>
      </c>
      <c r="AT147" s="14" t="s">
        <v>217</v>
      </c>
      <c r="AU147" s="14" t="s">
        <v>9</v>
      </c>
      <c r="AY147" s="14" t="s">
        <v>196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9</v>
      </c>
      <c r="BK147" s="110">
        <f t="shared" si="24"/>
        <v>0</v>
      </c>
      <c r="BL147" s="14" t="s">
        <v>212</v>
      </c>
      <c r="BM147" s="14" t="s">
        <v>3120</v>
      </c>
    </row>
    <row r="148" spans="2:65" s="1" customFormat="1" ht="22.5" customHeight="1">
      <c r="B148" s="132"/>
      <c r="C148" s="168" t="s">
        <v>410</v>
      </c>
      <c r="D148" s="168" t="s">
        <v>217</v>
      </c>
      <c r="E148" s="169" t="s">
        <v>1094</v>
      </c>
      <c r="F148" s="252" t="s">
        <v>1095</v>
      </c>
      <c r="G148" s="251"/>
      <c r="H148" s="251"/>
      <c r="I148" s="251"/>
      <c r="J148" s="170" t="s">
        <v>906</v>
      </c>
      <c r="K148" s="171">
        <v>183.024</v>
      </c>
      <c r="L148" s="253">
        <v>0</v>
      </c>
      <c r="M148" s="251"/>
      <c r="N148" s="254">
        <f t="shared" si="15"/>
        <v>0</v>
      </c>
      <c r="O148" s="251"/>
      <c r="P148" s="251"/>
      <c r="Q148" s="251"/>
      <c r="R148" s="134"/>
      <c r="T148" s="165" t="s">
        <v>3</v>
      </c>
      <c r="U148" s="40" t="s">
        <v>39</v>
      </c>
      <c r="V148" s="32"/>
      <c r="W148" s="166">
        <f t="shared" si="16"/>
        <v>0</v>
      </c>
      <c r="X148" s="166">
        <v>0</v>
      </c>
      <c r="Y148" s="166">
        <f t="shared" si="17"/>
        <v>0</v>
      </c>
      <c r="Z148" s="166">
        <v>0</v>
      </c>
      <c r="AA148" s="167">
        <f t="shared" si="18"/>
        <v>0</v>
      </c>
      <c r="AR148" s="14" t="s">
        <v>212</v>
      </c>
      <c r="AT148" s="14" t="s">
        <v>217</v>
      </c>
      <c r="AU148" s="14" t="s">
        <v>9</v>
      </c>
      <c r="AY148" s="14" t="s">
        <v>196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9</v>
      </c>
      <c r="BK148" s="110">
        <f t="shared" si="24"/>
        <v>0</v>
      </c>
      <c r="BL148" s="14" t="s">
        <v>212</v>
      </c>
      <c r="BM148" s="14" t="s">
        <v>3121</v>
      </c>
    </row>
    <row r="149" spans="2:65" s="1" customFormat="1" ht="22.5" customHeight="1">
      <c r="B149" s="132"/>
      <c r="C149" s="168" t="s">
        <v>565</v>
      </c>
      <c r="D149" s="168" t="s">
        <v>217</v>
      </c>
      <c r="E149" s="169" t="s">
        <v>1097</v>
      </c>
      <c r="F149" s="252" t="s">
        <v>1098</v>
      </c>
      <c r="G149" s="251"/>
      <c r="H149" s="251"/>
      <c r="I149" s="251"/>
      <c r="J149" s="170" t="s">
        <v>906</v>
      </c>
      <c r="K149" s="171">
        <v>20.336</v>
      </c>
      <c r="L149" s="253">
        <v>0</v>
      </c>
      <c r="M149" s="251"/>
      <c r="N149" s="254">
        <f t="shared" si="15"/>
        <v>0</v>
      </c>
      <c r="O149" s="251"/>
      <c r="P149" s="251"/>
      <c r="Q149" s="251"/>
      <c r="R149" s="134"/>
      <c r="T149" s="165" t="s">
        <v>3</v>
      </c>
      <c r="U149" s="40" t="s">
        <v>39</v>
      </c>
      <c r="V149" s="32"/>
      <c r="W149" s="166">
        <f t="shared" si="16"/>
        <v>0</v>
      </c>
      <c r="X149" s="166">
        <v>0</v>
      </c>
      <c r="Y149" s="166">
        <f t="shared" si="17"/>
        <v>0</v>
      </c>
      <c r="Z149" s="166">
        <v>0</v>
      </c>
      <c r="AA149" s="167">
        <f t="shared" si="18"/>
        <v>0</v>
      </c>
      <c r="AR149" s="14" t="s">
        <v>212</v>
      </c>
      <c r="AT149" s="14" t="s">
        <v>217</v>
      </c>
      <c r="AU149" s="14" t="s">
        <v>9</v>
      </c>
      <c r="AY149" s="14" t="s">
        <v>196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9</v>
      </c>
      <c r="BK149" s="110">
        <f t="shared" si="24"/>
        <v>0</v>
      </c>
      <c r="BL149" s="14" t="s">
        <v>212</v>
      </c>
      <c r="BM149" s="14" t="s">
        <v>3122</v>
      </c>
    </row>
    <row r="150" spans="2:65" s="1" customFormat="1" ht="22.5" customHeight="1">
      <c r="B150" s="132"/>
      <c r="C150" s="168" t="s">
        <v>413</v>
      </c>
      <c r="D150" s="168" t="s">
        <v>217</v>
      </c>
      <c r="E150" s="169" t="s">
        <v>1100</v>
      </c>
      <c r="F150" s="252" t="s">
        <v>1101</v>
      </c>
      <c r="G150" s="251"/>
      <c r="H150" s="251"/>
      <c r="I150" s="251"/>
      <c r="J150" s="170" t="s">
        <v>906</v>
      </c>
      <c r="K150" s="171">
        <v>162.688</v>
      </c>
      <c r="L150" s="253">
        <v>0</v>
      </c>
      <c r="M150" s="251"/>
      <c r="N150" s="254">
        <f t="shared" si="15"/>
        <v>0</v>
      </c>
      <c r="O150" s="251"/>
      <c r="P150" s="251"/>
      <c r="Q150" s="251"/>
      <c r="R150" s="134"/>
      <c r="T150" s="165" t="s">
        <v>3</v>
      </c>
      <c r="U150" s="40" t="s">
        <v>39</v>
      </c>
      <c r="V150" s="32"/>
      <c r="W150" s="166">
        <f t="shared" si="16"/>
        <v>0</v>
      </c>
      <c r="X150" s="166">
        <v>0</v>
      </c>
      <c r="Y150" s="166">
        <f t="shared" si="17"/>
        <v>0</v>
      </c>
      <c r="Z150" s="166">
        <v>0</v>
      </c>
      <c r="AA150" s="167">
        <f t="shared" si="18"/>
        <v>0</v>
      </c>
      <c r="AR150" s="14" t="s">
        <v>212</v>
      </c>
      <c r="AT150" s="14" t="s">
        <v>217</v>
      </c>
      <c r="AU150" s="14" t="s">
        <v>9</v>
      </c>
      <c r="AY150" s="14" t="s">
        <v>196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9</v>
      </c>
      <c r="BK150" s="110">
        <f t="shared" si="24"/>
        <v>0</v>
      </c>
      <c r="BL150" s="14" t="s">
        <v>212</v>
      </c>
      <c r="BM150" s="14" t="s">
        <v>3123</v>
      </c>
    </row>
    <row r="151" spans="2:65" s="1" customFormat="1" ht="22.5" customHeight="1">
      <c r="B151" s="132"/>
      <c r="C151" s="168" t="s">
        <v>284</v>
      </c>
      <c r="D151" s="168" t="s">
        <v>217</v>
      </c>
      <c r="E151" s="169" t="s">
        <v>3124</v>
      </c>
      <c r="F151" s="252" t="s">
        <v>3125</v>
      </c>
      <c r="G151" s="251"/>
      <c r="H151" s="251"/>
      <c r="I151" s="251"/>
      <c r="J151" s="170" t="s">
        <v>906</v>
      </c>
      <c r="K151" s="171">
        <v>20.336</v>
      </c>
      <c r="L151" s="253">
        <v>0</v>
      </c>
      <c r="M151" s="251"/>
      <c r="N151" s="254">
        <f t="shared" si="15"/>
        <v>0</v>
      </c>
      <c r="O151" s="251"/>
      <c r="P151" s="251"/>
      <c r="Q151" s="251"/>
      <c r="R151" s="134"/>
      <c r="T151" s="165" t="s">
        <v>3</v>
      </c>
      <c r="U151" s="40" t="s">
        <v>39</v>
      </c>
      <c r="V151" s="32"/>
      <c r="W151" s="166">
        <f t="shared" si="16"/>
        <v>0</v>
      </c>
      <c r="X151" s="166">
        <v>0</v>
      </c>
      <c r="Y151" s="166">
        <f t="shared" si="17"/>
        <v>0</v>
      </c>
      <c r="Z151" s="166">
        <v>0</v>
      </c>
      <c r="AA151" s="167">
        <f t="shared" si="18"/>
        <v>0</v>
      </c>
      <c r="AR151" s="14" t="s">
        <v>212</v>
      </c>
      <c r="AT151" s="14" t="s">
        <v>217</v>
      </c>
      <c r="AU151" s="14" t="s">
        <v>9</v>
      </c>
      <c r="AY151" s="14" t="s">
        <v>196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9</v>
      </c>
      <c r="BK151" s="110">
        <f t="shared" si="24"/>
        <v>0</v>
      </c>
      <c r="BL151" s="14" t="s">
        <v>212</v>
      </c>
      <c r="BM151" s="14" t="s">
        <v>3126</v>
      </c>
    </row>
    <row r="152" spans="2:65" s="1" customFormat="1" ht="22.5" customHeight="1">
      <c r="B152" s="132"/>
      <c r="C152" s="168" t="s">
        <v>292</v>
      </c>
      <c r="D152" s="168" t="s">
        <v>217</v>
      </c>
      <c r="E152" s="169" t="s">
        <v>3127</v>
      </c>
      <c r="F152" s="252" t="s">
        <v>1104</v>
      </c>
      <c r="G152" s="251"/>
      <c r="H152" s="251"/>
      <c r="I152" s="251"/>
      <c r="J152" s="170" t="s">
        <v>906</v>
      </c>
      <c r="K152" s="171">
        <v>20.336</v>
      </c>
      <c r="L152" s="253">
        <v>0</v>
      </c>
      <c r="M152" s="251"/>
      <c r="N152" s="254">
        <f t="shared" si="15"/>
        <v>0</v>
      </c>
      <c r="O152" s="251"/>
      <c r="P152" s="251"/>
      <c r="Q152" s="251"/>
      <c r="R152" s="134"/>
      <c r="T152" s="165" t="s">
        <v>3</v>
      </c>
      <c r="U152" s="40" t="s">
        <v>39</v>
      </c>
      <c r="V152" s="32"/>
      <c r="W152" s="166">
        <f t="shared" si="16"/>
        <v>0</v>
      </c>
      <c r="X152" s="166">
        <v>0</v>
      </c>
      <c r="Y152" s="166">
        <f t="shared" si="17"/>
        <v>0</v>
      </c>
      <c r="Z152" s="166">
        <v>0</v>
      </c>
      <c r="AA152" s="167">
        <f t="shared" si="18"/>
        <v>0</v>
      </c>
      <c r="AR152" s="14" t="s">
        <v>212</v>
      </c>
      <c r="AT152" s="14" t="s">
        <v>217</v>
      </c>
      <c r="AU152" s="14" t="s">
        <v>9</v>
      </c>
      <c r="AY152" s="14" t="s">
        <v>196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9</v>
      </c>
      <c r="BK152" s="110">
        <f t="shared" si="24"/>
        <v>0</v>
      </c>
      <c r="BL152" s="14" t="s">
        <v>212</v>
      </c>
      <c r="BM152" s="14" t="s">
        <v>3128</v>
      </c>
    </row>
    <row r="153" spans="2:63" s="10" customFormat="1" ht="37.35" customHeight="1">
      <c r="B153" s="150"/>
      <c r="C153" s="151"/>
      <c r="D153" s="152" t="s">
        <v>997</v>
      </c>
      <c r="E153" s="152"/>
      <c r="F153" s="152"/>
      <c r="G153" s="152"/>
      <c r="H153" s="152"/>
      <c r="I153" s="152"/>
      <c r="J153" s="152"/>
      <c r="K153" s="152"/>
      <c r="L153" s="152"/>
      <c r="M153" s="152"/>
      <c r="N153" s="266">
        <f>BK153</f>
        <v>0</v>
      </c>
      <c r="O153" s="267"/>
      <c r="P153" s="267"/>
      <c r="Q153" s="267"/>
      <c r="R153" s="153"/>
      <c r="T153" s="154"/>
      <c r="U153" s="151"/>
      <c r="V153" s="151"/>
      <c r="W153" s="155">
        <f>W154</f>
        <v>0</v>
      </c>
      <c r="X153" s="151"/>
      <c r="Y153" s="155">
        <f>Y154</f>
        <v>0</v>
      </c>
      <c r="Z153" s="151"/>
      <c r="AA153" s="156">
        <f>AA154</f>
        <v>0</v>
      </c>
      <c r="AR153" s="157" t="s">
        <v>9</v>
      </c>
      <c r="AT153" s="158" t="s">
        <v>73</v>
      </c>
      <c r="AU153" s="158" t="s">
        <v>74</v>
      </c>
      <c r="AY153" s="157" t="s">
        <v>196</v>
      </c>
      <c r="BK153" s="159">
        <f>BK154</f>
        <v>0</v>
      </c>
    </row>
    <row r="154" spans="2:65" s="1" customFormat="1" ht="31.5" customHeight="1">
      <c r="B154" s="132"/>
      <c r="C154" s="168" t="s">
        <v>416</v>
      </c>
      <c r="D154" s="168" t="s">
        <v>217</v>
      </c>
      <c r="E154" s="169" t="s">
        <v>3129</v>
      </c>
      <c r="F154" s="252" t="s">
        <v>3130</v>
      </c>
      <c r="G154" s="251"/>
      <c r="H154" s="251"/>
      <c r="I154" s="251"/>
      <c r="J154" s="170" t="s">
        <v>906</v>
      </c>
      <c r="K154" s="171">
        <v>77.5</v>
      </c>
      <c r="L154" s="253">
        <v>0</v>
      </c>
      <c r="M154" s="251"/>
      <c r="N154" s="254">
        <f>ROUND(L154*K154,0)</f>
        <v>0</v>
      </c>
      <c r="O154" s="251"/>
      <c r="P154" s="251"/>
      <c r="Q154" s="251"/>
      <c r="R154" s="134"/>
      <c r="T154" s="165" t="s">
        <v>3</v>
      </c>
      <c r="U154" s="40" t="s">
        <v>39</v>
      </c>
      <c r="V154" s="32"/>
      <c r="W154" s="166">
        <f>V154*K154</f>
        <v>0</v>
      </c>
      <c r="X154" s="166">
        <v>0</v>
      </c>
      <c r="Y154" s="166">
        <f>X154*K154</f>
        <v>0</v>
      </c>
      <c r="Z154" s="166">
        <v>0</v>
      </c>
      <c r="AA154" s="167">
        <f>Z154*K154</f>
        <v>0</v>
      </c>
      <c r="AR154" s="14" t="s">
        <v>212</v>
      </c>
      <c r="AT154" s="14" t="s">
        <v>217</v>
      </c>
      <c r="AU154" s="14" t="s">
        <v>9</v>
      </c>
      <c r="AY154" s="14" t="s">
        <v>196</v>
      </c>
      <c r="BE154" s="110">
        <f>IF(U154="základní",N154,0)</f>
        <v>0</v>
      </c>
      <c r="BF154" s="110">
        <f>IF(U154="snížená",N154,0)</f>
        <v>0</v>
      </c>
      <c r="BG154" s="110">
        <f>IF(U154="zákl. přenesená",N154,0)</f>
        <v>0</v>
      </c>
      <c r="BH154" s="110">
        <f>IF(U154="sníž. přenesená",N154,0)</f>
        <v>0</v>
      </c>
      <c r="BI154" s="110">
        <f>IF(U154="nulová",N154,0)</f>
        <v>0</v>
      </c>
      <c r="BJ154" s="14" t="s">
        <v>9</v>
      </c>
      <c r="BK154" s="110">
        <f>ROUND(L154*K154,0)</f>
        <v>0</v>
      </c>
      <c r="BL154" s="14" t="s">
        <v>212</v>
      </c>
      <c r="BM154" s="14" t="s">
        <v>3131</v>
      </c>
    </row>
    <row r="155" spans="2:63" s="1" customFormat="1" ht="49.9" customHeight="1">
      <c r="B155" s="31"/>
      <c r="C155" s="32"/>
      <c r="D155" s="152" t="s">
        <v>349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266">
        <f aca="true" t="shared" si="25" ref="N155:N160">BK155</f>
        <v>0</v>
      </c>
      <c r="O155" s="267"/>
      <c r="P155" s="267"/>
      <c r="Q155" s="267"/>
      <c r="R155" s="33"/>
      <c r="T155" s="70"/>
      <c r="U155" s="32"/>
      <c r="V155" s="32"/>
      <c r="W155" s="32"/>
      <c r="X155" s="32"/>
      <c r="Y155" s="32"/>
      <c r="Z155" s="32"/>
      <c r="AA155" s="71"/>
      <c r="AT155" s="14" t="s">
        <v>73</v>
      </c>
      <c r="AU155" s="14" t="s">
        <v>74</v>
      </c>
      <c r="AY155" s="14" t="s">
        <v>350</v>
      </c>
      <c r="BK155" s="110">
        <f>SUM(BK156:BK160)</f>
        <v>0</v>
      </c>
    </row>
    <row r="156" spans="2:63" s="1" customFormat="1" ht="22.35" customHeight="1">
      <c r="B156" s="31"/>
      <c r="C156" s="173" t="s">
        <v>3</v>
      </c>
      <c r="D156" s="173" t="s">
        <v>217</v>
      </c>
      <c r="E156" s="174" t="s">
        <v>3</v>
      </c>
      <c r="F156" s="257" t="s">
        <v>3</v>
      </c>
      <c r="G156" s="258"/>
      <c r="H156" s="258"/>
      <c r="I156" s="258"/>
      <c r="J156" s="175" t="s">
        <v>3</v>
      </c>
      <c r="K156" s="172"/>
      <c r="L156" s="253"/>
      <c r="M156" s="255"/>
      <c r="N156" s="256">
        <f t="shared" si="25"/>
        <v>0</v>
      </c>
      <c r="O156" s="255"/>
      <c r="P156" s="255"/>
      <c r="Q156" s="255"/>
      <c r="R156" s="33"/>
      <c r="T156" s="165" t="s">
        <v>3</v>
      </c>
      <c r="U156" s="176" t="s">
        <v>39</v>
      </c>
      <c r="V156" s="32"/>
      <c r="W156" s="32"/>
      <c r="X156" s="32"/>
      <c r="Y156" s="32"/>
      <c r="Z156" s="32"/>
      <c r="AA156" s="71"/>
      <c r="AT156" s="14" t="s">
        <v>350</v>
      </c>
      <c r="AU156" s="14" t="s">
        <v>9</v>
      </c>
      <c r="AY156" s="14" t="s">
        <v>350</v>
      </c>
      <c r="BE156" s="110">
        <f>IF(U156="základní",N156,0)</f>
        <v>0</v>
      </c>
      <c r="BF156" s="110">
        <f>IF(U156="snížená",N156,0)</f>
        <v>0</v>
      </c>
      <c r="BG156" s="110">
        <f>IF(U156="zákl. přenesená",N156,0)</f>
        <v>0</v>
      </c>
      <c r="BH156" s="110">
        <f>IF(U156="sníž. přenesená",N156,0)</f>
        <v>0</v>
      </c>
      <c r="BI156" s="110">
        <f>IF(U156="nulová",N156,0)</f>
        <v>0</v>
      </c>
      <c r="BJ156" s="14" t="s">
        <v>9</v>
      </c>
      <c r="BK156" s="110">
        <f>L156*K156</f>
        <v>0</v>
      </c>
    </row>
    <row r="157" spans="2:63" s="1" customFormat="1" ht="22.35" customHeight="1">
      <c r="B157" s="31"/>
      <c r="C157" s="173" t="s">
        <v>3</v>
      </c>
      <c r="D157" s="173" t="s">
        <v>217</v>
      </c>
      <c r="E157" s="174" t="s">
        <v>3</v>
      </c>
      <c r="F157" s="257" t="s">
        <v>3</v>
      </c>
      <c r="G157" s="258"/>
      <c r="H157" s="258"/>
      <c r="I157" s="258"/>
      <c r="J157" s="175" t="s">
        <v>3</v>
      </c>
      <c r="K157" s="172"/>
      <c r="L157" s="253"/>
      <c r="M157" s="255"/>
      <c r="N157" s="256">
        <f t="shared" si="25"/>
        <v>0</v>
      </c>
      <c r="O157" s="255"/>
      <c r="P157" s="255"/>
      <c r="Q157" s="255"/>
      <c r="R157" s="33"/>
      <c r="T157" s="165" t="s">
        <v>3</v>
      </c>
      <c r="U157" s="176" t="s">
        <v>39</v>
      </c>
      <c r="V157" s="32"/>
      <c r="W157" s="32"/>
      <c r="X157" s="32"/>
      <c r="Y157" s="32"/>
      <c r="Z157" s="32"/>
      <c r="AA157" s="71"/>
      <c r="AT157" s="14" t="s">
        <v>350</v>
      </c>
      <c r="AU157" s="14" t="s">
        <v>9</v>
      </c>
      <c r="AY157" s="14" t="s">
        <v>350</v>
      </c>
      <c r="BE157" s="110">
        <f>IF(U157="základní",N157,0)</f>
        <v>0</v>
      </c>
      <c r="BF157" s="110">
        <f>IF(U157="snížená",N157,0)</f>
        <v>0</v>
      </c>
      <c r="BG157" s="110">
        <f>IF(U157="zákl. přenesená",N157,0)</f>
        <v>0</v>
      </c>
      <c r="BH157" s="110">
        <f>IF(U157="sníž. přenesená",N157,0)</f>
        <v>0</v>
      </c>
      <c r="BI157" s="110">
        <f>IF(U157="nulová",N157,0)</f>
        <v>0</v>
      </c>
      <c r="BJ157" s="14" t="s">
        <v>9</v>
      </c>
      <c r="BK157" s="110">
        <f>L157*K157</f>
        <v>0</v>
      </c>
    </row>
    <row r="158" spans="2:63" s="1" customFormat="1" ht="22.35" customHeight="1">
      <c r="B158" s="31"/>
      <c r="C158" s="173" t="s">
        <v>3</v>
      </c>
      <c r="D158" s="173" t="s">
        <v>217</v>
      </c>
      <c r="E158" s="174" t="s">
        <v>3</v>
      </c>
      <c r="F158" s="257" t="s">
        <v>3</v>
      </c>
      <c r="G158" s="258"/>
      <c r="H158" s="258"/>
      <c r="I158" s="258"/>
      <c r="J158" s="175" t="s">
        <v>3</v>
      </c>
      <c r="K158" s="172"/>
      <c r="L158" s="253"/>
      <c r="M158" s="255"/>
      <c r="N158" s="256">
        <f t="shared" si="25"/>
        <v>0</v>
      </c>
      <c r="O158" s="255"/>
      <c r="P158" s="255"/>
      <c r="Q158" s="255"/>
      <c r="R158" s="33"/>
      <c r="T158" s="165" t="s">
        <v>3</v>
      </c>
      <c r="U158" s="176" t="s">
        <v>39</v>
      </c>
      <c r="V158" s="32"/>
      <c r="W158" s="32"/>
      <c r="X158" s="32"/>
      <c r="Y158" s="32"/>
      <c r="Z158" s="32"/>
      <c r="AA158" s="71"/>
      <c r="AT158" s="14" t="s">
        <v>350</v>
      </c>
      <c r="AU158" s="14" t="s">
        <v>9</v>
      </c>
      <c r="AY158" s="14" t="s">
        <v>350</v>
      </c>
      <c r="BE158" s="110">
        <f>IF(U158="základní",N158,0)</f>
        <v>0</v>
      </c>
      <c r="BF158" s="110">
        <f>IF(U158="snížená",N158,0)</f>
        <v>0</v>
      </c>
      <c r="BG158" s="110">
        <f>IF(U158="zákl. přenesená",N158,0)</f>
        <v>0</v>
      </c>
      <c r="BH158" s="110">
        <f>IF(U158="sníž. přenesená",N158,0)</f>
        <v>0</v>
      </c>
      <c r="BI158" s="110">
        <f>IF(U158="nulová",N158,0)</f>
        <v>0</v>
      </c>
      <c r="BJ158" s="14" t="s">
        <v>9</v>
      </c>
      <c r="BK158" s="110">
        <f>L158*K158</f>
        <v>0</v>
      </c>
    </row>
    <row r="159" spans="2:63" s="1" customFormat="1" ht="22.35" customHeight="1">
      <c r="B159" s="31"/>
      <c r="C159" s="173" t="s">
        <v>3</v>
      </c>
      <c r="D159" s="173" t="s">
        <v>217</v>
      </c>
      <c r="E159" s="174" t="s">
        <v>3</v>
      </c>
      <c r="F159" s="257" t="s">
        <v>3</v>
      </c>
      <c r="G159" s="258"/>
      <c r="H159" s="258"/>
      <c r="I159" s="258"/>
      <c r="J159" s="175" t="s">
        <v>3</v>
      </c>
      <c r="K159" s="172"/>
      <c r="L159" s="253"/>
      <c r="M159" s="255"/>
      <c r="N159" s="256">
        <f t="shared" si="25"/>
        <v>0</v>
      </c>
      <c r="O159" s="255"/>
      <c r="P159" s="255"/>
      <c r="Q159" s="255"/>
      <c r="R159" s="33"/>
      <c r="T159" s="165" t="s">
        <v>3</v>
      </c>
      <c r="U159" s="176" t="s">
        <v>39</v>
      </c>
      <c r="V159" s="32"/>
      <c r="W159" s="32"/>
      <c r="X159" s="32"/>
      <c r="Y159" s="32"/>
      <c r="Z159" s="32"/>
      <c r="AA159" s="71"/>
      <c r="AT159" s="14" t="s">
        <v>350</v>
      </c>
      <c r="AU159" s="14" t="s">
        <v>9</v>
      </c>
      <c r="AY159" s="14" t="s">
        <v>350</v>
      </c>
      <c r="BE159" s="110">
        <f>IF(U159="základní",N159,0)</f>
        <v>0</v>
      </c>
      <c r="BF159" s="110">
        <f>IF(U159="snížená",N159,0)</f>
        <v>0</v>
      </c>
      <c r="BG159" s="110">
        <f>IF(U159="zákl. přenesená",N159,0)</f>
        <v>0</v>
      </c>
      <c r="BH159" s="110">
        <f>IF(U159="sníž. přenesená",N159,0)</f>
        <v>0</v>
      </c>
      <c r="BI159" s="110">
        <f>IF(U159="nulová",N159,0)</f>
        <v>0</v>
      </c>
      <c r="BJ159" s="14" t="s">
        <v>9</v>
      </c>
      <c r="BK159" s="110">
        <f>L159*K159</f>
        <v>0</v>
      </c>
    </row>
    <row r="160" spans="2:63" s="1" customFormat="1" ht="22.35" customHeight="1">
      <c r="B160" s="31"/>
      <c r="C160" s="173" t="s">
        <v>3</v>
      </c>
      <c r="D160" s="173" t="s">
        <v>217</v>
      </c>
      <c r="E160" s="174" t="s">
        <v>3</v>
      </c>
      <c r="F160" s="257" t="s">
        <v>3</v>
      </c>
      <c r="G160" s="258"/>
      <c r="H160" s="258"/>
      <c r="I160" s="258"/>
      <c r="J160" s="175" t="s">
        <v>3</v>
      </c>
      <c r="K160" s="172"/>
      <c r="L160" s="253"/>
      <c r="M160" s="255"/>
      <c r="N160" s="256">
        <f t="shared" si="25"/>
        <v>0</v>
      </c>
      <c r="O160" s="255"/>
      <c r="P160" s="255"/>
      <c r="Q160" s="255"/>
      <c r="R160" s="33"/>
      <c r="T160" s="165" t="s">
        <v>3</v>
      </c>
      <c r="U160" s="176" t="s">
        <v>39</v>
      </c>
      <c r="V160" s="52"/>
      <c r="W160" s="52"/>
      <c r="X160" s="52"/>
      <c r="Y160" s="52"/>
      <c r="Z160" s="52"/>
      <c r="AA160" s="54"/>
      <c r="AT160" s="14" t="s">
        <v>350</v>
      </c>
      <c r="AU160" s="14" t="s">
        <v>9</v>
      </c>
      <c r="AY160" s="14" t="s">
        <v>350</v>
      </c>
      <c r="BE160" s="110">
        <f>IF(U160="základní",N160,0)</f>
        <v>0</v>
      </c>
      <c r="BF160" s="110">
        <f>IF(U160="snížená",N160,0)</f>
        <v>0</v>
      </c>
      <c r="BG160" s="110">
        <f>IF(U160="zákl. přenesená",N160,0)</f>
        <v>0</v>
      </c>
      <c r="BH160" s="110">
        <f>IF(U160="sníž. přenesená",N160,0)</f>
        <v>0</v>
      </c>
      <c r="BI160" s="110">
        <f>IF(U160="nulová",N160,0)</f>
        <v>0</v>
      </c>
      <c r="BJ160" s="14" t="s">
        <v>9</v>
      </c>
      <c r="BK160" s="110">
        <f>L160*K160</f>
        <v>0</v>
      </c>
    </row>
    <row r="161" spans="2:18" s="1" customFormat="1" ht="6.95" customHeight="1">
      <c r="B161" s="55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7"/>
    </row>
  </sheetData>
  <mergeCells count="171">
    <mergeCell ref="H1:K1"/>
    <mergeCell ref="S2:AC2"/>
    <mergeCell ref="F159:I159"/>
    <mergeCell ref="L159:M159"/>
    <mergeCell ref="N159:Q159"/>
    <mergeCell ref="F160:I160"/>
    <mergeCell ref="L160:M160"/>
    <mergeCell ref="N160:Q160"/>
    <mergeCell ref="N123:Q123"/>
    <mergeCell ref="N124:Q124"/>
    <mergeCell ref="N138:Q138"/>
    <mergeCell ref="N140:Q140"/>
    <mergeCell ref="N145:Q145"/>
    <mergeCell ref="N153:Q153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M119:Q119"/>
    <mergeCell ref="M120:Q120"/>
    <mergeCell ref="F122:I122"/>
    <mergeCell ref="L122:M122"/>
    <mergeCell ref="N122:Q122"/>
    <mergeCell ref="F125:I125"/>
    <mergeCell ref="L125:M125"/>
    <mergeCell ref="N125:Q125"/>
    <mergeCell ref="F126:I126"/>
    <mergeCell ref="L126:M126"/>
    <mergeCell ref="N126:Q126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156:D161">
      <formula1>"K,M"</formula1>
    </dataValidation>
    <dataValidation type="list" allowBlank="1" showInputMessage="1" showErrorMessage="1" error="Povoleny jsou hodnoty základní, snížená, zákl. přenesená, sníž. přenesená, nulová." sqref="U156:U161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141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2841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351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N101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ROUND((((SUM(BE101:BE108)+SUM(BE127:BE157))+SUM(BE159:BE163))),2)</f>
        <v>0</v>
      </c>
      <c r="I33" s="204"/>
      <c r="J33" s="204"/>
      <c r="K33" s="32"/>
      <c r="L33" s="32"/>
      <c r="M33" s="233">
        <f>ROUND(((ROUND((SUM(BE101:BE108)+SUM(BE127:BE157)),2)*F33)+SUM(BE159:BE163)*F33),2)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ROUND((((SUM(BF101:BF108)+SUM(BF127:BF157))+SUM(BF159:BF163))),2)</f>
        <v>0</v>
      </c>
      <c r="I34" s="204"/>
      <c r="J34" s="204"/>
      <c r="K34" s="32"/>
      <c r="L34" s="32"/>
      <c r="M34" s="233">
        <f>ROUND(((ROUND((SUM(BF101:BF108)+SUM(BF127:BF157)),2)*F34)+SUM(BF159:BF163)*F34),2)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ROUND((((SUM(BG101:BG108)+SUM(BG127:BG157))+SUM(BG159:BG163))),2)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ROUND((((SUM(BH101:BH108)+SUM(BH127:BH157))+SUM(BH159:BH163))),2)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ROUND((((SUM(BI101:BI108)+SUM(BI127:BI157))+SUM(BI159:BI163))),2)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2841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MR a EL - M + R a ELEKTROINSTALACE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N127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3132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N128</f>
        <v>0</v>
      </c>
      <c r="O90" s="239"/>
      <c r="P90" s="239"/>
      <c r="Q90" s="239"/>
      <c r="R90" s="127"/>
    </row>
    <row r="91" spans="2:18" s="7" customFormat="1" ht="24.95" customHeight="1">
      <c r="B91" s="124"/>
      <c r="C91" s="125"/>
      <c r="D91" s="126" t="s">
        <v>3133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8">
        <f>N136</f>
        <v>0</v>
      </c>
      <c r="O91" s="239"/>
      <c r="P91" s="239"/>
      <c r="Q91" s="239"/>
      <c r="R91" s="127"/>
    </row>
    <row r="92" spans="2:18" s="7" customFormat="1" ht="24.95" customHeight="1">
      <c r="B92" s="124"/>
      <c r="C92" s="125"/>
      <c r="D92" s="126" t="s">
        <v>3134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8">
        <f>N137</f>
        <v>0</v>
      </c>
      <c r="O92" s="239"/>
      <c r="P92" s="239"/>
      <c r="Q92" s="239"/>
      <c r="R92" s="127"/>
    </row>
    <row r="93" spans="2:18" s="8" customFormat="1" ht="19.9" customHeight="1">
      <c r="B93" s="128"/>
      <c r="C93" s="95"/>
      <c r="D93" s="106" t="s">
        <v>3135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N138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3136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N140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3137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N145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3138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N153</f>
        <v>0</v>
      </c>
      <c r="O96" s="220"/>
      <c r="P96" s="220"/>
      <c r="Q96" s="220"/>
      <c r="R96" s="129"/>
    </row>
    <row r="97" spans="2:18" s="8" customFormat="1" ht="19.9" customHeight="1">
      <c r="B97" s="128"/>
      <c r="C97" s="95"/>
      <c r="D97" s="106" t="s">
        <v>3139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N154</f>
        <v>0</v>
      </c>
      <c r="O97" s="220"/>
      <c r="P97" s="220"/>
      <c r="Q97" s="220"/>
      <c r="R97" s="129"/>
    </row>
    <row r="98" spans="2:18" s="7" customFormat="1" ht="24.95" customHeight="1">
      <c r="B98" s="124"/>
      <c r="C98" s="125"/>
      <c r="D98" s="126" t="s">
        <v>3140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38">
        <f>N157</f>
        <v>0</v>
      </c>
      <c r="O98" s="239"/>
      <c r="P98" s="239"/>
      <c r="Q98" s="239"/>
      <c r="R98" s="127"/>
    </row>
    <row r="99" spans="2:18" s="7" customFormat="1" ht="21.75" customHeight="1">
      <c r="B99" s="124"/>
      <c r="C99" s="125"/>
      <c r="D99" s="126" t="s">
        <v>172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40">
        <f>N158</f>
        <v>0</v>
      </c>
      <c r="O99" s="239"/>
      <c r="P99" s="239"/>
      <c r="Q99" s="239"/>
      <c r="R99" s="127"/>
    </row>
    <row r="100" spans="2:18" s="1" customFormat="1" ht="21.7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>
      <c r="B101" s="31"/>
      <c r="C101" s="123" t="s">
        <v>173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41">
        <f>ROUND(N102+N103+N104+N105+N106+N107,2)</f>
        <v>0</v>
      </c>
      <c r="O101" s="204"/>
      <c r="P101" s="204"/>
      <c r="Q101" s="204"/>
      <c r="R101" s="33"/>
      <c r="T101" s="130"/>
      <c r="U101" s="131" t="s">
        <v>38</v>
      </c>
    </row>
    <row r="102" spans="2:65" s="1" customFormat="1" ht="18" customHeight="1">
      <c r="B102" s="132"/>
      <c r="C102" s="133"/>
      <c r="D102" s="227" t="s">
        <v>174</v>
      </c>
      <c r="E102" s="242"/>
      <c r="F102" s="242"/>
      <c r="G102" s="242"/>
      <c r="H102" s="242"/>
      <c r="I102" s="133"/>
      <c r="J102" s="133"/>
      <c r="K102" s="133"/>
      <c r="L102" s="133"/>
      <c r="M102" s="133"/>
      <c r="N102" s="228">
        <f>ROUND(N89*T102,2)</f>
        <v>0</v>
      </c>
      <c r="O102" s="242"/>
      <c r="P102" s="242"/>
      <c r="Q102" s="242"/>
      <c r="R102" s="134"/>
      <c r="S102" s="133"/>
      <c r="T102" s="135"/>
      <c r="U102" s="136" t="s">
        <v>39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175</v>
      </c>
      <c r="AZ102" s="137"/>
      <c r="BA102" s="137"/>
      <c r="BB102" s="137"/>
      <c r="BC102" s="137"/>
      <c r="BD102" s="137"/>
      <c r="BE102" s="139">
        <f aca="true" t="shared" si="0" ref="BE102:BE107">IF(U102="základní",N102,0)</f>
        <v>0</v>
      </c>
      <c r="BF102" s="139">
        <f aca="true" t="shared" si="1" ref="BF102:BF107">IF(U102="snížená",N102,0)</f>
        <v>0</v>
      </c>
      <c r="BG102" s="139">
        <f aca="true" t="shared" si="2" ref="BG102:BG107">IF(U102="zákl. přenesená",N102,0)</f>
        <v>0</v>
      </c>
      <c r="BH102" s="139">
        <f aca="true" t="shared" si="3" ref="BH102:BH107">IF(U102="sníž. přenesená",N102,0)</f>
        <v>0</v>
      </c>
      <c r="BI102" s="139">
        <f aca="true" t="shared" si="4" ref="BI102:BI107">IF(U102="nulová",N102,0)</f>
        <v>0</v>
      </c>
      <c r="BJ102" s="138" t="s">
        <v>9</v>
      </c>
      <c r="BK102" s="137"/>
      <c r="BL102" s="137"/>
      <c r="BM102" s="137"/>
    </row>
    <row r="103" spans="2:65" s="1" customFormat="1" ht="18" customHeight="1">
      <c r="B103" s="132"/>
      <c r="C103" s="133"/>
      <c r="D103" s="227" t="s">
        <v>176</v>
      </c>
      <c r="E103" s="242"/>
      <c r="F103" s="242"/>
      <c r="G103" s="242"/>
      <c r="H103" s="242"/>
      <c r="I103" s="133"/>
      <c r="J103" s="133"/>
      <c r="K103" s="133"/>
      <c r="L103" s="133"/>
      <c r="M103" s="133"/>
      <c r="N103" s="228">
        <f>ROUND(N89*T103,2)</f>
        <v>0</v>
      </c>
      <c r="O103" s="242"/>
      <c r="P103" s="242"/>
      <c r="Q103" s="242"/>
      <c r="R103" s="134"/>
      <c r="S103" s="133"/>
      <c r="T103" s="135"/>
      <c r="U103" s="136" t="s">
        <v>39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175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9</v>
      </c>
      <c r="BK103" s="137"/>
      <c r="BL103" s="137"/>
      <c r="BM103" s="137"/>
    </row>
    <row r="104" spans="2:65" s="1" customFormat="1" ht="18" customHeight="1">
      <c r="B104" s="132"/>
      <c r="C104" s="133"/>
      <c r="D104" s="227" t="s">
        <v>177</v>
      </c>
      <c r="E104" s="242"/>
      <c r="F104" s="242"/>
      <c r="G104" s="242"/>
      <c r="H104" s="242"/>
      <c r="I104" s="133"/>
      <c r="J104" s="133"/>
      <c r="K104" s="133"/>
      <c r="L104" s="133"/>
      <c r="M104" s="133"/>
      <c r="N104" s="228">
        <f>ROUND(N89*T104,2)</f>
        <v>0</v>
      </c>
      <c r="O104" s="242"/>
      <c r="P104" s="242"/>
      <c r="Q104" s="242"/>
      <c r="R104" s="134"/>
      <c r="S104" s="133"/>
      <c r="T104" s="135"/>
      <c r="U104" s="136" t="s">
        <v>39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175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9</v>
      </c>
      <c r="BK104" s="137"/>
      <c r="BL104" s="137"/>
      <c r="BM104" s="137"/>
    </row>
    <row r="105" spans="2:65" s="1" customFormat="1" ht="18" customHeight="1">
      <c r="B105" s="132"/>
      <c r="C105" s="133"/>
      <c r="D105" s="227" t="s">
        <v>178</v>
      </c>
      <c r="E105" s="242"/>
      <c r="F105" s="242"/>
      <c r="G105" s="242"/>
      <c r="H105" s="242"/>
      <c r="I105" s="133"/>
      <c r="J105" s="133"/>
      <c r="K105" s="133"/>
      <c r="L105" s="133"/>
      <c r="M105" s="133"/>
      <c r="N105" s="228">
        <f>ROUND(N89*T105,2)</f>
        <v>0</v>
      </c>
      <c r="O105" s="242"/>
      <c r="P105" s="242"/>
      <c r="Q105" s="242"/>
      <c r="R105" s="134"/>
      <c r="S105" s="133"/>
      <c r="T105" s="135"/>
      <c r="U105" s="136" t="s">
        <v>39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175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9</v>
      </c>
      <c r="BK105" s="137"/>
      <c r="BL105" s="137"/>
      <c r="BM105" s="137"/>
    </row>
    <row r="106" spans="2:65" s="1" customFormat="1" ht="18" customHeight="1">
      <c r="B106" s="132"/>
      <c r="C106" s="133"/>
      <c r="D106" s="227" t="s">
        <v>179</v>
      </c>
      <c r="E106" s="242"/>
      <c r="F106" s="242"/>
      <c r="G106" s="242"/>
      <c r="H106" s="242"/>
      <c r="I106" s="133"/>
      <c r="J106" s="133"/>
      <c r="K106" s="133"/>
      <c r="L106" s="133"/>
      <c r="M106" s="133"/>
      <c r="N106" s="228">
        <f>ROUND(N89*T106,2)</f>
        <v>0</v>
      </c>
      <c r="O106" s="242"/>
      <c r="P106" s="242"/>
      <c r="Q106" s="242"/>
      <c r="R106" s="134"/>
      <c r="S106" s="133"/>
      <c r="T106" s="135"/>
      <c r="U106" s="136" t="s">
        <v>39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175</v>
      </c>
      <c r="AZ106" s="137"/>
      <c r="BA106" s="137"/>
      <c r="BB106" s="137"/>
      <c r="BC106" s="137"/>
      <c r="BD106" s="137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9</v>
      </c>
      <c r="BK106" s="137"/>
      <c r="BL106" s="137"/>
      <c r="BM106" s="137"/>
    </row>
    <row r="107" spans="2:65" s="1" customFormat="1" ht="18" customHeight="1">
      <c r="B107" s="132"/>
      <c r="C107" s="133"/>
      <c r="D107" s="140" t="s">
        <v>180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228">
        <f>ROUND(N89*T107,2)</f>
        <v>0</v>
      </c>
      <c r="O107" s="242"/>
      <c r="P107" s="242"/>
      <c r="Q107" s="242"/>
      <c r="R107" s="134"/>
      <c r="S107" s="133"/>
      <c r="T107" s="141"/>
      <c r="U107" s="142" t="s">
        <v>39</v>
      </c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8" t="s">
        <v>181</v>
      </c>
      <c r="AZ107" s="137"/>
      <c r="BA107" s="137"/>
      <c r="BB107" s="137"/>
      <c r="BC107" s="137"/>
      <c r="BD107" s="137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9</v>
      </c>
      <c r="BK107" s="137"/>
      <c r="BL107" s="137"/>
      <c r="BM107" s="137"/>
    </row>
    <row r="108" spans="2:18" s="1" customFormat="1" ht="13.5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29.25" customHeight="1">
      <c r="B109" s="31"/>
      <c r="C109" s="115" t="s">
        <v>150</v>
      </c>
      <c r="D109" s="116"/>
      <c r="E109" s="116"/>
      <c r="F109" s="116"/>
      <c r="G109" s="116"/>
      <c r="H109" s="116"/>
      <c r="I109" s="116"/>
      <c r="J109" s="116"/>
      <c r="K109" s="116"/>
      <c r="L109" s="225">
        <f>ROUND(SUM(N89+N101),2)</f>
        <v>0</v>
      </c>
      <c r="M109" s="237"/>
      <c r="N109" s="237"/>
      <c r="O109" s="237"/>
      <c r="P109" s="237"/>
      <c r="Q109" s="237"/>
      <c r="R109" s="33"/>
    </row>
    <row r="110" spans="2:18" s="1" customFormat="1" ht="6.95" customHeight="1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4" spans="2:18" s="1" customFormat="1" ht="6.95" customHeight="1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5" spans="2:18" s="1" customFormat="1" ht="36.95" customHeight="1">
      <c r="B115" s="31"/>
      <c r="C115" s="185" t="s">
        <v>182</v>
      </c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33"/>
    </row>
    <row r="116" spans="2:18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30" customHeight="1">
      <c r="B117" s="31"/>
      <c r="C117" s="26" t="s">
        <v>18</v>
      </c>
      <c r="D117" s="32"/>
      <c r="E117" s="32"/>
      <c r="F117" s="229" t="str">
        <f>F6</f>
        <v>ODOLOV</v>
      </c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32"/>
      <c r="R117" s="33"/>
    </row>
    <row r="118" spans="2:18" ht="30" customHeight="1">
      <c r="B118" s="18"/>
      <c r="C118" s="26" t="s">
        <v>153</v>
      </c>
      <c r="D118" s="19"/>
      <c r="E118" s="19"/>
      <c r="F118" s="229" t="s">
        <v>2841</v>
      </c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9"/>
      <c r="R118" s="20"/>
    </row>
    <row r="119" spans="2:18" s="1" customFormat="1" ht="36.95" customHeight="1">
      <c r="B119" s="31"/>
      <c r="C119" s="65" t="s">
        <v>155</v>
      </c>
      <c r="D119" s="32"/>
      <c r="E119" s="32"/>
      <c r="F119" s="205" t="str">
        <f>F8</f>
        <v>MR a EL - M + R a ELEKTROINSTALACE</v>
      </c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32"/>
      <c r="R119" s="33"/>
    </row>
    <row r="120" spans="2:18" s="1" customFormat="1" ht="6.9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18" s="1" customFormat="1" ht="18" customHeight="1">
      <c r="B121" s="31"/>
      <c r="C121" s="26" t="s">
        <v>22</v>
      </c>
      <c r="D121" s="32"/>
      <c r="E121" s="32"/>
      <c r="F121" s="24" t="str">
        <f>F10</f>
        <v xml:space="preserve"> </v>
      </c>
      <c r="G121" s="32"/>
      <c r="H121" s="32"/>
      <c r="I121" s="32"/>
      <c r="J121" s="32"/>
      <c r="K121" s="26" t="s">
        <v>24</v>
      </c>
      <c r="L121" s="32"/>
      <c r="M121" s="235" t="str">
        <f>IF(O10="","",O10)</f>
        <v>8.7.2016</v>
      </c>
      <c r="N121" s="204"/>
      <c r="O121" s="204"/>
      <c r="P121" s="204"/>
      <c r="Q121" s="32"/>
      <c r="R121" s="33"/>
    </row>
    <row r="122" spans="2:18" s="1" customFormat="1" ht="6.95" customHeight="1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18" s="1" customFormat="1" ht="15">
      <c r="B123" s="31"/>
      <c r="C123" s="26" t="s">
        <v>26</v>
      </c>
      <c r="D123" s="32"/>
      <c r="E123" s="32"/>
      <c r="F123" s="24" t="str">
        <f>E13</f>
        <v xml:space="preserve"> </v>
      </c>
      <c r="G123" s="32"/>
      <c r="H123" s="32"/>
      <c r="I123" s="32"/>
      <c r="J123" s="32"/>
      <c r="K123" s="26" t="s">
        <v>31</v>
      </c>
      <c r="L123" s="32"/>
      <c r="M123" s="190" t="str">
        <f>E19</f>
        <v xml:space="preserve"> </v>
      </c>
      <c r="N123" s="204"/>
      <c r="O123" s="204"/>
      <c r="P123" s="204"/>
      <c r="Q123" s="204"/>
      <c r="R123" s="33"/>
    </row>
    <row r="124" spans="2:18" s="1" customFormat="1" ht="14.45" customHeight="1">
      <c r="B124" s="31"/>
      <c r="C124" s="26" t="s">
        <v>29</v>
      </c>
      <c r="D124" s="32"/>
      <c r="E124" s="32"/>
      <c r="F124" s="24" t="str">
        <f>IF(E16="","",E16)</f>
        <v>Vyplň údaj</v>
      </c>
      <c r="G124" s="32"/>
      <c r="H124" s="32"/>
      <c r="I124" s="32"/>
      <c r="J124" s="32"/>
      <c r="K124" s="26" t="s">
        <v>33</v>
      </c>
      <c r="L124" s="32"/>
      <c r="M124" s="190" t="str">
        <f>E22</f>
        <v xml:space="preserve"> </v>
      </c>
      <c r="N124" s="204"/>
      <c r="O124" s="204"/>
      <c r="P124" s="204"/>
      <c r="Q124" s="204"/>
      <c r="R124" s="33"/>
    </row>
    <row r="125" spans="2:18" s="1" customFormat="1" ht="10.3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</row>
    <row r="126" spans="2:27" s="9" customFormat="1" ht="29.25" customHeight="1">
      <c r="B126" s="143"/>
      <c r="C126" s="144" t="s">
        <v>183</v>
      </c>
      <c r="D126" s="145" t="s">
        <v>184</v>
      </c>
      <c r="E126" s="145" t="s">
        <v>56</v>
      </c>
      <c r="F126" s="243" t="s">
        <v>185</v>
      </c>
      <c r="G126" s="244"/>
      <c r="H126" s="244"/>
      <c r="I126" s="244"/>
      <c r="J126" s="145" t="s">
        <v>186</v>
      </c>
      <c r="K126" s="145" t="s">
        <v>187</v>
      </c>
      <c r="L126" s="245" t="s">
        <v>188</v>
      </c>
      <c r="M126" s="244"/>
      <c r="N126" s="243" t="s">
        <v>160</v>
      </c>
      <c r="O126" s="244"/>
      <c r="P126" s="244"/>
      <c r="Q126" s="246"/>
      <c r="R126" s="146"/>
      <c r="T126" s="73" t="s">
        <v>189</v>
      </c>
      <c r="U126" s="74" t="s">
        <v>38</v>
      </c>
      <c r="V126" s="74" t="s">
        <v>190</v>
      </c>
      <c r="W126" s="74" t="s">
        <v>191</v>
      </c>
      <c r="X126" s="74" t="s">
        <v>192</v>
      </c>
      <c r="Y126" s="74" t="s">
        <v>193</v>
      </c>
      <c r="Z126" s="74" t="s">
        <v>194</v>
      </c>
      <c r="AA126" s="75" t="s">
        <v>195</v>
      </c>
    </row>
    <row r="127" spans="2:63" s="1" customFormat="1" ht="29.25" customHeight="1">
      <c r="B127" s="31"/>
      <c r="C127" s="77" t="s">
        <v>157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260">
        <f>BK127</f>
        <v>0</v>
      </c>
      <c r="O127" s="261"/>
      <c r="P127" s="261"/>
      <c r="Q127" s="261"/>
      <c r="R127" s="33"/>
      <c r="T127" s="76"/>
      <c r="U127" s="47"/>
      <c r="V127" s="47"/>
      <c r="W127" s="147">
        <f>W128+W136+W137+W157+W158</f>
        <v>0</v>
      </c>
      <c r="X127" s="47"/>
      <c r="Y127" s="147">
        <f>Y128+Y136+Y137+Y157+Y158</f>
        <v>0</v>
      </c>
      <c r="Z127" s="47"/>
      <c r="AA127" s="148">
        <f>AA128+AA136+AA137+AA157+AA158</f>
        <v>0</v>
      </c>
      <c r="AT127" s="14" t="s">
        <v>73</v>
      </c>
      <c r="AU127" s="14" t="s">
        <v>162</v>
      </c>
      <c r="BK127" s="149">
        <f>BK128+BK136+BK137+BK157+BK158</f>
        <v>0</v>
      </c>
    </row>
    <row r="128" spans="2:63" s="10" customFormat="1" ht="37.35" customHeight="1">
      <c r="B128" s="150"/>
      <c r="C128" s="151"/>
      <c r="D128" s="152" t="s">
        <v>3132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268">
        <f>BK128</f>
        <v>0</v>
      </c>
      <c r="O128" s="269"/>
      <c r="P128" s="269"/>
      <c r="Q128" s="269"/>
      <c r="R128" s="153"/>
      <c r="T128" s="154"/>
      <c r="U128" s="151"/>
      <c r="V128" s="151"/>
      <c r="W128" s="155">
        <f>SUM(W129:W135)</f>
        <v>0</v>
      </c>
      <c r="X128" s="151"/>
      <c r="Y128" s="155">
        <f>SUM(Y129:Y135)</f>
        <v>0</v>
      </c>
      <c r="Z128" s="151"/>
      <c r="AA128" s="156">
        <f>SUM(AA129:AA135)</f>
        <v>0</v>
      </c>
      <c r="AR128" s="157" t="s">
        <v>9</v>
      </c>
      <c r="AT128" s="158" t="s">
        <v>73</v>
      </c>
      <c r="AU128" s="158" t="s">
        <v>74</v>
      </c>
      <c r="AY128" s="157" t="s">
        <v>196</v>
      </c>
      <c r="BK128" s="159">
        <f>SUM(BK129:BK135)</f>
        <v>0</v>
      </c>
    </row>
    <row r="129" spans="2:65" s="1" customFormat="1" ht="31.5" customHeight="1">
      <c r="B129" s="132"/>
      <c r="C129" s="168" t="s">
        <v>74</v>
      </c>
      <c r="D129" s="168" t="s">
        <v>217</v>
      </c>
      <c r="E129" s="169" t="s">
        <v>3141</v>
      </c>
      <c r="F129" s="252" t="s">
        <v>3142</v>
      </c>
      <c r="G129" s="251"/>
      <c r="H129" s="251"/>
      <c r="I129" s="251"/>
      <c r="J129" s="170" t="s">
        <v>386</v>
      </c>
      <c r="K129" s="171">
        <v>1</v>
      </c>
      <c r="L129" s="253">
        <v>0</v>
      </c>
      <c r="M129" s="251"/>
      <c r="N129" s="254">
        <f aca="true" t="shared" si="5" ref="N129:N135">ROUND(L129*K129,0)</f>
        <v>0</v>
      </c>
      <c r="O129" s="251"/>
      <c r="P129" s="251"/>
      <c r="Q129" s="251"/>
      <c r="R129" s="134"/>
      <c r="T129" s="165" t="s">
        <v>3</v>
      </c>
      <c r="U129" s="40" t="s">
        <v>39</v>
      </c>
      <c r="V129" s="32"/>
      <c r="W129" s="166">
        <f aca="true" t="shared" si="6" ref="W129:W135">V129*K129</f>
        <v>0</v>
      </c>
      <c r="X129" s="166">
        <v>0</v>
      </c>
      <c r="Y129" s="166">
        <f aca="true" t="shared" si="7" ref="Y129:Y135">X129*K129</f>
        <v>0</v>
      </c>
      <c r="Z129" s="166">
        <v>0</v>
      </c>
      <c r="AA129" s="167">
        <f aca="true" t="shared" si="8" ref="AA129:AA135">Z129*K129</f>
        <v>0</v>
      </c>
      <c r="AR129" s="14" t="s">
        <v>212</v>
      </c>
      <c r="AT129" s="14" t="s">
        <v>217</v>
      </c>
      <c r="AU129" s="14" t="s">
        <v>9</v>
      </c>
      <c r="AY129" s="14" t="s">
        <v>196</v>
      </c>
      <c r="BE129" s="110">
        <f aca="true" t="shared" si="9" ref="BE129:BE135">IF(U129="základní",N129,0)</f>
        <v>0</v>
      </c>
      <c r="BF129" s="110">
        <f aca="true" t="shared" si="10" ref="BF129:BF135">IF(U129="snížená",N129,0)</f>
        <v>0</v>
      </c>
      <c r="BG129" s="110">
        <f aca="true" t="shared" si="11" ref="BG129:BG135">IF(U129="zákl. přenesená",N129,0)</f>
        <v>0</v>
      </c>
      <c r="BH129" s="110">
        <f aca="true" t="shared" si="12" ref="BH129:BH135">IF(U129="sníž. přenesená",N129,0)</f>
        <v>0</v>
      </c>
      <c r="BI129" s="110">
        <f aca="true" t="shared" si="13" ref="BI129:BI135">IF(U129="nulová",N129,0)</f>
        <v>0</v>
      </c>
      <c r="BJ129" s="14" t="s">
        <v>9</v>
      </c>
      <c r="BK129" s="110">
        <f aca="true" t="shared" si="14" ref="BK129:BK135">ROUND(L129*K129,0)</f>
        <v>0</v>
      </c>
      <c r="BL129" s="14" t="s">
        <v>212</v>
      </c>
      <c r="BM129" s="14" t="s">
        <v>84</v>
      </c>
    </row>
    <row r="130" spans="2:65" s="1" customFormat="1" ht="31.5" customHeight="1">
      <c r="B130" s="132"/>
      <c r="C130" s="168" t="s">
        <v>74</v>
      </c>
      <c r="D130" s="168" t="s">
        <v>217</v>
      </c>
      <c r="E130" s="169" t="s">
        <v>3143</v>
      </c>
      <c r="F130" s="252" t="s">
        <v>3144</v>
      </c>
      <c r="G130" s="251"/>
      <c r="H130" s="251"/>
      <c r="I130" s="251"/>
      <c r="J130" s="170" t="s">
        <v>386</v>
      </c>
      <c r="K130" s="171">
        <v>1</v>
      </c>
      <c r="L130" s="253">
        <v>0</v>
      </c>
      <c r="M130" s="251"/>
      <c r="N130" s="254">
        <f t="shared" si="5"/>
        <v>0</v>
      </c>
      <c r="O130" s="251"/>
      <c r="P130" s="251"/>
      <c r="Q130" s="251"/>
      <c r="R130" s="134"/>
      <c r="T130" s="165" t="s">
        <v>3</v>
      </c>
      <c r="U130" s="40" t="s">
        <v>39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212</v>
      </c>
      <c r="AT130" s="14" t="s">
        <v>217</v>
      </c>
      <c r="AU130" s="14" t="s">
        <v>9</v>
      </c>
      <c r="AY130" s="14" t="s">
        <v>196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9</v>
      </c>
      <c r="BK130" s="110">
        <f t="shared" si="14"/>
        <v>0</v>
      </c>
      <c r="BL130" s="14" t="s">
        <v>212</v>
      </c>
      <c r="BM130" s="14" t="s">
        <v>212</v>
      </c>
    </row>
    <row r="131" spans="2:65" s="1" customFormat="1" ht="22.5" customHeight="1">
      <c r="B131" s="132"/>
      <c r="C131" s="168" t="s">
        <v>74</v>
      </c>
      <c r="D131" s="168" t="s">
        <v>217</v>
      </c>
      <c r="E131" s="169" t="s">
        <v>3145</v>
      </c>
      <c r="F131" s="252" t="s">
        <v>3146</v>
      </c>
      <c r="G131" s="251"/>
      <c r="H131" s="251"/>
      <c r="I131" s="251"/>
      <c r="J131" s="170" t="s">
        <v>386</v>
      </c>
      <c r="K131" s="171">
        <v>1</v>
      </c>
      <c r="L131" s="253">
        <v>0</v>
      </c>
      <c r="M131" s="251"/>
      <c r="N131" s="254">
        <f t="shared" si="5"/>
        <v>0</v>
      </c>
      <c r="O131" s="251"/>
      <c r="P131" s="251"/>
      <c r="Q131" s="251"/>
      <c r="R131" s="134"/>
      <c r="T131" s="165" t="s">
        <v>3</v>
      </c>
      <c r="U131" s="40" t="s">
        <v>39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212</v>
      </c>
      <c r="AT131" s="14" t="s">
        <v>217</v>
      </c>
      <c r="AU131" s="14" t="s">
        <v>9</v>
      </c>
      <c r="AY131" s="14" t="s">
        <v>196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9</v>
      </c>
      <c r="BK131" s="110">
        <f t="shared" si="14"/>
        <v>0</v>
      </c>
      <c r="BL131" s="14" t="s">
        <v>212</v>
      </c>
      <c r="BM131" s="14" t="s">
        <v>221</v>
      </c>
    </row>
    <row r="132" spans="2:65" s="1" customFormat="1" ht="22.5" customHeight="1">
      <c r="B132" s="132"/>
      <c r="C132" s="168" t="s">
        <v>74</v>
      </c>
      <c r="D132" s="168" t="s">
        <v>217</v>
      </c>
      <c r="E132" s="169" t="s">
        <v>3147</v>
      </c>
      <c r="F132" s="252" t="s">
        <v>3148</v>
      </c>
      <c r="G132" s="251"/>
      <c r="H132" s="251"/>
      <c r="I132" s="251"/>
      <c r="J132" s="170" t="s">
        <v>386</v>
      </c>
      <c r="K132" s="171">
        <v>1</v>
      </c>
      <c r="L132" s="253">
        <v>0</v>
      </c>
      <c r="M132" s="251"/>
      <c r="N132" s="254">
        <f t="shared" si="5"/>
        <v>0</v>
      </c>
      <c r="O132" s="251"/>
      <c r="P132" s="251"/>
      <c r="Q132" s="251"/>
      <c r="R132" s="134"/>
      <c r="T132" s="165" t="s">
        <v>3</v>
      </c>
      <c r="U132" s="40" t="s">
        <v>39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212</v>
      </c>
      <c r="AT132" s="14" t="s">
        <v>217</v>
      </c>
      <c r="AU132" s="14" t="s">
        <v>9</v>
      </c>
      <c r="AY132" s="14" t="s">
        <v>196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9</v>
      </c>
      <c r="BK132" s="110">
        <f t="shared" si="14"/>
        <v>0</v>
      </c>
      <c r="BL132" s="14" t="s">
        <v>212</v>
      </c>
      <c r="BM132" s="14" t="s">
        <v>247</v>
      </c>
    </row>
    <row r="133" spans="2:65" s="1" customFormat="1" ht="22.5" customHeight="1">
      <c r="B133" s="132"/>
      <c r="C133" s="168" t="s">
        <v>74</v>
      </c>
      <c r="D133" s="168" t="s">
        <v>217</v>
      </c>
      <c r="E133" s="169" t="s">
        <v>3149</v>
      </c>
      <c r="F133" s="252" t="s">
        <v>3150</v>
      </c>
      <c r="G133" s="251"/>
      <c r="H133" s="251"/>
      <c r="I133" s="251"/>
      <c r="J133" s="170" t="s">
        <v>3151</v>
      </c>
      <c r="K133" s="171">
        <v>1400</v>
      </c>
      <c r="L133" s="253">
        <v>0</v>
      </c>
      <c r="M133" s="251"/>
      <c r="N133" s="254">
        <f t="shared" si="5"/>
        <v>0</v>
      </c>
      <c r="O133" s="251"/>
      <c r="P133" s="251"/>
      <c r="Q133" s="251"/>
      <c r="R133" s="134"/>
      <c r="T133" s="165" t="s">
        <v>3</v>
      </c>
      <c r="U133" s="40" t="s">
        <v>39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212</v>
      </c>
      <c r="AT133" s="14" t="s">
        <v>217</v>
      </c>
      <c r="AU133" s="14" t="s">
        <v>9</v>
      </c>
      <c r="AY133" s="14" t="s">
        <v>196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9</v>
      </c>
      <c r="BK133" s="110">
        <f t="shared" si="14"/>
        <v>0</v>
      </c>
      <c r="BL133" s="14" t="s">
        <v>212</v>
      </c>
      <c r="BM133" s="14" t="s">
        <v>395</v>
      </c>
    </row>
    <row r="134" spans="2:65" s="1" customFormat="1" ht="22.5" customHeight="1">
      <c r="B134" s="132"/>
      <c r="C134" s="168" t="s">
        <v>74</v>
      </c>
      <c r="D134" s="168" t="s">
        <v>217</v>
      </c>
      <c r="E134" s="169" t="s">
        <v>3152</v>
      </c>
      <c r="F134" s="252" t="s">
        <v>3153</v>
      </c>
      <c r="G134" s="251"/>
      <c r="H134" s="251"/>
      <c r="I134" s="251"/>
      <c r="J134" s="170" t="s">
        <v>386</v>
      </c>
      <c r="K134" s="171">
        <v>1</v>
      </c>
      <c r="L134" s="253">
        <v>0</v>
      </c>
      <c r="M134" s="251"/>
      <c r="N134" s="254">
        <f t="shared" si="5"/>
        <v>0</v>
      </c>
      <c r="O134" s="251"/>
      <c r="P134" s="251"/>
      <c r="Q134" s="251"/>
      <c r="R134" s="134"/>
      <c r="T134" s="165" t="s">
        <v>3</v>
      </c>
      <c r="U134" s="40" t="s">
        <v>39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212</v>
      </c>
      <c r="AT134" s="14" t="s">
        <v>217</v>
      </c>
      <c r="AU134" s="14" t="s">
        <v>9</v>
      </c>
      <c r="AY134" s="14" t="s">
        <v>196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9</v>
      </c>
      <c r="BK134" s="110">
        <f t="shared" si="14"/>
        <v>0</v>
      </c>
      <c r="BL134" s="14" t="s">
        <v>212</v>
      </c>
      <c r="BM134" s="14" t="s">
        <v>398</v>
      </c>
    </row>
    <row r="135" spans="2:65" s="1" customFormat="1" ht="22.5" customHeight="1">
      <c r="B135" s="132"/>
      <c r="C135" s="168" t="s">
        <v>74</v>
      </c>
      <c r="D135" s="168" t="s">
        <v>217</v>
      </c>
      <c r="E135" s="169" t="s">
        <v>3154</v>
      </c>
      <c r="F135" s="252" t="s">
        <v>3155</v>
      </c>
      <c r="G135" s="251"/>
      <c r="H135" s="251"/>
      <c r="I135" s="251"/>
      <c r="J135" s="170" t="s">
        <v>386</v>
      </c>
      <c r="K135" s="171">
        <v>1</v>
      </c>
      <c r="L135" s="253">
        <v>0</v>
      </c>
      <c r="M135" s="251"/>
      <c r="N135" s="254">
        <f t="shared" si="5"/>
        <v>0</v>
      </c>
      <c r="O135" s="251"/>
      <c r="P135" s="251"/>
      <c r="Q135" s="251"/>
      <c r="R135" s="134"/>
      <c r="T135" s="165" t="s">
        <v>3</v>
      </c>
      <c r="U135" s="40" t="s">
        <v>39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212</v>
      </c>
      <c r="AT135" s="14" t="s">
        <v>217</v>
      </c>
      <c r="AU135" s="14" t="s">
        <v>9</v>
      </c>
      <c r="AY135" s="14" t="s">
        <v>196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9</v>
      </c>
      <c r="BK135" s="110">
        <f t="shared" si="14"/>
        <v>0</v>
      </c>
      <c r="BL135" s="14" t="s">
        <v>212</v>
      </c>
      <c r="BM135" s="14" t="s">
        <v>401</v>
      </c>
    </row>
    <row r="136" spans="2:63" s="10" customFormat="1" ht="37.35" customHeight="1">
      <c r="B136" s="150"/>
      <c r="C136" s="151"/>
      <c r="D136" s="152" t="s">
        <v>3133</v>
      </c>
      <c r="E136" s="152"/>
      <c r="F136" s="152"/>
      <c r="G136" s="152"/>
      <c r="H136" s="152"/>
      <c r="I136" s="152"/>
      <c r="J136" s="152"/>
      <c r="K136" s="152"/>
      <c r="L136" s="152"/>
      <c r="M136" s="152"/>
      <c r="N136" s="273">
        <f>BK136</f>
        <v>0</v>
      </c>
      <c r="O136" s="274"/>
      <c r="P136" s="274"/>
      <c r="Q136" s="274"/>
      <c r="R136" s="153"/>
      <c r="T136" s="154"/>
      <c r="U136" s="151"/>
      <c r="V136" s="151"/>
      <c r="W136" s="155">
        <v>0</v>
      </c>
      <c r="X136" s="151"/>
      <c r="Y136" s="155">
        <v>0</v>
      </c>
      <c r="Z136" s="151"/>
      <c r="AA136" s="156">
        <v>0</v>
      </c>
      <c r="AR136" s="157" t="s">
        <v>9</v>
      </c>
      <c r="AT136" s="158" t="s">
        <v>73</v>
      </c>
      <c r="AU136" s="158" t="s">
        <v>74</v>
      </c>
      <c r="AY136" s="157" t="s">
        <v>196</v>
      </c>
      <c r="BK136" s="159">
        <v>0</v>
      </c>
    </row>
    <row r="137" spans="2:63" s="10" customFormat="1" ht="24.95" customHeight="1">
      <c r="B137" s="150"/>
      <c r="C137" s="151"/>
      <c r="D137" s="152" t="s">
        <v>3134</v>
      </c>
      <c r="E137" s="152"/>
      <c r="F137" s="152"/>
      <c r="G137" s="152"/>
      <c r="H137" s="152"/>
      <c r="I137" s="152"/>
      <c r="J137" s="152"/>
      <c r="K137" s="152"/>
      <c r="L137" s="152"/>
      <c r="M137" s="152"/>
      <c r="N137" s="240">
        <f>BK137</f>
        <v>0</v>
      </c>
      <c r="O137" s="238"/>
      <c r="P137" s="238"/>
      <c r="Q137" s="238"/>
      <c r="R137" s="153"/>
      <c r="T137" s="154"/>
      <c r="U137" s="151"/>
      <c r="V137" s="151"/>
      <c r="W137" s="155">
        <f>W138+W140+W145+W153+W154</f>
        <v>0</v>
      </c>
      <c r="X137" s="151"/>
      <c r="Y137" s="155">
        <f>Y138+Y140+Y145+Y153+Y154</f>
        <v>0</v>
      </c>
      <c r="Z137" s="151"/>
      <c r="AA137" s="156">
        <f>AA138+AA140+AA145+AA153+AA154</f>
        <v>0</v>
      </c>
      <c r="AR137" s="157" t="s">
        <v>9</v>
      </c>
      <c r="AT137" s="158" t="s">
        <v>73</v>
      </c>
      <c r="AU137" s="158" t="s">
        <v>74</v>
      </c>
      <c r="AY137" s="157" t="s">
        <v>196</v>
      </c>
      <c r="BK137" s="159">
        <f>BK138+BK140+BK145+BK153+BK154</f>
        <v>0</v>
      </c>
    </row>
    <row r="138" spans="2:63" s="10" customFormat="1" ht="19.9" customHeight="1">
      <c r="B138" s="150"/>
      <c r="C138" s="151"/>
      <c r="D138" s="160" t="s">
        <v>3135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62">
        <f>BK138</f>
        <v>0</v>
      </c>
      <c r="O138" s="263"/>
      <c r="P138" s="263"/>
      <c r="Q138" s="263"/>
      <c r="R138" s="153"/>
      <c r="T138" s="154"/>
      <c r="U138" s="151"/>
      <c r="V138" s="151"/>
      <c r="W138" s="155">
        <f>W139</f>
        <v>0</v>
      </c>
      <c r="X138" s="151"/>
      <c r="Y138" s="155">
        <f>Y139</f>
        <v>0</v>
      </c>
      <c r="Z138" s="151"/>
      <c r="AA138" s="156">
        <f>AA139</f>
        <v>0</v>
      </c>
      <c r="AR138" s="157" t="s">
        <v>9</v>
      </c>
      <c r="AT138" s="158" t="s">
        <v>73</v>
      </c>
      <c r="AU138" s="158" t="s">
        <v>9</v>
      </c>
      <c r="AY138" s="157" t="s">
        <v>196</v>
      </c>
      <c r="BK138" s="159">
        <f>BK139</f>
        <v>0</v>
      </c>
    </row>
    <row r="139" spans="2:65" s="1" customFormat="1" ht="22.5" customHeight="1">
      <c r="B139" s="132"/>
      <c r="C139" s="168" t="s">
        <v>74</v>
      </c>
      <c r="D139" s="168" t="s">
        <v>217</v>
      </c>
      <c r="E139" s="169" t="s">
        <v>3156</v>
      </c>
      <c r="F139" s="252" t="s">
        <v>3157</v>
      </c>
      <c r="G139" s="251"/>
      <c r="H139" s="251"/>
      <c r="I139" s="251"/>
      <c r="J139" s="170" t="s">
        <v>201</v>
      </c>
      <c r="K139" s="171">
        <v>780</v>
      </c>
      <c r="L139" s="253">
        <v>0</v>
      </c>
      <c r="M139" s="251"/>
      <c r="N139" s="254">
        <f>ROUND(L139*K139,0)</f>
        <v>0</v>
      </c>
      <c r="O139" s="251"/>
      <c r="P139" s="251"/>
      <c r="Q139" s="251"/>
      <c r="R139" s="134"/>
      <c r="T139" s="165" t="s">
        <v>3</v>
      </c>
      <c r="U139" s="40" t="s">
        <v>39</v>
      </c>
      <c r="V139" s="32"/>
      <c r="W139" s="166">
        <f>V139*K139</f>
        <v>0</v>
      </c>
      <c r="X139" s="166">
        <v>0</v>
      </c>
      <c r="Y139" s="166">
        <f>X139*K139</f>
        <v>0</v>
      </c>
      <c r="Z139" s="166">
        <v>0</v>
      </c>
      <c r="AA139" s="167">
        <f>Z139*K139</f>
        <v>0</v>
      </c>
      <c r="AR139" s="14" t="s">
        <v>212</v>
      </c>
      <c r="AT139" s="14" t="s">
        <v>217</v>
      </c>
      <c r="AU139" s="14" t="s">
        <v>84</v>
      </c>
      <c r="AY139" s="14" t="s">
        <v>196</v>
      </c>
      <c r="BE139" s="110">
        <f>IF(U139="základní",N139,0)</f>
        <v>0</v>
      </c>
      <c r="BF139" s="110">
        <f>IF(U139="snížená",N139,0)</f>
        <v>0</v>
      </c>
      <c r="BG139" s="110">
        <f>IF(U139="zákl. přenesená",N139,0)</f>
        <v>0</v>
      </c>
      <c r="BH139" s="110">
        <f>IF(U139="sníž. přenesená",N139,0)</f>
        <v>0</v>
      </c>
      <c r="BI139" s="110">
        <f>IF(U139="nulová",N139,0)</f>
        <v>0</v>
      </c>
      <c r="BJ139" s="14" t="s">
        <v>9</v>
      </c>
      <c r="BK139" s="110">
        <f>ROUND(L139*K139,0)</f>
        <v>0</v>
      </c>
      <c r="BL139" s="14" t="s">
        <v>212</v>
      </c>
      <c r="BM139" s="14" t="s">
        <v>203</v>
      </c>
    </row>
    <row r="140" spans="2:63" s="10" customFormat="1" ht="29.85" customHeight="1">
      <c r="B140" s="150"/>
      <c r="C140" s="151"/>
      <c r="D140" s="160" t="s">
        <v>3136</v>
      </c>
      <c r="E140" s="160"/>
      <c r="F140" s="160"/>
      <c r="G140" s="160"/>
      <c r="H140" s="160"/>
      <c r="I140" s="160"/>
      <c r="J140" s="160"/>
      <c r="K140" s="160"/>
      <c r="L140" s="160"/>
      <c r="M140" s="160"/>
      <c r="N140" s="264">
        <f>BK140</f>
        <v>0</v>
      </c>
      <c r="O140" s="265"/>
      <c r="P140" s="265"/>
      <c r="Q140" s="265"/>
      <c r="R140" s="153"/>
      <c r="T140" s="154"/>
      <c r="U140" s="151"/>
      <c r="V140" s="151"/>
      <c r="W140" s="155">
        <f>SUM(W141:W144)</f>
        <v>0</v>
      </c>
      <c r="X140" s="151"/>
      <c r="Y140" s="155">
        <f>SUM(Y141:Y144)</f>
        <v>0</v>
      </c>
      <c r="Z140" s="151"/>
      <c r="AA140" s="156">
        <f>SUM(AA141:AA144)</f>
        <v>0</v>
      </c>
      <c r="AR140" s="157" t="s">
        <v>9</v>
      </c>
      <c r="AT140" s="158" t="s">
        <v>73</v>
      </c>
      <c r="AU140" s="158" t="s">
        <v>9</v>
      </c>
      <c r="AY140" s="157" t="s">
        <v>196</v>
      </c>
      <c r="BK140" s="159">
        <f>SUM(BK141:BK144)</f>
        <v>0</v>
      </c>
    </row>
    <row r="141" spans="2:65" s="1" customFormat="1" ht="22.5" customHeight="1">
      <c r="B141" s="132"/>
      <c r="C141" s="168" t="s">
        <v>74</v>
      </c>
      <c r="D141" s="168" t="s">
        <v>217</v>
      </c>
      <c r="E141" s="169" t="s">
        <v>3158</v>
      </c>
      <c r="F141" s="252" t="s">
        <v>3159</v>
      </c>
      <c r="G141" s="251"/>
      <c r="H141" s="251"/>
      <c r="I141" s="251"/>
      <c r="J141" s="170" t="s">
        <v>201</v>
      </c>
      <c r="K141" s="171">
        <v>90</v>
      </c>
      <c r="L141" s="253">
        <v>0</v>
      </c>
      <c r="M141" s="251"/>
      <c r="N141" s="254">
        <f>ROUND(L141*K141,0)</f>
        <v>0</v>
      </c>
      <c r="O141" s="251"/>
      <c r="P141" s="251"/>
      <c r="Q141" s="251"/>
      <c r="R141" s="134"/>
      <c r="T141" s="165" t="s">
        <v>3</v>
      </c>
      <c r="U141" s="40" t="s">
        <v>39</v>
      </c>
      <c r="V141" s="32"/>
      <c r="W141" s="166">
        <f>V141*K141</f>
        <v>0</v>
      </c>
      <c r="X141" s="166">
        <v>0</v>
      </c>
      <c r="Y141" s="166">
        <f>X141*K141</f>
        <v>0</v>
      </c>
      <c r="Z141" s="166">
        <v>0</v>
      </c>
      <c r="AA141" s="167">
        <f>Z141*K141</f>
        <v>0</v>
      </c>
      <c r="AR141" s="14" t="s">
        <v>212</v>
      </c>
      <c r="AT141" s="14" t="s">
        <v>217</v>
      </c>
      <c r="AU141" s="14" t="s">
        <v>84</v>
      </c>
      <c r="AY141" s="14" t="s">
        <v>196</v>
      </c>
      <c r="BE141" s="110">
        <f>IF(U141="základní",N141,0)</f>
        <v>0</v>
      </c>
      <c r="BF141" s="110">
        <f>IF(U141="snížená",N141,0)</f>
        <v>0</v>
      </c>
      <c r="BG141" s="110">
        <f>IF(U141="zákl. přenesená",N141,0)</f>
        <v>0</v>
      </c>
      <c r="BH141" s="110">
        <f>IF(U141="sníž. přenesená",N141,0)</f>
        <v>0</v>
      </c>
      <c r="BI141" s="110">
        <f>IF(U141="nulová",N141,0)</f>
        <v>0</v>
      </c>
      <c r="BJ141" s="14" t="s">
        <v>9</v>
      </c>
      <c r="BK141" s="110">
        <f>ROUND(L141*K141,0)</f>
        <v>0</v>
      </c>
      <c r="BL141" s="14" t="s">
        <v>212</v>
      </c>
      <c r="BM141" s="14" t="s">
        <v>276</v>
      </c>
    </row>
    <row r="142" spans="2:65" s="1" customFormat="1" ht="31.5" customHeight="1">
      <c r="B142" s="132"/>
      <c r="C142" s="168" t="s">
        <v>74</v>
      </c>
      <c r="D142" s="168" t="s">
        <v>217</v>
      </c>
      <c r="E142" s="169" t="s">
        <v>3160</v>
      </c>
      <c r="F142" s="252" t="s">
        <v>3161</v>
      </c>
      <c r="G142" s="251"/>
      <c r="H142" s="251"/>
      <c r="I142" s="251"/>
      <c r="J142" s="170" t="s">
        <v>201</v>
      </c>
      <c r="K142" s="171">
        <v>160</v>
      </c>
      <c r="L142" s="253">
        <v>0</v>
      </c>
      <c r="M142" s="251"/>
      <c r="N142" s="254">
        <f>ROUND(L142*K142,0)</f>
        <v>0</v>
      </c>
      <c r="O142" s="251"/>
      <c r="P142" s="251"/>
      <c r="Q142" s="251"/>
      <c r="R142" s="134"/>
      <c r="T142" s="165" t="s">
        <v>3</v>
      </c>
      <c r="U142" s="40" t="s">
        <v>39</v>
      </c>
      <c r="V142" s="32"/>
      <c r="W142" s="166">
        <f>V142*K142</f>
        <v>0</v>
      </c>
      <c r="X142" s="166">
        <v>0</v>
      </c>
      <c r="Y142" s="166">
        <f>X142*K142</f>
        <v>0</v>
      </c>
      <c r="Z142" s="166">
        <v>0</v>
      </c>
      <c r="AA142" s="167">
        <f>Z142*K142</f>
        <v>0</v>
      </c>
      <c r="AR142" s="14" t="s">
        <v>212</v>
      </c>
      <c r="AT142" s="14" t="s">
        <v>217</v>
      </c>
      <c r="AU142" s="14" t="s">
        <v>84</v>
      </c>
      <c r="AY142" s="14" t="s">
        <v>196</v>
      </c>
      <c r="BE142" s="110">
        <f>IF(U142="základní",N142,0)</f>
        <v>0</v>
      </c>
      <c r="BF142" s="110">
        <f>IF(U142="snížená",N142,0)</f>
        <v>0</v>
      </c>
      <c r="BG142" s="110">
        <f>IF(U142="zákl. přenesená",N142,0)</f>
        <v>0</v>
      </c>
      <c r="BH142" s="110">
        <f>IF(U142="sníž. přenesená",N142,0)</f>
        <v>0</v>
      </c>
      <c r="BI142" s="110">
        <f>IF(U142="nulová",N142,0)</f>
        <v>0</v>
      </c>
      <c r="BJ142" s="14" t="s">
        <v>9</v>
      </c>
      <c r="BK142" s="110">
        <f>ROUND(L142*K142,0)</f>
        <v>0</v>
      </c>
      <c r="BL142" s="14" t="s">
        <v>212</v>
      </c>
      <c r="BM142" s="14" t="s">
        <v>284</v>
      </c>
    </row>
    <row r="143" spans="2:65" s="1" customFormat="1" ht="22.5" customHeight="1">
      <c r="B143" s="132"/>
      <c r="C143" s="168" t="s">
        <v>74</v>
      </c>
      <c r="D143" s="168" t="s">
        <v>217</v>
      </c>
      <c r="E143" s="169" t="s">
        <v>3162</v>
      </c>
      <c r="F143" s="252" t="s">
        <v>3163</v>
      </c>
      <c r="G143" s="251"/>
      <c r="H143" s="251"/>
      <c r="I143" s="251"/>
      <c r="J143" s="170" t="s">
        <v>201</v>
      </c>
      <c r="K143" s="171">
        <v>210</v>
      </c>
      <c r="L143" s="253">
        <v>0</v>
      </c>
      <c r="M143" s="251"/>
      <c r="N143" s="254">
        <f>ROUND(L143*K143,0)</f>
        <v>0</v>
      </c>
      <c r="O143" s="251"/>
      <c r="P143" s="251"/>
      <c r="Q143" s="251"/>
      <c r="R143" s="134"/>
      <c r="T143" s="165" t="s">
        <v>3</v>
      </c>
      <c r="U143" s="40" t="s">
        <v>39</v>
      </c>
      <c r="V143" s="32"/>
      <c r="W143" s="166">
        <f>V143*K143</f>
        <v>0</v>
      </c>
      <c r="X143" s="166">
        <v>0</v>
      </c>
      <c r="Y143" s="166">
        <f>X143*K143</f>
        <v>0</v>
      </c>
      <c r="Z143" s="166">
        <v>0</v>
      </c>
      <c r="AA143" s="167">
        <f>Z143*K143</f>
        <v>0</v>
      </c>
      <c r="AR143" s="14" t="s">
        <v>212</v>
      </c>
      <c r="AT143" s="14" t="s">
        <v>217</v>
      </c>
      <c r="AU143" s="14" t="s">
        <v>84</v>
      </c>
      <c r="AY143" s="14" t="s">
        <v>196</v>
      </c>
      <c r="BE143" s="110">
        <f>IF(U143="základní",N143,0)</f>
        <v>0</v>
      </c>
      <c r="BF143" s="110">
        <f>IF(U143="snížená",N143,0)</f>
        <v>0</v>
      </c>
      <c r="BG143" s="110">
        <f>IF(U143="zákl. přenesená",N143,0)</f>
        <v>0</v>
      </c>
      <c r="BH143" s="110">
        <f>IF(U143="sníž. přenesená",N143,0)</f>
        <v>0</v>
      </c>
      <c r="BI143" s="110">
        <f>IF(U143="nulová",N143,0)</f>
        <v>0</v>
      </c>
      <c r="BJ143" s="14" t="s">
        <v>9</v>
      </c>
      <c r="BK143" s="110">
        <f>ROUND(L143*K143,0)</f>
        <v>0</v>
      </c>
      <c r="BL143" s="14" t="s">
        <v>212</v>
      </c>
      <c r="BM143" s="14" t="s">
        <v>410</v>
      </c>
    </row>
    <row r="144" spans="2:65" s="1" customFormat="1" ht="22.5" customHeight="1">
      <c r="B144" s="132"/>
      <c r="C144" s="168" t="s">
        <v>74</v>
      </c>
      <c r="D144" s="168" t="s">
        <v>217</v>
      </c>
      <c r="E144" s="169" t="s">
        <v>599</v>
      </c>
      <c r="F144" s="252" t="s">
        <v>600</v>
      </c>
      <c r="G144" s="251"/>
      <c r="H144" s="251"/>
      <c r="I144" s="251"/>
      <c r="J144" s="170" t="s">
        <v>201</v>
      </c>
      <c r="K144" s="171">
        <v>160</v>
      </c>
      <c r="L144" s="253">
        <v>0</v>
      </c>
      <c r="M144" s="251"/>
      <c r="N144" s="254">
        <f>ROUND(L144*K144,0)</f>
        <v>0</v>
      </c>
      <c r="O144" s="251"/>
      <c r="P144" s="251"/>
      <c r="Q144" s="251"/>
      <c r="R144" s="134"/>
      <c r="T144" s="165" t="s">
        <v>3</v>
      </c>
      <c r="U144" s="40" t="s">
        <v>39</v>
      </c>
      <c r="V144" s="32"/>
      <c r="W144" s="166">
        <f>V144*K144</f>
        <v>0</v>
      </c>
      <c r="X144" s="166">
        <v>0</v>
      </c>
      <c r="Y144" s="166">
        <f>X144*K144</f>
        <v>0</v>
      </c>
      <c r="Z144" s="166">
        <v>0</v>
      </c>
      <c r="AA144" s="167">
        <f>Z144*K144</f>
        <v>0</v>
      </c>
      <c r="AR144" s="14" t="s">
        <v>212</v>
      </c>
      <c r="AT144" s="14" t="s">
        <v>217</v>
      </c>
      <c r="AU144" s="14" t="s">
        <v>84</v>
      </c>
      <c r="AY144" s="14" t="s">
        <v>196</v>
      </c>
      <c r="BE144" s="110">
        <f>IF(U144="základní",N144,0)</f>
        <v>0</v>
      </c>
      <c r="BF144" s="110">
        <f>IF(U144="snížená",N144,0)</f>
        <v>0</v>
      </c>
      <c r="BG144" s="110">
        <f>IF(U144="zákl. přenesená",N144,0)</f>
        <v>0</v>
      </c>
      <c r="BH144" s="110">
        <f>IF(U144="sníž. přenesená",N144,0)</f>
        <v>0</v>
      </c>
      <c r="BI144" s="110">
        <f>IF(U144="nulová",N144,0)</f>
        <v>0</v>
      </c>
      <c r="BJ144" s="14" t="s">
        <v>9</v>
      </c>
      <c r="BK144" s="110">
        <f>ROUND(L144*K144,0)</f>
        <v>0</v>
      </c>
      <c r="BL144" s="14" t="s">
        <v>212</v>
      </c>
      <c r="BM144" s="14" t="s">
        <v>413</v>
      </c>
    </row>
    <row r="145" spans="2:63" s="10" customFormat="1" ht="29.85" customHeight="1">
      <c r="B145" s="150"/>
      <c r="C145" s="151"/>
      <c r="D145" s="160" t="s">
        <v>3137</v>
      </c>
      <c r="E145" s="160"/>
      <c r="F145" s="160"/>
      <c r="G145" s="160"/>
      <c r="H145" s="160"/>
      <c r="I145" s="160"/>
      <c r="J145" s="160"/>
      <c r="K145" s="160"/>
      <c r="L145" s="160"/>
      <c r="M145" s="160"/>
      <c r="N145" s="264">
        <f>BK145</f>
        <v>0</v>
      </c>
      <c r="O145" s="265"/>
      <c r="P145" s="265"/>
      <c r="Q145" s="265"/>
      <c r="R145" s="153"/>
      <c r="T145" s="154"/>
      <c r="U145" s="151"/>
      <c r="V145" s="151"/>
      <c r="W145" s="155">
        <f>SUM(W146:W152)</f>
        <v>0</v>
      </c>
      <c r="X145" s="151"/>
      <c r="Y145" s="155">
        <f>SUM(Y146:Y152)</f>
        <v>0</v>
      </c>
      <c r="Z145" s="151"/>
      <c r="AA145" s="156">
        <f>SUM(AA146:AA152)</f>
        <v>0</v>
      </c>
      <c r="AR145" s="157" t="s">
        <v>9</v>
      </c>
      <c r="AT145" s="158" t="s">
        <v>73</v>
      </c>
      <c r="AU145" s="158" t="s">
        <v>9</v>
      </c>
      <c r="AY145" s="157" t="s">
        <v>196</v>
      </c>
      <c r="BK145" s="159">
        <f>SUM(BK146:BK152)</f>
        <v>0</v>
      </c>
    </row>
    <row r="146" spans="2:65" s="1" customFormat="1" ht="22.5" customHeight="1">
      <c r="B146" s="132"/>
      <c r="C146" s="168" t="s">
        <v>74</v>
      </c>
      <c r="D146" s="168" t="s">
        <v>217</v>
      </c>
      <c r="E146" s="169" t="s">
        <v>483</v>
      </c>
      <c r="F146" s="252" t="s">
        <v>484</v>
      </c>
      <c r="G146" s="251"/>
      <c r="H146" s="251"/>
      <c r="I146" s="251"/>
      <c r="J146" s="170" t="s">
        <v>485</v>
      </c>
      <c r="K146" s="171">
        <v>80</v>
      </c>
      <c r="L146" s="253">
        <v>0</v>
      </c>
      <c r="M146" s="251"/>
      <c r="N146" s="254">
        <f aca="true" t="shared" si="15" ref="N146:N152">ROUND(L146*K146,0)</f>
        <v>0</v>
      </c>
      <c r="O146" s="251"/>
      <c r="P146" s="251"/>
      <c r="Q146" s="251"/>
      <c r="R146" s="134"/>
      <c r="T146" s="165" t="s">
        <v>3</v>
      </c>
      <c r="U146" s="40" t="s">
        <v>39</v>
      </c>
      <c r="V146" s="32"/>
      <c r="W146" s="166">
        <f aca="true" t="shared" si="16" ref="W146:W152">V146*K146</f>
        <v>0</v>
      </c>
      <c r="X146" s="166">
        <v>0</v>
      </c>
      <c r="Y146" s="166">
        <f aca="true" t="shared" si="17" ref="Y146:Y152">X146*K146</f>
        <v>0</v>
      </c>
      <c r="Z146" s="166">
        <v>0</v>
      </c>
      <c r="AA146" s="167">
        <f aca="true" t="shared" si="18" ref="AA146:AA152">Z146*K146</f>
        <v>0</v>
      </c>
      <c r="AR146" s="14" t="s">
        <v>212</v>
      </c>
      <c r="AT146" s="14" t="s">
        <v>217</v>
      </c>
      <c r="AU146" s="14" t="s">
        <v>84</v>
      </c>
      <c r="AY146" s="14" t="s">
        <v>196</v>
      </c>
      <c r="BE146" s="110">
        <f aca="true" t="shared" si="19" ref="BE146:BE152">IF(U146="základní",N146,0)</f>
        <v>0</v>
      </c>
      <c r="BF146" s="110">
        <f aca="true" t="shared" si="20" ref="BF146:BF152">IF(U146="snížená",N146,0)</f>
        <v>0</v>
      </c>
      <c r="BG146" s="110">
        <f aca="true" t="shared" si="21" ref="BG146:BG152">IF(U146="zákl. přenesená",N146,0)</f>
        <v>0</v>
      </c>
      <c r="BH146" s="110">
        <f aca="true" t="shared" si="22" ref="BH146:BH152">IF(U146="sníž. přenesená",N146,0)</f>
        <v>0</v>
      </c>
      <c r="BI146" s="110">
        <f aca="true" t="shared" si="23" ref="BI146:BI152">IF(U146="nulová",N146,0)</f>
        <v>0</v>
      </c>
      <c r="BJ146" s="14" t="s">
        <v>9</v>
      </c>
      <c r="BK146" s="110">
        <f aca="true" t="shared" si="24" ref="BK146:BK152">ROUND(L146*K146,0)</f>
        <v>0</v>
      </c>
      <c r="BL146" s="14" t="s">
        <v>212</v>
      </c>
      <c r="BM146" s="14" t="s">
        <v>416</v>
      </c>
    </row>
    <row r="147" spans="2:65" s="1" customFormat="1" ht="22.5" customHeight="1">
      <c r="B147" s="132"/>
      <c r="C147" s="168" t="s">
        <v>74</v>
      </c>
      <c r="D147" s="168" t="s">
        <v>217</v>
      </c>
      <c r="E147" s="169" t="s">
        <v>3164</v>
      </c>
      <c r="F147" s="252" t="s">
        <v>3165</v>
      </c>
      <c r="G147" s="251"/>
      <c r="H147" s="251"/>
      <c r="I147" s="251"/>
      <c r="J147" s="170" t="s">
        <v>386</v>
      </c>
      <c r="K147" s="171">
        <v>12</v>
      </c>
      <c r="L147" s="253">
        <v>0</v>
      </c>
      <c r="M147" s="251"/>
      <c r="N147" s="254">
        <f t="shared" si="15"/>
        <v>0</v>
      </c>
      <c r="O147" s="251"/>
      <c r="P147" s="251"/>
      <c r="Q147" s="251"/>
      <c r="R147" s="134"/>
      <c r="T147" s="165" t="s">
        <v>3</v>
      </c>
      <c r="U147" s="40" t="s">
        <v>39</v>
      </c>
      <c r="V147" s="32"/>
      <c r="W147" s="166">
        <f t="shared" si="16"/>
        <v>0</v>
      </c>
      <c r="X147" s="166">
        <v>0</v>
      </c>
      <c r="Y147" s="166">
        <f t="shared" si="17"/>
        <v>0</v>
      </c>
      <c r="Z147" s="166">
        <v>0</v>
      </c>
      <c r="AA147" s="167">
        <f t="shared" si="18"/>
        <v>0</v>
      </c>
      <c r="AR147" s="14" t="s">
        <v>212</v>
      </c>
      <c r="AT147" s="14" t="s">
        <v>217</v>
      </c>
      <c r="AU147" s="14" t="s">
        <v>84</v>
      </c>
      <c r="AY147" s="14" t="s">
        <v>196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9</v>
      </c>
      <c r="BK147" s="110">
        <f t="shared" si="24"/>
        <v>0</v>
      </c>
      <c r="BL147" s="14" t="s">
        <v>212</v>
      </c>
      <c r="BM147" s="14" t="s">
        <v>419</v>
      </c>
    </row>
    <row r="148" spans="2:65" s="1" customFormat="1" ht="22.5" customHeight="1">
      <c r="B148" s="132"/>
      <c r="C148" s="168" t="s">
        <v>74</v>
      </c>
      <c r="D148" s="168" t="s">
        <v>217</v>
      </c>
      <c r="E148" s="169" t="s">
        <v>3166</v>
      </c>
      <c r="F148" s="252" t="s">
        <v>3167</v>
      </c>
      <c r="G148" s="251"/>
      <c r="H148" s="251"/>
      <c r="I148" s="251"/>
      <c r="J148" s="170" t="s">
        <v>201</v>
      </c>
      <c r="K148" s="171">
        <v>300</v>
      </c>
      <c r="L148" s="253">
        <v>0</v>
      </c>
      <c r="M148" s="251"/>
      <c r="N148" s="254">
        <f t="shared" si="15"/>
        <v>0</v>
      </c>
      <c r="O148" s="251"/>
      <c r="P148" s="251"/>
      <c r="Q148" s="251"/>
      <c r="R148" s="134"/>
      <c r="T148" s="165" t="s">
        <v>3</v>
      </c>
      <c r="U148" s="40" t="s">
        <v>39</v>
      </c>
      <c r="V148" s="32"/>
      <c r="W148" s="166">
        <f t="shared" si="16"/>
        <v>0</v>
      </c>
      <c r="X148" s="166">
        <v>0</v>
      </c>
      <c r="Y148" s="166">
        <f t="shared" si="17"/>
        <v>0</v>
      </c>
      <c r="Z148" s="166">
        <v>0</v>
      </c>
      <c r="AA148" s="167">
        <f t="shared" si="18"/>
        <v>0</v>
      </c>
      <c r="AR148" s="14" t="s">
        <v>212</v>
      </c>
      <c r="AT148" s="14" t="s">
        <v>217</v>
      </c>
      <c r="AU148" s="14" t="s">
        <v>84</v>
      </c>
      <c r="AY148" s="14" t="s">
        <v>196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9</v>
      </c>
      <c r="BK148" s="110">
        <f t="shared" si="24"/>
        <v>0</v>
      </c>
      <c r="BL148" s="14" t="s">
        <v>212</v>
      </c>
      <c r="BM148" s="14" t="s">
        <v>300</v>
      </c>
    </row>
    <row r="149" spans="2:65" s="1" customFormat="1" ht="22.5" customHeight="1">
      <c r="B149" s="132"/>
      <c r="C149" s="168" t="s">
        <v>74</v>
      </c>
      <c r="D149" s="168" t="s">
        <v>217</v>
      </c>
      <c r="E149" s="169" t="s">
        <v>487</v>
      </c>
      <c r="F149" s="252" t="s">
        <v>488</v>
      </c>
      <c r="G149" s="251"/>
      <c r="H149" s="251"/>
      <c r="I149" s="251"/>
      <c r="J149" s="170" t="s">
        <v>485</v>
      </c>
      <c r="K149" s="171">
        <v>10</v>
      </c>
      <c r="L149" s="253">
        <v>0</v>
      </c>
      <c r="M149" s="251"/>
      <c r="N149" s="254">
        <f t="shared" si="15"/>
        <v>0</v>
      </c>
      <c r="O149" s="251"/>
      <c r="P149" s="251"/>
      <c r="Q149" s="251"/>
      <c r="R149" s="134"/>
      <c r="T149" s="165" t="s">
        <v>3</v>
      </c>
      <c r="U149" s="40" t="s">
        <v>39</v>
      </c>
      <c r="V149" s="32"/>
      <c r="W149" s="166">
        <f t="shared" si="16"/>
        <v>0</v>
      </c>
      <c r="X149" s="166">
        <v>0</v>
      </c>
      <c r="Y149" s="166">
        <f t="shared" si="17"/>
        <v>0</v>
      </c>
      <c r="Z149" s="166">
        <v>0</v>
      </c>
      <c r="AA149" s="167">
        <f t="shared" si="18"/>
        <v>0</v>
      </c>
      <c r="AR149" s="14" t="s">
        <v>212</v>
      </c>
      <c r="AT149" s="14" t="s">
        <v>217</v>
      </c>
      <c r="AU149" s="14" t="s">
        <v>84</v>
      </c>
      <c r="AY149" s="14" t="s">
        <v>196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9</v>
      </c>
      <c r="BK149" s="110">
        <f t="shared" si="24"/>
        <v>0</v>
      </c>
      <c r="BL149" s="14" t="s">
        <v>212</v>
      </c>
      <c r="BM149" s="14" t="s">
        <v>202</v>
      </c>
    </row>
    <row r="150" spans="2:65" s="1" customFormat="1" ht="22.5" customHeight="1">
      <c r="B150" s="132"/>
      <c r="C150" s="168" t="s">
        <v>74</v>
      </c>
      <c r="D150" s="168" t="s">
        <v>217</v>
      </c>
      <c r="E150" s="169" t="s">
        <v>3168</v>
      </c>
      <c r="F150" s="252" t="s">
        <v>3169</v>
      </c>
      <c r="G150" s="251"/>
      <c r="H150" s="251"/>
      <c r="I150" s="251"/>
      <c r="J150" s="170" t="s">
        <v>485</v>
      </c>
      <c r="K150" s="171">
        <v>16</v>
      </c>
      <c r="L150" s="253">
        <v>0</v>
      </c>
      <c r="M150" s="251"/>
      <c r="N150" s="254">
        <f t="shared" si="15"/>
        <v>0</v>
      </c>
      <c r="O150" s="251"/>
      <c r="P150" s="251"/>
      <c r="Q150" s="251"/>
      <c r="R150" s="134"/>
      <c r="T150" s="165" t="s">
        <v>3</v>
      </c>
      <c r="U150" s="40" t="s">
        <v>39</v>
      </c>
      <c r="V150" s="32"/>
      <c r="W150" s="166">
        <f t="shared" si="16"/>
        <v>0</v>
      </c>
      <c r="X150" s="166">
        <v>0</v>
      </c>
      <c r="Y150" s="166">
        <f t="shared" si="17"/>
        <v>0</v>
      </c>
      <c r="Z150" s="166">
        <v>0</v>
      </c>
      <c r="AA150" s="167">
        <f t="shared" si="18"/>
        <v>0</v>
      </c>
      <c r="AR150" s="14" t="s">
        <v>212</v>
      </c>
      <c r="AT150" s="14" t="s">
        <v>217</v>
      </c>
      <c r="AU150" s="14" t="s">
        <v>84</v>
      </c>
      <c r="AY150" s="14" t="s">
        <v>196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9</v>
      </c>
      <c r="BK150" s="110">
        <f t="shared" si="24"/>
        <v>0</v>
      </c>
      <c r="BL150" s="14" t="s">
        <v>212</v>
      </c>
      <c r="BM150" s="14" t="s">
        <v>316</v>
      </c>
    </row>
    <row r="151" spans="2:65" s="1" customFormat="1" ht="22.5" customHeight="1">
      <c r="B151" s="132"/>
      <c r="C151" s="168" t="s">
        <v>74</v>
      </c>
      <c r="D151" s="168" t="s">
        <v>217</v>
      </c>
      <c r="E151" s="169" t="s">
        <v>496</v>
      </c>
      <c r="F151" s="252" t="s">
        <v>497</v>
      </c>
      <c r="G151" s="251"/>
      <c r="H151" s="251"/>
      <c r="I151" s="251"/>
      <c r="J151" s="170" t="s">
        <v>485</v>
      </c>
      <c r="K151" s="171">
        <v>6</v>
      </c>
      <c r="L151" s="253">
        <v>0</v>
      </c>
      <c r="M151" s="251"/>
      <c r="N151" s="254">
        <f t="shared" si="15"/>
        <v>0</v>
      </c>
      <c r="O151" s="251"/>
      <c r="P151" s="251"/>
      <c r="Q151" s="251"/>
      <c r="R151" s="134"/>
      <c r="T151" s="165" t="s">
        <v>3</v>
      </c>
      <c r="U151" s="40" t="s">
        <v>39</v>
      </c>
      <c r="V151" s="32"/>
      <c r="W151" s="166">
        <f t="shared" si="16"/>
        <v>0</v>
      </c>
      <c r="X151" s="166">
        <v>0</v>
      </c>
      <c r="Y151" s="166">
        <f t="shared" si="17"/>
        <v>0</v>
      </c>
      <c r="Z151" s="166">
        <v>0</v>
      </c>
      <c r="AA151" s="167">
        <f t="shared" si="18"/>
        <v>0</v>
      </c>
      <c r="AR151" s="14" t="s">
        <v>212</v>
      </c>
      <c r="AT151" s="14" t="s">
        <v>217</v>
      </c>
      <c r="AU151" s="14" t="s">
        <v>84</v>
      </c>
      <c r="AY151" s="14" t="s">
        <v>196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9</v>
      </c>
      <c r="BK151" s="110">
        <f t="shared" si="24"/>
        <v>0</v>
      </c>
      <c r="BL151" s="14" t="s">
        <v>212</v>
      </c>
      <c r="BM151" s="14" t="s">
        <v>325</v>
      </c>
    </row>
    <row r="152" spans="2:65" s="1" customFormat="1" ht="22.5" customHeight="1">
      <c r="B152" s="132"/>
      <c r="C152" s="168" t="s">
        <v>74</v>
      </c>
      <c r="D152" s="168" t="s">
        <v>217</v>
      </c>
      <c r="E152" s="169" t="s">
        <v>988</v>
      </c>
      <c r="F152" s="252" t="s">
        <v>509</v>
      </c>
      <c r="G152" s="251"/>
      <c r="H152" s="251"/>
      <c r="I152" s="251"/>
      <c r="J152" s="170" t="s">
        <v>386</v>
      </c>
      <c r="K152" s="171">
        <v>1</v>
      </c>
      <c r="L152" s="253">
        <v>0</v>
      </c>
      <c r="M152" s="251"/>
      <c r="N152" s="254">
        <f t="shared" si="15"/>
        <v>0</v>
      </c>
      <c r="O152" s="251"/>
      <c r="P152" s="251"/>
      <c r="Q152" s="251"/>
      <c r="R152" s="134"/>
      <c r="T152" s="165" t="s">
        <v>3</v>
      </c>
      <c r="U152" s="40" t="s">
        <v>39</v>
      </c>
      <c r="V152" s="32"/>
      <c r="W152" s="166">
        <f t="shared" si="16"/>
        <v>0</v>
      </c>
      <c r="X152" s="166">
        <v>0</v>
      </c>
      <c r="Y152" s="166">
        <f t="shared" si="17"/>
        <v>0</v>
      </c>
      <c r="Z152" s="166">
        <v>0</v>
      </c>
      <c r="AA152" s="167">
        <f t="shared" si="18"/>
        <v>0</v>
      </c>
      <c r="AR152" s="14" t="s">
        <v>212</v>
      </c>
      <c r="AT152" s="14" t="s">
        <v>217</v>
      </c>
      <c r="AU152" s="14" t="s">
        <v>84</v>
      </c>
      <c r="AY152" s="14" t="s">
        <v>196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9</v>
      </c>
      <c r="BK152" s="110">
        <f t="shared" si="24"/>
        <v>0</v>
      </c>
      <c r="BL152" s="14" t="s">
        <v>212</v>
      </c>
      <c r="BM152" s="14" t="s">
        <v>333</v>
      </c>
    </row>
    <row r="153" spans="2:63" s="10" customFormat="1" ht="29.85" customHeight="1">
      <c r="B153" s="150"/>
      <c r="C153" s="151"/>
      <c r="D153" s="160" t="s">
        <v>3138</v>
      </c>
      <c r="E153" s="160"/>
      <c r="F153" s="160"/>
      <c r="G153" s="160"/>
      <c r="H153" s="160"/>
      <c r="I153" s="160"/>
      <c r="J153" s="160"/>
      <c r="K153" s="160"/>
      <c r="L153" s="160"/>
      <c r="M153" s="160"/>
      <c r="N153" s="271">
        <f>BK153</f>
        <v>0</v>
      </c>
      <c r="O153" s="272"/>
      <c r="P153" s="272"/>
      <c r="Q153" s="272"/>
      <c r="R153" s="153"/>
      <c r="T153" s="154"/>
      <c r="U153" s="151"/>
      <c r="V153" s="151"/>
      <c r="W153" s="155">
        <v>0</v>
      </c>
      <c r="X153" s="151"/>
      <c r="Y153" s="155">
        <v>0</v>
      </c>
      <c r="Z153" s="151"/>
      <c r="AA153" s="156">
        <v>0</v>
      </c>
      <c r="AR153" s="157" t="s">
        <v>9</v>
      </c>
      <c r="AT153" s="158" t="s">
        <v>73</v>
      </c>
      <c r="AU153" s="158" t="s">
        <v>9</v>
      </c>
      <c r="AY153" s="157" t="s">
        <v>196</v>
      </c>
      <c r="BK153" s="159">
        <v>0</v>
      </c>
    </row>
    <row r="154" spans="2:63" s="10" customFormat="1" ht="19.9" customHeight="1">
      <c r="B154" s="150"/>
      <c r="C154" s="151"/>
      <c r="D154" s="160" t="s">
        <v>3139</v>
      </c>
      <c r="E154" s="160"/>
      <c r="F154" s="160"/>
      <c r="G154" s="160"/>
      <c r="H154" s="160"/>
      <c r="I154" s="160"/>
      <c r="J154" s="160"/>
      <c r="K154" s="160"/>
      <c r="L154" s="160"/>
      <c r="M154" s="160"/>
      <c r="N154" s="262">
        <f>BK154</f>
        <v>0</v>
      </c>
      <c r="O154" s="263"/>
      <c r="P154" s="263"/>
      <c r="Q154" s="263"/>
      <c r="R154" s="153"/>
      <c r="T154" s="154"/>
      <c r="U154" s="151"/>
      <c r="V154" s="151"/>
      <c r="W154" s="155">
        <f>SUM(W155:W156)</f>
        <v>0</v>
      </c>
      <c r="X154" s="151"/>
      <c r="Y154" s="155">
        <f>SUM(Y155:Y156)</f>
        <v>0</v>
      </c>
      <c r="Z154" s="151"/>
      <c r="AA154" s="156">
        <f>SUM(AA155:AA156)</f>
        <v>0</v>
      </c>
      <c r="AR154" s="157" t="s">
        <v>9</v>
      </c>
      <c r="AT154" s="158" t="s">
        <v>73</v>
      </c>
      <c r="AU154" s="158" t="s">
        <v>9</v>
      </c>
      <c r="AY154" s="157" t="s">
        <v>196</v>
      </c>
      <c r="BK154" s="159">
        <f>SUM(BK155:BK156)</f>
        <v>0</v>
      </c>
    </row>
    <row r="155" spans="2:65" s="1" customFormat="1" ht="22.5" customHeight="1">
      <c r="B155" s="132"/>
      <c r="C155" s="168" t="s">
        <v>74</v>
      </c>
      <c r="D155" s="168" t="s">
        <v>217</v>
      </c>
      <c r="E155" s="169" t="s">
        <v>3170</v>
      </c>
      <c r="F155" s="252" t="s">
        <v>506</v>
      </c>
      <c r="G155" s="251"/>
      <c r="H155" s="251"/>
      <c r="I155" s="251"/>
      <c r="J155" s="170" t="s">
        <v>485</v>
      </c>
      <c r="K155" s="171">
        <v>6</v>
      </c>
      <c r="L155" s="253">
        <v>0</v>
      </c>
      <c r="M155" s="251"/>
      <c r="N155" s="254">
        <f>ROUND(L155*K155,0)</f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>V155*K155</f>
        <v>0</v>
      </c>
      <c r="X155" s="166">
        <v>0</v>
      </c>
      <c r="Y155" s="166">
        <f>X155*K155</f>
        <v>0</v>
      </c>
      <c r="Z155" s="166">
        <v>0</v>
      </c>
      <c r="AA155" s="167">
        <f>Z155*K155</f>
        <v>0</v>
      </c>
      <c r="AR155" s="14" t="s">
        <v>212</v>
      </c>
      <c r="AT155" s="14" t="s">
        <v>217</v>
      </c>
      <c r="AU155" s="14" t="s">
        <v>84</v>
      </c>
      <c r="AY155" s="14" t="s">
        <v>196</v>
      </c>
      <c r="BE155" s="110">
        <f>IF(U155="základní",N155,0)</f>
        <v>0</v>
      </c>
      <c r="BF155" s="110">
        <f>IF(U155="snížená",N155,0)</f>
        <v>0</v>
      </c>
      <c r="BG155" s="110">
        <f>IF(U155="zákl. přenesená",N155,0)</f>
        <v>0</v>
      </c>
      <c r="BH155" s="110">
        <f>IF(U155="sníž. přenesená",N155,0)</f>
        <v>0</v>
      </c>
      <c r="BI155" s="110">
        <f>IF(U155="nulová",N155,0)</f>
        <v>0</v>
      </c>
      <c r="BJ155" s="14" t="s">
        <v>9</v>
      </c>
      <c r="BK155" s="110">
        <f>ROUND(L155*K155,0)</f>
        <v>0</v>
      </c>
      <c r="BL155" s="14" t="s">
        <v>212</v>
      </c>
      <c r="BM155" s="14" t="s">
        <v>341</v>
      </c>
    </row>
    <row r="156" spans="2:47" s="1" customFormat="1" ht="22.5" customHeight="1">
      <c r="B156" s="31"/>
      <c r="C156" s="32"/>
      <c r="D156" s="32"/>
      <c r="E156" s="32"/>
      <c r="F156" s="270" t="s">
        <v>511</v>
      </c>
      <c r="G156" s="204"/>
      <c r="H156" s="204"/>
      <c r="I156" s="204"/>
      <c r="J156" s="32"/>
      <c r="K156" s="32"/>
      <c r="L156" s="32"/>
      <c r="M156" s="32"/>
      <c r="N156" s="32"/>
      <c r="O156" s="32"/>
      <c r="P156" s="32"/>
      <c r="Q156" s="32"/>
      <c r="R156" s="33"/>
      <c r="T156" s="70"/>
      <c r="U156" s="32"/>
      <c r="V156" s="32"/>
      <c r="W156" s="32"/>
      <c r="X156" s="32"/>
      <c r="Y156" s="32"/>
      <c r="Z156" s="32"/>
      <c r="AA156" s="71"/>
      <c r="AT156" s="14" t="s">
        <v>348</v>
      </c>
      <c r="AU156" s="14" t="s">
        <v>84</v>
      </c>
    </row>
    <row r="157" spans="2:63" s="10" customFormat="1" ht="37.35" customHeight="1">
      <c r="B157" s="150"/>
      <c r="C157" s="151"/>
      <c r="D157" s="152" t="s">
        <v>3140</v>
      </c>
      <c r="E157" s="152"/>
      <c r="F157" s="152"/>
      <c r="G157" s="152"/>
      <c r="H157" s="152"/>
      <c r="I157" s="152"/>
      <c r="J157" s="152"/>
      <c r="K157" s="152"/>
      <c r="L157" s="152"/>
      <c r="M157" s="152"/>
      <c r="N157" s="240">
        <f aca="true" t="shared" si="25" ref="N157:N163">BK157</f>
        <v>0</v>
      </c>
      <c r="O157" s="238"/>
      <c r="P157" s="238"/>
      <c r="Q157" s="238"/>
      <c r="R157" s="153"/>
      <c r="T157" s="154"/>
      <c r="U157" s="151"/>
      <c r="V157" s="151"/>
      <c r="W157" s="155">
        <v>0</v>
      </c>
      <c r="X157" s="151"/>
      <c r="Y157" s="155">
        <v>0</v>
      </c>
      <c r="Z157" s="151"/>
      <c r="AA157" s="156">
        <v>0</v>
      </c>
      <c r="AR157" s="157" t="s">
        <v>9</v>
      </c>
      <c r="AT157" s="158" t="s">
        <v>73</v>
      </c>
      <c r="AU157" s="158" t="s">
        <v>74</v>
      </c>
      <c r="AY157" s="157" t="s">
        <v>196</v>
      </c>
      <c r="BK157" s="159">
        <v>0</v>
      </c>
    </row>
    <row r="158" spans="2:63" s="1" customFormat="1" ht="49.9" customHeight="1">
      <c r="B158" s="31"/>
      <c r="C158" s="32"/>
      <c r="D158" s="152" t="s">
        <v>349</v>
      </c>
      <c r="E158" s="32"/>
      <c r="F158" s="32"/>
      <c r="G158" s="32"/>
      <c r="H158" s="32"/>
      <c r="I158" s="32"/>
      <c r="J158" s="32"/>
      <c r="K158" s="32"/>
      <c r="L158" s="32"/>
      <c r="M158" s="32"/>
      <c r="N158" s="268">
        <f t="shared" si="25"/>
        <v>0</v>
      </c>
      <c r="O158" s="269"/>
      <c r="P158" s="269"/>
      <c r="Q158" s="269"/>
      <c r="R158" s="33"/>
      <c r="T158" s="70"/>
      <c r="U158" s="32"/>
      <c r="V158" s="32"/>
      <c r="W158" s="32"/>
      <c r="X158" s="32"/>
      <c r="Y158" s="32"/>
      <c r="Z158" s="32"/>
      <c r="AA158" s="71"/>
      <c r="AT158" s="14" t="s">
        <v>73</v>
      </c>
      <c r="AU158" s="14" t="s">
        <v>74</v>
      </c>
      <c r="AY158" s="14" t="s">
        <v>350</v>
      </c>
      <c r="BK158" s="110">
        <f>SUM(BK159:BK163)</f>
        <v>0</v>
      </c>
    </row>
    <row r="159" spans="2:63" s="1" customFormat="1" ht="22.35" customHeight="1">
      <c r="B159" s="31"/>
      <c r="C159" s="173" t="s">
        <v>3</v>
      </c>
      <c r="D159" s="173" t="s">
        <v>217</v>
      </c>
      <c r="E159" s="174" t="s">
        <v>3</v>
      </c>
      <c r="F159" s="257" t="s">
        <v>3</v>
      </c>
      <c r="G159" s="258"/>
      <c r="H159" s="258"/>
      <c r="I159" s="258"/>
      <c r="J159" s="175" t="s">
        <v>3</v>
      </c>
      <c r="K159" s="172"/>
      <c r="L159" s="253"/>
      <c r="M159" s="255"/>
      <c r="N159" s="256">
        <f t="shared" si="25"/>
        <v>0</v>
      </c>
      <c r="O159" s="255"/>
      <c r="P159" s="255"/>
      <c r="Q159" s="255"/>
      <c r="R159" s="33"/>
      <c r="T159" s="165" t="s">
        <v>3</v>
      </c>
      <c r="U159" s="176" t="s">
        <v>39</v>
      </c>
      <c r="V159" s="32"/>
      <c r="W159" s="32"/>
      <c r="X159" s="32"/>
      <c r="Y159" s="32"/>
      <c r="Z159" s="32"/>
      <c r="AA159" s="71"/>
      <c r="AT159" s="14" t="s">
        <v>350</v>
      </c>
      <c r="AU159" s="14" t="s">
        <v>9</v>
      </c>
      <c r="AY159" s="14" t="s">
        <v>350</v>
      </c>
      <c r="BE159" s="110">
        <f>IF(U159="základní",N159,0)</f>
        <v>0</v>
      </c>
      <c r="BF159" s="110">
        <f>IF(U159="snížená",N159,0)</f>
        <v>0</v>
      </c>
      <c r="BG159" s="110">
        <f>IF(U159="zákl. přenesená",N159,0)</f>
        <v>0</v>
      </c>
      <c r="BH159" s="110">
        <f>IF(U159="sníž. přenesená",N159,0)</f>
        <v>0</v>
      </c>
      <c r="BI159" s="110">
        <f>IF(U159="nulová",N159,0)</f>
        <v>0</v>
      </c>
      <c r="BJ159" s="14" t="s">
        <v>9</v>
      </c>
      <c r="BK159" s="110">
        <f>L159*K159</f>
        <v>0</v>
      </c>
    </row>
    <row r="160" spans="2:63" s="1" customFormat="1" ht="22.35" customHeight="1">
      <c r="B160" s="31"/>
      <c r="C160" s="173" t="s">
        <v>3</v>
      </c>
      <c r="D160" s="173" t="s">
        <v>217</v>
      </c>
      <c r="E160" s="174" t="s">
        <v>3</v>
      </c>
      <c r="F160" s="257" t="s">
        <v>3</v>
      </c>
      <c r="G160" s="258"/>
      <c r="H160" s="258"/>
      <c r="I160" s="258"/>
      <c r="J160" s="175" t="s">
        <v>3</v>
      </c>
      <c r="K160" s="172"/>
      <c r="L160" s="253"/>
      <c r="M160" s="255"/>
      <c r="N160" s="256">
        <f t="shared" si="25"/>
        <v>0</v>
      </c>
      <c r="O160" s="255"/>
      <c r="P160" s="255"/>
      <c r="Q160" s="255"/>
      <c r="R160" s="33"/>
      <c r="T160" s="165" t="s">
        <v>3</v>
      </c>
      <c r="U160" s="176" t="s">
        <v>39</v>
      </c>
      <c r="V160" s="32"/>
      <c r="W160" s="32"/>
      <c r="X160" s="32"/>
      <c r="Y160" s="32"/>
      <c r="Z160" s="32"/>
      <c r="AA160" s="71"/>
      <c r="AT160" s="14" t="s">
        <v>350</v>
      </c>
      <c r="AU160" s="14" t="s">
        <v>9</v>
      </c>
      <c r="AY160" s="14" t="s">
        <v>350</v>
      </c>
      <c r="BE160" s="110">
        <f>IF(U160="základní",N160,0)</f>
        <v>0</v>
      </c>
      <c r="BF160" s="110">
        <f>IF(U160="snížená",N160,0)</f>
        <v>0</v>
      </c>
      <c r="BG160" s="110">
        <f>IF(U160="zákl. přenesená",N160,0)</f>
        <v>0</v>
      </c>
      <c r="BH160" s="110">
        <f>IF(U160="sníž. přenesená",N160,0)</f>
        <v>0</v>
      </c>
      <c r="BI160" s="110">
        <f>IF(U160="nulová",N160,0)</f>
        <v>0</v>
      </c>
      <c r="BJ160" s="14" t="s">
        <v>9</v>
      </c>
      <c r="BK160" s="110">
        <f>L160*K160</f>
        <v>0</v>
      </c>
    </row>
    <row r="161" spans="2:63" s="1" customFormat="1" ht="22.35" customHeight="1">
      <c r="B161" s="31"/>
      <c r="C161" s="173" t="s">
        <v>3</v>
      </c>
      <c r="D161" s="173" t="s">
        <v>217</v>
      </c>
      <c r="E161" s="174" t="s">
        <v>3</v>
      </c>
      <c r="F161" s="257" t="s">
        <v>3</v>
      </c>
      <c r="G161" s="258"/>
      <c r="H161" s="258"/>
      <c r="I161" s="258"/>
      <c r="J161" s="175" t="s">
        <v>3</v>
      </c>
      <c r="K161" s="172"/>
      <c r="L161" s="253"/>
      <c r="M161" s="255"/>
      <c r="N161" s="256">
        <f t="shared" si="25"/>
        <v>0</v>
      </c>
      <c r="O161" s="255"/>
      <c r="P161" s="255"/>
      <c r="Q161" s="255"/>
      <c r="R161" s="33"/>
      <c r="T161" s="165" t="s">
        <v>3</v>
      </c>
      <c r="U161" s="176" t="s">
        <v>39</v>
      </c>
      <c r="V161" s="32"/>
      <c r="W161" s="32"/>
      <c r="X161" s="32"/>
      <c r="Y161" s="32"/>
      <c r="Z161" s="32"/>
      <c r="AA161" s="71"/>
      <c r="AT161" s="14" t="s">
        <v>350</v>
      </c>
      <c r="AU161" s="14" t="s">
        <v>9</v>
      </c>
      <c r="AY161" s="14" t="s">
        <v>350</v>
      </c>
      <c r="BE161" s="110">
        <f>IF(U161="základní",N161,0)</f>
        <v>0</v>
      </c>
      <c r="BF161" s="110">
        <f>IF(U161="snížená",N161,0)</f>
        <v>0</v>
      </c>
      <c r="BG161" s="110">
        <f>IF(U161="zákl. přenesená",N161,0)</f>
        <v>0</v>
      </c>
      <c r="BH161" s="110">
        <f>IF(U161="sníž. přenesená",N161,0)</f>
        <v>0</v>
      </c>
      <c r="BI161" s="110">
        <f>IF(U161="nulová",N161,0)</f>
        <v>0</v>
      </c>
      <c r="BJ161" s="14" t="s">
        <v>9</v>
      </c>
      <c r="BK161" s="110">
        <f>L161*K161</f>
        <v>0</v>
      </c>
    </row>
    <row r="162" spans="2:63" s="1" customFormat="1" ht="22.35" customHeight="1">
      <c r="B162" s="31"/>
      <c r="C162" s="173" t="s">
        <v>3</v>
      </c>
      <c r="D162" s="173" t="s">
        <v>217</v>
      </c>
      <c r="E162" s="174" t="s">
        <v>3</v>
      </c>
      <c r="F162" s="257" t="s">
        <v>3</v>
      </c>
      <c r="G162" s="258"/>
      <c r="H162" s="258"/>
      <c r="I162" s="258"/>
      <c r="J162" s="175" t="s">
        <v>3</v>
      </c>
      <c r="K162" s="172"/>
      <c r="L162" s="253"/>
      <c r="M162" s="255"/>
      <c r="N162" s="256">
        <f t="shared" si="25"/>
        <v>0</v>
      </c>
      <c r="O162" s="255"/>
      <c r="P162" s="255"/>
      <c r="Q162" s="255"/>
      <c r="R162" s="33"/>
      <c r="T162" s="165" t="s">
        <v>3</v>
      </c>
      <c r="U162" s="176" t="s">
        <v>39</v>
      </c>
      <c r="V162" s="32"/>
      <c r="W162" s="32"/>
      <c r="X162" s="32"/>
      <c r="Y162" s="32"/>
      <c r="Z162" s="32"/>
      <c r="AA162" s="71"/>
      <c r="AT162" s="14" t="s">
        <v>350</v>
      </c>
      <c r="AU162" s="14" t="s">
        <v>9</v>
      </c>
      <c r="AY162" s="14" t="s">
        <v>350</v>
      </c>
      <c r="BE162" s="110">
        <f>IF(U162="základní",N162,0)</f>
        <v>0</v>
      </c>
      <c r="BF162" s="110">
        <f>IF(U162="snížená",N162,0)</f>
        <v>0</v>
      </c>
      <c r="BG162" s="110">
        <f>IF(U162="zákl. přenesená",N162,0)</f>
        <v>0</v>
      </c>
      <c r="BH162" s="110">
        <f>IF(U162="sníž. přenesená",N162,0)</f>
        <v>0</v>
      </c>
      <c r="BI162" s="110">
        <f>IF(U162="nulová",N162,0)</f>
        <v>0</v>
      </c>
      <c r="BJ162" s="14" t="s">
        <v>9</v>
      </c>
      <c r="BK162" s="110">
        <f>L162*K162</f>
        <v>0</v>
      </c>
    </row>
    <row r="163" spans="2:63" s="1" customFormat="1" ht="22.35" customHeight="1">
      <c r="B163" s="31"/>
      <c r="C163" s="173" t="s">
        <v>3</v>
      </c>
      <c r="D163" s="173" t="s">
        <v>217</v>
      </c>
      <c r="E163" s="174" t="s">
        <v>3</v>
      </c>
      <c r="F163" s="257" t="s">
        <v>3</v>
      </c>
      <c r="G163" s="258"/>
      <c r="H163" s="258"/>
      <c r="I163" s="258"/>
      <c r="J163" s="175" t="s">
        <v>3</v>
      </c>
      <c r="K163" s="172"/>
      <c r="L163" s="253"/>
      <c r="M163" s="255"/>
      <c r="N163" s="256">
        <f t="shared" si="25"/>
        <v>0</v>
      </c>
      <c r="O163" s="255"/>
      <c r="P163" s="255"/>
      <c r="Q163" s="255"/>
      <c r="R163" s="33"/>
      <c r="T163" s="165" t="s">
        <v>3</v>
      </c>
      <c r="U163" s="176" t="s">
        <v>39</v>
      </c>
      <c r="V163" s="52"/>
      <c r="W163" s="52"/>
      <c r="X163" s="52"/>
      <c r="Y163" s="52"/>
      <c r="Z163" s="52"/>
      <c r="AA163" s="54"/>
      <c r="AT163" s="14" t="s">
        <v>350</v>
      </c>
      <c r="AU163" s="14" t="s">
        <v>9</v>
      </c>
      <c r="AY163" s="14" t="s">
        <v>350</v>
      </c>
      <c r="BE163" s="110">
        <f>IF(U163="základní",N163,0)</f>
        <v>0</v>
      </c>
      <c r="BF163" s="110">
        <f>IF(U163="snížená",N163,0)</f>
        <v>0</v>
      </c>
      <c r="BG163" s="110">
        <f>IF(U163="zákl. přenesená",N163,0)</f>
        <v>0</v>
      </c>
      <c r="BH163" s="110">
        <f>IF(U163="sníž. přenesená",N163,0)</f>
        <v>0</v>
      </c>
      <c r="BI163" s="110">
        <f>IF(U163="nulová",N163,0)</f>
        <v>0</v>
      </c>
      <c r="BJ163" s="14" t="s">
        <v>9</v>
      </c>
      <c r="BK163" s="110">
        <f>L163*K163</f>
        <v>0</v>
      </c>
    </row>
    <row r="164" spans="2:18" s="1" customFormat="1" ht="6.95" customHeight="1">
      <c r="B164" s="55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7"/>
    </row>
  </sheetData>
  <mergeCells count="162">
    <mergeCell ref="H1:K1"/>
    <mergeCell ref="S2:AC2"/>
    <mergeCell ref="F163:I163"/>
    <mergeCell ref="L163:M163"/>
    <mergeCell ref="N163:Q163"/>
    <mergeCell ref="N127:Q127"/>
    <mergeCell ref="N128:Q128"/>
    <mergeCell ref="N136:Q136"/>
    <mergeCell ref="N137:Q137"/>
    <mergeCell ref="N138:Q138"/>
    <mergeCell ref="N140:Q140"/>
    <mergeCell ref="N145:Q145"/>
    <mergeCell ref="N153:Q153"/>
    <mergeCell ref="N154:Q154"/>
    <mergeCell ref="N157:Q157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2:I152"/>
    <mergeCell ref="L152:M152"/>
    <mergeCell ref="N152:Q152"/>
    <mergeCell ref="F155:I155"/>
    <mergeCell ref="L155:M155"/>
    <mergeCell ref="N155:Q155"/>
    <mergeCell ref="F156:I156"/>
    <mergeCell ref="F159:I159"/>
    <mergeCell ref="L159:M159"/>
    <mergeCell ref="N159:Q159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5:I135"/>
    <mergeCell ref="L135:M135"/>
    <mergeCell ref="N135:Q135"/>
    <mergeCell ref="F139:I139"/>
    <mergeCell ref="L139:M139"/>
    <mergeCell ref="N139:Q139"/>
    <mergeCell ref="F141:I141"/>
    <mergeCell ref="L141:M141"/>
    <mergeCell ref="N141:Q14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159:D164">
      <formula1>"K,M"</formula1>
    </dataValidation>
    <dataValidation type="list" allowBlank="1" showInputMessage="1" showErrorMessage="1" error="Povoleny jsou hodnoty základní, snížená, zákl. přenesená, sníž. přenesená, nulová." sqref="U159:U16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2"/>
  <sheetViews>
    <sheetView showGridLines="0" workbookViewId="0" topLeftCell="A1">
      <pane ySplit="1" topLeftCell="A2" activePane="bottomLeft" state="frozen"/>
      <selection pane="bottomLeft" activeCell="M29" sqref="M29:P2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88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154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351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N126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ROUND((((SUM(BE126:BE133)+SUM(BE152:BE235))+SUM(BE237:BE241))),2)</f>
        <v>0</v>
      </c>
      <c r="I33" s="204"/>
      <c r="J33" s="204"/>
      <c r="K33" s="32"/>
      <c r="L33" s="32"/>
      <c r="M33" s="233">
        <f>ROUND(((ROUND((SUM(BE126:BE133)+SUM(BE152:BE235)),2)*F33)+SUM(BE237:BE241)*F33),2)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ROUND((((SUM(BF126:BF133)+SUM(BF152:BF235))+SUM(BF237:BF241))),2)</f>
        <v>0</v>
      </c>
      <c r="I34" s="204"/>
      <c r="J34" s="204"/>
      <c r="K34" s="32"/>
      <c r="L34" s="32"/>
      <c r="M34" s="233">
        <f>ROUND(((ROUND((SUM(BF126:BF133)+SUM(BF152:BF235)),2)*F34)+SUM(BF237:BF241)*F34),2)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ROUND((((SUM(BG126:BG133)+SUM(BG152:BG235))+SUM(BG237:BG241))),2)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ROUND((((SUM(BH126:BH133)+SUM(BH152:BH235))+SUM(BH237:BH241))),2)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ROUND((((SUM(BI126:BI133)+SUM(BI152:BI235))+SUM(BI237:BI241))),2)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154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MR a EL - M + R a ELEKTROINSTALACE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N152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352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N153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353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N154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354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N156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355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N158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356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N160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357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N162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358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N165</f>
        <v>0</v>
      </c>
      <c r="O96" s="220"/>
      <c r="P96" s="220"/>
      <c r="Q96" s="220"/>
      <c r="R96" s="129"/>
    </row>
    <row r="97" spans="2:18" s="8" customFormat="1" ht="19.9" customHeight="1">
      <c r="B97" s="128"/>
      <c r="C97" s="95"/>
      <c r="D97" s="106" t="s">
        <v>358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N167</f>
        <v>0</v>
      </c>
      <c r="O97" s="220"/>
      <c r="P97" s="220"/>
      <c r="Q97" s="220"/>
      <c r="R97" s="129"/>
    </row>
    <row r="98" spans="2:18" s="8" customFormat="1" ht="19.9" customHeight="1">
      <c r="B98" s="128"/>
      <c r="C98" s="95"/>
      <c r="D98" s="106" t="s">
        <v>359</v>
      </c>
      <c r="E98" s="95"/>
      <c r="F98" s="95"/>
      <c r="G98" s="95"/>
      <c r="H98" s="95"/>
      <c r="I98" s="95"/>
      <c r="J98" s="95"/>
      <c r="K98" s="95"/>
      <c r="L98" s="95"/>
      <c r="M98" s="95"/>
      <c r="N98" s="219">
        <f>N169</f>
        <v>0</v>
      </c>
      <c r="O98" s="220"/>
      <c r="P98" s="220"/>
      <c r="Q98" s="220"/>
      <c r="R98" s="129"/>
    </row>
    <row r="99" spans="2:18" s="8" customFormat="1" ht="19.9" customHeight="1">
      <c r="B99" s="128"/>
      <c r="C99" s="95"/>
      <c r="D99" s="106" t="s">
        <v>360</v>
      </c>
      <c r="E99" s="95"/>
      <c r="F99" s="95"/>
      <c r="G99" s="95"/>
      <c r="H99" s="95"/>
      <c r="I99" s="95"/>
      <c r="J99" s="95"/>
      <c r="K99" s="95"/>
      <c r="L99" s="95"/>
      <c r="M99" s="95"/>
      <c r="N99" s="219">
        <f>N171</f>
        <v>0</v>
      </c>
      <c r="O99" s="220"/>
      <c r="P99" s="220"/>
      <c r="Q99" s="220"/>
      <c r="R99" s="129"/>
    </row>
    <row r="100" spans="2:18" s="8" customFormat="1" ht="19.9" customHeight="1">
      <c r="B100" s="128"/>
      <c r="C100" s="95"/>
      <c r="D100" s="106" t="s">
        <v>359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19">
        <f>N173</f>
        <v>0</v>
      </c>
      <c r="O100" s="220"/>
      <c r="P100" s="220"/>
      <c r="Q100" s="220"/>
      <c r="R100" s="129"/>
    </row>
    <row r="101" spans="2:18" s="8" customFormat="1" ht="19.9" customHeight="1">
      <c r="B101" s="128"/>
      <c r="C101" s="95"/>
      <c r="D101" s="106" t="s">
        <v>361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19">
        <f>N175</f>
        <v>0</v>
      </c>
      <c r="O101" s="220"/>
      <c r="P101" s="220"/>
      <c r="Q101" s="220"/>
      <c r="R101" s="129"/>
    </row>
    <row r="102" spans="2:18" s="8" customFormat="1" ht="19.9" customHeight="1">
      <c r="B102" s="128"/>
      <c r="C102" s="95"/>
      <c r="D102" s="106" t="s">
        <v>362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19">
        <f>N177</f>
        <v>0</v>
      </c>
      <c r="O102" s="220"/>
      <c r="P102" s="220"/>
      <c r="Q102" s="220"/>
      <c r="R102" s="129"/>
    </row>
    <row r="103" spans="2:18" s="8" customFormat="1" ht="19.9" customHeight="1">
      <c r="B103" s="128"/>
      <c r="C103" s="95"/>
      <c r="D103" s="106" t="s">
        <v>363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19">
        <f>N179</f>
        <v>0</v>
      </c>
      <c r="O103" s="220"/>
      <c r="P103" s="220"/>
      <c r="Q103" s="220"/>
      <c r="R103" s="129"/>
    </row>
    <row r="104" spans="2:18" s="8" customFormat="1" ht="19.9" customHeight="1">
      <c r="B104" s="128"/>
      <c r="C104" s="95"/>
      <c r="D104" s="106" t="s">
        <v>364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219">
        <f>N181</f>
        <v>0</v>
      </c>
      <c r="O104" s="220"/>
      <c r="P104" s="220"/>
      <c r="Q104" s="220"/>
      <c r="R104" s="129"/>
    </row>
    <row r="105" spans="2:18" s="8" customFormat="1" ht="19.9" customHeight="1">
      <c r="B105" s="128"/>
      <c r="C105" s="95"/>
      <c r="D105" s="106" t="s">
        <v>365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19">
        <f>N187</f>
        <v>0</v>
      </c>
      <c r="O105" s="220"/>
      <c r="P105" s="220"/>
      <c r="Q105" s="220"/>
      <c r="R105" s="129"/>
    </row>
    <row r="106" spans="2:18" s="8" customFormat="1" ht="19.9" customHeight="1">
      <c r="B106" s="128"/>
      <c r="C106" s="95"/>
      <c r="D106" s="106" t="s">
        <v>366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219">
        <f>N191</f>
        <v>0</v>
      </c>
      <c r="O106" s="220"/>
      <c r="P106" s="220"/>
      <c r="Q106" s="220"/>
      <c r="R106" s="129"/>
    </row>
    <row r="107" spans="2:18" s="7" customFormat="1" ht="24.95" customHeight="1">
      <c r="B107" s="124"/>
      <c r="C107" s="125"/>
      <c r="D107" s="126" t="s">
        <v>367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238">
        <f>N195</f>
        <v>0</v>
      </c>
      <c r="O107" s="239"/>
      <c r="P107" s="239"/>
      <c r="Q107" s="239"/>
      <c r="R107" s="127"/>
    </row>
    <row r="108" spans="2:18" s="7" customFormat="1" ht="24.95" customHeight="1">
      <c r="B108" s="124"/>
      <c r="C108" s="125"/>
      <c r="D108" s="126" t="s">
        <v>368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38">
        <f>N196</f>
        <v>0</v>
      </c>
      <c r="O108" s="239"/>
      <c r="P108" s="239"/>
      <c r="Q108" s="239"/>
      <c r="R108" s="127"/>
    </row>
    <row r="109" spans="2:18" s="8" customFormat="1" ht="19.9" customHeight="1">
      <c r="B109" s="128"/>
      <c r="C109" s="95"/>
      <c r="D109" s="106" t="s">
        <v>369</v>
      </c>
      <c r="E109" s="95"/>
      <c r="F109" s="95"/>
      <c r="G109" s="95"/>
      <c r="H109" s="95"/>
      <c r="I109" s="95"/>
      <c r="J109" s="95"/>
      <c r="K109" s="95"/>
      <c r="L109" s="95"/>
      <c r="M109" s="95"/>
      <c r="N109" s="219">
        <f>N197</f>
        <v>0</v>
      </c>
      <c r="O109" s="220"/>
      <c r="P109" s="220"/>
      <c r="Q109" s="220"/>
      <c r="R109" s="129"/>
    </row>
    <row r="110" spans="2:18" s="8" customFormat="1" ht="19.9" customHeight="1">
      <c r="B110" s="128"/>
      <c r="C110" s="95"/>
      <c r="D110" s="106" t="s">
        <v>370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219">
        <f>N199</f>
        <v>0</v>
      </c>
      <c r="O110" s="220"/>
      <c r="P110" s="220"/>
      <c r="Q110" s="220"/>
      <c r="R110" s="129"/>
    </row>
    <row r="111" spans="2:18" s="7" customFormat="1" ht="24.95" customHeight="1">
      <c r="B111" s="124"/>
      <c r="C111" s="125"/>
      <c r="D111" s="126" t="s">
        <v>371</v>
      </c>
      <c r="E111" s="125"/>
      <c r="F111" s="125"/>
      <c r="G111" s="125"/>
      <c r="H111" s="125"/>
      <c r="I111" s="125"/>
      <c r="J111" s="125"/>
      <c r="K111" s="125"/>
      <c r="L111" s="125"/>
      <c r="M111" s="125"/>
      <c r="N111" s="238">
        <f>N200</f>
        <v>0</v>
      </c>
      <c r="O111" s="239"/>
      <c r="P111" s="239"/>
      <c r="Q111" s="239"/>
      <c r="R111" s="127"/>
    </row>
    <row r="112" spans="2:18" s="7" customFormat="1" ht="24.95" customHeight="1">
      <c r="B112" s="124"/>
      <c r="C112" s="125"/>
      <c r="D112" s="126" t="s">
        <v>372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38">
        <f>N201</f>
        <v>0</v>
      </c>
      <c r="O112" s="239"/>
      <c r="P112" s="239"/>
      <c r="Q112" s="239"/>
      <c r="R112" s="127"/>
    </row>
    <row r="113" spans="2:18" s="8" customFormat="1" ht="19.9" customHeight="1">
      <c r="B113" s="128"/>
      <c r="C113" s="95"/>
      <c r="D113" s="106" t="s">
        <v>373</v>
      </c>
      <c r="E113" s="95"/>
      <c r="F113" s="95"/>
      <c r="G113" s="95"/>
      <c r="H113" s="95"/>
      <c r="I113" s="95"/>
      <c r="J113" s="95"/>
      <c r="K113" s="95"/>
      <c r="L113" s="95"/>
      <c r="M113" s="95"/>
      <c r="N113" s="219">
        <f>N202</f>
        <v>0</v>
      </c>
      <c r="O113" s="220"/>
      <c r="P113" s="220"/>
      <c r="Q113" s="220"/>
      <c r="R113" s="129"/>
    </row>
    <row r="114" spans="2:18" s="8" customFormat="1" ht="19.9" customHeight="1">
      <c r="B114" s="128"/>
      <c r="C114" s="95"/>
      <c r="D114" s="106" t="s">
        <v>374</v>
      </c>
      <c r="E114" s="95"/>
      <c r="F114" s="95"/>
      <c r="G114" s="95"/>
      <c r="H114" s="95"/>
      <c r="I114" s="95"/>
      <c r="J114" s="95"/>
      <c r="K114" s="95"/>
      <c r="L114" s="95"/>
      <c r="M114" s="95"/>
      <c r="N114" s="219">
        <f>N204</f>
        <v>0</v>
      </c>
      <c r="O114" s="220"/>
      <c r="P114" s="220"/>
      <c r="Q114" s="220"/>
      <c r="R114" s="129"/>
    </row>
    <row r="115" spans="2:18" s="8" customFormat="1" ht="19.9" customHeight="1">
      <c r="B115" s="128"/>
      <c r="C115" s="95"/>
      <c r="D115" s="106" t="s">
        <v>375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219">
        <f>N206</f>
        <v>0</v>
      </c>
      <c r="O115" s="220"/>
      <c r="P115" s="220"/>
      <c r="Q115" s="220"/>
      <c r="R115" s="129"/>
    </row>
    <row r="116" spans="2:18" s="8" customFormat="1" ht="19.9" customHeight="1">
      <c r="B116" s="128"/>
      <c r="C116" s="95"/>
      <c r="D116" s="106" t="s">
        <v>376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219">
        <f>N210</f>
        <v>0</v>
      </c>
      <c r="O116" s="220"/>
      <c r="P116" s="220"/>
      <c r="Q116" s="220"/>
      <c r="R116" s="129"/>
    </row>
    <row r="117" spans="2:18" s="8" customFormat="1" ht="19.9" customHeight="1">
      <c r="B117" s="128"/>
      <c r="C117" s="95"/>
      <c r="D117" s="106" t="s">
        <v>357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219">
        <f>N212</f>
        <v>0</v>
      </c>
      <c r="O117" s="220"/>
      <c r="P117" s="220"/>
      <c r="Q117" s="220"/>
      <c r="R117" s="129"/>
    </row>
    <row r="118" spans="2:18" s="8" customFormat="1" ht="19.9" customHeight="1">
      <c r="B118" s="128"/>
      <c r="C118" s="95"/>
      <c r="D118" s="106" t="s">
        <v>377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219">
        <f>N214</f>
        <v>0</v>
      </c>
      <c r="O118" s="220"/>
      <c r="P118" s="220"/>
      <c r="Q118" s="220"/>
      <c r="R118" s="129"/>
    </row>
    <row r="119" spans="2:18" s="8" customFormat="1" ht="19.9" customHeight="1">
      <c r="B119" s="128"/>
      <c r="C119" s="95"/>
      <c r="D119" s="106" t="s">
        <v>378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219">
        <f>N220</f>
        <v>0</v>
      </c>
      <c r="O119" s="220"/>
      <c r="P119" s="220"/>
      <c r="Q119" s="220"/>
      <c r="R119" s="129"/>
    </row>
    <row r="120" spans="2:18" s="8" customFormat="1" ht="19.9" customHeight="1">
      <c r="B120" s="128"/>
      <c r="C120" s="95"/>
      <c r="D120" s="106" t="s">
        <v>379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219">
        <f>N222</f>
        <v>0</v>
      </c>
      <c r="O120" s="220"/>
      <c r="P120" s="220"/>
      <c r="Q120" s="220"/>
      <c r="R120" s="129"/>
    </row>
    <row r="121" spans="2:18" s="8" customFormat="1" ht="19.9" customHeight="1">
      <c r="B121" s="128"/>
      <c r="C121" s="95"/>
      <c r="D121" s="106" t="s">
        <v>380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219">
        <f>N229</f>
        <v>0</v>
      </c>
      <c r="O121" s="220"/>
      <c r="P121" s="220"/>
      <c r="Q121" s="220"/>
      <c r="R121" s="129"/>
    </row>
    <row r="122" spans="2:18" s="8" customFormat="1" ht="19.9" customHeight="1">
      <c r="B122" s="128"/>
      <c r="C122" s="95"/>
      <c r="D122" s="106" t="s">
        <v>381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219">
        <f>N231</f>
        <v>0</v>
      </c>
      <c r="O122" s="220"/>
      <c r="P122" s="220"/>
      <c r="Q122" s="220"/>
      <c r="R122" s="129"/>
    </row>
    <row r="123" spans="2:18" s="7" customFormat="1" ht="24.95" customHeight="1">
      <c r="B123" s="124"/>
      <c r="C123" s="125"/>
      <c r="D123" s="126" t="s">
        <v>382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238">
        <f>N235</f>
        <v>0</v>
      </c>
      <c r="O123" s="239"/>
      <c r="P123" s="239"/>
      <c r="Q123" s="239"/>
      <c r="R123" s="127"/>
    </row>
    <row r="124" spans="2:18" s="7" customFormat="1" ht="21.75" customHeight="1">
      <c r="B124" s="124"/>
      <c r="C124" s="125"/>
      <c r="D124" s="126" t="s">
        <v>172</v>
      </c>
      <c r="E124" s="125"/>
      <c r="F124" s="125"/>
      <c r="G124" s="125"/>
      <c r="H124" s="125"/>
      <c r="I124" s="125"/>
      <c r="J124" s="125"/>
      <c r="K124" s="125"/>
      <c r="L124" s="125"/>
      <c r="M124" s="125"/>
      <c r="N124" s="240">
        <f>N236</f>
        <v>0</v>
      </c>
      <c r="O124" s="239"/>
      <c r="P124" s="239"/>
      <c r="Q124" s="239"/>
      <c r="R124" s="127"/>
    </row>
    <row r="125" spans="2:18" s="1" customFormat="1" ht="21.7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</row>
    <row r="126" spans="2:21" s="1" customFormat="1" ht="29.25" customHeight="1">
      <c r="B126" s="31"/>
      <c r="C126" s="123" t="s">
        <v>173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241">
        <f>ROUND(N127+N128+N129+N130+N131+N132,2)</f>
        <v>0</v>
      </c>
      <c r="O126" s="204"/>
      <c r="P126" s="204"/>
      <c r="Q126" s="204"/>
      <c r="R126" s="33"/>
      <c r="T126" s="130"/>
      <c r="U126" s="131" t="s">
        <v>38</v>
      </c>
    </row>
    <row r="127" spans="2:65" s="1" customFormat="1" ht="18" customHeight="1">
      <c r="B127" s="132"/>
      <c r="C127" s="133"/>
      <c r="D127" s="227" t="s">
        <v>174</v>
      </c>
      <c r="E127" s="242"/>
      <c r="F127" s="242"/>
      <c r="G127" s="242"/>
      <c r="H127" s="242"/>
      <c r="I127" s="133"/>
      <c r="J127" s="133"/>
      <c r="K127" s="133"/>
      <c r="L127" s="133"/>
      <c r="M127" s="133"/>
      <c r="N127" s="228">
        <f>ROUND(N89*T127,2)</f>
        <v>0</v>
      </c>
      <c r="O127" s="242"/>
      <c r="P127" s="242"/>
      <c r="Q127" s="242"/>
      <c r="R127" s="134"/>
      <c r="S127" s="133"/>
      <c r="T127" s="135"/>
      <c r="U127" s="136" t="s">
        <v>39</v>
      </c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8" t="s">
        <v>175</v>
      </c>
      <c r="AZ127" s="137"/>
      <c r="BA127" s="137"/>
      <c r="BB127" s="137"/>
      <c r="BC127" s="137"/>
      <c r="BD127" s="137"/>
      <c r="BE127" s="139">
        <f aca="true" t="shared" si="0" ref="BE127:BE132">IF(U127="základní",N127,0)</f>
        <v>0</v>
      </c>
      <c r="BF127" s="139">
        <f aca="true" t="shared" si="1" ref="BF127:BF132">IF(U127="snížená",N127,0)</f>
        <v>0</v>
      </c>
      <c r="BG127" s="139">
        <f aca="true" t="shared" si="2" ref="BG127:BG132">IF(U127="zákl. přenesená",N127,0)</f>
        <v>0</v>
      </c>
      <c r="BH127" s="139">
        <f aca="true" t="shared" si="3" ref="BH127:BH132">IF(U127="sníž. přenesená",N127,0)</f>
        <v>0</v>
      </c>
      <c r="BI127" s="139">
        <f aca="true" t="shared" si="4" ref="BI127:BI132">IF(U127="nulová",N127,0)</f>
        <v>0</v>
      </c>
      <c r="BJ127" s="138" t="s">
        <v>9</v>
      </c>
      <c r="BK127" s="137"/>
      <c r="BL127" s="137"/>
      <c r="BM127" s="137"/>
    </row>
    <row r="128" spans="2:65" s="1" customFormat="1" ht="18" customHeight="1">
      <c r="B128" s="132"/>
      <c r="C128" s="133"/>
      <c r="D128" s="227" t="s">
        <v>383</v>
      </c>
      <c r="E128" s="242"/>
      <c r="F128" s="242"/>
      <c r="G128" s="242"/>
      <c r="H128" s="242"/>
      <c r="I128" s="133"/>
      <c r="J128" s="133"/>
      <c r="K128" s="133"/>
      <c r="L128" s="133"/>
      <c r="M128" s="133"/>
      <c r="N128" s="228">
        <f>ROUND(N89*T128,2)</f>
        <v>0</v>
      </c>
      <c r="O128" s="242"/>
      <c r="P128" s="242"/>
      <c r="Q128" s="242"/>
      <c r="R128" s="134"/>
      <c r="S128" s="133"/>
      <c r="T128" s="135"/>
      <c r="U128" s="136" t="s">
        <v>39</v>
      </c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8" t="s">
        <v>175</v>
      </c>
      <c r="AZ128" s="137"/>
      <c r="BA128" s="137"/>
      <c r="BB128" s="137"/>
      <c r="BC128" s="137"/>
      <c r="BD128" s="137"/>
      <c r="BE128" s="139">
        <f t="shared" si="0"/>
        <v>0</v>
      </c>
      <c r="BF128" s="139">
        <f t="shared" si="1"/>
        <v>0</v>
      </c>
      <c r="BG128" s="139">
        <f t="shared" si="2"/>
        <v>0</v>
      </c>
      <c r="BH128" s="139">
        <f t="shared" si="3"/>
        <v>0</v>
      </c>
      <c r="BI128" s="139">
        <f t="shared" si="4"/>
        <v>0</v>
      </c>
      <c r="BJ128" s="138" t="s">
        <v>9</v>
      </c>
      <c r="BK128" s="137"/>
      <c r="BL128" s="137"/>
      <c r="BM128" s="137"/>
    </row>
    <row r="129" spans="2:65" s="1" customFormat="1" ht="18" customHeight="1">
      <c r="B129" s="132"/>
      <c r="C129" s="133"/>
      <c r="D129" s="227" t="s">
        <v>177</v>
      </c>
      <c r="E129" s="242"/>
      <c r="F129" s="242"/>
      <c r="G129" s="242"/>
      <c r="H129" s="242"/>
      <c r="I129" s="133"/>
      <c r="J129" s="133"/>
      <c r="K129" s="133"/>
      <c r="L129" s="133"/>
      <c r="M129" s="133"/>
      <c r="N129" s="228">
        <f>ROUND(N89*T129,2)</f>
        <v>0</v>
      </c>
      <c r="O129" s="242"/>
      <c r="P129" s="242"/>
      <c r="Q129" s="242"/>
      <c r="R129" s="134"/>
      <c r="S129" s="133"/>
      <c r="T129" s="135"/>
      <c r="U129" s="136" t="s">
        <v>39</v>
      </c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8" t="s">
        <v>175</v>
      </c>
      <c r="AZ129" s="137"/>
      <c r="BA129" s="137"/>
      <c r="BB129" s="137"/>
      <c r="BC129" s="137"/>
      <c r="BD129" s="137"/>
      <c r="BE129" s="139">
        <f t="shared" si="0"/>
        <v>0</v>
      </c>
      <c r="BF129" s="139">
        <f t="shared" si="1"/>
        <v>0</v>
      </c>
      <c r="BG129" s="139">
        <f t="shared" si="2"/>
        <v>0</v>
      </c>
      <c r="BH129" s="139">
        <f t="shared" si="3"/>
        <v>0</v>
      </c>
      <c r="BI129" s="139">
        <f t="shared" si="4"/>
        <v>0</v>
      </c>
      <c r="BJ129" s="138" t="s">
        <v>9</v>
      </c>
      <c r="BK129" s="137"/>
      <c r="BL129" s="137"/>
      <c r="BM129" s="137"/>
    </row>
    <row r="130" spans="2:65" s="1" customFormat="1" ht="18" customHeight="1">
      <c r="B130" s="132"/>
      <c r="C130" s="133"/>
      <c r="D130" s="227" t="s">
        <v>178</v>
      </c>
      <c r="E130" s="242"/>
      <c r="F130" s="242"/>
      <c r="G130" s="242"/>
      <c r="H130" s="242"/>
      <c r="I130" s="133"/>
      <c r="J130" s="133"/>
      <c r="K130" s="133"/>
      <c r="L130" s="133"/>
      <c r="M130" s="133"/>
      <c r="N130" s="228">
        <f>ROUND(N89*T130,2)</f>
        <v>0</v>
      </c>
      <c r="O130" s="242"/>
      <c r="P130" s="242"/>
      <c r="Q130" s="242"/>
      <c r="R130" s="134"/>
      <c r="S130" s="133"/>
      <c r="T130" s="135"/>
      <c r="U130" s="136" t="s">
        <v>39</v>
      </c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8" t="s">
        <v>175</v>
      </c>
      <c r="AZ130" s="137"/>
      <c r="BA130" s="137"/>
      <c r="BB130" s="137"/>
      <c r="BC130" s="137"/>
      <c r="BD130" s="137"/>
      <c r="BE130" s="139">
        <f t="shared" si="0"/>
        <v>0</v>
      </c>
      <c r="BF130" s="139">
        <f t="shared" si="1"/>
        <v>0</v>
      </c>
      <c r="BG130" s="139">
        <f t="shared" si="2"/>
        <v>0</v>
      </c>
      <c r="BH130" s="139">
        <f t="shared" si="3"/>
        <v>0</v>
      </c>
      <c r="BI130" s="139">
        <f t="shared" si="4"/>
        <v>0</v>
      </c>
      <c r="BJ130" s="138" t="s">
        <v>9</v>
      </c>
      <c r="BK130" s="137"/>
      <c r="BL130" s="137"/>
      <c r="BM130" s="137"/>
    </row>
    <row r="131" spans="2:65" s="1" customFormat="1" ht="18" customHeight="1">
      <c r="B131" s="132"/>
      <c r="C131" s="133"/>
      <c r="D131" s="227" t="s">
        <v>179</v>
      </c>
      <c r="E131" s="242"/>
      <c r="F131" s="242"/>
      <c r="G131" s="242"/>
      <c r="H131" s="242"/>
      <c r="I131" s="133"/>
      <c r="J131" s="133"/>
      <c r="K131" s="133"/>
      <c r="L131" s="133"/>
      <c r="M131" s="133"/>
      <c r="N131" s="228">
        <f>ROUND(N89*T131,2)</f>
        <v>0</v>
      </c>
      <c r="O131" s="242"/>
      <c r="P131" s="242"/>
      <c r="Q131" s="242"/>
      <c r="R131" s="134"/>
      <c r="S131" s="133"/>
      <c r="T131" s="135"/>
      <c r="U131" s="136" t="s">
        <v>39</v>
      </c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8" t="s">
        <v>175</v>
      </c>
      <c r="AZ131" s="137"/>
      <c r="BA131" s="137"/>
      <c r="BB131" s="137"/>
      <c r="BC131" s="137"/>
      <c r="BD131" s="137"/>
      <c r="BE131" s="139">
        <f t="shared" si="0"/>
        <v>0</v>
      </c>
      <c r="BF131" s="139">
        <f t="shared" si="1"/>
        <v>0</v>
      </c>
      <c r="BG131" s="139">
        <f t="shared" si="2"/>
        <v>0</v>
      </c>
      <c r="BH131" s="139">
        <f t="shared" si="3"/>
        <v>0</v>
      </c>
      <c r="BI131" s="139">
        <f t="shared" si="4"/>
        <v>0</v>
      </c>
      <c r="BJ131" s="138" t="s">
        <v>9</v>
      </c>
      <c r="BK131" s="137"/>
      <c r="BL131" s="137"/>
      <c r="BM131" s="137"/>
    </row>
    <row r="132" spans="2:65" s="1" customFormat="1" ht="18" customHeight="1">
      <c r="B132" s="132"/>
      <c r="C132" s="133"/>
      <c r="D132" s="140" t="s">
        <v>180</v>
      </c>
      <c r="E132" s="133"/>
      <c r="F132" s="133"/>
      <c r="G132" s="133"/>
      <c r="H132" s="133"/>
      <c r="I132" s="133"/>
      <c r="J132" s="133"/>
      <c r="K132" s="133"/>
      <c r="L132" s="133"/>
      <c r="M132" s="133"/>
      <c r="N132" s="228">
        <f>ROUND(N89*T132,2)</f>
        <v>0</v>
      </c>
      <c r="O132" s="242"/>
      <c r="P132" s="242"/>
      <c r="Q132" s="242"/>
      <c r="R132" s="134"/>
      <c r="S132" s="133"/>
      <c r="T132" s="141"/>
      <c r="U132" s="142" t="s">
        <v>41</v>
      </c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8" t="s">
        <v>181</v>
      </c>
      <c r="AZ132" s="137"/>
      <c r="BA132" s="137"/>
      <c r="BB132" s="137"/>
      <c r="BC132" s="137"/>
      <c r="BD132" s="137"/>
      <c r="BE132" s="139">
        <f t="shared" si="0"/>
        <v>0</v>
      </c>
      <c r="BF132" s="139">
        <f t="shared" si="1"/>
        <v>0</v>
      </c>
      <c r="BG132" s="139">
        <f t="shared" si="2"/>
        <v>0</v>
      </c>
      <c r="BH132" s="139">
        <f t="shared" si="3"/>
        <v>0</v>
      </c>
      <c r="BI132" s="139">
        <f t="shared" si="4"/>
        <v>0</v>
      </c>
      <c r="BJ132" s="138" t="s">
        <v>84</v>
      </c>
      <c r="BK132" s="137"/>
      <c r="BL132" s="137"/>
      <c r="BM132" s="137"/>
    </row>
    <row r="133" spans="2:18" s="1" customFormat="1" ht="13.5"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3"/>
    </row>
    <row r="134" spans="2:18" s="1" customFormat="1" ht="29.25" customHeight="1">
      <c r="B134" s="31"/>
      <c r="C134" s="115" t="s">
        <v>150</v>
      </c>
      <c r="D134" s="116"/>
      <c r="E134" s="116"/>
      <c r="F134" s="116"/>
      <c r="G134" s="116"/>
      <c r="H134" s="116"/>
      <c r="I134" s="116"/>
      <c r="J134" s="116"/>
      <c r="K134" s="116"/>
      <c r="L134" s="225">
        <f>ROUND(SUM(N89+N126),2)</f>
        <v>0</v>
      </c>
      <c r="M134" s="237"/>
      <c r="N134" s="237"/>
      <c r="O134" s="237"/>
      <c r="P134" s="237"/>
      <c r="Q134" s="237"/>
      <c r="R134" s="33"/>
    </row>
    <row r="135" spans="2:18" s="1" customFormat="1" ht="6.95" customHeight="1">
      <c r="B135" s="55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7"/>
    </row>
    <row r="139" spans="2:18" s="1" customFormat="1" ht="6.95" customHeight="1"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60"/>
    </row>
    <row r="140" spans="2:18" s="1" customFormat="1" ht="36.95" customHeight="1">
      <c r="B140" s="31"/>
      <c r="C140" s="185" t="s">
        <v>182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33"/>
    </row>
    <row r="141" spans="2:18" s="1" customFormat="1" ht="6.95" customHeight="1"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3"/>
    </row>
    <row r="142" spans="2:18" s="1" customFormat="1" ht="30" customHeight="1">
      <c r="B142" s="31"/>
      <c r="C142" s="26" t="s">
        <v>18</v>
      </c>
      <c r="D142" s="32"/>
      <c r="E142" s="32"/>
      <c r="F142" s="229" t="str">
        <f>F6</f>
        <v>ODOLOV</v>
      </c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32"/>
      <c r="R142" s="33"/>
    </row>
    <row r="143" spans="2:18" ht="30" customHeight="1">
      <c r="B143" s="18"/>
      <c r="C143" s="26" t="s">
        <v>153</v>
      </c>
      <c r="D143" s="19"/>
      <c r="E143" s="19"/>
      <c r="F143" s="229" t="s">
        <v>154</v>
      </c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9"/>
      <c r="R143" s="20"/>
    </row>
    <row r="144" spans="2:18" s="1" customFormat="1" ht="36.95" customHeight="1">
      <c r="B144" s="31"/>
      <c r="C144" s="65" t="s">
        <v>155</v>
      </c>
      <c r="D144" s="32"/>
      <c r="E144" s="32"/>
      <c r="F144" s="205" t="str">
        <f>F8</f>
        <v>MR a EL - M + R a ELEKTROINSTALACE</v>
      </c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32"/>
      <c r="R144" s="33"/>
    </row>
    <row r="145" spans="2:18" s="1" customFormat="1" ht="6.95" customHeight="1"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3"/>
    </row>
    <row r="146" spans="2:18" s="1" customFormat="1" ht="18" customHeight="1">
      <c r="B146" s="31"/>
      <c r="C146" s="26" t="s">
        <v>22</v>
      </c>
      <c r="D146" s="32"/>
      <c r="E146" s="32"/>
      <c r="F146" s="24" t="str">
        <f>F10</f>
        <v xml:space="preserve"> </v>
      </c>
      <c r="G146" s="32"/>
      <c r="H146" s="32"/>
      <c r="I146" s="32"/>
      <c r="J146" s="32"/>
      <c r="K146" s="26" t="s">
        <v>24</v>
      </c>
      <c r="L146" s="32"/>
      <c r="M146" s="235" t="str">
        <f>IF(O10="","",O10)</f>
        <v>8.7.2016</v>
      </c>
      <c r="N146" s="204"/>
      <c r="O146" s="204"/>
      <c r="P146" s="204"/>
      <c r="Q146" s="32"/>
      <c r="R146" s="33"/>
    </row>
    <row r="147" spans="2:18" s="1" customFormat="1" ht="6.95" customHeight="1"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3"/>
    </row>
    <row r="148" spans="2:18" s="1" customFormat="1" ht="15">
      <c r="B148" s="31"/>
      <c r="C148" s="26" t="s">
        <v>26</v>
      </c>
      <c r="D148" s="32"/>
      <c r="E148" s="32"/>
      <c r="F148" s="24" t="str">
        <f>E13</f>
        <v xml:space="preserve"> </v>
      </c>
      <c r="G148" s="32"/>
      <c r="H148" s="32"/>
      <c r="I148" s="32"/>
      <c r="J148" s="32"/>
      <c r="K148" s="26" t="s">
        <v>31</v>
      </c>
      <c r="L148" s="32"/>
      <c r="M148" s="190" t="str">
        <f>E19</f>
        <v xml:space="preserve"> </v>
      </c>
      <c r="N148" s="204"/>
      <c r="O148" s="204"/>
      <c r="P148" s="204"/>
      <c r="Q148" s="204"/>
      <c r="R148" s="33"/>
    </row>
    <row r="149" spans="2:18" s="1" customFormat="1" ht="14.45" customHeight="1">
      <c r="B149" s="31"/>
      <c r="C149" s="26" t="s">
        <v>29</v>
      </c>
      <c r="D149" s="32"/>
      <c r="E149" s="32"/>
      <c r="F149" s="24" t="str">
        <f>IF(E16="","",E16)</f>
        <v>Vyplň údaj</v>
      </c>
      <c r="G149" s="32"/>
      <c r="H149" s="32"/>
      <c r="I149" s="32"/>
      <c r="J149" s="32"/>
      <c r="K149" s="26" t="s">
        <v>33</v>
      </c>
      <c r="L149" s="32"/>
      <c r="M149" s="190" t="str">
        <f>E22</f>
        <v xml:space="preserve"> </v>
      </c>
      <c r="N149" s="204"/>
      <c r="O149" s="204"/>
      <c r="P149" s="204"/>
      <c r="Q149" s="204"/>
      <c r="R149" s="33"/>
    </row>
    <row r="150" spans="2:18" s="1" customFormat="1" ht="10.35" customHeight="1"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3"/>
    </row>
    <row r="151" spans="2:27" s="9" customFormat="1" ht="29.25" customHeight="1">
      <c r="B151" s="143"/>
      <c r="C151" s="144" t="s">
        <v>183</v>
      </c>
      <c r="D151" s="145" t="s">
        <v>184</v>
      </c>
      <c r="E151" s="145" t="s">
        <v>56</v>
      </c>
      <c r="F151" s="243" t="s">
        <v>185</v>
      </c>
      <c r="G151" s="244"/>
      <c r="H151" s="244"/>
      <c r="I151" s="244"/>
      <c r="J151" s="145" t="s">
        <v>186</v>
      </c>
      <c r="K151" s="145" t="s">
        <v>187</v>
      </c>
      <c r="L151" s="245" t="s">
        <v>188</v>
      </c>
      <c r="M151" s="244"/>
      <c r="N151" s="243" t="s">
        <v>160</v>
      </c>
      <c r="O151" s="244"/>
      <c r="P151" s="244"/>
      <c r="Q151" s="246"/>
      <c r="R151" s="146"/>
      <c r="T151" s="73" t="s">
        <v>189</v>
      </c>
      <c r="U151" s="74" t="s">
        <v>38</v>
      </c>
      <c r="V151" s="74" t="s">
        <v>190</v>
      </c>
      <c r="W151" s="74" t="s">
        <v>191</v>
      </c>
      <c r="X151" s="74" t="s">
        <v>192</v>
      </c>
      <c r="Y151" s="74" t="s">
        <v>193</v>
      </c>
      <c r="Z151" s="74" t="s">
        <v>194</v>
      </c>
      <c r="AA151" s="75" t="s">
        <v>195</v>
      </c>
    </row>
    <row r="152" spans="2:63" s="1" customFormat="1" ht="29.25" customHeight="1">
      <c r="B152" s="31"/>
      <c r="C152" s="77" t="s">
        <v>157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260">
        <f>BK152</f>
        <v>0</v>
      </c>
      <c r="O152" s="261"/>
      <c r="P152" s="261"/>
      <c r="Q152" s="261"/>
      <c r="R152" s="33"/>
      <c r="T152" s="76"/>
      <c r="U152" s="47"/>
      <c r="V152" s="47"/>
      <c r="W152" s="147">
        <f>W153+W195+W196+W200+W201+W235+W236</f>
        <v>0</v>
      </c>
      <c r="X152" s="47"/>
      <c r="Y152" s="147">
        <f>Y153+Y195+Y196+Y200+Y201+Y235+Y236</f>
        <v>0</v>
      </c>
      <c r="Z152" s="47"/>
      <c r="AA152" s="148">
        <f>AA153+AA195+AA196+AA200+AA201+AA235+AA236</f>
        <v>0</v>
      </c>
      <c r="AT152" s="14" t="s">
        <v>73</v>
      </c>
      <c r="AU152" s="14" t="s">
        <v>162</v>
      </c>
      <c r="BK152" s="149">
        <f>BK153+BK195+BK196+BK200+BK201+BK235+BK236</f>
        <v>0</v>
      </c>
    </row>
    <row r="153" spans="2:63" s="10" customFormat="1" ht="37.35" customHeight="1">
      <c r="B153" s="150"/>
      <c r="C153" s="151"/>
      <c r="D153" s="152" t="s">
        <v>352</v>
      </c>
      <c r="E153" s="152"/>
      <c r="F153" s="152"/>
      <c r="G153" s="152"/>
      <c r="H153" s="152"/>
      <c r="I153" s="152"/>
      <c r="J153" s="152"/>
      <c r="K153" s="152"/>
      <c r="L153" s="152"/>
      <c r="M153" s="152"/>
      <c r="N153" s="240">
        <f>BK153</f>
        <v>0</v>
      </c>
      <c r="O153" s="238"/>
      <c r="P153" s="238"/>
      <c r="Q153" s="238"/>
      <c r="R153" s="153"/>
      <c r="T153" s="154"/>
      <c r="U153" s="151"/>
      <c r="V153" s="151"/>
      <c r="W153" s="155">
        <f>W154+W156+W158+W160+W162+W165+W167+W169+W171+W173+W175+W177+W179+W181+W187+W191</f>
        <v>0</v>
      </c>
      <c r="X153" s="151"/>
      <c r="Y153" s="155">
        <f>Y154+Y156+Y158+Y160+Y162+Y165+Y167+Y169+Y171+Y173+Y175+Y177+Y179+Y181+Y187+Y191</f>
        <v>0</v>
      </c>
      <c r="Z153" s="151"/>
      <c r="AA153" s="156">
        <f>AA154+AA156+AA158+AA160+AA162+AA165+AA167+AA169+AA171+AA173+AA175+AA177+AA179+AA181+AA187+AA191</f>
        <v>0</v>
      </c>
      <c r="AR153" s="157" t="s">
        <v>9</v>
      </c>
      <c r="AT153" s="158" t="s">
        <v>73</v>
      </c>
      <c r="AU153" s="158" t="s">
        <v>74</v>
      </c>
      <c r="AY153" s="157" t="s">
        <v>196</v>
      </c>
      <c r="BK153" s="159">
        <f>BK154+BK156+BK158+BK160+BK162+BK165+BK167+BK169+BK171+BK173+BK175+BK177+BK179+BK181+BK187+BK191</f>
        <v>0</v>
      </c>
    </row>
    <row r="154" spans="2:63" s="10" customFormat="1" ht="19.9" customHeight="1">
      <c r="B154" s="150"/>
      <c r="C154" s="151"/>
      <c r="D154" s="160" t="s">
        <v>353</v>
      </c>
      <c r="E154" s="160"/>
      <c r="F154" s="160"/>
      <c r="G154" s="160"/>
      <c r="H154" s="160"/>
      <c r="I154" s="160"/>
      <c r="J154" s="160"/>
      <c r="K154" s="160"/>
      <c r="L154" s="160"/>
      <c r="M154" s="160"/>
      <c r="N154" s="262">
        <f>BK154</f>
        <v>0</v>
      </c>
      <c r="O154" s="263"/>
      <c r="P154" s="263"/>
      <c r="Q154" s="263"/>
      <c r="R154" s="153"/>
      <c r="T154" s="154"/>
      <c r="U154" s="151"/>
      <c r="V154" s="151"/>
      <c r="W154" s="155">
        <f>W155</f>
        <v>0</v>
      </c>
      <c r="X154" s="151"/>
      <c r="Y154" s="155">
        <f>Y155</f>
        <v>0</v>
      </c>
      <c r="Z154" s="151"/>
      <c r="AA154" s="156">
        <f>AA155</f>
        <v>0</v>
      </c>
      <c r="AR154" s="157" t="s">
        <v>9</v>
      </c>
      <c r="AT154" s="158" t="s">
        <v>73</v>
      </c>
      <c r="AU154" s="158" t="s">
        <v>9</v>
      </c>
      <c r="AY154" s="157" t="s">
        <v>196</v>
      </c>
      <c r="BK154" s="159">
        <f>BK155</f>
        <v>0</v>
      </c>
    </row>
    <row r="155" spans="2:65" s="1" customFormat="1" ht="22.5" customHeight="1">
      <c r="B155" s="132"/>
      <c r="C155" s="168" t="s">
        <v>74</v>
      </c>
      <c r="D155" s="168" t="s">
        <v>217</v>
      </c>
      <c r="E155" s="169" t="s">
        <v>384</v>
      </c>
      <c r="F155" s="252" t="s">
        <v>385</v>
      </c>
      <c r="G155" s="251"/>
      <c r="H155" s="251"/>
      <c r="I155" s="251"/>
      <c r="J155" s="170" t="s">
        <v>386</v>
      </c>
      <c r="K155" s="171">
        <v>1</v>
      </c>
      <c r="L155" s="253">
        <v>0</v>
      </c>
      <c r="M155" s="251"/>
      <c r="N155" s="254">
        <f>ROUND(L155*K155,0)</f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>V155*K155</f>
        <v>0</v>
      </c>
      <c r="X155" s="166">
        <v>0</v>
      </c>
      <c r="Y155" s="166">
        <f>X155*K155</f>
        <v>0</v>
      </c>
      <c r="Z155" s="166">
        <v>0</v>
      </c>
      <c r="AA155" s="167">
        <f>Z155*K155</f>
        <v>0</v>
      </c>
      <c r="AR155" s="14" t="s">
        <v>212</v>
      </c>
      <c r="AT155" s="14" t="s">
        <v>217</v>
      </c>
      <c r="AU155" s="14" t="s">
        <v>84</v>
      </c>
      <c r="AY155" s="14" t="s">
        <v>196</v>
      </c>
      <c r="BE155" s="110">
        <f>IF(U155="základní",N155,0)</f>
        <v>0</v>
      </c>
      <c r="BF155" s="110">
        <f>IF(U155="snížená",N155,0)</f>
        <v>0</v>
      </c>
      <c r="BG155" s="110">
        <f>IF(U155="zákl. přenesená",N155,0)</f>
        <v>0</v>
      </c>
      <c r="BH155" s="110">
        <f>IF(U155="sníž. přenesená",N155,0)</f>
        <v>0</v>
      </c>
      <c r="BI155" s="110">
        <f>IF(U155="nulová",N155,0)</f>
        <v>0</v>
      </c>
      <c r="BJ155" s="14" t="s">
        <v>9</v>
      </c>
      <c r="BK155" s="110">
        <f>ROUND(L155*K155,0)</f>
        <v>0</v>
      </c>
      <c r="BL155" s="14" t="s">
        <v>212</v>
      </c>
      <c r="BM155" s="14" t="s">
        <v>84</v>
      </c>
    </row>
    <row r="156" spans="2:63" s="10" customFormat="1" ht="29.85" customHeight="1">
      <c r="B156" s="150"/>
      <c r="C156" s="151"/>
      <c r="D156" s="160" t="s">
        <v>354</v>
      </c>
      <c r="E156" s="160"/>
      <c r="F156" s="160"/>
      <c r="G156" s="160"/>
      <c r="H156" s="160"/>
      <c r="I156" s="160"/>
      <c r="J156" s="160"/>
      <c r="K156" s="160"/>
      <c r="L156" s="160"/>
      <c r="M156" s="160"/>
      <c r="N156" s="264">
        <f>BK156</f>
        <v>0</v>
      </c>
      <c r="O156" s="265"/>
      <c r="P156" s="265"/>
      <c r="Q156" s="265"/>
      <c r="R156" s="153"/>
      <c r="T156" s="154"/>
      <c r="U156" s="151"/>
      <c r="V156" s="151"/>
      <c r="W156" s="155">
        <f>W157</f>
        <v>0</v>
      </c>
      <c r="X156" s="151"/>
      <c r="Y156" s="155">
        <f>Y157</f>
        <v>0</v>
      </c>
      <c r="Z156" s="151"/>
      <c r="AA156" s="156">
        <f>AA157</f>
        <v>0</v>
      </c>
      <c r="AR156" s="157" t="s">
        <v>9</v>
      </c>
      <c r="AT156" s="158" t="s">
        <v>73</v>
      </c>
      <c r="AU156" s="158" t="s">
        <v>9</v>
      </c>
      <c r="AY156" s="157" t="s">
        <v>196</v>
      </c>
      <c r="BK156" s="159">
        <f>BK157</f>
        <v>0</v>
      </c>
    </row>
    <row r="157" spans="2:65" s="1" customFormat="1" ht="31.5" customHeight="1">
      <c r="B157" s="132"/>
      <c r="C157" s="168" t="s">
        <v>74</v>
      </c>
      <c r="D157" s="168" t="s">
        <v>217</v>
      </c>
      <c r="E157" s="169" t="s">
        <v>387</v>
      </c>
      <c r="F157" s="252" t="s">
        <v>388</v>
      </c>
      <c r="G157" s="251"/>
      <c r="H157" s="251"/>
      <c r="I157" s="251"/>
      <c r="J157" s="170" t="s">
        <v>386</v>
      </c>
      <c r="K157" s="171">
        <v>1</v>
      </c>
      <c r="L157" s="253">
        <v>0</v>
      </c>
      <c r="M157" s="251"/>
      <c r="N157" s="254">
        <f>ROUND(L157*K157,0)</f>
        <v>0</v>
      </c>
      <c r="O157" s="251"/>
      <c r="P157" s="251"/>
      <c r="Q157" s="251"/>
      <c r="R157" s="134"/>
      <c r="T157" s="165" t="s">
        <v>3</v>
      </c>
      <c r="U157" s="40" t="s">
        <v>39</v>
      </c>
      <c r="V157" s="32"/>
      <c r="W157" s="166">
        <f>V157*K157</f>
        <v>0</v>
      </c>
      <c r="X157" s="166">
        <v>0</v>
      </c>
      <c r="Y157" s="166">
        <f>X157*K157</f>
        <v>0</v>
      </c>
      <c r="Z157" s="166">
        <v>0</v>
      </c>
      <c r="AA157" s="167">
        <f>Z157*K157</f>
        <v>0</v>
      </c>
      <c r="AR157" s="14" t="s">
        <v>212</v>
      </c>
      <c r="AT157" s="14" t="s">
        <v>217</v>
      </c>
      <c r="AU157" s="14" t="s">
        <v>84</v>
      </c>
      <c r="AY157" s="14" t="s">
        <v>196</v>
      </c>
      <c r="BE157" s="110">
        <f>IF(U157="základní",N157,0)</f>
        <v>0</v>
      </c>
      <c r="BF157" s="110">
        <f>IF(U157="snížená",N157,0)</f>
        <v>0</v>
      </c>
      <c r="BG157" s="110">
        <f>IF(U157="zákl. přenesená",N157,0)</f>
        <v>0</v>
      </c>
      <c r="BH157" s="110">
        <f>IF(U157="sníž. přenesená",N157,0)</f>
        <v>0</v>
      </c>
      <c r="BI157" s="110">
        <f>IF(U157="nulová",N157,0)</f>
        <v>0</v>
      </c>
      <c r="BJ157" s="14" t="s">
        <v>9</v>
      </c>
      <c r="BK157" s="110">
        <f>ROUND(L157*K157,0)</f>
        <v>0</v>
      </c>
      <c r="BL157" s="14" t="s">
        <v>212</v>
      </c>
      <c r="BM157" s="14" t="s">
        <v>212</v>
      </c>
    </row>
    <row r="158" spans="2:63" s="10" customFormat="1" ht="29.85" customHeight="1">
      <c r="B158" s="150"/>
      <c r="C158" s="151"/>
      <c r="D158" s="160" t="s">
        <v>355</v>
      </c>
      <c r="E158" s="160"/>
      <c r="F158" s="160"/>
      <c r="G158" s="160"/>
      <c r="H158" s="160"/>
      <c r="I158" s="160"/>
      <c r="J158" s="160"/>
      <c r="K158" s="160"/>
      <c r="L158" s="160"/>
      <c r="M158" s="160"/>
      <c r="N158" s="264">
        <f>BK158</f>
        <v>0</v>
      </c>
      <c r="O158" s="265"/>
      <c r="P158" s="265"/>
      <c r="Q158" s="265"/>
      <c r="R158" s="153"/>
      <c r="T158" s="154"/>
      <c r="U158" s="151"/>
      <c r="V158" s="151"/>
      <c r="W158" s="155">
        <f>W159</f>
        <v>0</v>
      </c>
      <c r="X158" s="151"/>
      <c r="Y158" s="155">
        <f>Y159</f>
        <v>0</v>
      </c>
      <c r="Z158" s="151"/>
      <c r="AA158" s="156">
        <f>AA159</f>
        <v>0</v>
      </c>
      <c r="AR158" s="157" t="s">
        <v>9</v>
      </c>
      <c r="AT158" s="158" t="s">
        <v>73</v>
      </c>
      <c r="AU158" s="158" t="s">
        <v>9</v>
      </c>
      <c r="AY158" s="157" t="s">
        <v>196</v>
      </c>
      <c r="BK158" s="159">
        <f>BK159</f>
        <v>0</v>
      </c>
    </row>
    <row r="159" spans="2:65" s="1" customFormat="1" ht="57" customHeight="1">
      <c r="B159" s="132"/>
      <c r="C159" s="168" t="s">
        <v>74</v>
      </c>
      <c r="D159" s="168" t="s">
        <v>217</v>
      </c>
      <c r="E159" s="169" t="s">
        <v>389</v>
      </c>
      <c r="F159" s="252" t="s">
        <v>390</v>
      </c>
      <c r="G159" s="251"/>
      <c r="H159" s="251"/>
      <c r="I159" s="251"/>
      <c r="J159" s="170" t="s">
        <v>386</v>
      </c>
      <c r="K159" s="171">
        <v>1</v>
      </c>
      <c r="L159" s="253">
        <v>0</v>
      </c>
      <c r="M159" s="251"/>
      <c r="N159" s="254">
        <f>ROUND(L159*K159,0)</f>
        <v>0</v>
      </c>
      <c r="O159" s="251"/>
      <c r="P159" s="251"/>
      <c r="Q159" s="251"/>
      <c r="R159" s="134"/>
      <c r="T159" s="165" t="s">
        <v>3</v>
      </c>
      <c r="U159" s="40" t="s">
        <v>39</v>
      </c>
      <c r="V159" s="32"/>
      <c r="W159" s="166">
        <f>V159*K159</f>
        <v>0</v>
      </c>
      <c r="X159" s="166">
        <v>0</v>
      </c>
      <c r="Y159" s="166">
        <f>X159*K159</f>
        <v>0</v>
      </c>
      <c r="Z159" s="166">
        <v>0</v>
      </c>
      <c r="AA159" s="167">
        <f>Z159*K159</f>
        <v>0</v>
      </c>
      <c r="AR159" s="14" t="s">
        <v>212</v>
      </c>
      <c r="AT159" s="14" t="s">
        <v>217</v>
      </c>
      <c r="AU159" s="14" t="s">
        <v>84</v>
      </c>
      <c r="AY159" s="14" t="s">
        <v>196</v>
      </c>
      <c r="BE159" s="110">
        <f>IF(U159="základní",N159,0)</f>
        <v>0</v>
      </c>
      <c r="BF159" s="110">
        <f>IF(U159="snížená",N159,0)</f>
        <v>0</v>
      </c>
      <c r="BG159" s="110">
        <f>IF(U159="zákl. přenesená",N159,0)</f>
        <v>0</v>
      </c>
      <c r="BH159" s="110">
        <f>IF(U159="sníž. přenesená",N159,0)</f>
        <v>0</v>
      </c>
      <c r="BI159" s="110">
        <f>IF(U159="nulová",N159,0)</f>
        <v>0</v>
      </c>
      <c r="BJ159" s="14" t="s">
        <v>9</v>
      </c>
      <c r="BK159" s="110">
        <f>ROUND(L159*K159,0)</f>
        <v>0</v>
      </c>
      <c r="BL159" s="14" t="s">
        <v>212</v>
      </c>
      <c r="BM159" s="14" t="s">
        <v>221</v>
      </c>
    </row>
    <row r="160" spans="2:63" s="10" customFormat="1" ht="29.85" customHeight="1">
      <c r="B160" s="150"/>
      <c r="C160" s="151"/>
      <c r="D160" s="160" t="s">
        <v>356</v>
      </c>
      <c r="E160" s="160"/>
      <c r="F160" s="160"/>
      <c r="G160" s="160"/>
      <c r="H160" s="160"/>
      <c r="I160" s="160"/>
      <c r="J160" s="160"/>
      <c r="K160" s="160"/>
      <c r="L160" s="160"/>
      <c r="M160" s="160"/>
      <c r="N160" s="264">
        <f>BK160</f>
        <v>0</v>
      </c>
      <c r="O160" s="265"/>
      <c r="P160" s="265"/>
      <c r="Q160" s="265"/>
      <c r="R160" s="153"/>
      <c r="T160" s="154"/>
      <c r="U160" s="151"/>
      <c r="V160" s="151"/>
      <c r="W160" s="155">
        <f>W161</f>
        <v>0</v>
      </c>
      <c r="X160" s="151"/>
      <c r="Y160" s="155">
        <f>Y161</f>
        <v>0</v>
      </c>
      <c r="Z160" s="151"/>
      <c r="AA160" s="156">
        <f>AA161</f>
        <v>0</v>
      </c>
      <c r="AR160" s="157" t="s">
        <v>9</v>
      </c>
      <c r="AT160" s="158" t="s">
        <v>73</v>
      </c>
      <c r="AU160" s="158" t="s">
        <v>9</v>
      </c>
      <c r="AY160" s="157" t="s">
        <v>196</v>
      </c>
      <c r="BK160" s="159">
        <f>BK161</f>
        <v>0</v>
      </c>
    </row>
    <row r="161" spans="2:65" s="1" customFormat="1" ht="22.5" customHeight="1">
      <c r="B161" s="132"/>
      <c r="C161" s="168" t="s">
        <v>74</v>
      </c>
      <c r="D161" s="168" t="s">
        <v>217</v>
      </c>
      <c r="E161" s="169" t="s">
        <v>391</v>
      </c>
      <c r="F161" s="252" t="s">
        <v>392</v>
      </c>
      <c r="G161" s="251"/>
      <c r="H161" s="251"/>
      <c r="I161" s="251"/>
      <c r="J161" s="170" t="s">
        <v>386</v>
      </c>
      <c r="K161" s="171">
        <v>2</v>
      </c>
      <c r="L161" s="253">
        <v>0</v>
      </c>
      <c r="M161" s="251"/>
      <c r="N161" s="254">
        <f>ROUND(L161*K161,0)</f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>V161*K161</f>
        <v>0</v>
      </c>
      <c r="X161" s="166">
        <v>0</v>
      </c>
      <c r="Y161" s="166">
        <f>X161*K161</f>
        <v>0</v>
      </c>
      <c r="Z161" s="166">
        <v>0</v>
      </c>
      <c r="AA161" s="167">
        <f>Z161*K161</f>
        <v>0</v>
      </c>
      <c r="AR161" s="14" t="s">
        <v>212</v>
      </c>
      <c r="AT161" s="14" t="s">
        <v>217</v>
      </c>
      <c r="AU161" s="14" t="s">
        <v>84</v>
      </c>
      <c r="AY161" s="14" t="s">
        <v>196</v>
      </c>
      <c r="BE161" s="110">
        <f>IF(U161="základní",N161,0)</f>
        <v>0</v>
      </c>
      <c r="BF161" s="110">
        <f>IF(U161="snížená",N161,0)</f>
        <v>0</v>
      </c>
      <c r="BG161" s="110">
        <f>IF(U161="zákl. přenesená",N161,0)</f>
        <v>0</v>
      </c>
      <c r="BH161" s="110">
        <f>IF(U161="sníž. přenesená",N161,0)</f>
        <v>0</v>
      </c>
      <c r="BI161" s="110">
        <f>IF(U161="nulová",N161,0)</f>
        <v>0</v>
      </c>
      <c r="BJ161" s="14" t="s">
        <v>9</v>
      </c>
      <c r="BK161" s="110">
        <f>ROUND(L161*K161,0)</f>
        <v>0</v>
      </c>
      <c r="BL161" s="14" t="s">
        <v>212</v>
      </c>
      <c r="BM161" s="14" t="s">
        <v>247</v>
      </c>
    </row>
    <row r="162" spans="2:63" s="10" customFormat="1" ht="29.85" customHeight="1">
      <c r="B162" s="150"/>
      <c r="C162" s="151"/>
      <c r="D162" s="160" t="s">
        <v>357</v>
      </c>
      <c r="E162" s="160"/>
      <c r="F162" s="160"/>
      <c r="G162" s="160"/>
      <c r="H162" s="160"/>
      <c r="I162" s="160"/>
      <c r="J162" s="160"/>
      <c r="K162" s="160"/>
      <c r="L162" s="160"/>
      <c r="M162" s="160"/>
      <c r="N162" s="264">
        <f>BK162</f>
        <v>0</v>
      </c>
      <c r="O162" s="265"/>
      <c r="P162" s="265"/>
      <c r="Q162" s="265"/>
      <c r="R162" s="153"/>
      <c r="T162" s="154"/>
      <c r="U162" s="151"/>
      <c r="V162" s="151"/>
      <c r="W162" s="155">
        <f>SUM(W163:W164)</f>
        <v>0</v>
      </c>
      <c r="X162" s="151"/>
      <c r="Y162" s="155">
        <f>SUM(Y163:Y164)</f>
        <v>0</v>
      </c>
      <c r="Z162" s="151"/>
      <c r="AA162" s="156">
        <f>SUM(AA163:AA164)</f>
        <v>0</v>
      </c>
      <c r="AR162" s="157" t="s">
        <v>9</v>
      </c>
      <c r="AT162" s="158" t="s">
        <v>73</v>
      </c>
      <c r="AU162" s="158" t="s">
        <v>9</v>
      </c>
      <c r="AY162" s="157" t="s">
        <v>196</v>
      </c>
      <c r="BK162" s="159">
        <f>SUM(BK163:BK164)</f>
        <v>0</v>
      </c>
    </row>
    <row r="163" spans="2:65" s="1" customFormat="1" ht="22.5" customHeight="1">
      <c r="B163" s="132"/>
      <c r="C163" s="168" t="s">
        <v>74</v>
      </c>
      <c r="D163" s="168" t="s">
        <v>217</v>
      </c>
      <c r="E163" s="169" t="s">
        <v>393</v>
      </c>
      <c r="F163" s="252" t="s">
        <v>394</v>
      </c>
      <c r="G163" s="251"/>
      <c r="H163" s="251"/>
      <c r="I163" s="251"/>
      <c r="J163" s="170" t="s">
        <v>386</v>
      </c>
      <c r="K163" s="171">
        <v>2</v>
      </c>
      <c r="L163" s="253">
        <v>0</v>
      </c>
      <c r="M163" s="251"/>
      <c r="N163" s="254">
        <f>ROUND(L163*K163,0)</f>
        <v>0</v>
      </c>
      <c r="O163" s="251"/>
      <c r="P163" s="251"/>
      <c r="Q163" s="251"/>
      <c r="R163" s="134"/>
      <c r="T163" s="165" t="s">
        <v>3</v>
      </c>
      <c r="U163" s="40" t="s">
        <v>39</v>
      </c>
      <c r="V163" s="32"/>
      <c r="W163" s="166">
        <f>V163*K163</f>
        <v>0</v>
      </c>
      <c r="X163" s="166">
        <v>0</v>
      </c>
      <c r="Y163" s="166">
        <f>X163*K163</f>
        <v>0</v>
      </c>
      <c r="Z163" s="166">
        <v>0</v>
      </c>
      <c r="AA163" s="167">
        <f>Z163*K163</f>
        <v>0</v>
      </c>
      <c r="AR163" s="14" t="s">
        <v>212</v>
      </c>
      <c r="AT163" s="14" t="s">
        <v>217</v>
      </c>
      <c r="AU163" s="14" t="s">
        <v>84</v>
      </c>
      <c r="AY163" s="14" t="s">
        <v>196</v>
      </c>
      <c r="BE163" s="110">
        <f>IF(U163="základní",N163,0)</f>
        <v>0</v>
      </c>
      <c r="BF163" s="110">
        <f>IF(U163="snížená",N163,0)</f>
        <v>0</v>
      </c>
      <c r="BG163" s="110">
        <f>IF(U163="zákl. přenesená",N163,0)</f>
        <v>0</v>
      </c>
      <c r="BH163" s="110">
        <f>IF(U163="sníž. přenesená",N163,0)</f>
        <v>0</v>
      </c>
      <c r="BI163" s="110">
        <f>IF(U163="nulová",N163,0)</f>
        <v>0</v>
      </c>
      <c r="BJ163" s="14" t="s">
        <v>9</v>
      </c>
      <c r="BK163" s="110">
        <f>ROUND(L163*K163,0)</f>
        <v>0</v>
      </c>
      <c r="BL163" s="14" t="s">
        <v>212</v>
      </c>
      <c r="BM163" s="14" t="s">
        <v>395</v>
      </c>
    </row>
    <row r="164" spans="2:65" s="1" customFormat="1" ht="22.5" customHeight="1">
      <c r="B164" s="132"/>
      <c r="C164" s="168" t="s">
        <v>74</v>
      </c>
      <c r="D164" s="168" t="s">
        <v>217</v>
      </c>
      <c r="E164" s="169" t="s">
        <v>396</v>
      </c>
      <c r="F164" s="252" t="s">
        <v>397</v>
      </c>
      <c r="G164" s="251"/>
      <c r="H164" s="251"/>
      <c r="I164" s="251"/>
      <c r="J164" s="170" t="s">
        <v>386</v>
      </c>
      <c r="K164" s="171">
        <v>1</v>
      </c>
      <c r="L164" s="253">
        <v>0</v>
      </c>
      <c r="M164" s="251"/>
      <c r="N164" s="254">
        <f>ROUND(L164*K164,0)</f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>V164*K164</f>
        <v>0</v>
      </c>
      <c r="X164" s="166">
        <v>0</v>
      </c>
      <c r="Y164" s="166">
        <f>X164*K164</f>
        <v>0</v>
      </c>
      <c r="Z164" s="166">
        <v>0</v>
      </c>
      <c r="AA164" s="167">
        <f>Z164*K164</f>
        <v>0</v>
      </c>
      <c r="AR164" s="14" t="s">
        <v>212</v>
      </c>
      <c r="AT164" s="14" t="s">
        <v>217</v>
      </c>
      <c r="AU164" s="14" t="s">
        <v>84</v>
      </c>
      <c r="AY164" s="14" t="s">
        <v>196</v>
      </c>
      <c r="BE164" s="110">
        <f>IF(U164="základní",N164,0)</f>
        <v>0</v>
      </c>
      <c r="BF164" s="110">
        <f>IF(U164="snížená",N164,0)</f>
        <v>0</v>
      </c>
      <c r="BG164" s="110">
        <f>IF(U164="zákl. přenesená",N164,0)</f>
        <v>0</v>
      </c>
      <c r="BH164" s="110">
        <f>IF(U164="sníž. přenesená",N164,0)</f>
        <v>0</v>
      </c>
      <c r="BI164" s="110">
        <f>IF(U164="nulová",N164,0)</f>
        <v>0</v>
      </c>
      <c r="BJ164" s="14" t="s">
        <v>9</v>
      </c>
      <c r="BK164" s="110">
        <f>ROUND(L164*K164,0)</f>
        <v>0</v>
      </c>
      <c r="BL164" s="14" t="s">
        <v>212</v>
      </c>
      <c r="BM164" s="14" t="s">
        <v>398</v>
      </c>
    </row>
    <row r="165" spans="2:63" s="10" customFormat="1" ht="29.85" customHeight="1">
      <c r="B165" s="150"/>
      <c r="C165" s="151"/>
      <c r="D165" s="160" t="s">
        <v>358</v>
      </c>
      <c r="E165" s="160"/>
      <c r="F165" s="160"/>
      <c r="G165" s="160"/>
      <c r="H165" s="160"/>
      <c r="I165" s="160"/>
      <c r="J165" s="160"/>
      <c r="K165" s="160"/>
      <c r="L165" s="160"/>
      <c r="M165" s="160"/>
      <c r="N165" s="264">
        <f>BK165</f>
        <v>0</v>
      </c>
      <c r="O165" s="265"/>
      <c r="P165" s="265"/>
      <c r="Q165" s="265"/>
      <c r="R165" s="153"/>
      <c r="T165" s="154"/>
      <c r="U165" s="151"/>
      <c r="V165" s="151"/>
      <c r="W165" s="155">
        <f>W166</f>
        <v>0</v>
      </c>
      <c r="X165" s="151"/>
      <c r="Y165" s="155">
        <f>Y166</f>
        <v>0</v>
      </c>
      <c r="Z165" s="151"/>
      <c r="AA165" s="156">
        <f>AA166</f>
        <v>0</v>
      </c>
      <c r="AR165" s="157" t="s">
        <v>9</v>
      </c>
      <c r="AT165" s="158" t="s">
        <v>73</v>
      </c>
      <c r="AU165" s="158" t="s">
        <v>9</v>
      </c>
      <c r="AY165" s="157" t="s">
        <v>196</v>
      </c>
      <c r="BK165" s="159">
        <f>BK166</f>
        <v>0</v>
      </c>
    </row>
    <row r="166" spans="2:65" s="1" customFormat="1" ht="22.5" customHeight="1">
      <c r="B166" s="132"/>
      <c r="C166" s="168" t="s">
        <v>74</v>
      </c>
      <c r="D166" s="168" t="s">
        <v>217</v>
      </c>
      <c r="E166" s="169" t="s">
        <v>399</v>
      </c>
      <c r="F166" s="252" t="s">
        <v>400</v>
      </c>
      <c r="G166" s="251"/>
      <c r="H166" s="251"/>
      <c r="I166" s="251"/>
      <c r="J166" s="170" t="s">
        <v>386</v>
      </c>
      <c r="K166" s="171">
        <v>3</v>
      </c>
      <c r="L166" s="253">
        <v>0</v>
      </c>
      <c r="M166" s="251"/>
      <c r="N166" s="254">
        <f>ROUND(L166*K166,0)</f>
        <v>0</v>
      </c>
      <c r="O166" s="251"/>
      <c r="P166" s="251"/>
      <c r="Q166" s="251"/>
      <c r="R166" s="134"/>
      <c r="T166" s="165" t="s">
        <v>3</v>
      </c>
      <c r="U166" s="40" t="s">
        <v>39</v>
      </c>
      <c r="V166" s="32"/>
      <c r="W166" s="166">
        <f>V166*K166</f>
        <v>0</v>
      </c>
      <c r="X166" s="166">
        <v>0</v>
      </c>
      <c r="Y166" s="166">
        <f>X166*K166</f>
        <v>0</v>
      </c>
      <c r="Z166" s="166">
        <v>0</v>
      </c>
      <c r="AA166" s="167">
        <f>Z166*K166</f>
        <v>0</v>
      </c>
      <c r="AR166" s="14" t="s">
        <v>212</v>
      </c>
      <c r="AT166" s="14" t="s">
        <v>217</v>
      </c>
      <c r="AU166" s="14" t="s">
        <v>84</v>
      </c>
      <c r="AY166" s="14" t="s">
        <v>196</v>
      </c>
      <c r="BE166" s="110">
        <f>IF(U166="základní",N166,0)</f>
        <v>0</v>
      </c>
      <c r="BF166" s="110">
        <f>IF(U166="snížená",N166,0)</f>
        <v>0</v>
      </c>
      <c r="BG166" s="110">
        <f>IF(U166="zákl. přenesená",N166,0)</f>
        <v>0</v>
      </c>
      <c r="BH166" s="110">
        <f>IF(U166="sníž. přenesená",N166,0)</f>
        <v>0</v>
      </c>
      <c r="BI166" s="110">
        <f>IF(U166="nulová",N166,0)</f>
        <v>0</v>
      </c>
      <c r="BJ166" s="14" t="s">
        <v>9</v>
      </c>
      <c r="BK166" s="110">
        <f>ROUND(L166*K166,0)</f>
        <v>0</v>
      </c>
      <c r="BL166" s="14" t="s">
        <v>212</v>
      </c>
      <c r="BM166" s="14" t="s">
        <v>401</v>
      </c>
    </row>
    <row r="167" spans="2:63" s="10" customFormat="1" ht="29.85" customHeight="1">
      <c r="B167" s="150"/>
      <c r="C167" s="151"/>
      <c r="D167" s="160" t="s">
        <v>358</v>
      </c>
      <c r="E167" s="160"/>
      <c r="F167" s="160"/>
      <c r="G167" s="160"/>
      <c r="H167" s="160"/>
      <c r="I167" s="160"/>
      <c r="J167" s="160"/>
      <c r="K167" s="160"/>
      <c r="L167" s="160"/>
      <c r="M167" s="160"/>
      <c r="N167" s="264">
        <f>BK167</f>
        <v>0</v>
      </c>
      <c r="O167" s="265"/>
      <c r="P167" s="265"/>
      <c r="Q167" s="265"/>
      <c r="R167" s="153"/>
      <c r="T167" s="154"/>
      <c r="U167" s="151"/>
      <c r="V167" s="151"/>
      <c r="W167" s="155">
        <f>W168</f>
        <v>0</v>
      </c>
      <c r="X167" s="151"/>
      <c r="Y167" s="155">
        <f>Y168</f>
        <v>0</v>
      </c>
      <c r="Z167" s="151"/>
      <c r="AA167" s="156">
        <f>AA168</f>
        <v>0</v>
      </c>
      <c r="AR167" s="157" t="s">
        <v>9</v>
      </c>
      <c r="AT167" s="158" t="s">
        <v>73</v>
      </c>
      <c r="AU167" s="158" t="s">
        <v>9</v>
      </c>
      <c r="AY167" s="157" t="s">
        <v>196</v>
      </c>
      <c r="BK167" s="159">
        <f>BK168</f>
        <v>0</v>
      </c>
    </row>
    <row r="168" spans="2:65" s="1" customFormat="1" ht="22.5" customHeight="1">
      <c r="B168" s="132"/>
      <c r="C168" s="168" t="s">
        <v>74</v>
      </c>
      <c r="D168" s="168" t="s">
        <v>217</v>
      </c>
      <c r="E168" s="169" t="s">
        <v>402</v>
      </c>
      <c r="F168" s="252" t="s">
        <v>403</v>
      </c>
      <c r="G168" s="251"/>
      <c r="H168" s="251"/>
      <c r="I168" s="251"/>
      <c r="J168" s="170" t="s">
        <v>386</v>
      </c>
      <c r="K168" s="171">
        <v>1</v>
      </c>
      <c r="L168" s="253">
        <v>0</v>
      </c>
      <c r="M168" s="251"/>
      <c r="N168" s="254">
        <f>ROUND(L168*K168,0)</f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>V168*K168</f>
        <v>0</v>
      </c>
      <c r="X168" s="166">
        <v>0</v>
      </c>
      <c r="Y168" s="166">
        <f>X168*K168</f>
        <v>0</v>
      </c>
      <c r="Z168" s="166">
        <v>0</v>
      </c>
      <c r="AA168" s="167">
        <f>Z168*K168</f>
        <v>0</v>
      </c>
      <c r="AR168" s="14" t="s">
        <v>212</v>
      </c>
      <c r="AT168" s="14" t="s">
        <v>217</v>
      </c>
      <c r="AU168" s="14" t="s">
        <v>84</v>
      </c>
      <c r="AY168" s="14" t="s">
        <v>196</v>
      </c>
      <c r="BE168" s="110">
        <f>IF(U168="základní",N168,0)</f>
        <v>0</v>
      </c>
      <c r="BF168" s="110">
        <f>IF(U168="snížená",N168,0)</f>
        <v>0</v>
      </c>
      <c r="BG168" s="110">
        <f>IF(U168="zákl. přenesená",N168,0)</f>
        <v>0</v>
      </c>
      <c r="BH168" s="110">
        <f>IF(U168="sníž. přenesená",N168,0)</f>
        <v>0</v>
      </c>
      <c r="BI168" s="110">
        <f>IF(U168="nulová",N168,0)</f>
        <v>0</v>
      </c>
      <c r="BJ168" s="14" t="s">
        <v>9</v>
      </c>
      <c r="BK168" s="110">
        <f>ROUND(L168*K168,0)</f>
        <v>0</v>
      </c>
      <c r="BL168" s="14" t="s">
        <v>212</v>
      </c>
      <c r="BM168" s="14" t="s">
        <v>203</v>
      </c>
    </row>
    <row r="169" spans="2:63" s="10" customFormat="1" ht="29.85" customHeight="1">
      <c r="B169" s="150"/>
      <c r="C169" s="151"/>
      <c r="D169" s="160" t="s">
        <v>359</v>
      </c>
      <c r="E169" s="160"/>
      <c r="F169" s="160"/>
      <c r="G169" s="160"/>
      <c r="H169" s="160"/>
      <c r="I169" s="160"/>
      <c r="J169" s="160"/>
      <c r="K169" s="160"/>
      <c r="L169" s="160"/>
      <c r="M169" s="160"/>
      <c r="N169" s="264">
        <f>BK169</f>
        <v>0</v>
      </c>
      <c r="O169" s="265"/>
      <c r="P169" s="265"/>
      <c r="Q169" s="265"/>
      <c r="R169" s="153"/>
      <c r="T169" s="154"/>
      <c r="U169" s="151"/>
      <c r="V169" s="151"/>
      <c r="W169" s="155">
        <f>W170</f>
        <v>0</v>
      </c>
      <c r="X169" s="151"/>
      <c r="Y169" s="155">
        <f>Y170</f>
        <v>0</v>
      </c>
      <c r="Z169" s="151"/>
      <c r="AA169" s="156">
        <f>AA170</f>
        <v>0</v>
      </c>
      <c r="AR169" s="157" t="s">
        <v>9</v>
      </c>
      <c r="AT169" s="158" t="s">
        <v>73</v>
      </c>
      <c r="AU169" s="158" t="s">
        <v>9</v>
      </c>
      <c r="AY169" s="157" t="s">
        <v>196</v>
      </c>
      <c r="BK169" s="159">
        <f>BK170</f>
        <v>0</v>
      </c>
    </row>
    <row r="170" spans="2:65" s="1" customFormat="1" ht="22.5" customHeight="1">
      <c r="B170" s="132"/>
      <c r="C170" s="168" t="s">
        <v>74</v>
      </c>
      <c r="D170" s="168" t="s">
        <v>217</v>
      </c>
      <c r="E170" s="169" t="s">
        <v>404</v>
      </c>
      <c r="F170" s="252" t="s">
        <v>405</v>
      </c>
      <c r="G170" s="251"/>
      <c r="H170" s="251"/>
      <c r="I170" s="251"/>
      <c r="J170" s="170" t="s">
        <v>386</v>
      </c>
      <c r="K170" s="171">
        <v>3</v>
      </c>
      <c r="L170" s="253">
        <v>0</v>
      </c>
      <c r="M170" s="251"/>
      <c r="N170" s="254">
        <f>ROUND(L170*K170,0)</f>
        <v>0</v>
      </c>
      <c r="O170" s="251"/>
      <c r="P170" s="251"/>
      <c r="Q170" s="251"/>
      <c r="R170" s="134"/>
      <c r="T170" s="165" t="s">
        <v>3</v>
      </c>
      <c r="U170" s="40" t="s">
        <v>39</v>
      </c>
      <c r="V170" s="32"/>
      <c r="W170" s="166">
        <f>V170*K170</f>
        <v>0</v>
      </c>
      <c r="X170" s="166">
        <v>0</v>
      </c>
      <c r="Y170" s="166">
        <f>X170*K170</f>
        <v>0</v>
      </c>
      <c r="Z170" s="166">
        <v>0</v>
      </c>
      <c r="AA170" s="167">
        <f>Z170*K170</f>
        <v>0</v>
      </c>
      <c r="AR170" s="14" t="s">
        <v>212</v>
      </c>
      <c r="AT170" s="14" t="s">
        <v>217</v>
      </c>
      <c r="AU170" s="14" t="s">
        <v>84</v>
      </c>
      <c r="AY170" s="14" t="s">
        <v>196</v>
      </c>
      <c r="BE170" s="110">
        <f>IF(U170="základní",N170,0)</f>
        <v>0</v>
      </c>
      <c r="BF170" s="110">
        <f>IF(U170="snížená",N170,0)</f>
        <v>0</v>
      </c>
      <c r="BG170" s="110">
        <f>IF(U170="zákl. přenesená",N170,0)</f>
        <v>0</v>
      </c>
      <c r="BH170" s="110">
        <f>IF(U170="sníž. přenesená",N170,0)</f>
        <v>0</v>
      </c>
      <c r="BI170" s="110">
        <f>IF(U170="nulová",N170,0)</f>
        <v>0</v>
      </c>
      <c r="BJ170" s="14" t="s">
        <v>9</v>
      </c>
      <c r="BK170" s="110">
        <f>ROUND(L170*K170,0)</f>
        <v>0</v>
      </c>
      <c r="BL170" s="14" t="s">
        <v>212</v>
      </c>
      <c r="BM170" s="14" t="s">
        <v>276</v>
      </c>
    </row>
    <row r="171" spans="2:63" s="10" customFormat="1" ht="29.85" customHeight="1">
      <c r="B171" s="150"/>
      <c r="C171" s="151"/>
      <c r="D171" s="160" t="s">
        <v>360</v>
      </c>
      <c r="E171" s="160"/>
      <c r="F171" s="160"/>
      <c r="G171" s="160"/>
      <c r="H171" s="160"/>
      <c r="I171" s="160"/>
      <c r="J171" s="160"/>
      <c r="K171" s="160"/>
      <c r="L171" s="160"/>
      <c r="M171" s="160"/>
      <c r="N171" s="264">
        <f>BK171</f>
        <v>0</v>
      </c>
      <c r="O171" s="265"/>
      <c r="P171" s="265"/>
      <c r="Q171" s="265"/>
      <c r="R171" s="153"/>
      <c r="T171" s="154"/>
      <c r="U171" s="151"/>
      <c r="V171" s="151"/>
      <c r="W171" s="155">
        <f>W172</f>
        <v>0</v>
      </c>
      <c r="X171" s="151"/>
      <c r="Y171" s="155">
        <f>Y172</f>
        <v>0</v>
      </c>
      <c r="Z171" s="151"/>
      <c r="AA171" s="156">
        <f>AA172</f>
        <v>0</v>
      </c>
      <c r="AR171" s="157" t="s">
        <v>9</v>
      </c>
      <c r="AT171" s="158" t="s">
        <v>73</v>
      </c>
      <c r="AU171" s="158" t="s">
        <v>9</v>
      </c>
      <c r="AY171" s="157" t="s">
        <v>196</v>
      </c>
      <c r="BK171" s="159">
        <f>BK172</f>
        <v>0</v>
      </c>
    </row>
    <row r="172" spans="2:65" s="1" customFormat="1" ht="31.5" customHeight="1">
      <c r="B172" s="132"/>
      <c r="C172" s="168" t="s">
        <v>74</v>
      </c>
      <c r="D172" s="168" t="s">
        <v>217</v>
      </c>
      <c r="E172" s="169" t="s">
        <v>406</v>
      </c>
      <c r="F172" s="252" t="s">
        <v>407</v>
      </c>
      <c r="G172" s="251"/>
      <c r="H172" s="251"/>
      <c r="I172" s="251"/>
      <c r="J172" s="170" t="s">
        <v>386</v>
      </c>
      <c r="K172" s="171">
        <v>3</v>
      </c>
      <c r="L172" s="253">
        <v>0</v>
      </c>
      <c r="M172" s="251"/>
      <c r="N172" s="254">
        <f>ROUND(L172*K172,0)</f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>V172*K172</f>
        <v>0</v>
      </c>
      <c r="X172" s="166">
        <v>0</v>
      </c>
      <c r="Y172" s="166">
        <f>X172*K172</f>
        <v>0</v>
      </c>
      <c r="Z172" s="166">
        <v>0</v>
      </c>
      <c r="AA172" s="167">
        <f>Z172*K172</f>
        <v>0</v>
      </c>
      <c r="AR172" s="14" t="s">
        <v>212</v>
      </c>
      <c r="AT172" s="14" t="s">
        <v>217</v>
      </c>
      <c r="AU172" s="14" t="s">
        <v>84</v>
      </c>
      <c r="AY172" s="14" t="s">
        <v>196</v>
      </c>
      <c r="BE172" s="110">
        <f>IF(U172="základní",N172,0)</f>
        <v>0</v>
      </c>
      <c r="BF172" s="110">
        <f>IF(U172="snížená",N172,0)</f>
        <v>0</v>
      </c>
      <c r="BG172" s="110">
        <f>IF(U172="zákl. přenesená",N172,0)</f>
        <v>0</v>
      </c>
      <c r="BH172" s="110">
        <f>IF(U172="sníž. přenesená",N172,0)</f>
        <v>0</v>
      </c>
      <c r="BI172" s="110">
        <f>IF(U172="nulová",N172,0)</f>
        <v>0</v>
      </c>
      <c r="BJ172" s="14" t="s">
        <v>9</v>
      </c>
      <c r="BK172" s="110">
        <f>ROUND(L172*K172,0)</f>
        <v>0</v>
      </c>
      <c r="BL172" s="14" t="s">
        <v>212</v>
      </c>
      <c r="BM172" s="14" t="s">
        <v>284</v>
      </c>
    </row>
    <row r="173" spans="2:63" s="10" customFormat="1" ht="29.85" customHeight="1">
      <c r="B173" s="150"/>
      <c r="C173" s="151"/>
      <c r="D173" s="160" t="s">
        <v>359</v>
      </c>
      <c r="E173" s="160"/>
      <c r="F173" s="160"/>
      <c r="G173" s="160"/>
      <c r="H173" s="160"/>
      <c r="I173" s="160"/>
      <c r="J173" s="160"/>
      <c r="K173" s="160"/>
      <c r="L173" s="160"/>
      <c r="M173" s="160"/>
      <c r="N173" s="264">
        <f>BK173</f>
        <v>0</v>
      </c>
      <c r="O173" s="265"/>
      <c r="P173" s="265"/>
      <c r="Q173" s="265"/>
      <c r="R173" s="153"/>
      <c r="T173" s="154"/>
      <c r="U173" s="151"/>
      <c r="V173" s="151"/>
      <c r="W173" s="155">
        <f>W174</f>
        <v>0</v>
      </c>
      <c r="X173" s="151"/>
      <c r="Y173" s="155">
        <f>Y174</f>
        <v>0</v>
      </c>
      <c r="Z173" s="151"/>
      <c r="AA173" s="156">
        <f>AA174</f>
        <v>0</v>
      </c>
      <c r="AR173" s="157" t="s">
        <v>9</v>
      </c>
      <c r="AT173" s="158" t="s">
        <v>73</v>
      </c>
      <c r="AU173" s="158" t="s">
        <v>9</v>
      </c>
      <c r="AY173" s="157" t="s">
        <v>196</v>
      </c>
      <c r="BK173" s="159">
        <f>BK174</f>
        <v>0</v>
      </c>
    </row>
    <row r="174" spans="2:65" s="1" customFormat="1" ht="22.5" customHeight="1">
      <c r="B174" s="132"/>
      <c r="C174" s="168" t="s">
        <v>74</v>
      </c>
      <c r="D174" s="168" t="s">
        <v>217</v>
      </c>
      <c r="E174" s="169" t="s">
        <v>408</v>
      </c>
      <c r="F174" s="252" t="s">
        <v>409</v>
      </c>
      <c r="G174" s="251"/>
      <c r="H174" s="251"/>
      <c r="I174" s="251"/>
      <c r="J174" s="170" t="s">
        <v>386</v>
      </c>
      <c r="K174" s="171">
        <v>3</v>
      </c>
      <c r="L174" s="253">
        <v>0</v>
      </c>
      <c r="M174" s="251"/>
      <c r="N174" s="254">
        <f>ROUND(L174*K174,0)</f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>V174*K174</f>
        <v>0</v>
      </c>
      <c r="X174" s="166">
        <v>0</v>
      </c>
      <c r="Y174" s="166">
        <f>X174*K174</f>
        <v>0</v>
      </c>
      <c r="Z174" s="166">
        <v>0</v>
      </c>
      <c r="AA174" s="167">
        <f>Z174*K174</f>
        <v>0</v>
      </c>
      <c r="AR174" s="14" t="s">
        <v>212</v>
      </c>
      <c r="AT174" s="14" t="s">
        <v>217</v>
      </c>
      <c r="AU174" s="14" t="s">
        <v>84</v>
      </c>
      <c r="AY174" s="14" t="s">
        <v>196</v>
      </c>
      <c r="BE174" s="110">
        <f>IF(U174="základní",N174,0)</f>
        <v>0</v>
      </c>
      <c r="BF174" s="110">
        <f>IF(U174="snížená",N174,0)</f>
        <v>0</v>
      </c>
      <c r="BG174" s="110">
        <f>IF(U174="zákl. přenesená",N174,0)</f>
        <v>0</v>
      </c>
      <c r="BH174" s="110">
        <f>IF(U174="sníž. přenesená",N174,0)</f>
        <v>0</v>
      </c>
      <c r="BI174" s="110">
        <f>IF(U174="nulová",N174,0)</f>
        <v>0</v>
      </c>
      <c r="BJ174" s="14" t="s">
        <v>9</v>
      </c>
      <c r="BK174" s="110">
        <f>ROUND(L174*K174,0)</f>
        <v>0</v>
      </c>
      <c r="BL174" s="14" t="s">
        <v>212</v>
      </c>
      <c r="BM174" s="14" t="s">
        <v>410</v>
      </c>
    </row>
    <row r="175" spans="2:63" s="10" customFormat="1" ht="29.85" customHeight="1">
      <c r="B175" s="150"/>
      <c r="C175" s="151"/>
      <c r="D175" s="160" t="s">
        <v>361</v>
      </c>
      <c r="E175" s="160"/>
      <c r="F175" s="160"/>
      <c r="G175" s="160"/>
      <c r="H175" s="160"/>
      <c r="I175" s="160"/>
      <c r="J175" s="160"/>
      <c r="K175" s="160"/>
      <c r="L175" s="160"/>
      <c r="M175" s="160"/>
      <c r="N175" s="264">
        <f>BK175</f>
        <v>0</v>
      </c>
      <c r="O175" s="265"/>
      <c r="P175" s="265"/>
      <c r="Q175" s="265"/>
      <c r="R175" s="153"/>
      <c r="T175" s="154"/>
      <c r="U175" s="151"/>
      <c r="V175" s="151"/>
      <c r="W175" s="155">
        <f>W176</f>
        <v>0</v>
      </c>
      <c r="X175" s="151"/>
      <c r="Y175" s="155">
        <f>Y176</f>
        <v>0</v>
      </c>
      <c r="Z175" s="151"/>
      <c r="AA175" s="156">
        <f>AA176</f>
        <v>0</v>
      </c>
      <c r="AR175" s="157" t="s">
        <v>9</v>
      </c>
      <c r="AT175" s="158" t="s">
        <v>73</v>
      </c>
      <c r="AU175" s="158" t="s">
        <v>9</v>
      </c>
      <c r="AY175" s="157" t="s">
        <v>196</v>
      </c>
      <c r="BK175" s="159">
        <f>BK176</f>
        <v>0</v>
      </c>
    </row>
    <row r="176" spans="2:65" s="1" customFormat="1" ht="22.5" customHeight="1">
      <c r="B176" s="132"/>
      <c r="C176" s="168" t="s">
        <v>74</v>
      </c>
      <c r="D176" s="168" t="s">
        <v>217</v>
      </c>
      <c r="E176" s="169" t="s">
        <v>411</v>
      </c>
      <c r="F176" s="252" t="s">
        <v>412</v>
      </c>
      <c r="G176" s="251"/>
      <c r="H176" s="251"/>
      <c r="I176" s="251"/>
      <c r="J176" s="170" t="s">
        <v>386</v>
      </c>
      <c r="K176" s="171">
        <v>2</v>
      </c>
      <c r="L176" s="253">
        <v>0</v>
      </c>
      <c r="M176" s="251"/>
      <c r="N176" s="254">
        <f>ROUND(L176*K176,0)</f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>V176*K176</f>
        <v>0</v>
      </c>
      <c r="X176" s="166">
        <v>0</v>
      </c>
      <c r="Y176" s="166">
        <f>X176*K176</f>
        <v>0</v>
      </c>
      <c r="Z176" s="166">
        <v>0</v>
      </c>
      <c r="AA176" s="167">
        <f>Z176*K176</f>
        <v>0</v>
      </c>
      <c r="AR176" s="14" t="s">
        <v>212</v>
      </c>
      <c r="AT176" s="14" t="s">
        <v>217</v>
      </c>
      <c r="AU176" s="14" t="s">
        <v>84</v>
      </c>
      <c r="AY176" s="14" t="s">
        <v>196</v>
      </c>
      <c r="BE176" s="110">
        <f>IF(U176="základní",N176,0)</f>
        <v>0</v>
      </c>
      <c r="BF176" s="110">
        <f>IF(U176="snížená",N176,0)</f>
        <v>0</v>
      </c>
      <c r="BG176" s="110">
        <f>IF(U176="zákl. přenesená",N176,0)</f>
        <v>0</v>
      </c>
      <c r="BH176" s="110">
        <f>IF(U176="sníž. přenesená",N176,0)</f>
        <v>0</v>
      </c>
      <c r="BI176" s="110">
        <f>IF(U176="nulová",N176,0)</f>
        <v>0</v>
      </c>
      <c r="BJ176" s="14" t="s">
        <v>9</v>
      </c>
      <c r="BK176" s="110">
        <f>ROUND(L176*K176,0)</f>
        <v>0</v>
      </c>
      <c r="BL176" s="14" t="s">
        <v>212</v>
      </c>
      <c r="BM176" s="14" t="s">
        <v>413</v>
      </c>
    </row>
    <row r="177" spans="2:63" s="10" customFormat="1" ht="29.85" customHeight="1">
      <c r="B177" s="150"/>
      <c r="C177" s="151"/>
      <c r="D177" s="160" t="s">
        <v>362</v>
      </c>
      <c r="E177" s="160"/>
      <c r="F177" s="160"/>
      <c r="G177" s="160"/>
      <c r="H177" s="160"/>
      <c r="I177" s="160"/>
      <c r="J177" s="160"/>
      <c r="K177" s="160"/>
      <c r="L177" s="160"/>
      <c r="M177" s="160"/>
      <c r="N177" s="264">
        <f>BK177</f>
        <v>0</v>
      </c>
      <c r="O177" s="265"/>
      <c r="P177" s="265"/>
      <c r="Q177" s="265"/>
      <c r="R177" s="153"/>
      <c r="T177" s="154"/>
      <c r="U177" s="151"/>
      <c r="V177" s="151"/>
      <c r="W177" s="155">
        <f>W178</f>
        <v>0</v>
      </c>
      <c r="X177" s="151"/>
      <c r="Y177" s="155">
        <f>Y178</f>
        <v>0</v>
      </c>
      <c r="Z177" s="151"/>
      <c r="AA177" s="156">
        <f>AA178</f>
        <v>0</v>
      </c>
      <c r="AR177" s="157" t="s">
        <v>9</v>
      </c>
      <c r="AT177" s="158" t="s">
        <v>73</v>
      </c>
      <c r="AU177" s="158" t="s">
        <v>9</v>
      </c>
      <c r="AY177" s="157" t="s">
        <v>196</v>
      </c>
      <c r="BK177" s="159">
        <f>BK178</f>
        <v>0</v>
      </c>
    </row>
    <row r="178" spans="2:65" s="1" customFormat="1" ht="31.5" customHeight="1">
      <c r="B178" s="132"/>
      <c r="C178" s="168" t="s">
        <v>74</v>
      </c>
      <c r="D178" s="168" t="s">
        <v>217</v>
      </c>
      <c r="E178" s="169" t="s">
        <v>414</v>
      </c>
      <c r="F178" s="252" t="s">
        <v>415</v>
      </c>
      <c r="G178" s="251"/>
      <c r="H178" s="251"/>
      <c r="I178" s="251"/>
      <c r="J178" s="170" t="s">
        <v>386</v>
      </c>
      <c r="K178" s="171">
        <v>1</v>
      </c>
      <c r="L178" s="253">
        <v>0</v>
      </c>
      <c r="M178" s="251"/>
      <c r="N178" s="254">
        <f>ROUND(L178*K178,0)</f>
        <v>0</v>
      </c>
      <c r="O178" s="251"/>
      <c r="P178" s="251"/>
      <c r="Q178" s="251"/>
      <c r="R178" s="134"/>
      <c r="T178" s="165" t="s">
        <v>3</v>
      </c>
      <c r="U178" s="40" t="s">
        <v>39</v>
      </c>
      <c r="V178" s="32"/>
      <c r="W178" s="166">
        <f>V178*K178</f>
        <v>0</v>
      </c>
      <c r="X178" s="166">
        <v>0</v>
      </c>
      <c r="Y178" s="166">
        <f>X178*K178</f>
        <v>0</v>
      </c>
      <c r="Z178" s="166">
        <v>0</v>
      </c>
      <c r="AA178" s="167">
        <f>Z178*K178</f>
        <v>0</v>
      </c>
      <c r="AR178" s="14" t="s">
        <v>212</v>
      </c>
      <c r="AT178" s="14" t="s">
        <v>217</v>
      </c>
      <c r="AU178" s="14" t="s">
        <v>84</v>
      </c>
      <c r="AY178" s="14" t="s">
        <v>196</v>
      </c>
      <c r="BE178" s="110">
        <f>IF(U178="základní",N178,0)</f>
        <v>0</v>
      </c>
      <c r="BF178" s="110">
        <f>IF(U178="snížená",N178,0)</f>
        <v>0</v>
      </c>
      <c r="BG178" s="110">
        <f>IF(U178="zákl. přenesená",N178,0)</f>
        <v>0</v>
      </c>
      <c r="BH178" s="110">
        <f>IF(U178="sníž. přenesená",N178,0)</f>
        <v>0</v>
      </c>
      <c r="BI178" s="110">
        <f>IF(U178="nulová",N178,0)</f>
        <v>0</v>
      </c>
      <c r="BJ178" s="14" t="s">
        <v>9</v>
      </c>
      <c r="BK178" s="110">
        <f>ROUND(L178*K178,0)</f>
        <v>0</v>
      </c>
      <c r="BL178" s="14" t="s">
        <v>212</v>
      </c>
      <c r="BM178" s="14" t="s">
        <v>416</v>
      </c>
    </row>
    <row r="179" spans="2:63" s="10" customFormat="1" ht="29.85" customHeight="1">
      <c r="B179" s="150"/>
      <c r="C179" s="151"/>
      <c r="D179" s="160" t="s">
        <v>363</v>
      </c>
      <c r="E179" s="160"/>
      <c r="F179" s="160"/>
      <c r="G179" s="160"/>
      <c r="H179" s="160"/>
      <c r="I179" s="160"/>
      <c r="J179" s="160"/>
      <c r="K179" s="160"/>
      <c r="L179" s="160"/>
      <c r="M179" s="160"/>
      <c r="N179" s="264">
        <f>BK179</f>
        <v>0</v>
      </c>
      <c r="O179" s="265"/>
      <c r="P179" s="265"/>
      <c r="Q179" s="265"/>
      <c r="R179" s="153"/>
      <c r="T179" s="154"/>
      <c r="U179" s="151"/>
      <c r="V179" s="151"/>
      <c r="W179" s="155">
        <f>W180</f>
        <v>0</v>
      </c>
      <c r="X179" s="151"/>
      <c r="Y179" s="155">
        <f>Y180</f>
        <v>0</v>
      </c>
      <c r="Z179" s="151"/>
      <c r="AA179" s="156">
        <f>AA180</f>
        <v>0</v>
      </c>
      <c r="AR179" s="157" t="s">
        <v>9</v>
      </c>
      <c r="AT179" s="158" t="s">
        <v>73</v>
      </c>
      <c r="AU179" s="158" t="s">
        <v>9</v>
      </c>
      <c r="AY179" s="157" t="s">
        <v>196</v>
      </c>
      <c r="BK179" s="159">
        <f>BK180</f>
        <v>0</v>
      </c>
    </row>
    <row r="180" spans="2:65" s="1" customFormat="1" ht="44.25" customHeight="1">
      <c r="B180" s="132"/>
      <c r="C180" s="168" t="s">
        <v>74</v>
      </c>
      <c r="D180" s="168" t="s">
        <v>217</v>
      </c>
      <c r="E180" s="169" t="s">
        <v>417</v>
      </c>
      <c r="F180" s="252" t="s">
        <v>418</v>
      </c>
      <c r="G180" s="251"/>
      <c r="H180" s="251"/>
      <c r="I180" s="251"/>
      <c r="J180" s="170" t="s">
        <v>386</v>
      </c>
      <c r="K180" s="171">
        <v>1</v>
      </c>
      <c r="L180" s="253">
        <v>0</v>
      </c>
      <c r="M180" s="251"/>
      <c r="N180" s="254">
        <f>ROUND(L180*K180,0)</f>
        <v>0</v>
      </c>
      <c r="O180" s="251"/>
      <c r="P180" s="251"/>
      <c r="Q180" s="251"/>
      <c r="R180" s="134"/>
      <c r="T180" s="165" t="s">
        <v>3</v>
      </c>
      <c r="U180" s="40" t="s">
        <v>39</v>
      </c>
      <c r="V180" s="32"/>
      <c r="W180" s="166">
        <f>V180*K180</f>
        <v>0</v>
      </c>
      <c r="X180" s="166">
        <v>0</v>
      </c>
      <c r="Y180" s="166">
        <f>X180*K180</f>
        <v>0</v>
      </c>
      <c r="Z180" s="166">
        <v>0</v>
      </c>
      <c r="AA180" s="167">
        <f>Z180*K180</f>
        <v>0</v>
      </c>
      <c r="AR180" s="14" t="s">
        <v>212</v>
      </c>
      <c r="AT180" s="14" t="s">
        <v>217</v>
      </c>
      <c r="AU180" s="14" t="s">
        <v>84</v>
      </c>
      <c r="AY180" s="14" t="s">
        <v>196</v>
      </c>
      <c r="BE180" s="110">
        <f>IF(U180="základní",N180,0)</f>
        <v>0</v>
      </c>
      <c r="BF180" s="110">
        <f>IF(U180="snížená",N180,0)</f>
        <v>0</v>
      </c>
      <c r="BG180" s="110">
        <f>IF(U180="zákl. přenesená",N180,0)</f>
        <v>0</v>
      </c>
      <c r="BH180" s="110">
        <f>IF(U180="sníž. přenesená",N180,0)</f>
        <v>0</v>
      </c>
      <c r="BI180" s="110">
        <f>IF(U180="nulová",N180,0)</f>
        <v>0</v>
      </c>
      <c r="BJ180" s="14" t="s">
        <v>9</v>
      </c>
      <c r="BK180" s="110">
        <f>ROUND(L180*K180,0)</f>
        <v>0</v>
      </c>
      <c r="BL180" s="14" t="s">
        <v>212</v>
      </c>
      <c r="BM180" s="14" t="s">
        <v>419</v>
      </c>
    </row>
    <row r="181" spans="2:63" s="10" customFormat="1" ht="29.85" customHeight="1">
      <c r="B181" s="150"/>
      <c r="C181" s="151"/>
      <c r="D181" s="160" t="s">
        <v>364</v>
      </c>
      <c r="E181" s="160"/>
      <c r="F181" s="160"/>
      <c r="G181" s="160"/>
      <c r="H181" s="160"/>
      <c r="I181" s="160"/>
      <c r="J181" s="160"/>
      <c r="K181" s="160"/>
      <c r="L181" s="160"/>
      <c r="M181" s="160"/>
      <c r="N181" s="264">
        <f>BK181</f>
        <v>0</v>
      </c>
      <c r="O181" s="265"/>
      <c r="P181" s="265"/>
      <c r="Q181" s="265"/>
      <c r="R181" s="153"/>
      <c r="T181" s="154"/>
      <c r="U181" s="151"/>
      <c r="V181" s="151"/>
      <c r="W181" s="155">
        <f>SUM(W182:W186)</f>
        <v>0</v>
      </c>
      <c r="X181" s="151"/>
      <c r="Y181" s="155">
        <f>SUM(Y182:Y186)</f>
        <v>0</v>
      </c>
      <c r="Z181" s="151"/>
      <c r="AA181" s="156">
        <f>SUM(AA182:AA186)</f>
        <v>0</v>
      </c>
      <c r="AR181" s="157" t="s">
        <v>9</v>
      </c>
      <c r="AT181" s="158" t="s">
        <v>73</v>
      </c>
      <c r="AU181" s="158" t="s">
        <v>9</v>
      </c>
      <c r="AY181" s="157" t="s">
        <v>196</v>
      </c>
      <c r="BK181" s="159">
        <f>SUM(BK182:BK186)</f>
        <v>0</v>
      </c>
    </row>
    <row r="182" spans="2:65" s="1" customFormat="1" ht="44.25" customHeight="1">
      <c r="B182" s="132"/>
      <c r="C182" s="168" t="s">
        <v>74</v>
      </c>
      <c r="D182" s="168" t="s">
        <v>217</v>
      </c>
      <c r="E182" s="169" t="s">
        <v>420</v>
      </c>
      <c r="F182" s="252" t="s">
        <v>421</v>
      </c>
      <c r="G182" s="251"/>
      <c r="H182" s="251"/>
      <c r="I182" s="251"/>
      <c r="J182" s="170" t="s">
        <v>386</v>
      </c>
      <c r="K182" s="171">
        <v>1</v>
      </c>
      <c r="L182" s="253">
        <v>0</v>
      </c>
      <c r="M182" s="251"/>
      <c r="N182" s="254">
        <f>ROUND(L182*K182,0)</f>
        <v>0</v>
      </c>
      <c r="O182" s="251"/>
      <c r="P182" s="251"/>
      <c r="Q182" s="251"/>
      <c r="R182" s="134"/>
      <c r="T182" s="165" t="s">
        <v>3</v>
      </c>
      <c r="U182" s="40" t="s">
        <v>39</v>
      </c>
      <c r="V182" s="32"/>
      <c r="W182" s="166">
        <f>V182*K182</f>
        <v>0</v>
      </c>
      <c r="X182" s="166">
        <v>0</v>
      </c>
      <c r="Y182" s="166">
        <f>X182*K182</f>
        <v>0</v>
      </c>
      <c r="Z182" s="166">
        <v>0</v>
      </c>
      <c r="AA182" s="167">
        <f>Z182*K182</f>
        <v>0</v>
      </c>
      <c r="AR182" s="14" t="s">
        <v>212</v>
      </c>
      <c r="AT182" s="14" t="s">
        <v>217</v>
      </c>
      <c r="AU182" s="14" t="s">
        <v>84</v>
      </c>
      <c r="AY182" s="14" t="s">
        <v>196</v>
      </c>
      <c r="BE182" s="110">
        <f>IF(U182="základní",N182,0)</f>
        <v>0</v>
      </c>
      <c r="BF182" s="110">
        <f>IF(U182="snížená",N182,0)</f>
        <v>0</v>
      </c>
      <c r="BG182" s="110">
        <f>IF(U182="zákl. přenesená",N182,0)</f>
        <v>0</v>
      </c>
      <c r="BH182" s="110">
        <f>IF(U182="sníž. přenesená",N182,0)</f>
        <v>0</v>
      </c>
      <c r="BI182" s="110">
        <f>IF(U182="nulová",N182,0)</f>
        <v>0</v>
      </c>
      <c r="BJ182" s="14" t="s">
        <v>9</v>
      </c>
      <c r="BK182" s="110">
        <f>ROUND(L182*K182,0)</f>
        <v>0</v>
      </c>
      <c r="BL182" s="14" t="s">
        <v>212</v>
      </c>
      <c r="BM182" s="14" t="s">
        <v>300</v>
      </c>
    </row>
    <row r="183" spans="2:65" s="1" customFormat="1" ht="31.5" customHeight="1">
      <c r="B183" s="132"/>
      <c r="C183" s="168" t="s">
        <v>74</v>
      </c>
      <c r="D183" s="168" t="s">
        <v>217</v>
      </c>
      <c r="E183" s="169" t="s">
        <v>422</v>
      </c>
      <c r="F183" s="252" t="s">
        <v>423</v>
      </c>
      <c r="G183" s="251"/>
      <c r="H183" s="251"/>
      <c r="I183" s="251"/>
      <c r="J183" s="170" t="s">
        <v>386</v>
      </c>
      <c r="K183" s="171">
        <v>1</v>
      </c>
      <c r="L183" s="253">
        <v>0</v>
      </c>
      <c r="M183" s="251"/>
      <c r="N183" s="254">
        <f>ROUND(L183*K183,0)</f>
        <v>0</v>
      </c>
      <c r="O183" s="251"/>
      <c r="P183" s="251"/>
      <c r="Q183" s="251"/>
      <c r="R183" s="134"/>
      <c r="T183" s="165" t="s">
        <v>3</v>
      </c>
      <c r="U183" s="40" t="s">
        <v>39</v>
      </c>
      <c r="V183" s="32"/>
      <c r="W183" s="166">
        <f>V183*K183</f>
        <v>0</v>
      </c>
      <c r="X183" s="166">
        <v>0</v>
      </c>
      <c r="Y183" s="166">
        <f>X183*K183</f>
        <v>0</v>
      </c>
      <c r="Z183" s="166">
        <v>0</v>
      </c>
      <c r="AA183" s="167">
        <f>Z183*K183</f>
        <v>0</v>
      </c>
      <c r="AR183" s="14" t="s">
        <v>212</v>
      </c>
      <c r="AT183" s="14" t="s">
        <v>217</v>
      </c>
      <c r="AU183" s="14" t="s">
        <v>84</v>
      </c>
      <c r="AY183" s="14" t="s">
        <v>196</v>
      </c>
      <c r="BE183" s="110">
        <f>IF(U183="základní",N183,0)</f>
        <v>0</v>
      </c>
      <c r="BF183" s="110">
        <f>IF(U183="snížená",N183,0)</f>
        <v>0</v>
      </c>
      <c r="BG183" s="110">
        <f>IF(U183="zákl. přenesená",N183,0)</f>
        <v>0</v>
      </c>
      <c r="BH183" s="110">
        <f>IF(U183="sníž. přenesená",N183,0)</f>
        <v>0</v>
      </c>
      <c r="BI183" s="110">
        <f>IF(U183="nulová",N183,0)</f>
        <v>0</v>
      </c>
      <c r="BJ183" s="14" t="s">
        <v>9</v>
      </c>
      <c r="BK183" s="110">
        <f>ROUND(L183*K183,0)</f>
        <v>0</v>
      </c>
      <c r="BL183" s="14" t="s">
        <v>212</v>
      </c>
      <c r="BM183" s="14" t="s">
        <v>202</v>
      </c>
    </row>
    <row r="184" spans="2:65" s="1" customFormat="1" ht="44.25" customHeight="1">
      <c r="B184" s="132"/>
      <c r="C184" s="168" t="s">
        <v>74</v>
      </c>
      <c r="D184" s="168" t="s">
        <v>217</v>
      </c>
      <c r="E184" s="169" t="s">
        <v>424</v>
      </c>
      <c r="F184" s="252" t="s">
        <v>425</v>
      </c>
      <c r="G184" s="251"/>
      <c r="H184" s="251"/>
      <c r="I184" s="251"/>
      <c r="J184" s="170" t="s">
        <v>386</v>
      </c>
      <c r="K184" s="171">
        <v>1</v>
      </c>
      <c r="L184" s="253">
        <v>0</v>
      </c>
      <c r="M184" s="251"/>
      <c r="N184" s="254">
        <f>ROUND(L184*K184,0)</f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>V184*K184</f>
        <v>0</v>
      </c>
      <c r="X184" s="166">
        <v>0</v>
      </c>
      <c r="Y184" s="166">
        <f>X184*K184</f>
        <v>0</v>
      </c>
      <c r="Z184" s="166">
        <v>0</v>
      </c>
      <c r="AA184" s="167">
        <f>Z184*K184</f>
        <v>0</v>
      </c>
      <c r="AR184" s="14" t="s">
        <v>212</v>
      </c>
      <c r="AT184" s="14" t="s">
        <v>217</v>
      </c>
      <c r="AU184" s="14" t="s">
        <v>84</v>
      </c>
      <c r="AY184" s="14" t="s">
        <v>196</v>
      </c>
      <c r="BE184" s="110">
        <f>IF(U184="základní",N184,0)</f>
        <v>0</v>
      </c>
      <c r="BF184" s="110">
        <f>IF(U184="snížená",N184,0)</f>
        <v>0</v>
      </c>
      <c r="BG184" s="110">
        <f>IF(U184="zákl. přenesená",N184,0)</f>
        <v>0</v>
      </c>
      <c r="BH184" s="110">
        <f>IF(U184="sníž. přenesená",N184,0)</f>
        <v>0</v>
      </c>
      <c r="BI184" s="110">
        <f>IF(U184="nulová",N184,0)</f>
        <v>0</v>
      </c>
      <c r="BJ184" s="14" t="s">
        <v>9</v>
      </c>
      <c r="BK184" s="110">
        <f>ROUND(L184*K184,0)</f>
        <v>0</v>
      </c>
      <c r="BL184" s="14" t="s">
        <v>212</v>
      </c>
      <c r="BM184" s="14" t="s">
        <v>316</v>
      </c>
    </row>
    <row r="185" spans="2:65" s="1" customFormat="1" ht="22.5" customHeight="1">
      <c r="B185" s="132"/>
      <c r="C185" s="168" t="s">
        <v>74</v>
      </c>
      <c r="D185" s="168" t="s">
        <v>217</v>
      </c>
      <c r="E185" s="169" t="s">
        <v>426</v>
      </c>
      <c r="F185" s="252" t="s">
        <v>427</v>
      </c>
      <c r="G185" s="251"/>
      <c r="H185" s="251"/>
      <c r="I185" s="251"/>
      <c r="J185" s="170" t="s">
        <v>386</v>
      </c>
      <c r="K185" s="171">
        <v>4</v>
      </c>
      <c r="L185" s="253">
        <v>0</v>
      </c>
      <c r="M185" s="251"/>
      <c r="N185" s="254">
        <f>ROUND(L185*K185,0)</f>
        <v>0</v>
      </c>
      <c r="O185" s="251"/>
      <c r="P185" s="251"/>
      <c r="Q185" s="251"/>
      <c r="R185" s="134"/>
      <c r="T185" s="165" t="s">
        <v>3</v>
      </c>
      <c r="U185" s="40" t="s">
        <v>39</v>
      </c>
      <c r="V185" s="32"/>
      <c r="W185" s="166">
        <f>V185*K185</f>
        <v>0</v>
      </c>
      <c r="X185" s="166">
        <v>0</v>
      </c>
      <c r="Y185" s="166">
        <f>X185*K185</f>
        <v>0</v>
      </c>
      <c r="Z185" s="166">
        <v>0</v>
      </c>
      <c r="AA185" s="167">
        <f>Z185*K185</f>
        <v>0</v>
      </c>
      <c r="AR185" s="14" t="s">
        <v>212</v>
      </c>
      <c r="AT185" s="14" t="s">
        <v>217</v>
      </c>
      <c r="AU185" s="14" t="s">
        <v>84</v>
      </c>
      <c r="AY185" s="14" t="s">
        <v>196</v>
      </c>
      <c r="BE185" s="110">
        <f>IF(U185="základní",N185,0)</f>
        <v>0</v>
      </c>
      <c r="BF185" s="110">
        <f>IF(U185="snížená",N185,0)</f>
        <v>0</v>
      </c>
      <c r="BG185" s="110">
        <f>IF(U185="zákl. přenesená",N185,0)</f>
        <v>0</v>
      </c>
      <c r="BH185" s="110">
        <f>IF(U185="sníž. přenesená",N185,0)</f>
        <v>0</v>
      </c>
      <c r="BI185" s="110">
        <f>IF(U185="nulová",N185,0)</f>
        <v>0</v>
      </c>
      <c r="BJ185" s="14" t="s">
        <v>9</v>
      </c>
      <c r="BK185" s="110">
        <f>ROUND(L185*K185,0)</f>
        <v>0</v>
      </c>
      <c r="BL185" s="14" t="s">
        <v>212</v>
      </c>
      <c r="BM185" s="14" t="s">
        <v>325</v>
      </c>
    </row>
    <row r="186" spans="2:65" s="1" customFormat="1" ht="22.5" customHeight="1">
      <c r="B186" s="132"/>
      <c r="C186" s="168" t="s">
        <v>74</v>
      </c>
      <c r="D186" s="168" t="s">
        <v>217</v>
      </c>
      <c r="E186" s="169" t="s">
        <v>428</v>
      </c>
      <c r="F186" s="252" t="s">
        <v>429</v>
      </c>
      <c r="G186" s="251"/>
      <c r="H186" s="251"/>
      <c r="I186" s="251"/>
      <c r="J186" s="170" t="s">
        <v>386</v>
      </c>
      <c r="K186" s="171">
        <v>1</v>
      </c>
      <c r="L186" s="253">
        <v>0</v>
      </c>
      <c r="M186" s="251"/>
      <c r="N186" s="254">
        <f>ROUND(L186*K186,0)</f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>V186*K186</f>
        <v>0</v>
      </c>
      <c r="X186" s="166">
        <v>0</v>
      </c>
      <c r="Y186" s="166">
        <f>X186*K186</f>
        <v>0</v>
      </c>
      <c r="Z186" s="166">
        <v>0</v>
      </c>
      <c r="AA186" s="167">
        <f>Z186*K186</f>
        <v>0</v>
      </c>
      <c r="AR186" s="14" t="s">
        <v>212</v>
      </c>
      <c r="AT186" s="14" t="s">
        <v>217</v>
      </c>
      <c r="AU186" s="14" t="s">
        <v>84</v>
      </c>
      <c r="AY186" s="14" t="s">
        <v>196</v>
      </c>
      <c r="BE186" s="110">
        <f>IF(U186="základní",N186,0)</f>
        <v>0</v>
      </c>
      <c r="BF186" s="110">
        <f>IF(U186="snížená",N186,0)</f>
        <v>0</v>
      </c>
      <c r="BG186" s="110">
        <f>IF(U186="zákl. přenesená",N186,0)</f>
        <v>0</v>
      </c>
      <c r="BH186" s="110">
        <f>IF(U186="sníž. přenesená",N186,0)</f>
        <v>0</v>
      </c>
      <c r="BI186" s="110">
        <f>IF(U186="nulová",N186,0)</f>
        <v>0</v>
      </c>
      <c r="BJ186" s="14" t="s">
        <v>9</v>
      </c>
      <c r="BK186" s="110">
        <f>ROUND(L186*K186,0)</f>
        <v>0</v>
      </c>
      <c r="BL186" s="14" t="s">
        <v>212</v>
      </c>
      <c r="BM186" s="14" t="s">
        <v>333</v>
      </c>
    </row>
    <row r="187" spans="2:63" s="10" customFormat="1" ht="29.85" customHeight="1">
      <c r="B187" s="150"/>
      <c r="C187" s="151"/>
      <c r="D187" s="160" t="s">
        <v>365</v>
      </c>
      <c r="E187" s="160"/>
      <c r="F187" s="160"/>
      <c r="G187" s="160"/>
      <c r="H187" s="160"/>
      <c r="I187" s="160"/>
      <c r="J187" s="160"/>
      <c r="K187" s="160"/>
      <c r="L187" s="160"/>
      <c r="M187" s="160"/>
      <c r="N187" s="264">
        <f>BK187</f>
        <v>0</v>
      </c>
      <c r="O187" s="265"/>
      <c r="P187" s="265"/>
      <c r="Q187" s="265"/>
      <c r="R187" s="153"/>
      <c r="T187" s="154"/>
      <c r="U187" s="151"/>
      <c r="V187" s="151"/>
      <c r="W187" s="155">
        <f>SUM(W188:W190)</f>
        <v>0</v>
      </c>
      <c r="X187" s="151"/>
      <c r="Y187" s="155">
        <f>SUM(Y188:Y190)</f>
        <v>0</v>
      </c>
      <c r="Z187" s="151"/>
      <c r="AA187" s="156">
        <f>SUM(AA188:AA190)</f>
        <v>0</v>
      </c>
      <c r="AR187" s="157" t="s">
        <v>9</v>
      </c>
      <c r="AT187" s="158" t="s">
        <v>73</v>
      </c>
      <c r="AU187" s="158" t="s">
        <v>9</v>
      </c>
      <c r="AY187" s="157" t="s">
        <v>196</v>
      </c>
      <c r="BK187" s="159">
        <f>SUM(BK188:BK190)</f>
        <v>0</v>
      </c>
    </row>
    <row r="188" spans="2:65" s="1" customFormat="1" ht="31.5" customHeight="1">
      <c r="B188" s="132"/>
      <c r="C188" s="168" t="s">
        <v>74</v>
      </c>
      <c r="D188" s="168" t="s">
        <v>217</v>
      </c>
      <c r="E188" s="169" t="s">
        <v>430</v>
      </c>
      <c r="F188" s="252" t="s">
        <v>431</v>
      </c>
      <c r="G188" s="251"/>
      <c r="H188" s="251"/>
      <c r="I188" s="251"/>
      <c r="J188" s="170" t="s">
        <v>386</v>
      </c>
      <c r="K188" s="171">
        <v>3</v>
      </c>
      <c r="L188" s="253">
        <v>0</v>
      </c>
      <c r="M188" s="251"/>
      <c r="N188" s="254">
        <f>ROUND(L188*K188,0)</f>
        <v>0</v>
      </c>
      <c r="O188" s="251"/>
      <c r="P188" s="251"/>
      <c r="Q188" s="251"/>
      <c r="R188" s="134"/>
      <c r="T188" s="165" t="s">
        <v>3</v>
      </c>
      <c r="U188" s="40" t="s">
        <v>39</v>
      </c>
      <c r="V188" s="32"/>
      <c r="W188" s="166">
        <f>V188*K188</f>
        <v>0</v>
      </c>
      <c r="X188" s="166">
        <v>0</v>
      </c>
      <c r="Y188" s="166">
        <f>X188*K188</f>
        <v>0</v>
      </c>
      <c r="Z188" s="166">
        <v>0</v>
      </c>
      <c r="AA188" s="167">
        <f>Z188*K188</f>
        <v>0</v>
      </c>
      <c r="AR188" s="14" t="s">
        <v>212</v>
      </c>
      <c r="AT188" s="14" t="s">
        <v>217</v>
      </c>
      <c r="AU188" s="14" t="s">
        <v>84</v>
      </c>
      <c r="AY188" s="14" t="s">
        <v>196</v>
      </c>
      <c r="BE188" s="110">
        <f>IF(U188="základní",N188,0)</f>
        <v>0</v>
      </c>
      <c r="BF188" s="110">
        <f>IF(U188="snížená",N188,0)</f>
        <v>0</v>
      </c>
      <c r="BG188" s="110">
        <f>IF(U188="zákl. přenesená",N188,0)</f>
        <v>0</v>
      </c>
      <c r="BH188" s="110">
        <f>IF(U188="sníž. přenesená",N188,0)</f>
        <v>0</v>
      </c>
      <c r="BI188" s="110">
        <f>IF(U188="nulová",N188,0)</f>
        <v>0</v>
      </c>
      <c r="BJ188" s="14" t="s">
        <v>9</v>
      </c>
      <c r="BK188" s="110">
        <f>ROUND(L188*K188,0)</f>
        <v>0</v>
      </c>
      <c r="BL188" s="14" t="s">
        <v>212</v>
      </c>
      <c r="BM188" s="14" t="s">
        <v>341</v>
      </c>
    </row>
    <row r="189" spans="2:65" s="1" customFormat="1" ht="22.5" customHeight="1">
      <c r="B189" s="132"/>
      <c r="C189" s="168" t="s">
        <v>74</v>
      </c>
      <c r="D189" s="168" t="s">
        <v>217</v>
      </c>
      <c r="E189" s="169" t="s">
        <v>432</v>
      </c>
      <c r="F189" s="252" t="s">
        <v>433</v>
      </c>
      <c r="G189" s="251"/>
      <c r="H189" s="251"/>
      <c r="I189" s="251"/>
      <c r="J189" s="170" t="s">
        <v>386</v>
      </c>
      <c r="K189" s="171">
        <v>1</v>
      </c>
      <c r="L189" s="253">
        <v>0</v>
      </c>
      <c r="M189" s="251"/>
      <c r="N189" s="254">
        <f>ROUND(L189*K189,0)</f>
        <v>0</v>
      </c>
      <c r="O189" s="251"/>
      <c r="P189" s="251"/>
      <c r="Q189" s="251"/>
      <c r="R189" s="134"/>
      <c r="T189" s="165" t="s">
        <v>3</v>
      </c>
      <c r="U189" s="40" t="s">
        <v>39</v>
      </c>
      <c r="V189" s="32"/>
      <c r="W189" s="166">
        <f>V189*K189</f>
        <v>0</v>
      </c>
      <c r="X189" s="166">
        <v>0</v>
      </c>
      <c r="Y189" s="166">
        <f>X189*K189</f>
        <v>0</v>
      </c>
      <c r="Z189" s="166">
        <v>0</v>
      </c>
      <c r="AA189" s="167">
        <f>Z189*K189</f>
        <v>0</v>
      </c>
      <c r="AR189" s="14" t="s">
        <v>212</v>
      </c>
      <c r="AT189" s="14" t="s">
        <v>217</v>
      </c>
      <c r="AU189" s="14" t="s">
        <v>84</v>
      </c>
      <c r="AY189" s="14" t="s">
        <v>196</v>
      </c>
      <c r="BE189" s="110">
        <f>IF(U189="základní",N189,0)</f>
        <v>0</v>
      </c>
      <c r="BF189" s="110">
        <f>IF(U189="snížená",N189,0)</f>
        <v>0</v>
      </c>
      <c r="BG189" s="110">
        <f>IF(U189="zákl. přenesená",N189,0)</f>
        <v>0</v>
      </c>
      <c r="BH189" s="110">
        <f>IF(U189="sníž. přenesená",N189,0)</f>
        <v>0</v>
      </c>
      <c r="BI189" s="110">
        <f>IF(U189="nulová",N189,0)</f>
        <v>0</v>
      </c>
      <c r="BJ189" s="14" t="s">
        <v>9</v>
      </c>
      <c r="BK189" s="110">
        <f>ROUND(L189*K189,0)</f>
        <v>0</v>
      </c>
      <c r="BL189" s="14" t="s">
        <v>212</v>
      </c>
      <c r="BM189" s="14" t="s">
        <v>252</v>
      </c>
    </row>
    <row r="190" spans="2:65" s="1" customFormat="1" ht="22.5" customHeight="1">
      <c r="B190" s="132"/>
      <c r="C190" s="168" t="s">
        <v>74</v>
      </c>
      <c r="D190" s="168" t="s">
        <v>217</v>
      </c>
      <c r="E190" s="169" t="s">
        <v>434</v>
      </c>
      <c r="F190" s="252" t="s">
        <v>435</v>
      </c>
      <c r="G190" s="251"/>
      <c r="H190" s="251"/>
      <c r="I190" s="251"/>
      <c r="J190" s="170" t="s">
        <v>386</v>
      </c>
      <c r="K190" s="171">
        <v>1</v>
      </c>
      <c r="L190" s="253">
        <v>0</v>
      </c>
      <c r="M190" s="251"/>
      <c r="N190" s="254">
        <f>ROUND(L190*K190,0)</f>
        <v>0</v>
      </c>
      <c r="O190" s="251"/>
      <c r="P190" s="251"/>
      <c r="Q190" s="251"/>
      <c r="R190" s="134"/>
      <c r="T190" s="165" t="s">
        <v>3</v>
      </c>
      <c r="U190" s="40" t="s">
        <v>39</v>
      </c>
      <c r="V190" s="32"/>
      <c r="W190" s="166">
        <f>V190*K190</f>
        <v>0</v>
      </c>
      <c r="X190" s="166">
        <v>0</v>
      </c>
      <c r="Y190" s="166">
        <f>X190*K190</f>
        <v>0</v>
      </c>
      <c r="Z190" s="166">
        <v>0</v>
      </c>
      <c r="AA190" s="167">
        <f>Z190*K190</f>
        <v>0</v>
      </c>
      <c r="AR190" s="14" t="s">
        <v>212</v>
      </c>
      <c r="AT190" s="14" t="s">
        <v>217</v>
      </c>
      <c r="AU190" s="14" t="s">
        <v>84</v>
      </c>
      <c r="AY190" s="14" t="s">
        <v>196</v>
      </c>
      <c r="BE190" s="110">
        <f>IF(U190="základní",N190,0)</f>
        <v>0</v>
      </c>
      <c r="BF190" s="110">
        <f>IF(U190="snížená",N190,0)</f>
        <v>0</v>
      </c>
      <c r="BG190" s="110">
        <f>IF(U190="zákl. přenesená",N190,0)</f>
        <v>0</v>
      </c>
      <c r="BH190" s="110">
        <f>IF(U190="sníž. přenesená",N190,0)</f>
        <v>0</v>
      </c>
      <c r="BI190" s="110">
        <f>IF(U190="nulová",N190,0)</f>
        <v>0</v>
      </c>
      <c r="BJ190" s="14" t="s">
        <v>9</v>
      </c>
      <c r="BK190" s="110">
        <f>ROUND(L190*K190,0)</f>
        <v>0</v>
      </c>
      <c r="BL190" s="14" t="s">
        <v>212</v>
      </c>
      <c r="BM190" s="14" t="s">
        <v>197</v>
      </c>
    </row>
    <row r="191" spans="2:63" s="10" customFormat="1" ht="29.85" customHeight="1">
      <c r="B191" s="150"/>
      <c r="C191" s="151"/>
      <c r="D191" s="160" t="s">
        <v>366</v>
      </c>
      <c r="E191" s="160"/>
      <c r="F191" s="160"/>
      <c r="G191" s="160"/>
      <c r="H191" s="160"/>
      <c r="I191" s="160"/>
      <c r="J191" s="160"/>
      <c r="K191" s="160"/>
      <c r="L191" s="160"/>
      <c r="M191" s="160"/>
      <c r="N191" s="264">
        <f>BK191</f>
        <v>0</v>
      </c>
      <c r="O191" s="265"/>
      <c r="P191" s="265"/>
      <c r="Q191" s="265"/>
      <c r="R191" s="153"/>
      <c r="T191" s="154"/>
      <c r="U191" s="151"/>
      <c r="V191" s="151"/>
      <c r="W191" s="155">
        <f>SUM(W192:W194)</f>
        <v>0</v>
      </c>
      <c r="X191" s="151"/>
      <c r="Y191" s="155">
        <f>SUM(Y192:Y194)</f>
        <v>0</v>
      </c>
      <c r="Z191" s="151"/>
      <c r="AA191" s="156">
        <f>SUM(AA192:AA194)</f>
        <v>0</v>
      </c>
      <c r="AR191" s="157" t="s">
        <v>9</v>
      </c>
      <c r="AT191" s="158" t="s">
        <v>73</v>
      </c>
      <c r="AU191" s="158" t="s">
        <v>9</v>
      </c>
      <c r="AY191" s="157" t="s">
        <v>196</v>
      </c>
      <c r="BK191" s="159">
        <f>SUM(BK192:BK194)</f>
        <v>0</v>
      </c>
    </row>
    <row r="192" spans="2:65" s="1" customFormat="1" ht="31.5" customHeight="1">
      <c r="B192" s="132"/>
      <c r="C192" s="168" t="s">
        <v>74</v>
      </c>
      <c r="D192" s="168" t="s">
        <v>217</v>
      </c>
      <c r="E192" s="169" t="s">
        <v>436</v>
      </c>
      <c r="F192" s="252" t="s">
        <v>437</v>
      </c>
      <c r="G192" s="251"/>
      <c r="H192" s="251"/>
      <c r="I192" s="251"/>
      <c r="J192" s="170" t="s">
        <v>386</v>
      </c>
      <c r="K192" s="171">
        <v>1</v>
      </c>
      <c r="L192" s="253">
        <v>0</v>
      </c>
      <c r="M192" s="251"/>
      <c r="N192" s="254">
        <f>ROUND(L192*K192,0)</f>
        <v>0</v>
      </c>
      <c r="O192" s="251"/>
      <c r="P192" s="251"/>
      <c r="Q192" s="251"/>
      <c r="R192" s="134"/>
      <c r="T192" s="165" t="s">
        <v>3</v>
      </c>
      <c r="U192" s="40" t="s">
        <v>39</v>
      </c>
      <c r="V192" s="32"/>
      <c r="W192" s="166">
        <f>V192*K192</f>
        <v>0</v>
      </c>
      <c r="X192" s="166">
        <v>0</v>
      </c>
      <c r="Y192" s="166">
        <f>X192*K192</f>
        <v>0</v>
      </c>
      <c r="Z192" s="166">
        <v>0</v>
      </c>
      <c r="AA192" s="167">
        <f>Z192*K192</f>
        <v>0</v>
      </c>
      <c r="AR192" s="14" t="s">
        <v>212</v>
      </c>
      <c r="AT192" s="14" t="s">
        <v>217</v>
      </c>
      <c r="AU192" s="14" t="s">
        <v>84</v>
      </c>
      <c r="AY192" s="14" t="s">
        <v>196</v>
      </c>
      <c r="BE192" s="110">
        <f>IF(U192="základní",N192,0)</f>
        <v>0</v>
      </c>
      <c r="BF192" s="110">
        <f>IF(U192="snížená",N192,0)</f>
        <v>0</v>
      </c>
      <c r="BG192" s="110">
        <f>IF(U192="zákl. přenesená",N192,0)</f>
        <v>0</v>
      </c>
      <c r="BH192" s="110">
        <f>IF(U192="sníž. přenesená",N192,0)</f>
        <v>0</v>
      </c>
      <c r="BI192" s="110">
        <f>IF(U192="nulová",N192,0)</f>
        <v>0</v>
      </c>
      <c r="BJ192" s="14" t="s">
        <v>9</v>
      </c>
      <c r="BK192" s="110">
        <f>ROUND(L192*K192,0)</f>
        <v>0</v>
      </c>
      <c r="BL192" s="14" t="s">
        <v>212</v>
      </c>
      <c r="BM192" s="14" t="s">
        <v>288</v>
      </c>
    </row>
    <row r="193" spans="2:65" s="1" customFormat="1" ht="31.5" customHeight="1">
      <c r="B193" s="132"/>
      <c r="C193" s="168" t="s">
        <v>74</v>
      </c>
      <c r="D193" s="168" t="s">
        <v>217</v>
      </c>
      <c r="E193" s="169" t="s">
        <v>438</v>
      </c>
      <c r="F193" s="252" t="s">
        <v>439</v>
      </c>
      <c r="G193" s="251"/>
      <c r="H193" s="251"/>
      <c r="I193" s="251"/>
      <c r="J193" s="170" t="s">
        <v>386</v>
      </c>
      <c r="K193" s="171">
        <v>1</v>
      </c>
      <c r="L193" s="253">
        <v>0</v>
      </c>
      <c r="M193" s="251"/>
      <c r="N193" s="254">
        <f>ROUND(L193*K193,0)</f>
        <v>0</v>
      </c>
      <c r="O193" s="251"/>
      <c r="P193" s="251"/>
      <c r="Q193" s="251"/>
      <c r="R193" s="134"/>
      <c r="T193" s="165" t="s">
        <v>3</v>
      </c>
      <c r="U193" s="40" t="s">
        <v>39</v>
      </c>
      <c r="V193" s="32"/>
      <c r="W193" s="166">
        <f>V193*K193</f>
        <v>0</v>
      </c>
      <c r="X193" s="166">
        <v>0</v>
      </c>
      <c r="Y193" s="166">
        <f>X193*K193</f>
        <v>0</v>
      </c>
      <c r="Z193" s="166">
        <v>0</v>
      </c>
      <c r="AA193" s="167">
        <f>Z193*K193</f>
        <v>0</v>
      </c>
      <c r="AR193" s="14" t="s">
        <v>212</v>
      </c>
      <c r="AT193" s="14" t="s">
        <v>217</v>
      </c>
      <c r="AU193" s="14" t="s">
        <v>84</v>
      </c>
      <c r="AY193" s="14" t="s">
        <v>196</v>
      </c>
      <c r="BE193" s="110">
        <f>IF(U193="základní",N193,0)</f>
        <v>0</v>
      </c>
      <c r="BF193" s="110">
        <f>IF(U193="snížená",N193,0)</f>
        <v>0</v>
      </c>
      <c r="BG193" s="110">
        <f>IF(U193="zákl. přenesená",N193,0)</f>
        <v>0</v>
      </c>
      <c r="BH193" s="110">
        <f>IF(U193="sníž. přenesená",N193,0)</f>
        <v>0</v>
      </c>
      <c r="BI193" s="110">
        <f>IF(U193="nulová",N193,0)</f>
        <v>0</v>
      </c>
      <c r="BJ193" s="14" t="s">
        <v>9</v>
      </c>
      <c r="BK193" s="110">
        <f>ROUND(L193*K193,0)</f>
        <v>0</v>
      </c>
      <c r="BL193" s="14" t="s">
        <v>212</v>
      </c>
      <c r="BM193" s="14" t="s">
        <v>440</v>
      </c>
    </row>
    <row r="194" spans="2:65" s="1" customFormat="1" ht="22.5" customHeight="1">
      <c r="B194" s="132"/>
      <c r="C194" s="168" t="s">
        <v>74</v>
      </c>
      <c r="D194" s="168" t="s">
        <v>217</v>
      </c>
      <c r="E194" s="169" t="s">
        <v>441</v>
      </c>
      <c r="F194" s="252" t="s">
        <v>442</v>
      </c>
      <c r="G194" s="251"/>
      <c r="H194" s="251"/>
      <c r="I194" s="251"/>
      <c r="J194" s="170" t="s">
        <v>386</v>
      </c>
      <c r="K194" s="171">
        <v>20</v>
      </c>
      <c r="L194" s="253">
        <v>0</v>
      </c>
      <c r="M194" s="251"/>
      <c r="N194" s="254">
        <f>ROUND(L194*K194,0)</f>
        <v>0</v>
      </c>
      <c r="O194" s="251"/>
      <c r="P194" s="251"/>
      <c r="Q194" s="251"/>
      <c r="R194" s="134"/>
      <c r="T194" s="165" t="s">
        <v>3</v>
      </c>
      <c r="U194" s="40" t="s">
        <v>39</v>
      </c>
      <c r="V194" s="32"/>
      <c r="W194" s="166">
        <f>V194*K194</f>
        <v>0</v>
      </c>
      <c r="X194" s="166">
        <v>0</v>
      </c>
      <c r="Y194" s="166">
        <f>X194*K194</f>
        <v>0</v>
      </c>
      <c r="Z194" s="166">
        <v>0</v>
      </c>
      <c r="AA194" s="167">
        <f>Z194*K194</f>
        <v>0</v>
      </c>
      <c r="AR194" s="14" t="s">
        <v>212</v>
      </c>
      <c r="AT194" s="14" t="s">
        <v>217</v>
      </c>
      <c r="AU194" s="14" t="s">
        <v>84</v>
      </c>
      <c r="AY194" s="14" t="s">
        <v>196</v>
      </c>
      <c r="BE194" s="110">
        <f>IF(U194="základní",N194,0)</f>
        <v>0</v>
      </c>
      <c r="BF194" s="110">
        <f>IF(U194="snížená",N194,0)</f>
        <v>0</v>
      </c>
      <c r="BG194" s="110">
        <f>IF(U194="zákl. přenesená",N194,0)</f>
        <v>0</v>
      </c>
      <c r="BH194" s="110">
        <f>IF(U194="sníž. přenesená",N194,0)</f>
        <v>0</v>
      </c>
      <c r="BI194" s="110">
        <f>IF(U194="nulová",N194,0)</f>
        <v>0</v>
      </c>
      <c r="BJ194" s="14" t="s">
        <v>9</v>
      </c>
      <c r="BK194" s="110">
        <f>ROUND(L194*K194,0)</f>
        <v>0</v>
      </c>
      <c r="BL194" s="14" t="s">
        <v>212</v>
      </c>
      <c r="BM194" s="14" t="s">
        <v>234</v>
      </c>
    </row>
    <row r="195" spans="2:63" s="10" customFormat="1" ht="37.35" customHeight="1">
      <c r="B195" s="150"/>
      <c r="C195" s="151"/>
      <c r="D195" s="152" t="s">
        <v>367</v>
      </c>
      <c r="E195" s="152"/>
      <c r="F195" s="152"/>
      <c r="G195" s="152"/>
      <c r="H195" s="152"/>
      <c r="I195" s="152"/>
      <c r="J195" s="152"/>
      <c r="K195" s="152"/>
      <c r="L195" s="152"/>
      <c r="M195" s="152"/>
      <c r="N195" s="273">
        <f>BK195</f>
        <v>0</v>
      </c>
      <c r="O195" s="274"/>
      <c r="P195" s="274"/>
      <c r="Q195" s="274"/>
      <c r="R195" s="153"/>
      <c r="T195" s="154"/>
      <c r="U195" s="151"/>
      <c r="V195" s="151"/>
      <c r="W195" s="155">
        <v>0</v>
      </c>
      <c r="X195" s="151"/>
      <c r="Y195" s="155">
        <v>0</v>
      </c>
      <c r="Z195" s="151"/>
      <c r="AA195" s="156">
        <v>0</v>
      </c>
      <c r="AR195" s="157" t="s">
        <v>9</v>
      </c>
      <c r="AT195" s="158" t="s">
        <v>73</v>
      </c>
      <c r="AU195" s="158" t="s">
        <v>74</v>
      </c>
      <c r="AY195" s="157" t="s">
        <v>196</v>
      </c>
      <c r="BK195" s="159">
        <v>0</v>
      </c>
    </row>
    <row r="196" spans="2:63" s="10" customFormat="1" ht="24.95" customHeight="1">
      <c r="B196" s="150"/>
      <c r="C196" s="151"/>
      <c r="D196" s="152" t="s">
        <v>368</v>
      </c>
      <c r="E196" s="152"/>
      <c r="F196" s="152"/>
      <c r="G196" s="152"/>
      <c r="H196" s="152"/>
      <c r="I196" s="152"/>
      <c r="J196" s="152"/>
      <c r="K196" s="152"/>
      <c r="L196" s="152"/>
      <c r="M196" s="152"/>
      <c r="N196" s="240">
        <f>BK196</f>
        <v>0</v>
      </c>
      <c r="O196" s="238"/>
      <c r="P196" s="238"/>
      <c r="Q196" s="238"/>
      <c r="R196" s="153"/>
      <c r="T196" s="154"/>
      <c r="U196" s="151"/>
      <c r="V196" s="151"/>
      <c r="W196" s="155">
        <f>W197+W199</f>
        <v>0</v>
      </c>
      <c r="X196" s="151"/>
      <c r="Y196" s="155">
        <f>Y197+Y199</f>
        <v>0</v>
      </c>
      <c r="Z196" s="151"/>
      <c r="AA196" s="156">
        <f>AA197+AA199</f>
        <v>0</v>
      </c>
      <c r="AR196" s="157" t="s">
        <v>9</v>
      </c>
      <c r="AT196" s="158" t="s">
        <v>73</v>
      </c>
      <c r="AU196" s="158" t="s">
        <v>74</v>
      </c>
      <c r="AY196" s="157" t="s">
        <v>196</v>
      </c>
      <c r="BK196" s="159">
        <f>BK197+BK199</f>
        <v>0</v>
      </c>
    </row>
    <row r="197" spans="2:63" s="10" customFormat="1" ht="19.9" customHeight="1">
      <c r="B197" s="150"/>
      <c r="C197" s="151"/>
      <c r="D197" s="160" t="s">
        <v>369</v>
      </c>
      <c r="E197" s="160"/>
      <c r="F197" s="160"/>
      <c r="G197" s="160"/>
      <c r="H197" s="160"/>
      <c r="I197" s="160"/>
      <c r="J197" s="160"/>
      <c r="K197" s="160"/>
      <c r="L197" s="160"/>
      <c r="M197" s="160"/>
      <c r="N197" s="262">
        <f>BK197</f>
        <v>0</v>
      </c>
      <c r="O197" s="263"/>
      <c r="P197" s="263"/>
      <c r="Q197" s="263"/>
      <c r="R197" s="153"/>
      <c r="T197" s="154"/>
      <c r="U197" s="151"/>
      <c r="V197" s="151"/>
      <c r="W197" s="155">
        <f>W198</f>
        <v>0</v>
      </c>
      <c r="X197" s="151"/>
      <c r="Y197" s="155">
        <f>Y198</f>
        <v>0</v>
      </c>
      <c r="Z197" s="151"/>
      <c r="AA197" s="156">
        <f>AA198</f>
        <v>0</v>
      </c>
      <c r="AR197" s="157" t="s">
        <v>9</v>
      </c>
      <c r="AT197" s="158" t="s">
        <v>73</v>
      </c>
      <c r="AU197" s="158" t="s">
        <v>9</v>
      </c>
      <c r="AY197" s="157" t="s">
        <v>196</v>
      </c>
      <c r="BK197" s="159">
        <f>BK198</f>
        <v>0</v>
      </c>
    </row>
    <row r="198" spans="2:65" s="1" customFormat="1" ht="31.5" customHeight="1">
      <c r="B198" s="132"/>
      <c r="C198" s="168" t="s">
        <v>74</v>
      </c>
      <c r="D198" s="168" t="s">
        <v>217</v>
      </c>
      <c r="E198" s="169" t="s">
        <v>443</v>
      </c>
      <c r="F198" s="252" t="s">
        <v>444</v>
      </c>
      <c r="G198" s="251"/>
      <c r="H198" s="251"/>
      <c r="I198" s="251"/>
      <c r="J198" s="170" t="s">
        <v>386</v>
      </c>
      <c r="K198" s="171">
        <v>3</v>
      </c>
      <c r="L198" s="253">
        <v>0</v>
      </c>
      <c r="M198" s="251"/>
      <c r="N198" s="254">
        <f>ROUND(L198*K198,0)</f>
        <v>0</v>
      </c>
      <c r="O198" s="251"/>
      <c r="P198" s="251"/>
      <c r="Q198" s="251"/>
      <c r="R198" s="134"/>
      <c r="T198" s="165" t="s">
        <v>3</v>
      </c>
      <c r="U198" s="40" t="s">
        <v>39</v>
      </c>
      <c r="V198" s="32"/>
      <c r="W198" s="166">
        <f>V198*K198</f>
        <v>0</v>
      </c>
      <c r="X198" s="166">
        <v>0</v>
      </c>
      <c r="Y198" s="166">
        <f>X198*K198</f>
        <v>0</v>
      </c>
      <c r="Z198" s="166">
        <v>0</v>
      </c>
      <c r="AA198" s="167">
        <f>Z198*K198</f>
        <v>0</v>
      </c>
      <c r="AR198" s="14" t="s">
        <v>212</v>
      </c>
      <c r="AT198" s="14" t="s">
        <v>217</v>
      </c>
      <c r="AU198" s="14" t="s">
        <v>84</v>
      </c>
      <c r="AY198" s="14" t="s">
        <v>196</v>
      </c>
      <c r="BE198" s="110">
        <f>IF(U198="základní",N198,0)</f>
        <v>0</v>
      </c>
      <c r="BF198" s="110">
        <f>IF(U198="snížená",N198,0)</f>
        <v>0</v>
      </c>
      <c r="BG198" s="110">
        <f>IF(U198="zákl. přenesená",N198,0)</f>
        <v>0</v>
      </c>
      <c r="BH198" s="110">
        <f>IF(U198="sníž. přenesená",N198,0)</f>
        <v>0</v>
      </c>
      <c r="BI198" s="110">
        <f>IF(U198="nulová",N198,0)</f>
        <v>0</v>
      </c>
      <c r="BJ198" s="14" t="s">
        <v>9</v>
      </c>
      <c r="BK198" s="110">
        <f>ROUND(L198*K198,0)</f>
        <v>0</v>
      </c>
      <c r="BL198" s="14" t="s">
        <v>212</v>
      </c>
      <c r="BM198" s="14" t="s">
        <v>280</v>
      </c>
    </row>
    <row r="199" spans="2:63" s="10" customFormat="1" ht="29.85" customHeight="1">
      <c r="B199" s="150"/>
      <c r="C199" s="151"/>
      <c r="D199" s="160" t="s">
        <v>370</v>
      </c>
      <c r="E199" s="160"/>
      <c r="F199" s="160"/>
      <c r="G199" s="160"/>
      <c r="H199" s="160"/>
      <c r="I199" s="160"/>
      <c r="J199" s="160"/>
      <c r="K199" s="160"/>
      <c r="L199" s="160"/>
      <c r="M199" s="160"/>
      <c r="N199" s="271">
        <f>BK199</f>
        <v>0</v>
      </c>
      <c r="O199" s="272"/>
      <c r="P199" s="272"/>
      <c r="Q199" s="272"/>
      <c r="R199" s="153"/>
      <c r="T199" s="154"/>
      <c r="U199" s="151"/>
      <c r="V199" s="151"/>
      <c r="W199" s="155">
        <v>0</v>
      </c>
      <c r="X199" s="151"/>
      <c r="Y199" s="155">
        <v>0</v>
      </c>
      <c r="Z199" s="151"/>
      <c r="AA199" s="156">
        <v>0</v>
      </c>
      <c r="AR199" s="157" t="s">
        <v>9</v>
      </c>
      <c r="AT199" s="158" t="s">
        <v>73</v>
      </c>
      <c r="AU199" s="158" t="s">
        <v>9</v>
      </c>
      <c r="AY199" s="157" t="s">
        <v>196</v>
      </c>
      <c r="BK199" s="159">
        <v>0</v>
      </c>
    </row>
    <row r="200" spans="2:63" s="10" customFormat="1" ht="24.95" customHeight="1">
      <c r="B200" s="150"/>
      <c r="C200" s="151"/>
      <c r="D200" s="152" t="s">
        <v>371</v>
      </c>
      <c r="E200" s="152"/>
      <c r="F200" s="152"/>
      <c r="G200" s="152"/>
      <c r="H200" s="152"/>
      <c r="I200" s="152"/>
      <c r="J200" s="152"/>
      <c r="K200" s="152"/>
      <c r="L200" s="152"/>
      <c r="M200" s="152"/>
      <c r="N200" s="240">
        <f>BK200</f>
        <v>0</v>
      </c>
      <c r="O200" s="238"/>
      <c r="P200" s="238"/>
      <c r="Q200" s="238"/>
      <c r="R200" s="153"/>
      <c r="T200" s="154"/>
      <c r="U200" s="151"/>
      <c r="V200" s="151"/>
      <c r="W200" s="155">
        <v>0</v>
      </c>
      <c r="X200" s="151"/>
      <c r="Y200" s="155">
        <v>0</v>
      </c>
      <c r="Z200" s="151"/>
      <c r="AA200" s="156">
        <v>0</v>
      </c>
      <c r="AR200" s="157" t="s">
        <v>9</v>
      </c>
      <c r="AT200" s="158" t="s">
        <v>73</v>
      </c>
      <c r="AU200" s="158" t="s">
        <v>74</v>
      </c>
      <c r="AY200" s="157" t="s">
        <v>196</v>
      </c>
      <c r="BK200" s="159">
        <v>0</v>
      </c>
    </row>
    <row r="201" spans="2:63" s="10" customFormat="1" ht="24.95" customHeight="1">
      <c r="B201" s="150"/>
      <c r="C201" s="151"/>
      <c r="D201" s="152" t="s">
        <v>372</v>
      </c>
      <c r="E201" s="152"/>
      <c r="F201" s="152"/>
      <c r="G201" s="152"/>
      <c r="H201" s="152"/>
      <c r="I201" s="152"/>
      <c r="J201" s="152"/>
      <c r="K201" s="152"/>
      <c r="L201" s="152"/>
      <c r="M201" s="152"/>
      <c r="N201" s="240">
        <f>BK201</f>
        <v>0</v>
      </c>
      <c r="O201" s="238"/>
      <c r="P201" s="238"/>
      <c r="Q201" s="238"/>
      <c r="R201" s="153"/>
      <c r="T201" s="154"/>
      <c r="U201" s="151"/>
      <c r="V201" s="151"/>
      <c r="W201" s="155">
        <f>W202+W204+W206+W210+W212+W214+W220+W222+W229+W231</f>
        <v>0</v>
      </c>
      <c r="X201" s="151"/>
      <c r="Y201" s="155">
        <f>Y202+Y204+Y206+Y210+Y212+Y214+Y220+Y222+Y229+Y231</f>
        <v>0</v>
      </c>
      <c r="Z201" s="151"/>
      <c r="AA201" s="156">
        <f>AA202+AA204+AA206+AA210+AA212+AA214+AA220+AA222+AA229+AA231</f>
        <v>0</v>
      </c>
      <c r="AR201" s="157" t="s">
        <v>9</v>
      </c>
      <c r="AT201" s="158" t="s">
        <v>73</v>
      </c>
      <c r="AU201" s="158" t="s">
        <v>74</v>
      </c>
      <c r="AY201" s="157" t="s">
        <v>196</v>
      </c>
      <c r="BK201" s="159">
        <f>BK202+BK204+BK206+BK210+BK212+BK214+BK220+BK222+BK229+BK231</f>
        <v>0</v>
      </c>
    </row>
    <row r="202" spans="2:63" s="10" customFormat="1" ht="19.9" customHeight="1">
      <c r="B202" s="150"/>
      <c r="C202" s="151"/>
      <c r="D202" s="160" t="s">
        <v>373</v>
      </c>
      <c r="E202" s="160"/>
      <c r="F202" s="160"/>
      <c r="G202" s="160"/>
      <c r="H202" s="160"/>
      <c r="I202" s="160"/>
      <c r="J202" s="160"/>
      <c r="K202" s="160"/>
      <c r="L202" s="160"/>
      <c r="M202" s="160"/>
      <c r="N202" s="262">
        <f>BK202</f>
        <v>0</v>
      </c>
      <c r="O202" s="263"/>
      <c r="P202" s="263"/>
      <c r="Q202" s="263"/>
      <c r="R202" s="153"/>
      <c r="T202" s="154"/>
      <c r="U202" s="151"/>
      <c r="V202" s="151"/>
      <c r="W202" s="155">
        <f>W203</f>
        <v>0</v>
      </c>
      <c r="X202" s="151"/>
      <c r="Y202" s="155">
        <f>Y203</f>
        <v>0</v>
      </c>
      <c r="Z202" s="151"/>
      <c r="AA202" s="156">
        <f>AA203</f>
        <v>0</v>
      </c>
      <c r="AR202" s="157" t="s">
        <v>9</v>
      </c>
      <c r="AT202" s="158" t="s">
        <v>73</v>
      </c>
      <c r="AU202" s="158" t="s">
        <v>9</v>
      </c>
      <c r="AY202" s="157" t="s">
        <v>196</v>
      </c>
      <c r="BK202" s="159">
        <f>BK203</f>
        <v>0</v>
      </c>
    </row>
    <row r="203" spans="2:65" s="1" customFormat="1" ht="22.5" customHeight="1">
      <c r="B203" s="132"/>
      <c r="C203" s="168" t="s">
        <v>74</v>
      </c>
      <c r="D203" s="168" t="s">
        <v>217</v>
      </c>
      <c r="E203" s="169" t="s">
        <v>445</v>
      </c>
      <c r="F203" s="252" t="s">
        <v>446</v>
      </c>
      <c r="G203" s="251"/>
      <c r="H203" s="251"/>
      <c r="I203" s="251"/>
      <c r="J203" s="170" t="s">
        <v>201</v>
      </c>
      <c r="K203" s="171">
        <v>1</v>
      </c>
      <c r="L203" s="253">
        <v>0</v>
      </c>
      <c r="M203" s="251"/>
      <c r="N203" s="254">
        <f>ROUND(L203*K203,0)</f>
        <v>0</v>
      </c>
      <c r="O203" s="251"/>
      <c r="P203" s="251"/>
      <c r="Q203" s="251"/>
      <c r="R203" s="134"/>
      <c r="T203" s="165" t="s">
        <v>3</v>
      </c>
      <c r="U203" s="40" t="s">
        <v>39</v>
      </c>
      <c r="V203" s="32"/>
      <c r="W203" s="166">
        <f>V203*K203</f>
        <v>0</v>
      </c>
      <c r="X203" s="166">
        <v>0</v>
      </c>
      <c r="Y203" s="166">
        <f>X203*K203</f>
        <v>0</v>
      </c>
      <c r="Z203" s="166">
        <v>0</v>
      </c>
      <c r="AA203" s="167">
        <f>Z203*K203</f>
        <v>0</v>
      </c>
      <c r="AR203" s="14" t="s">
        <v>212</v>
      </c>
      <c r="AT203" s="14" t="s">
        <v>217</v>
      </c>
      <c r="AU203" s="14" t="s">
        <v>84</v>
      </c>
      <c r="AY203" s="14" t="s">
        <v>196</v>
      </c>
      <c r="BE203" s="110">
        <f>IF(U203="základní",N203,0)</f>
        <v>0</v>
      </c>
      <c r="BF203" s="110">
        <f>IF(U203="snížená",N203,0)</f>
        <v>0</v>
      </c>
      <c r="BG203" s="110">
        <f>IF(U203="zákl. přenesená",N203,0)</f>
        <v>0</v>
      </c>
      <c r="BH203" s="110">
        <f>IF(U203="sníž. přenesená",N203,0)</f>
        <v>0</v>
      </c>
      <c r="BI203" s="110">
        <f>IF(U203="nulová",N203,0)</f>
        <v>0</v>
      </c>
      <c r="BJ203" s="14" t="s">
        <v>9</v>
      </c>
      <c r="BK203" s="110">
        <f>ROUND(L203*K203,0)</f>
        <v>0</v>
      </c>
      <c r="BL203" s="14" t="s">
        <v>212</v>
      </c>
      <c r="BM203" s="14" t="s">
        <v>230</v>
      </c>
    </row>
    <row r="204" spans="2:63" s="10" customFormat="1" ht="29.85" customHeight="1">
      <c r="B204" s="150"/>
      <c r="C204" s="151"/>
      <c r="D204" s="160" t="s">
        <v>374</v>
      </c>
      <c r="E204" s="160"/>
      <c r="F204" s="160"/>
      <c r="G204" s="160"/>
      <c r="H204" s="160"/>
      <c r="I204" s="160"/>
      <c r="J204" s="160"/>
      <c r="K204" s="160"/>
      <c r="L204" s="160"/>
      <c r="M204" s="160"/>
      <c r="N204" s="264">
        <f>BK204</f>
        <v>0</v>
      </c>
      <c r="O204" s="265"/>
      <c r="P204" s="265"/>
      <c r="Q204" s="265"/>
      <c r="R204" s="153"/>
      <c r="T204" s="154"/>
      <c r="U204" s="151"/>
      <c r="V204" s="151"/>
      <c r="W204" s="155">
        <f>W205</f>
        <v>0</v>
      </c>
      <c r="X204" s="151"/>
      <c r="Y204" s="155">
        <f>Y205</f>
        <v>0</v>
      </c>
      <c r="Z204" s="151"/>
      <c r="AA204" s="156">
        <f>AA205</f>
        <v>0</v>
      </c>
      <c r="AR204" s="157" t="s">
        <v>9</v>
      </c>
      <c r="AT204" s="158" t="s">
        <v>73</v>
      </c>
      <c r="AU204" s="158" t="s">
        <v>9</v>
      </c>
      <c r="AY204" s="157" t="s">
        <v>196</v>
      </c>
      <c r="BK204" s="159">
        <f>BK205</f>
        <v>0</v>
      </c>
    </row>
    <row r="205" spans="2:65" s="1" customFormat="1" ht="22.5" customHeight="1">
      <c r="B205" s="132"/>
      <c r="C205" s="168" t="s">
        <v>74</v>
      </c>
      <c r="D205" s="168" t="s">
        <v>217</v>
      </c>
      <c r="E205" s="169" t="s">
        <v>447</v>
      </c>
      <c r="F205" s="252" t="s">
        <v>448</v>
      </c>
      <c r="G205" s="251"/>
      <c r="H205" s="251"/>
      <c r="I205" s="251"/>
      <c r="J205" s="170" t="s">
        <v>201</v>
      </c>
      <c r="K205" s="171">
        <v>4</v>
      </c>
      <c r="L205" s="253">
        <v>0</v>
      </c>
      <c r="M205" s="251"/>
      <c r="N205" s="254">
        <f>ROUND(L205*K205,0)</f>
        <v>0</v>
      </c>
      <c r="O205" s="251"/>
      <c r="P205" s="251"/>
      <c r="Q205" s="251"/>
      <c r="R205" s="134"/>
      <c r="T205" s="165" t="s">
        <v>3</v>
      </c>
      <c r="U205" s="40" t="s">
        <v>39</v>
      </c>
      <c r="V205" s="32"/>
      <c r="W205" s="166">
        <f>V205*K205</f>
        <v>0</v>
      </c>
      <c r="X205" s="166">
        <v>0</v>
      </c>
      <c r="Y205" s="166">
        <f>X205*K205</f>
        <v>0</v>
      </c>
      <c r="Z205" s="166">
        <v>0</v>
      </c>
      <c r="AA205" s="167">
        <f>Z205*K205</f>
        <v>0</v>
      </c>
      <c r="AR205" s="14" t="s">
        <v>212</v>
      </c>
      <c r="AT205" s="14" t="s">
        <v>217</v>
      </c>
      <c r="AU205" s="14" t="s">
        <v>84</v>
      </c>
      <c r="AY205" s="14" t="s">
        <v>196</v>
      </c>
      <c r="BE205" s="110">
        <f>IF(U205="základní",N205,0)</f>
        <v>0</v>
      </c>
      <c r="BF205" s="110">
        <f>IF(U205="snížená",N205,0)</f>
        <v>0</v>
      </c>
      <c r="BG205" s="110">
        <f>IF(U205="zákl. přenesená",N205,0)</f>
        <v>0</v>
      </c>
      <c r="BH205" s="110">
        <f>IF(U205="sníž. přenesená",N205,0)</f>
        <v>0</v>
      </c>
      <c r="BI205" s="110">
        <f>IF(U205="nulová",N205,0)</f>
        <v>0</v>
      </c>
      <c r="BJ205" s="14" t="s">
        <v>9</v>
      </c>
      <c r="BK205" s="110">
        <f>ROUND(L205*K205,0)</f>
        <v>0</v>
      </c>
      <c r="BL205" s="14" t="s">
        <v>212</v>
      </c>
      <c r="BM205" s="14" t="s">
        <v>449</v>
      </c>
    </row>
    <row r="206" spans="2:63" s="10" customFormat="1" ht="29.85" customHeight="1">
      <c r="B206" s="150"/>
      <c r="C206" s="151"/>
      <c r="D206" s="160" t="s">
        <v>375</v>
      </c>
      <c r="E206" s="160"/>
      <c r="F206" s="160"/>
      <c r="G206" s="160"/>
      <c r="H206" s="160"/>
      <c r="I206" s="160"/>
      <c r="J206" s="160"/>
      <c r="K206" s="160"/>
      <c r="L206" s="160"/>
      <c r="M206" s="160"/>
      <c r="N206" s="264">
        <f>BK206</f>
        <v>0</v>
      </c>
      <c r="O206" s="265"/>
      <c r="P206" s="265"/>
      <c r="Q206" s="265"/>
      <c r="R206" s="153"/>
      <c r="T206" s="154"/>
      <c r="U206" s="151"/>
      <c r="V206" s="151"/>
      <c r="W206" s="155">
        <f>SUM(W207:W209)</f>
        <v>0</v>
      </c>
      <c r="X206" s="151"/>
      <c r="Y206" s="155">
        <f>SUM(Y207:Y209)</f>
        <v>0</v>
      </c>
      <c r="Z206" s="151"/>
      <c r="AA206" s="156">
        <f>SUM(AA207:AA209)</f>
        <v>0</v>
      </c>
      <c r="AR206" s="157" t="s">
        <v>9</v>
      </c>
      <c r="AT206" s="158" t="s">
        <v>73</v>
      </c>
      <c r="AU206" s="158" t="s">
        <v>9</v>
      </c>
      <c r="AY206" s="157" t="s">
        <v>196</v>
      </c>
      <c r="BK206" s="159">
        <f>SUM(BK207:BK209)</f>
        <v>0</v>
      </c>
    </row>
    <row r="207" spans="2:65" s="1" customFormat="1" ht="22.5" customHeight="1">
      <c r="B207" s="132"/>
      <c r="C207" s="168" t="s">
        <v>74</v>
      </c>
      <c r="D207" s="168" t="s">
        <v>217</v>
      </c>
      <c r="E207" s="169" t="s">
        <v>450</v>
      </c>
      <c r="F207" s="252" t="s">
        <v>451</v>
      </c>
      <c r="G207" s="251"/>
      <c r="H207" s="251"/>
      <c r="I207" s="251"/>
      <c r="J207" s="170" t="s">
        <v>201</v>
      </c>
      <c r="K207" s="171">
        <v>70</v>
      </c>
      <c r="L207" s="253">
        <v>0</v>
      </c>
      <c r="M207" s="251"/>
      <c r="N207" s="254">
        <f>ROUND(L207*K207,0)</f>
        <v>0</v>
      </c>
      <c r="O207" s="251"/>
      <c r="P207" s="251"/>
      <c r="Q207" s="251"/>
      <c r="R207" s="134"/>
      <c r="T207" s="165" t="s">
        <v>3</v>
      </c>
      <c r="U207" s="40" t="s">
        <v>39</v>
      </c>
      <c r="V207" s="32"/>
      <c r="W207" s="166">
        <f>V207*K207</f>
        <v>0</v>
      </c>
      <c r="X207" s="166">
        <v>0</v>
      </c>
      <c r="Y207" s="166">
        <f>X207*K207</f>
        <v>0</v>
      </c>
      <c r="Z207" s="166">
        <v>0</v>
      </c>
      <c r="AA207" s="167">
        <f>Z207*K207</f>
        <v>0</v>
      </c>
      <c r="AR207" s="14" t="s">
        <v>212</v>
      </c>
      <c r="AT207" s="14" t="s">
        <v>217</v>
      </c>
      <c r="AU207" s="14" t="s">
        <v>84</v>
      </c>
      <c r="AY207" s="14" t="s">
        <v>196</v>
      </c>
      <c r="BE207" s="110">
        <f>IF(U207="základní",N207,0)</f>
        <v>0</v>
      </c>
      <c r="BF207" s="110">
        <f>IF(U207="snížená",N207,0)</f>
        <v>0</v>
      </c>
      <c r="BG207" s="110">
        <f>IF(U207="zákl. přenesená",N207,0)</f>
        <v>0</v>
      </c>
      <c r="BH207" s="110">
        <f>IF(U207="sníž. přenesená",N207,0)</f>
        <v>0</v>
      </c>
      <c r="BI207" s="110">
        <f>IF(U207="nulová",N207,0)</f>
        <v>0</v>
      </c>
      <c r="BJ207" s="14" t="s">
        <v>9</v>
      </c>
      <c r="BK207" s="110">
        <f>ROUND(L207*K207,0)</f>
        <v>0</v>
      </c>
      <c r="BL207" s="14" t="s">
        <v>212</v>
      </c>
      <c r="BM207" s="14" t="s">
        <v>452</v>
      </c>
    </row>
    <row r="208" spans="2:65" s="1" customFormat="1" ht="22.5" customHeight="1">
      <c r="B208" s="132"/>
      <c r="C208" s="168" t="s">
        <v>74</v>
      </c>
      <c r="D208" s="168" t="s">
        <v>217</v>
      </c>
      <c r="E208" s="169" t="s">
        <v>453</v>
      </c>
      <c r="F208" s="252" t="s">
        <v>454</v>
      </c>
      <c r="G208" s="251"/>
      <c r="H208" s="251"/>
      <c r="I208" s="251"/>
      <c r="J208" s="170" t="s">
        <v>201</v>
      </c>
      <c r="K208" s="171">
        <v>35</v>
      </c>
      <c r="L208" s="253">
        <v>0</v>
      </c>
      <c r="M208" s="251"/>
      <c r="N208" s="254">
        <f>ROUND(L208*K208,0)</f>
        <v>0</v>
      </c>
      <c r="O208" s="251"/>
      <c r="P208" s="251"/>
      <c r="Q208" s="251"/>
      <c r="R208" s="134"/>
      <c r="T208" s="165" t="s">
        <v>3</v>
      </c>
      <c r="U208" s="40" t="s">
        <v>39</v>
      </c>
      <c r="V208" s="32"/>
      <c r="W208" s="166">
        <f>V208*K208</f>
        <v>0</v>
      </c>
      <c r="X208" s="166">
        <v>0</v>
      </c>
      <c r="Y208" s="166">
        <f>X208*K208</f>
        <v>0</v>
      </c>
      <c r="Z208" s="166">
        <v>0</v>
      </c>
      <c r="AA208" s="167">
        <f>Z208*K208</f>
        <v>0</v>
      </c>
      <c r="AR208" s="14" t="s">
        <v>212</v>
      </c>
      <c r="AT208" s="14" t="s">
        <v>217</v>
      </c>
      <c r="AU208" s="14" t="s">
        <v>84</v>
      </c>
      <c r="AY208" s="14" t="s">
        <v>196</v>
      </c>
      <c r="BE208" s="110">
        <f>IF(U208="základní",N208,0)</f>
        <v>0</v>
      </c>
      <c r="BF208" s="110">
        <f>IF(U208="snížená",N208,0)</f>
        <v>0</v>
      </c>
      <c r="BG208" s="110">
        <f>IF(U208="zákl. přenesená",N208,0)</f>
        <v>0</v>
      </c>
      <c r="BH208" s="110">
        <f>IF(U208="sníž. přenesená",N208,0)</f>
        <v>0</v>
      </c>
      <c r="BI208" s="110">
        <f>IF(U208="nulová",N208,0)</f>
        <v>0</v>
      </c>
      <c r="BJ208" s="14" t="s">
        <v>9</v>
      </c>
      <c r="BK208" s="110">
        <f>ROUND(L208*K208,0)</f>
        <v>0</v>
      </c>
      <c r="BL208" s="14" t="s">
        <v>212</v>
      </c>
      <c r="BM208" s="14" t="s">
        <v>455</v>
      </c>
    </row>
    <row r="209" spans="2:65" s="1" customFormat="1" ht="22.5" customHeight="1">
      <c r="B209" s="132"/>
      <c r="C209" s="168" t="s">
        <v>74</v>
      </c>
      <c r="D209" s="168" t="s">
        <v>217</v>
      </c>
      <c r="E209" s="169" t="s">
        <v>456</v>
      </c>
      <c r="F209" s="252" t="s">
        <v>457</v>
      </c>
      <c r="G209" s="251"/>
      <c r="H209" s="251"/>
      <c r="I209" s="251"/>
      <c r="J209" s="170" t="s">
        <v>201</v>
      </c>
      <c r="K209" s="171">
        <v>20</v>
      </c>
      <c r="L209" s="253">
        <v>0</v>
      </c>
      <c r="M209" s="251"/>
      <c r="N209" s="254">
        <f>ROUND(L209*K209,0)</f>
        <v>0</v>
      </c>
      <c r="O209" s="251"/>
      <c r="P209" s="251"/>
      <c r="Q209" s="251"/>
      <c r="R209" s="134"/>
      <c r="T209" s="165" t="s">
        <v>3</v>
      </c>
      <c r="U209" s="40" t="s">
        <v>39</v>
      </c>
      <c r="V209" s="32"/>
      <c r="W209" s="166">
        <f>V209*K209</f>
        <v>0</v>
      </c>
      <c r="X209" s="166">
        <v>0</v>
      </c>
      <c r="Y209" s="166">
        <f>X209*K209</f>
        <v>0</v>
      </c>
      <c r="Z209" s="166">
        <v>0</v>
      </c>
      <c r="AA209" s="167">
        <f>Z209*K209</f>
        <v>0</v>
      </c>
      <c r="AR209" s="14" t="s">
        <v>212</v>
      </c>
      <c r="AT209" s="14" t="s">
        <v>217</v>
      </c>
      <c r="AU209" s="14" t="s">
        <v>84</v>
      </c>
      <c r="AY209" s="14" t="s">
        <v>196</v>
      </c>
      <c r="BE209" s="110">
        <f>IF(U209="základní",N209,0)</f>
        <v>0</v>
      </c>
      <c r="BF209" s="110">
        <f>IF(U209="snížená",N209,0)</f>
        <v>0</v>
      </c>
      <c r="BG209" s="110">
        <f>IF(U209="zákl. přenesená",N209,0)</f>
        <v>0</v>
      </c>
      <c r="BH209" s="110">
        <f>IF(U209="sníž. přenesená",N209,0)</f>
        <v>0</v>
      </c>
      <c r="BI209" s="110">
        <f>IF(U209="nulová",N209,0)</f>
        <v>0</v>
      </c>
      <c r="BJ209" s="14" t="s">
        <v>9</v>
      </c>
      <c r="BK209" s="110">
        <f>ROUND(L209*K209,0)</f>
        <v>0</v>
      </c>
      <c r="BL209" s="14" t="s">
        <v>212</v>
      </c>
      <c r="BM209" s="14" t="s">
        <v>458</v>
      </c>
    </row>
    <row r="210" spans="2:63" s="10" customFormat="1" ht="29.85" customHeight="1">
      <c r="B210" s="150"/>
      <c r="C210" s="151"/>
      <c r="D210" s="160" t="s">
        <v>376</v>
      </c>
      <c r="E210" s="160"/>
      <c r="F210" s="160"/>
      <c r="G210" s="160"/>
      <c r="H210" s="160"/>
      <c r="I210" s="160"/>
      <c r="J210" s="160"/>
      <c r="K210" s="160"/>
      <c r="L210" s="160"/>
      <c r="M210" s="160"/>
      <c r="N210" s="264">
        <f>BK210</f>
        <v>0</v>
      </c>
      <c r="O210" s="265"/>
      <c r="P210" s="265"/>
      <c r="Q210" s="265"/>
      <c r="R210" s="153"/>
      <c r="T210" s="154"/>
      <c r="U210" s="151"/>
      <c r="V210" s="151"/>
      <c r="W210" s="155">
        <f>W211</f>
        <v>0</v>
      </c>
      <c r="X210" s="151"/>
      <c r="Y210" s="155">
        <f>Y211</f>
        <v>0</v>
      </c>
      <c r="Z210" s="151"/>
      <c r="AA210" s="156">
        <f>AA211</f>
        <v>0</v>
      </c>
      <c r="AR210" s="157" t="s">
        <v>9</v>
      </c>
      <c r="AT210" s="158" t="s">
        <v>73</v>
      </c>
      <c r="AU210" s="158" t="s">
        <v>9</v>
      </c>
      <c r="AY210" s="157" t="s">
        <v>196</v>
      </c>
      <c r="BK210" s="159">
        <f>BK211</f>
        <v>0</v>
      </c>
    </row>
    <row r="211" spans="2:65" s="1" customFormat="1" ht="22.5" customHeight="1">
      <c r="B211" s="132"/>
      <c r="C211" s="168" t="s">
        <v>74</v>
      </c>
      <c r="D211" s="168" t="s">
        <v>217</v>
      </c>
      <c r="E211" s="169" t="s">
        <v>459</v>
      </c>
      <c r="F211" s="252" t="s">
        <v>460</v>
      </c>
      <c r="G211" s="251"/>
      <c r="H211" s="251"/>
      <c r="I211" s="251"/>
      <c r="J211" s="170" t="s">
        <v>201</v>
      </c>
      <c r="K211" s="171">
        <v>20</v>
      </c>
      <c r="L211" s="253">
        <v>0</v>
      </c>
      <c r="M211" s="251"/>
      <c r="N211" s="254">
        <f>ROUND(L211*K211,0)</f>
        <v>0</v>
      </c>
      <c r="O211" s="251"/>
      <c r="P211" s="251"/>
      <c r="Q211" s="251"/>
      <c r="R211" s="134"/>
      <c r="T211" s="165" t="s">
        <v>3</v>
      </c>
      <c r="U211" s="40" t="s">
        <v>39</v>
      </c>
      <c r="V211" s="32"/>
      <c r="W211" s="166">
        <f>V211*K211</f>
        <v>0</v>
      </c>
      <c r="X211" s="166">
        <v>0</v>
      </c>
      <c r="Y211" s="166">
        <f>X211*K211</f>
        <v>0</v>
      </c>
      <c r="Z211" s="166">
        <v>0</v>
      </c>
      <c r="AA211" s="167">
        <f>Z211*K211</f>
        <v>0</v>
      </c>
      <c r="AR211" s="14" t="s">
        <v>212</v>
      </c>
      <c r="AT211" s="14" t="s">
        <v>217</v>
      </c>
      <c r="AU211" s="14" t="s">
        <v>84</v>
      </c>
      <c r="AY211" s="14" t="s">
        <v>196</v>
      </c>
      <c r="BE211" s="110">
        <f>IF(U211="základní",N211,0)</f>
        <v>0</v>
      </c>
      <c r="BF211" s="110">
        <f>IF(U211="snížená",N211,0)</f>
        <v>0</v>
      </c>
      <c r="BG211" s="110">
        <f>IF(U211="zákl. přenesená",N211,0)</f>
        <v>0</v>
      </c>
      <c r="BH211" s="110">
        <f>IF(U211="sníž. přenesená",N211,0)</f>
        <v>0</v>
      </c>
      <c r="BI211" s="110">
        <f>IF(U211="nulová",N211,0)</f>
        <v>0</v>
      </c>
      <c r="BJ211" s="14" t="s">
        <v>9</v>
      </c>
      <c r="BK211" s="110">
        <f>ROUND(L211*K211,0)</f>
        <v>0</v>
      </c>
      <c r="BL211" s="14" t="s">
        <v>212</v>
      </c>
      <c r="BM211" s="14" t="s">
        <v>461</v>
      </c>
    </row>
    <row r="212" spans="2:63" s="10" customFormat="1" ht="29.85" customHeight="1">
      <c r="B212" s="150"/>
      <c r="C212" s="151"/>
      <c r="D212" s="160" t="s">
        <v>357</v>
      </c>
      <c r="E212" s="160"/>
      <c r="F212" s="160"/>
      <c r="G212" s="160"/>
      <c r="H212" s="160"/>
      <c r="I212" s="160"/>
      <c r="J212" s="160"/>
      <c r="K212" s="160"/>
      <c r="L212" s="160"/>
      <c r="M212" s="160"/>
      <c r="N212" s="264">
        <f>BK212</f>
        <v>0</v>
      </c>
      <c r="O212" s="265"/>
      <c r="P212" s="265"/>
      <c r="Q212" s="265"/>
      <c r="R212" s="153"/>
      <c r="T212" s="154"/>
      <c r="U212" s="151"/>
      <c r="V212" s="151"/>
      <c r="W212" s="155">
        <f>W213</f>
        <v>0</v>
      </c>
      <c r="X212" s="151"/>
      <c r="Y212" s="155">
        <f>Y213</f>
        <v>0</v>
      </c>
      <c r="Z212" s="151"/>
      <c r="AA212" s="156">
        <f>AA213</f>
        <v>0</v>
      </c>
      <c r="AR212" s="157" t="s">
        <v>9</v>
      </c>
      <c r="AT212" s="158" t="s">
        <v>73</v>
      </c>
      <c r="AU212" s="158" t="s">
        <v>9</v>
      </c>
      <c r="AY212" s="157" t="s">
        <v>196</v>
      </c>
      <c r="BK212" s="159">
        <f>BK213</f>
        <v>0</v>
      </c>
    </row>
    <row r="213" spans="2:65" s="1" customFormat="1" ht="22.5" customHeight="1">
      <c r="B213" s="132"/>
      <c r="C213" s="168" t="s">
        <v>74</v>
      </c>
      <c r="D213" s="168" t="s">
        <v>217</v>
      </c>
      <c r="E213" s="169" t="s">
        <v>462</v>
      </c>
      <c r="F213" s="252" t="s">
        <v>463</v>
      </c>
      <c r="G213" s="251"/>
      <c r="H213" s="251"/>
      <c r="I213" s="251"/>
      <c r="J213" s="170" t="s">
        <v>386</v>
      </c>
      <c r="K213" s="171">
        <v>1</v>
      </c>
      <c r="L213" s="253">
        <v>0</v>
      </c>
      <c r="M213" s="251"/>
      <c r="N213" s="254">
        <f>ROUND(L213*K213,0)</f>
        <v>0</v>
      </c>
      <c r="O213" s="251"/>
      <c r="P213" s="251"/>
      <c r="Q213" s="251"/>
      <c r="R213" s="134"/>
      <c r="T213" s="165" t="s">
        <v>3</v>
      </c>
      <c r="U213" s="40" t="s">
        <v>39</v>
      </c>
      <c r="V213" s="32"/>
      <c r="W213" s="166">
        <f>V213*K213</f>
        <v>0</v>
      </c>
      <c r="X213" s="166">
        <v>0</v>
      </c>
      <c r="Y213" s="166">
        <f>X213*K213</f>
        <v>0</v>
      </c>
      <c r="Z213" s="166">
        <v>0</v>
      </c>
      <c r="AA213" s="167">
        <f>Z213*K213</f>
        <v>0</v>
      </c>
      <c r="AR213" s="14" t="s">
        <v>212</v>
      </c>
      <c r="AT213" s="14" t="s">
        <v>217</v>
      </c>
      <c r="AU213" s="14" t="s">
        <v>84</v>
      </c>
      <c r="AY213" s="14" t="s">
        <v>196</v>
      </c>
      <c r="BE213" s="110">
        <f>IF(U213="základní",N213,0)</f>
        <v>0</v>
      </c>
      <c r="BF213" s="110">
        <f>IF(U213="snížená",N213,0)</f>
        <v>0</v>
      </c>
      <c r="BG213" s="110">
        <f>IF(U213="zákl. přenesená",N213,0)</f>
        <v>0</v>
      </c>
      <c r="BH213" s="110">
        <f>IF(U213="sníž. přenesená",N213,0)</f>
        <v>0</v>
      </c>
      <c r="BI213" s="110">
        <f>IF(U213="nulová",N213,0)</f>
        <v>0</v>
      </c>
      <c r="BJ213" s="14" t="s">
        <v>9</v>
      </c>
      <c r="BK213" s="110">
        <f>ROUND(L213*K213,0)</f>
        <v>0</v>
      </c>
      <c r="BL213" s="14" t="s">
        <v>212</v>
      </c>
      <c r="BM213" s="14" t="s">
        <v>464</v>
      </c>
    </row>
    <row r="214" spans="2:63" s="10" customFormat="1" ht="29.85" customHeight="1">
      <c r="B214" s="150"/>
      <c r="C214" s="151"/>
      <c r="D214" s="160" t="s">
        <v>377</v>
      </c>
      <c r="E214" s="160"/>
      <c r="F214" s="160"/>
      <c r="G214" s="160"/>
      <c r="H214" s="160"/>
      <c r="I214" s="160"/>
      <c r="J214" s="160"/>
      <c r="K214" s="160"/>
      <c r="L214" s="160"/>
      <c r="M214" s="160"/>
      <c r="N214" s="264">
        <f>BK214</f>
        <v>0</v>
      </c>
      <c r="O214" s="265"/>
      <c r="P214" s="265"/>
      <c r="Q214" s="265"/>
      <c r="R214" s="153"/>
      <c r="T214" s="154"/>
      <c r="U214" s="151"/>
      <c r="V214" s="151"/>
      <c r="W214" s="155">
        <f>SUM(W215:W219)</f>
        <v>0</v>
      </c>
      <c r="X214" s="151"/>
      <c r="Y214" s="155">
        <f>SUM(Y215:Y219)</f>
        <v>0</v>
      </c>
      <c r="Z214" s="151"/>
      <c r="AA214" s="156">
        <f>SUM(AA215:AA219)</f>
        <v>0</v>
      </c>
      <c r="AR214" s="157" t="s">
        <v>9</v>
      </c>
      <c r="AT214" s="158" t="s">
        <v>73</v>
      </c>
      <c r="AU214" s="158" t="s">
        <v>9</v>
      </c>
      <c r="AY214" s="157" t="s">
        <v>196</v>
      </c>
      <c r="BK214" s="159">
        <f>SUM(BK215:BK219)</f>
        <v>0</v>
      </c>
    </row>
    <row r="215" spans="2:65" s="1" customFormat="1" ht="22.5" customHeight="1">
      <c r="B215" s="132"/>
      <c r="C215" s="168" t="s">
        <v>74</v>
      </c>
      <c r="D215" s="168" t="s">
        <v>217</v>
      </c>
      <c r="E215" s="169" t="s">
        <v>465</v>
      </c>
      <c r="F215" s="252" t="s">
        <v>466</v>
      </c>
      <c r="G215" s="251"/>
      <c r="H215" s="251"/>
      <c r="I215" s="251"/>
      <c r="J215" s="170" t="s">
        <v>386</v>
      </c>
      <c r="K215" s="171">
        <v>4</v>
      </c>
      <c r="L215" s="253">
        <v>0</v>
      </c>
      <c r="M215" s="251"/>
      <c r="N215" s="254">
        <f>ROUND(L215*K215,0)</f>
        <v>0</v>
      </c>
      <c r="O215" s="251"/>
      <c r="P215" s="251"/>
      <c r="Q215" s="251"/>
      <c r="R215" s="134"/>
      <c r="T215" s="165" t="s">
        <v>3</v>
      </c>
      <c r="U215" s="40" t="s">
        <v>39</v>
      </c>
      <c r="V215" s="32"/>
      <c r="W215" s="166">
        <f>V215*K215</f>
        <v>0</v>
      </c>
      <c r="X215" s="166">
        <v>0</v>
      </c>
      <c r="Y215" s="166">
        <f>X215*K215</f>
        <v>0</v>
      </c>
      <c r="Z215" s="166">
        <v>0</v>
      </c>
      <c r="AA215" s="167">
        <f>Z215*K215</f>
        <v>0</v>
      </c>
      <c r="AR215" s="14" t="s">
        <v>212</v>
      </c>
      <c r="AT215" s="14" t="s">
        <v>217</v>
      </c>
      <c r="AU215" s="14" t="s">
        <v>84</v>
      </c>
      <c r="AY215" s="14" t="s">
        <v>196</v>
      </c>
      <c r="BE215" s="110">
        <f>IF(U215="základní",N215,0)</f>
        <v>0</v>
      </c>
      <c r="BF215" s="110">
        <f>IF(U215="snížená",N215,0)</f>
        <v>0</v>
      </c>
      <c r="BG215" s="110">
        <f>IF(U215="zákl. přenesená",N215,0)</f>
        <v>0</v>
      </c>
      <c r="BH215" s="110">
        <f>IF(U215="sníž. přenesená",N215,0)</f>
        <v>0</v>
      </c>
      <c r="BI215" s="110">
        <f>IF(U215="nulová",N215,0)</f>
        <v>0</v>
      </c>
      <c r="BJ215" s="14" t="s">
        <v>9</v>
      </c>
      <c r="BK215" s="110">
        <f>ROUND(L215*K215,0)</f>
        <v>0</v>
      </c>
      <c r="BL215" s="14" t="s">
        <v>212</v>
      </c>
      <c r="BM215" s="14" t="s">
        <v>467</v>
      </c>
    </row>
    <row r="216" spans="2:65" s="1" customFormat="1" ht="22.5" customHeight="1">
      <c r="B216" s="132"/>
      <c r="C216" s="168" t="s">
        <v>74</v>
      </c>
      <c r="D216" s="168" t="s">
        <v>217</v>
      </c>
      <c r="E216" s="169" t="s">
        <v>468</v>
      </c>
      <c r="F216" s="252" t="s">
        <v>469</v>
      </c>
      <c r="G216" s="251"/>
      <c r="H216" s="251"/>
      <c r="I216" s="251"/>
      <c r="J216" s="170" t="s">
        <v>386</v>
      </c>
      <c r="K216" s="171">
        <v>3</v>
      </c>
      <c r="L216" s="253">
        <v>0</v>
      </c>
      <c r="M216" s="251"/>
      <c r="N216" s="254">
        <f>ROUND(L216*K216,0)</f>
        <v>0</v>
      </c>
      <c r="O216" s="251"/>
      <c r="P216" s="251"/>
      <c r="Q216" s="251"/>
      <c r="R216" s="134"/>
      <c r="T216" s="165" t="s">
        <v>3</v>
      </c>
      <c r="U216" s="40" t="s">
        <v>39</v>
      </c>
      <c r="V216" s="32"/>
      <c r="W216" s="166">
        <f>V216*K216</f>
        <v>0</v>
      </c>
      <c r="X216" s="166">
        <v>0</v>
      </c>
      <c r="Y216" s="166">
        <f>X216*K216</f>
        <v>0</v>
      </c>
      <c r="Z216" s="166">
        <v>0</v>
      </c>
      <c r="AA216" s="167">
        <f>Z216*K216</f>
        <v>0</v>
      </c>
      <c r="AR216" s="14" t="s">
        <v>212</v>
      </c>
      <c r="AT216" s="14" t="s">
        <v>217</v>
      </c>
      <c r="AU216" s="14" t="s">
        <v>84</v>
      </c>
      <c r="AY216" s="14" t="s">
        <v>196</v>
      </c>
      <c r="BE216" s="110">
        <f>IF(U216="základní",N216,0)</f>
        <v>0</v>
      </c>
      <c r="BF216" s="110">
        <f>IF(U216="snížená",N216,0)</f>
        <v>0</v>
      </c>
      <c r="BG216" s="110">
        <f>IF(U216="zákl. přenesená",N216,0)</f>
        <v>0</v>
      </c>
      <c r="BH216" s="110">
        <f>IF(U216="sníž. přenesená",N216,0)</f>
        <v>0</v>
      </c>
      <c r="BI216" s="110">
        <f>IF(U216="nulová",N216,0)</f>
        <v>0</v>
      </c>
      <c r="BJ216" s="14" t="s">
        <v>9</v>
      </c>
      <c r="BK216" s="110">
        <f>ROUND(L216*K216,0)</f>
        <v>0</v>
      </c>
      <c r="BL216" s="14" t="s">
        <v>212</v>
      </c>
      <c r="BM216" s="14" t="s">
        <v>470</v>
      </c>
    </row>
    <row r="217" spans="2:65" s="1" customFormat="1" ht="22.5" customHeight="1">
      <c r="B217" s="132"/>
      <c r="C217" s="168" t="s">
        <v>74</v>
      </c>
      <c r="D217" s="168" t="s">
        <v>217</v>
      </c>
      <c r="E217" s="169" t="s">
        <v>471</v>
      </c>
      <c r="F217" s="252" t="s">
        <v>472</v>
      </c>
      <c r="G217" s="251"/>
      <c r="H217" s="251"/>
      <c r="I217" s="251"/>
      <c r="J217" s="170" t="s">
        <v>386</v>
      </c>
      <c r="K217" s="171">
        <v>3</v>
      </c>
      <c r="L217" s="253">
        <v>0</v>
      </c>
      <c r="M217" s="251"/>
      <c r="N217" s="254">
        <f>ROUND(L217*K217,0)</f>
        <v>0</v>
      </c>
      <c r="O217" s="251"/>
      <c r="P217" s="251"/>
      <c r="Q217" s="251"/>
      <c r="R217" s="134"/>
      <c r="T217" s="165" t="s">
        <v>3</v>
      </c>
      <c r="U217" s="40" t="s">
        <v>39</v>
      </c>
      <c r="V217" s="32"/>
      <c r="W217" s="166">
        <f>V217*K217</f>
        <v>0</v>
      </c>
      <c r="X217" s="166">
        <v>0</v>
      </c>
      <c r="Y217" s="166">
        <f>X217*K217</f>
        <v>0</v>
      </c>
      <c r="Z217" s="166">
        <v>0</v>
      </c>
      <c r="AA217" s="167">
        <f>Z217*K217</f>
        <v>0</v>
      </c>
      <c r="AR217" s="14" t="s">
        <v>212</v>
      </c>
      <c r="AT217" s="14" t="s">
        <v>217</v>
      </c>
      <c r="AU217" s="14" t="s">
        <v>84</v>
      </c>
      <c r="AY217" s="14" t="s">
        <v>196</v>
      </c>
      <c r="BE217" s="110">
        <f>IF(U217="základní",N217,0)</f>
        <v>0</v>
      </c>
      <c r="BF217" s="110">
        <f>IF(U217="snížená",N217,0)</f>
        <v>0</v>
      </c>
      <c r="BG217" s="110">
        <f>IF(U217="zákl. přenesená",N217,0)</f>
        <v>0</v>
      </c>
      <c r="BH217" s="110">
        <f>IF(U217="sníž. přenesená",N217,0)</f>
        <v>0</v>
      </c>
      <c r="BI217" s="110">
        <f>IF(U217="nulová",N217,0)</f>
        <v>0</v>
      </c>
      <c r="BJ217" s="14" t="s">
        <v>9</v>
      </c>
      <c r="BK217" s="110">
        <f>ROUND(L217*K217,0)</f>
        <v>0</v>
      </c>
      <c r="BL217" s="14" t="s">
        <v>212</v>
      </c>
      <c r="BM217" s="14" t="s">
        <v>473</v>
      </c>
    </row>
    <row r="218" spans="2:65" s="1" customFormat="1" ht="22.5" customHeight="1">
      <c r="B218" s="132"/>
      <c r="C218" s="168" t="s">
        <v>74</v>
      </c>
      <c r="D218" s="168" t="s">
        <v>217</v>
      </c>
      <c r="E218" s="169" t="s">
        <v>474</v>
      </c>
      <c r="F218" s="252" t="s">
        <v>475</v>
      </c>
      <c r="G218" s="251"/>
      <c r="H218" s="251"/>
      <c r="I218" s="251"/>
      <c r="J218" s="170" t="s">
        <v>386</v>
      </c>
      <c r="K218" s="171">
        <v>1</v>
      </c>
      <c r="L218" s="253">
        <v>0</v>
      </c>
      <c r="M218" s="251"/>
      <c r="N218" s="254">
        <f>ROUND(L218*K218,0)</f>
        <v>0</v>
      </c>
      <c r="O218" s="251"/>
      <c r="P218" s="251"/>
      <c r="Q218" s="251"/>
      <c r="R218" s="134"/>
      <c r="T218" s="165" t="s">
        <v>3</v>
      </c>
      <c r="U218" s="40" t="s">
        <v>39</v>
      </c>
      <c r="V218" s="32"/>
      <c r="W218" s="166">
        <f>V218*K218</f>
        <v>0</v>
      </c>
      <c r="X218" s="166">
        <v>0</v>
      </c>
      <c r="Y218" s="166">
        <f>X218*K218</f>
        <v>0</v>
      </c>
      <c r="Z218" s="166">
        <v>0</v>
      </c>
      <c r="AA218" s="167">
        <f>Z218*K218</f>
        <v>0</v>
      </c>
      <c r="AR218" s="14" t="s">
        <v>212</v>
      </c>
      <c r="AT218" s="14" t="s">
        <v>217</v>
      </c>
      <c r="AU218" s="14" t="s">
        <v>84</v>
      </c>
      <c r="AY218" s="14" t="s">
        <v>196</v>
      </c>
      <c r="BE218" s="110">
        <f>IF(U218="základní",N218,0)</f>
        <v>0</v>
      </c>
      <c r="BF218" s="110">
        <f>IF(U218="snížená",N218,0)</f>
        <v>0</v>
      </c>
      <c r="BG218" s="110">
        <f>IF(U218="zákl. přenesená",N218,0)</f>
        <v>0</v>
      </c>
      <c r="BH218" s="110">
        <f>IF(U218="sníž. přenesená",N218,0)</f>
        <v>0</v>
      </c>
      <c r="BI218" s="110">
        <f>IF(U218="nulová",N218,0)</f>
        <v>0</v>
      </c>
      <c r="BJ218" s="14" t="s">
        <v>9</v>
      </c>
      <c r="BK218" s="110">
        <f>ROUND(L218*K218,0)</f>
        <v>0</v>
      </c>
      <c r="BL218" s="14" t="s">
        <v>212</v>
      </c>
      <c r="BM218" s="14" t="s">
        <v>476</v>
      </c>
    </row>
    <row r="219" spans="2:65" s="1" customFormat="1" ht="22.5" customHeight="1">
      <c r="B219" s="132"/>
      <c r="C219" s="168" t="s">
        <v>74</v>
      </c>
      <c r="D219" s="168" t="s">
        <v>217</v>
      </c>
      <c r="E219" s="169" t="s">
        <v>477</v>
      </c>
      <c r="F219" s="252" t="s">
        <v>478</v>
      </c>
      <c r="G219" s="251"/>
      <c r="H219" s="251"/>
      <c r="I219" s="251"/>
      <c r="J219" s="170" t="s">
        <v>201</v>
      </c>
      <c r="K219" s="171">
        <v>20</v>
      </c>
      <c r="L219" s="253">
        <v>0</v>
      </c>
      <c r="M219" s="251"/>
      <c r="N219" s="254">
        <f>ROUND(L219*K219,0)</f>
        <v>0</v>
      </c>
      <c r="O219" s="251"/>
      <c r="P219" s="251"/>
      <c r="Q219" s="251"/>
      <c r="R219" s="134"/>
      <c r="T219" s="165" t="s">
        <v>3</v>
      </c>
      <c r="U219" s="40" t="s">
        <v>39</v>
      </c>
      <c r="V219" s="32"/>
      <c r="W219" s="166">
        <f>V219*K219</f>
        <v>0</v>
      </c>
      <c r="X219" s="166">
        <v>0</v>
      </c>
      <c r="Y219" s="166">
        <f>X219*K219</f>
        <v>0</v>
      </c>
      <c r="Z219" s="166">
        <v>0</v>
      </c>
      <c r="AA219" s="167">
        <f>Z219*K219</f>
        <v>0</v>
      </c>
      <c r="AR219" s="14" t="s">
        <v>212</v>
      </c>
      <c r="AT219" s="14" t="s">
        <v>217</v>
      </c>
      <c r="AU219" s="14" t="s">
        <v>84</v>
      </c>
      <c r="AY219" s="14" t="s">
        <v>196</v>
      </c>
      <c r="BE219" s="110">
        <f>IF(U219="základní",N219,0)</f>
        <v>0</v>
      </c>
      <c r="BF219" s="110">
        <f>IF(U219="snížená",N219,0)</f>
        <v>0</v>
      </c>
      <c r="BG219" s="110">
        <f>IF(U219="zákl. přenesená",N219,0)</f>
        <v>0</v>
      </c>
      <c r="BH219" s="110">
        <f>IF(U219="sníž. přenesená",N219,0)</f>
        <v>0</v>
      </c>
      <c r="BI219" s="110">
        <f>IF(U219="nulová",N219,0)</f>
        <v>0</v>
      </c>
      <c r="BJ219" s="14" t="s">
        <v>9</v>
      </c>
      <c r="BK219" s="110">
        <f>ROUND(L219*K219,0)</f>
        <v>0</v>
      </c>
      <c r="BL219" s="14" t="s">
        <v>212</v>
      </c>
      <c r="BM219" s="14" t="s">
        <v>479</v>
      </c>
    </row>
    <row r="220" spans="2:63" s="10" customFormat="1" ht="29.85" customHeight="1">
      <c r="B220" s="150"/>
      <c r="C220" s="151"/>
      <c r="D220" s="160" t="s">
        <v>378</v>
      </c>
      <c r="E220" s="160"/>
      <c r="F220" s="160"/>
      <c r="G220" s="160"/>
      <c r="H220" s="160"/>
      <c r="I220" s="160"/>
      <c r="J220" s="160"/>
      <c r="K220" s="160"/>
      <c r="L220" s="160"/>
      <c r="M220" s="160"/>
      <c r="N220" s="264">
        <f>BK220</f>
        <v>0</v>
      </c>
      <c r="O220" s="265"/>
      <c r="P220" s="265"/>
      <c r="Q220" s="265"/>
      <c r="R220" s="153"/>
      <c r="T220" s="154"/>
      <c r="U220" s="151"/>
      <c r="V220" s="151"/>
      <c r="W220" s="155">
        <f>W221</f>
        <v>0</v>
      </c>
      <c r="X220" s="151"/>
      <c r="Y220" s="155">
        <f>Y221</f>
        <v>0</v>
      </c>
      <c r="Z220" s="151"/>
      <c r="AA220" s="156">
        <f>AA221</f>
        <v>0</v>
      </c>
      <c r="AR220" s="157" t="s">
        <v>9</v>
      </c>
      <c r="AT220" s="158" t="s">
        <v>73</v>
      </c>
      <c r="AU220" s="158" t="s">
        <v>9</v>
      </c>
      <c r="AY220" s="157" t="s">
        <v>196</v>
      </c>
      <c r="BK220" s="159">
        <f>BK221</f>
        <v>0</v>
      </c>
    </row>
    <row r="221" spans="2:65" s="1" customFormat="1" ht="22.5" customHeight="1">
      <c r="B221" s="132"/>
      <c r="C221" s="168" t="s">
        <v>74</v>
      </c>
      <c r="D221" s="168" t="s">
        <v>217</v>
      </c>
      <c r="E221" s="169" t="s">
        <v>480</v>
      </c>
      <c r="F221" s="252" t="s">
        <v>481</v>
      </c>
      <c r="G221" s="251"/>
      <c r="H221" s="251"/>
      <c r="I221" s="251"/>
      <c r="J221" s="170" t="s">
        <v>386</v>
      </c>
      <c r="K221" s="171">
        <v>27</v>
      </c>
      <c r="L221" s="253">
        <v>0</v>
      </c>
      <c r="M221" s="251"/>
      <c r="N221" s="254">
        <f>ROUND(L221*K221,0)</f>
        <v>0</v>
      </c>
      <c r="O221" s="251"/>
      <c r="P221" s="251"/>
      <c r="Q221" s="251"/>
      <c r="R221" s="134"/>
      <c r="T221" s="165" t="s">
        <v>3</v>
      </c>
      <c r="U221" s="40" t="s">
        <v>39</v>
      </c>
      <c r="V221" s="32"/>
      <c r="W221" s="166">
        <f>V221*K221</f>
        <v>0</v>
      </c>
      <c r="X221" s="166">
        <v>0</v>
      </c>
      <c r="Y221" s="166">
        <f>X221*K221</f>
        <v>0</v>
      </c>
      <c r="Z221" s="166">
        <v>0</v>
      </c>
      <c r="AA221" s="167">
        <f>Z221*K221</f>
        <v>0</v>
      </c>
      <c r="AR221" s="14" t="s">
        <v>212</v>
      </c>
      <c r="AT221" s="14" t="s">
        <v>217</v>
      </c>
      <c r="AU221" s="14" t="s">
        <v>84</v>
      </c>
      <c r="AY221" s="14" t="s">
        <v>196</v>
      </c>
      <c r="BE221" s="110">
        <f>IF(U221="základní",N221,0)</f>
        <v>0</v>
      </c>
      <c r="BF221" s="110">
        <f>IF(U221="snížená",N221,0)</f>
        <v>0</v>
      </c>
      <c r="BG221" s="110">
        <f>IF(U221="zákl. přenesená",N221,0)</f>
        <v>0</v>
      </c>
      <c r="BH221" s="110">
        <f>IF(U221="sníž. přenesená",N221,0)</f>
        <v>0</v>
      </c>
      <c r="BI221" s="110">
        <f>IF(U221="nulová",N221,0)</f>
        <v>0</v>
      </c>
      <c r="BJ221" s="14" t="s">
        <v>9</v>
      </c>
      <c r="BK221" s="110">
        <f>ROUND(L221*K221,0)</f>
        <v>0</v>
      </c>
      <c r="BL221" s="14" t="s">
        <v>212</v>
      </c>
      <c r="BM221" s="14" t="s">
        <v>482</v>
      </c>
    </row>
    <row r="222" spans="2:63" s="10" customFormat="1" ht="29.85" customHeight="1">
      <c r="B222" s="150"/>
      <c r="C222" s="151"/>
      <c r="D222" s="160" t="s">
        <v>379</v>
      </c>
      <c r="E222" s="160"/>
      <c r="F222" s="160"/>
      <c r="G222" s="160"/>
      <c r="H222" s="160"/>
      <c r="I222" s="160"/>
      <c r="J222" s="160"/>
      <c r="K222" s="160"/>
      <c r="L222" s="160"/>
      <c r="M222" s="160"/>
      <c r="N222" s="264">
        <f>BK222</f>
        <v>0</v>
      </c>
      <c r="O222" s="265"/>
      <c r="P222" s="265"/>
      <c r="Q222" s="265"/>
      <c r="R222" s="153"/>
      <c r="T222" s="154"/>
      <c r="U222" s="151"/>
      <c r="V222" s="151"/>
      <c r="W222" s="155">
        <f>SUM(W223:W228)</f>
        <v>0</v>
      </c>
      <c r="X222" s="151"/>
      <c r="Y222" s="155">
        <f>SUM(Y223:Y228)</f>
        <v>0</v>
      </c>
      <c r="Z222" s="151"/>
      <c r="AA222" s="156">
        <f>SUM(AA223:AA228)</f>
        <v>0</v>
      </c>
      <c r="AR222" s="157" t="s">
        <v>9</v>
      </c>
      <c r="AT222" s="158" t="s">
        <v>73</v>
      </c>
      <c r="AU222" s="158" t="s">
        <v>9</v>
      </c>
      <c r="AY222" s="157" t="s">
        <v>196</v>
      </c>
      <c r="BK222" s="159">
        <f>SUM(BK223:BK228)</f>
        <v>0</v>
      </c>
    </row>
    <row r="223" spans="2:65" s="1" customFormat="1" ht="22.5" customHeight="1">
      <c r="B223" s="132"/>
      <c r="C223" s="168" t="s">
        <v>74</v>
      </c>
      <c r="D223" s="168" t="s">
        <v>217</v>
      </c>
      <c r="E223" s="169" t="s">
        <v>483</v>
      </c>
      <c r="F223" s="252" t="s">
        <v>484</v>
      </c>
      <c r="G223" s="251"/>
      <c r="H223" s="251"/>
      <c r="I223" s="251"/>
      <c r="J223" s="170" t="s">
        <v>485</v>
      </c>
      <c r="K223" s="171">
        <v>36</v>
      </c>
      <c r="L223" s="253">
        <v>0</v>
      </c>
      <c r="M223" s="251"/>
      <c r="N223" s="254">
        <f aca="true" t="shared" si="5" ref="N223:N228">ROUND(L223*K223,0)</f>
        <v>0</v>
      </c>
      <c r="O223" s="251"/>
      <c r="P223" s="251"/>
      <c r="Q223" s="251"/>
      <c r="R223" s="134"/>
      <c r="T223" s="165" t="s">
        <v>3</v>
      </c>
      <c r="U223" s="40" t="s">
        <v>39</v>
      </c>
      <c r="V223" s="32"/>
      <c r="W223" s="166">
        <f aca="true" t="shared" si="6" ref="W223:W228">V223*K223</f>
        <v>0</v>
      </c>
      <c r="X223" s="166">
        <v>0</v>
      </c>
      <c r="Y223" s="166">
        <f aca="true" t="shared" si="7" ref="Y223:Y228">X223*K223</f>
        <v>0</v>
      </c>
      <c r="Z223" s="166">
        <v>0</v>
      </c>
      <c r="AA223" s="167">
        <f aca="true" t="shared" si="8" ref="AA223:AA228">Z223*K223</f>
        <v>0</v>
      </c>
      <c r="AR223" s="14" t="s">
        <v>212</v>
      </c>
      <c r="AT223" s="14" t="s">
        <v>217</v>
      </c>
      <c r="AU223" s="14" t="s">
        <v>84</v>
      </c>
      <c r="AY223" s="14" t="s">
        <v>196</v>
      </c>
      <c r="BE223" s="110">
        <f aca="true" t="shared" si="9" ref="BE223:BE228">IF(U223="základní",N223,0)</f>
        <v>0</v>
      </c>
      <c r="BF223" s="110">
        <f aca="true" t="shared" si="10" ref="BF223:BF228">IF(U223="snížená",N223,0)</f>
        <v>0</v>
      </c>
      <c r="BG223" s="110">
        <f aca="true" t="shared" si="11" ref="BG223:BG228">IF(U223="zákl. přenesená",N223,0)</f>
        <v>0</v>
      </c>
      <c r="BH223" s="110">
        <f aca="true" t="shared" si="12" ref="BH223:BH228">IF(U223="sníž. přenesená",N223,0)</f>
        <v>0</v>
      </c>
      <c r="BI223" s="110">
        <f aca="true" t="shared" si="13" ref="BI223:BI228">IF(U223="nulová",N223,0)</f>
        <v>0</v>
      </c>
      <c r="BJ223" s="14" t="s">
        <v>9</v>
      </c>
      <c r="BK223" s="110">
        <f aca="true" t="shared" si="14" ref="BK223:BK228">ROUND(L223*K223,0)</f>
        <v>0</v>
      </c>
      <c r="BL223" s="14" t="s">
        <v>212</v>
      </c>
      <c r="BM223" s="14" t="s">
        <v>486</v>
      </c>
    </row>
    <row r="224" spans="2:65" s="1" customFormat="1" ht="22.5" customHeight="1">
      <c r="B224" s="132"/>
      <c r="C224" s="168" t="s">
        <v>74</v>
      </c>
      <c r="D224" s="168" t="s">
        <v>217</v>
      </c>
      <c r="E224" s="169" t="s">
        <v>487</v>
      </c>
      <c r="F224" s="252" t="s">
        <v>488</v>
      </c>
      <c r="G224" s="251"/>
      <c r="H224" s="251"/>
      <c r="I224" s="251"/>
      <c r="J224" s="170" t="s">
        <v>485</v>
      </c>
      <c r="K224" s="171">
        <v>8</v>
      </c>
      <c r="L224" s="253">
        <v>0</v>
      </c>
      <c r="M224" s="251"/>
      <c r="N224" s="254">
        <f t="shared" si="5"/>
        <v>0</v>
      </c>
      <c r="O224" s="251"/>
      <c r="P224" s="251"/>
      <c r="Q224" s="251"/>
      <c r="R224" s="134"/>
      <c r="T224" s="165" t="s">
        <v>3</v>
      </c>
      <c r="U224" s="40" t="s">
        <v>39</v>
      </c>
      <c r="V224" s="32"/>
      <c r="W224" s="166">
        <f t="shared" si="6"/>
        <v>0</v>
      </c>
      <c r="X224" s="166">
        <v>0</v>
      </c>
      <c r="Y224" s="166">
        <f t="shared" si="7"/>
        <v>0</v>
      </c>
      <c r="Z224" s="166">
        <v>0</v>
      </c>
      <c r="AA224" s="167">
        <f t="shared" si="8"/>
        <v>0</v>
      </c>
      <c r="AR224" s="14" t="s">
        <v>212</v>
      </c>
      <c r="AT224" s="14" t="s">
        <v>217</v>
      </c>
      <c r="AU224" s="14" t="s">
        <v>84</v>
      </c>
      <c r="AY224" s="14" t="s">
        <v>196</v>
      </c>
      <c r="BE224" s="110">
        <f t="shared" si="9"/>
        <v>0</v>
      </c>
      <c r="BF224" s="110">
        <f t="shared" si="10"/>
        <v>0</v>
      </c>
      <c r="BG224" s="110">
        <f t="shared" si="11"/>
        <v>0</v>
      </c>
      <c r="BH224" s="110">
        <f t="shared" si="12"/>
        <v>0</v>
      </c>
      <c r="BI224" s="110">
        <f t="shared" si="13"/>
        <v>0</v>
      </c>
      <c r="BJ224" s="14" t="s">
        <v>9</v>
      </c>
      <c r="BK224" s="110">
        <f t="shared" si="14"/>
        <v>0</v>
      </c>
      <c r="BL224" s="14" t="s">
        <v>212</v>
      </c>
      <c r="BM224" s="14" t="s">
        <v>489</v>
      </c>
    </row>
    <row r="225" spans="2:65" s="1" customFormat="1" ht="22.5" customHeight="1">
      <c r="B225" s="132"/>
      <c r="C225" s="168" t="s">
        <v>74</v>
      </c>
      <c r="D225" s="168" t="s">
        <v>217</v>
      </c>
      <c r="E225" s="169" t="s">
        <v>490</v>
      </c>
      <c r="F225" s="252" t="s">
        <v>491</v>
      </c>
      <c r="G225" s="251"/>
      <c r="H225" s="251"/>
      <c r="I225" s="251"/>
      <c r="J225" s="170" t="s">
        <v>485</v>
      </c>
      <c r="K225" s="171">
        <v>6</v>
      </c>
      <c r="L225" s="253">
        <v>0</v>
      </c>
      <c r="M225" s="251"/>
      <c r="N225" s="254">
        <f t="shared" si="5"/>
        <v>0</v>
      </c>
      <c r="O225" s="251"/>
      <c r="P225" s="251"/>
      <c r="Q225" s="251"/>
      <c r="R225" s="134"/>
      <c r="T225" s="165" t="s">
        <v>3</v>
      </c>
      <c r="U225" s="40" t="s">
        <v>39</v>
      </c>
      <c r="V225" s="32"/>
      <c r="W225" s="166">
        <f t="shared" si="6"/>
        <v>0</v>
      </c>
      <c r="X225" s="166">
        <v>0</v>
      </c>
      <c r="Y225" s="166">
        <f t="shared" si="7"/>
        <v>0</v>
      </c>
      <c r="Z225" s="166">
        <v>0</v>
      </c>
      <c r="AA225" s="167">
        <f t="shared" si="8"/>
        <v>0</v>
      </c>
      <c r="AR225" s="14" t="s">
        <v>212</v>
      </c>
      <c r="AT225" s="14" t="s">
        <v>217</v>
      </c>
      <c r="AU225" s="14" t="s">
        <v>84</v>
      </c>
      <c r="AY225" s="14" t="s">
        <v>196</v>
      </c>
      <c r="BE225" s="110">
        <f t="shared" si="9"/>
        <v>0</v>
      </c>
      <c r="BF225" s="110">
        <f t="shared" si="10"/>
        <v>0</v>
      </c>
      <c r="BG225" s="110">
        <f t="shared" si="11"/>
        <v>0</v>
      </c>
      <c r="BH225" s="110">
        <f t="shared" si="12"/>
        <v>0</v>
      </c>
      <c r="BI225" s="110">
        <f t="shared" si="13"/>
        <v>0</v>
      </c>
      <c r="BJ225" s="14" t="s">
        <v>9</v>
      </c>
      <c r="BK225" s="110">
        <f t="shared" si="14"/>
        <v>0</v>
      </c>
      <c r="BL225" s="14" t="s">
        <v>212</v>
      </c>
      <c r="BM225" s="14" t="s">
        <v>492</v>
      </c>
    </row>
    <row r="226" spans="2:65" s="1" customFormat="1" ht="22.5" customHeight="1">
      <c r="B226" s="132"/>
      <c r="C226" s="168" t="s">
        <v>74</v>
      </c>
      <c r="D226" s="168" t="s">
        <v>217</v>
      </c>
      <c r="E226" s="169" t="s">
        <v>493</v>
      </c>
      <c r="F226" s="252" t="s">
        <v>494</v>
      </c>
      <c r="G226" s="251"/>
      <c r="H226" s="251"/>
      <c r="I226" s="251"/>
      <c r="J226" s="170" t="s">
        <v>485</v>
      </c>
      <c r="K226" s="171">
        <v>4</v>
      </c>
      <c r="L226" s="253">
        <v>0</v>
      </c>
      <c r="M226" s="251"/>
      <c r="N226" s="254">
        <f t="shared" si="5"/>
        <v>0</v>
      </c>
      <c r="O226" s="251"/>
      <c r="P226" s="251"/>
      <c r="Q226" s="251"/>
      <c r="R226" s="134"/>
      <c r="T226" s="165" t="s">
        <v>3</v>
      </c>
      <c r="U226" s="40" t="s">
        <v>39</v>
      </c>
      <c r="V226" s="32"/>
      <c r="W226" s="166">
        <f t="shared" si="6"/>
        <v>0</v>
      </c>
      <c r="X226" s="166">
        <v>0</v>
      </c>
      <c r="Y226" s="166">
        <f t="shared" si="7"/>
        <v>0</v>
      </c>
      <c r="Z226" s="166">
        <v>0</v>
      </c>
      <c r="AA226" s="167">
        <f t="shared" si="8"/>
        <v>0</v>
      </c>
      <c r="AR226" s="14" t="s">
        <v>212</v>
      </c>
      <c r="AT226" s="14" t="s">
        <v>217</v>
      </c>
      <c r="AU226" s="14" t="s">
        <v>84</v>
      </c>
      <c r="AY226" s="14" t="s">
        <v>196</v>
      </c>
      <c r="BE226" s="110">
        <f t="shared" si="9"/>
        <v>0</v>
      </c>
      <c r="BF226" s="110">
        <f t="shared" si="10"/>
        <v>0</v>
      </c>
      <c r="BG226" s="110">
        <f t="shared" si="11"/>
        <v>0</v>
      </c>
      <c r="BH226" s="110">
        <f t="shared" si="12"/>
        <v>0</v>
      </c>
      <c r="BI226" s="110">
        <f t="shared" si="13"/>
        <v>0</v>
      </c>
      <c r="BJ226" s="14" t="s">
        <v>9</v>
      </c>
      <c r="BK226" s="110">
        <f t="shared" si="14"/>
        <v>0</v>
      </c>
      <c r="BL226" s="14" t="s">
        <v>212</v>
      </c>
      <c r="BM226" s="14" t="s">
        <v>495</v>
      </c>
    </row>
    <row r="227" spans="2:65" s="1" customFormat="1" ht="22.5" customHeight="1">
      <c r="B227" s="132"/>
      <c r="C227" s="168" t="s">
        <v>74</v>
      </c>
      <c r="D227" s="168" t="s">
        <v>217</v>
      </c>
      <c r="E227" s="169" t="s">
        <v>496</v>
      </c>
      <c r="F227" s="252" t="s">
        <v>497</v>
      </c>
      <c r="G227" s="251"/>
      <c r="H227" s="251"/>
      <c r="I227" s="251"/>
      <c r="J227" s="170" t="s">
        <v>485</v>
      </c>
      <c r="K227" s="171">
        <v>6</v>
      </c>
      <c r="L227" s="253">
        <v>0</v>
      </c>
      <c r="M227" s="251"/>
      <c r="N227" s="254">
        <f t="shared" si="5"/>
        <v>0</v>
      </c>
      <c r="O227" s="251"/>
      <c r="P227" s="251"/>
      <c r="Q227" s="251"/>
      <c r="R227" s="134"/>
      <c r="T227" s="165" t="s">
        <v>3</v>
      </c>
      <c r="U227" s="40" t="s">
        <v>39</v>
      </c>
      <c r="V227" s="32"/>
      <c r="W227" s="166">
        <f t="shared" si="6"/>
        <v>0</v>
      </c>
      <c r="X227" s="166">
        <v>0</v>
      </c>
      <c r="Y227" s="166">
        <f t="shared" si="7"/>
        <v>0</v>
      </c>
      <c r="Z227" s="166">
        <v>0</v>
      </c>
      <c r="AA227" s="167">
        <f t="shared" si="8"/>
        <v>0</v>
      </c>
      <c r="AR227" s="14" t="s">
        <v>212</v>
      </c>
      <c r="AT227" s="14" t="s">
        <v>217</v>
      </c>
      <c r="AU227" s="14" t="s">
        <v>84</v>
      </c>
      <c r="AY227" s="14" t="s">
        <v>196</v>
      </c>
      <c r="BE227" s="110">
        <f t="shared" si="9"/>
        <v>0</v>
      </c>
      <c r="BF227" s="110">
        <f t="shared" si="10"/>
        <v>0</v>
      </c>
      <c r="BG227" s="110">
        <f t="shared" si="11"/>
        <v>0</v>
      </c>
      <c r="BH227" s="110">
        <f t="shared" si="12"/>
        <v>0</v>
      </c>
      <c r="BI227" s="110">
        <f t="shared" si="13"/>
        <v>0</v>
      </c>
      <c r="BJ227" s="14" t="s">
        <v>9</v>
      </c>
      <c r="BK227" s="110">
        <f t="shared" si="14"/>
        <v>0</v>
      </c>
      <c r="BL227" s="14" t="s">
        <v>212</v>
      </c>
      <c r="BM227" s="14" t="s">
        <v>498</v>
      </c>
    </row>
    <row r="228" spans="2:65" s="1" customFormat="1" ht="22.5" customHeight="1">
      <c r="B228" s="132"/>
      <c r="C228" s="168" t="s">
        <v>74</v>
      </c>
      <c r="D228" s="168" t="s">
        <v>217</v>
      </c>
      <c r="E228" s="169" t="s">
        <v>499</v>
      </c>
      <c r="F228" s="252" t="s">
        <v>500</v>
      </c>
      <c r="G228" s="251"/>
      <c r="H228" s="251"/>
      <c r="I228" s="251"/>
      <c r="J228" s="170" t="s">
        <v>485</v>
      </c>
      <c r="K228" s="171">
        <v>2</v>
      </c>
      <c r="L228" s="253">
        <v>0</v>
      </c>
      <c r="M228" s="251"/>
      <c r="N228" s="254">
        <f t="shared" si="5"/>
        <v>0</v>
      </c>
      <c r="O228" s="251"/>
      <c r="P228" s="251"/>
      <c r="Q228" s="251"/>
      <c r="R228" s="134"/>
      <c r="T228" s="165" t="s">
        <v>3</v>
      </c>
      <c r="U228" s="40" t="s">
        <v>39</v>
      </c>
      <c r="V228" s="32"/>
      <c r="W228" s="166">
        <f t="shared" si="6"/>
        <v>0</v>
      </c>
      <c r="X228" s="166">
        <v>0</v>
      </c>
      <c r="Y228" s="166">
        <f t="shared" si="7"/>
        <v>0</v>
      </c>
      <c r="Z228" s="166">
        <v>0</v>
      </c>
      <c r="AA228" s="167">
        <f t="shared" si="8"/>
        <v>0</v>
      </c>
      <c r="AR228" s="14" t="s">
        <v>212</v>
      </c>
      <c r="AT228" s="14" t="s">
        <v>217</v>
      </c>
      <c r="AU228" s="14" t="s">
        <v>84</v>
      </c>
      <c r="AY228" s="14" t="s">
        <v>196</v>
      </c>
      <c r="BE228" s="110">
        <f t="shared" si="9"/>
        <v>0</v>
      </c>
      <c r="BF228" s="110">
        <f t="shared" si="10"/>
        <v>0</v>
      </c>
      <c r="BG228" s="110">
        <f t="shared" si="11"/>
        <v>0</v>
      </c>
      <c r="BH228" s="110">
        <f t="shared" si="12"/>
        <v>0</v>
      </c>
      <c r="BI228" s="110">
        <f t="shared" si="13"/>
        <v>0</v>
      </c>
      <c r="BJ228" s="14" t="s">
        <v>9</v>
      </c>
      <c r="BK228" s="110">
        <f t="shared" si="14"/>
        <v>0</v>
      </c>
      <c r="BL228" s="14" t="s">
        <v>212</v>
      </c>
      <c r="BM228" s="14" t="s">
        <v>501</v>
      </c>
    </row>
    <row r="229" spans="2:63" s="10" customFormat="1" ht="29.85" customHeight="1">
      <c r="B229" s="150"/>
      <c r="C229" s="151"/>
      <c r="D229" s="160" t="s">
        <v>380</v>
      </c>
      <c r="E229" s="160"/>
      <c r="F229" s="160"/>
      <c r="G229" s="160"/>
      <c r="H229" s="160"/>
      <c r="I229" s="160"/>
      <c r="J229" s="160"/>
      <c r="K229" s="160"/>
      <c r="L229" s="160"/>
      <c r="M229" s="160"/>
      <c r="N229" s="264">
        <f>BK229</f>
        <v>0</v>
      </c>
      <c r="O229" s="265"/>
      <c r="P229" s="265"/>
      <c r="Q229" s="265"/>
      <c r="R229" s="153"/>
      <c r="T229" s="154"/>
      <c r="U229" s="151"/>
      <c r="V229" s="151"/>
      <c r="W229" s="155">
        <f>W230</f>
        <v>0</v>
      </c>
      <c r="X229" s="151"/>
      <c r="Y229" s="155">
        <f>Y230</f>
        <v>0</v>
      </c>
      <c r="Z229" s="151"/>
      <c r="AA229" s="156">
        <f>AA230</f>
        <v>0</v>
      </c>
      <c r="AR229" s="157" t="s">
        <v>9</v>
      </c>
      <c r="AT229" s="158" t="s">
        <v>73</v>
      </c>
      <c r="AU229" s="158" t="s">
        <v>9</v>
      </c>
      <c r="AY229" s="157" t="s">
        <v>196</v>
      </c>
      <c r="BK229" s="159">
        <f>BK230</f>
        <v>0</v>
      </c>
    </row>
    <row r="230" spans="2:65" s="1" customFormat="1" ht="22.5" customHeight="1">
      <c r="B230" s="132"/>
      <c r="C230" s="168" t="s">
        <v>74</v>
      </c>
      <c r="D230" s="168" t="s">
        <v>217</v>
      </c>
      <c r="E230" s="169" t="s">
        <v>502</v>
      </c>
      <c r="F230" s="252" t="s">
        <v>503</v>
      </c>
      <c r="G230" s="251"/>
      <c r="H230" s="251"/>
      <c r="I230" s="251"/>
      <c r="J230" s="170" t="s">
        <v>485</v>
      </c>
      <c r="K230" s="171">
        <v>4</v>
      </c>
      <c r="L230" s="253">
        <v>0</v>
      </c>
      <c r="M230" s="251"/>
      <c r="N230" s="254">
        <f>ROUND(L230*K230,0)</f>
        <v>0</v>
      </c>
      <c r="O230" s="251"/>
      <c r="P230" s="251"/>
      <c r="Q230" s="251"/>
      <c r="R230" s="134"/>
      <c r="T230" s="165" t="s">
        <v>3</v>
      </c>
      <c r="U230" s="40" t="s">
        <v>39</v>
      </c>
      <c r="V230" s="32"/>
      <c r="W230" s="166">
        <f>V230*K230</f>
        <v>0</v>
      </c>
      <c r="X230" s="166">
        <v>0</v>
      </c>
      <c r="Y230" s="166">
        <f>X230*K230</f>
        <v>0</v>
      </c>
      <c r="Z230" s="166">
        <v>0</v>
      </c>
      <c r="AA230" s="167">
        <f>Z230*K230</f>
        <v>0</v>
      </c>
      <c r="AR230" s="14" t="s">
        <v>212</v>
      </c>
      <c r="AT230" s="14" t="s">
        <v>217</v>
      </c>
      <c r="AU230" s="14" t="s">
        <v>84</v>
      </c>
      <c r="AY230" s="14" t="s">
        <v>196</v>
      </c>
      <c r="BE230" s="110">
        <f>IF(U230="základní",N230,0)</f>
        <v>0</v>
      </c>
      <c r="BF230" s="110">
        <f>IF(U230="snížená",N230,0)</f>
        <v>0</v>
      </c>
      <c r="BG230" s="110">
        <f>IF(U230="zákl. přenesená",N230,0)</f>
        <v>0</v>
      </c>
      <c r="BH230" s="110">
        <f>IF(U230="sníž. přenesená",N230,0)</f>
        <v>0</v>
      </c>
      <c r="BI230" s="110">
        <f>IF(U230="nulová",N230,0)</f>
        <v>0</v>
      </c>
      <c r="BJ230" s="14" t="s">
        <v>9</v>
      </c>
      <c r="BK230" s="110">
        <f>ROUND(L230*K230,0)</f>
        <v>0</v>
      </c>
      <c r="BL230" s="14" t="s">
        <v>212</v>
      </c>
      <c r="BM230" s="14" t="s">
        <v>504</v>
      </c>
    </row>
    <row r="231" spans="2:63" s="10" customFormat="1" ht="29.85" customHeight="1">
      <c r="B231" s="150"/>
      <c r="C231" s="151"/>
      <c r="D231" s="160" t="s">
        <v>381</v>
      </c>
      <c r="E231" s="160"/>
      <c r="F231" s="160"/>
      <c r="G231" s="160"/>
      <c r="H231" s="160"/>
      <c r="I231" s="160"/>
      <c r="J231" s="160"/>
      <c r="K231" s="160"/>
      <c r="L231" s="160"/>
      <c r="M231" s="160"/>
      <c r="N231" s="264">
        <f>BK231</f>
        <v>0</v>
      </c>
      <c r="O231" s="265"/>
      <c r="P231" s="265"/>
      <c r="Q231" s="265"/>
      <c r="R231" s="153"/>
      <c r="T231" s="154"/>
      <c r="U231" s="151"/>
      <c r="V231" s="151"/>
      <c r="W231" s="155">
        <f>SUM(W232:W234)</f>
        <v>0</v>
      </c>
      <c r="X231" s="151"/>
      <c r="Y231" s="155">
        <f>SUM(Y232:Y234)</f>
        <v>0</v>
      </c>
      <c r="Z231" s="151"/>
      <c r="AA231" s="156">
        <f>SUM(AA232:AA234)</f>
        <v>0</v>
      </c>
      <c r="AR231" s="157" t="s">
        <v>9</v>
      </c>
      <c r="AT231" s="158" t="s">
        <v>73</v>
      </c>
      <c r="AU231" s="158" t="s">
        <v>9</v>
      </c>
      <c r="AY231" s="157" t="s">
        <v>196</v>
      </c>
      <c r="BK231" s="159">
        <f>SUM(BK232:BK234)</f>
        <v>0</v>
      </c>
    </row>
    <row r="232" spans="2:65" s="1" customFormat="1" ht="22.5" customHeight="1">
      <c r="B232" s="132"/>
      <c r="C232" s="168" t="s">
        <v>74</v>
      </c>
      <c r="D232" s="168" t="s">
        <v>217</v>
      </c>
      <c r="E232" s="169" t="s">
        <v>505</v>
      </c>
      <c r="F232" s="252" t="s">
        <v>506</v>
      </c>
      <c r="G232" s="251"/>
      <c r="H232" s="251"/>
      <c r="I232" s="251"/>
      <c r="J232" s="170" t="s">
        <v>485</v>
      </c>
      <c r="K232" s="171">
        <v>8</v>
      </c>
      <c r="L232" s="253">
        <v>0</v>
      </c>
      <c r="M232" s="251"/>
      <c r="N232" s="254">
        <f>ROUND(L232*K232,0)</f>
        <v>0</v>
      </c>
      <c r="O232" s="251"/>
      <c r="P232" s="251"/>
      <c r="Q232" s="251"/>
      <c r="R232" s="134"/>
      <c r="T232" s="165" t="s">
        <v>3</v>
      </c>
      <c r="U232" s="40" t="s">
        <v>39</v>
      </c>
      <c r="V232" s="32"/>
      <c r="W232" s="166">
        <f>V232*K232</f>
        <v>0</v>
      </c>
      <c r="X232" s="166">
        <v>0</v>
      </c>
      <c r="Y232" s="166">
        <f>X232*K232</f>
        <v>0</v>
      </c>
      <c r="Z232" s="166">
        <v>0</v>
      </c>
      <c r="AA232" s="167">
        <f>Z232*K232</f>
        <v>0</v>
      </c>
      <c r="AR232" s="14" t="s">
        <v>212</v>
      </c>
      <c r="AT232" s="14" t="s">
        <v>217</v>
      </c>
      <c r="AU232" s="14" t="s">
        <v>84</v>
      </c>
      <c r="AY232" s="14" t="s">
        <v>196</v>
      </c>
      <c r="BE232" s="110">
        <f>IF(U232="základní",N232,0)</f>
        <v>0</v>
      </c>
      <c r="BF232" s="110">
        <f>IF(U232="snížená",N232,0)</f>
        <v>0</v>
      </c>
      <c r="BG232" s="110">
        <f>IF(U232="zákl. přenesená",N232,0)</f>
        <v>0</v>
      </c>
      <c r="BH232" s="110">
        <f>IF(U232="sníž. přenesená",N232,0)</f>
        <v>0</v>
      </c>
      <c r="BI232" s="110">
        <f>IF(U232="nulová",N232,0)</f>
        <v>0</v>
      </c>
      <c r="BJ232" s="14" t="s">
        <v>9</v>
      </c>
      <c r="BK232" s="110">
        <f>ROUND(L232*K232,0)</f>
        <v>0</v>
      </c>
      <c r="BL232" s="14" t="s">
        <v>212</v>
      </c>
      <c r="BM232" s="14" t="s">
        <v>507</v>
      </c>
    </row>
    <row r="233" spans="2:65" s="1" customFormat="1" ht="22.5" customHeight="1">
      <c r="B233" s="132"/>
      <c r="C233" s="168" t="s">
        <v>74</v>
      </c>
      <c r="D233" s="168" t="s">
        <v>217</v>
      </c>
      <c r="E233" s="169" t="s">
        <v>508</v>
      </c>
      <c r="F233" s="252" t="s">
        <v>509</v>
      </c>
      <c r="G233" s="251"/>
      <c r="H233" s="251"/>
      <c r="I233" s="251"/>
      <c r="J233" s="170" t="s">
        <v>386</v>
      </c>
      <c r="K233" s="171">
        <v>1</v>
      </c>
      <c r="L233" s="253">
        <v>0</v>
      </c>
      <c r="M233" s="251"/>
      <c r="N233" s="254">
        <f>ROUND(L233*K233,0)</f>
        <v>0</v>
      </c>
      <c r="O233" s="251"/>
      <c r="P233" s="251"/>
      <c r="Q233" s="251"/>
      <c r="R233" s="134"/>
      <c r="T233" s="165" t="s">
        <v>3</v>
      </c>
      <c r="U233" s="40" t="s">
        <v>39</v>
      </c>
      <c r="V233" s="32"/>
      <c r="W233" s="166">
        <f>V233*K233</f>
        <v>0</v>
      </c>
      <c r="X233" s="166">
        <v>0</v>
      </c>
      <c r="Y233" s="166">
        <f>X233*K233</f>
        <v>0</v>
      </c>
      <c r="Z233" s="166">
        <v>0</v>
      </c>
      <c r="AA233" s="167">
        <f>Z233*K233</f>
        <v>0</v>
      </c>
      <c r="AR233" s="14" t="s">
        <v>212</v>
      </c>
      <c r="AT233" s="14" t="s">
        <v>217</v>
      </c>
      <c r="AU233" s="14" t="s">
        <v>84</v>
      </c>
      <c r="AY233" s="14" t="s">
        <v>196</v>
      </c>
      <c r="BE233" s="110">
        <f>IF(U233="základní",N233,0)</f>
        <v>0</v>
      </c>
      <c r="BF233" s="110">
        <f>IF(U233="snížená",N233,0)</f>
        <v>0</v>
      </c>
      <c r="BG233" s="110">
        <f>IF(U233="zákl. přenesená",N233,0)</f>
        <v>0</v>
      </c>
      <c r="BH233" s="110">
        <f>IF(U233="sníž. přenesená",N233,0)</f>
        <v>0</v>
      </c>
      <c r="BI233" s="110">
        <f>IF(U233="nulová",N233,0)</f>
        <v>0</v>
      </c>
      <c r="BJ233" s="14" t="s">
        <v>9</v>
      </c>
      <c r="BK233" s="110">
        <f>ROUND(L233*K233,0)</f>
        <v>0</v>
      </c>
      <c r="BL233" s="14" t="s">
        <v>212</v>
      </c>
      <c r="BM233" s="14" t="s">
        <v>510</v>
      </c>
    </row>
    <row r="234" spans="2:47" s="1" customFormat="1" ht="22.5" customHeight="1">
      <c r="B234" s="31"/>
      <c r="C234" s="32"/>
      <c r="D234" s="32"/>
      <c r="E234" s="32"/>
      <c r="F234" s="270" t="s">
        <v>511</v>
      </c>
      <c r="G234" s="204"/>
      <c r="H234" s="204"/>
      <c r="I234" s="204"/>
      <c r="J234" s="32"/>
      <c r="K234" s="32"/>
      <c r="L234" s="32"/>
      <c r="M234" s="32"/>
      <c r="N234" s="32"/>
      <c r="O234" s="32"/>
      <c r="P234" s="32"/>
      <c r="Q234" s="32"/>
      <c r="R234" s="33"/>
      <c r="T234" s="70"/>
      <c r="U234" s="32"/>
      <c r="V234" s="32"/>
      <c r="W234" s="32"/>
      <c r="X234" s="32"/>
      <c r="Y234" s="32"/>
      <c r="Z234" s="32"/>
      <c r="AA234" s="71"/>
      <c r="AT234" s="14" t="s">
        <v>348</v>
      </c>
      <c r="AU234" s="14" t="s">
        <v>84</v>
      </c>
    </row>
    <row r="235" spans="2:63" s="10" customFormat="1" ht="37.35" customHeight="1">
      <c r="B235" s="150"/>
      <c r="C235" s="151"/>
      <c r="D235" s="152" t="s">
        <v>382</v>
      </c>
      <c r="E235" s="152"/>
      <c r="F235" s="152"/>
      <c r="G235" s="152"/>
      <c r="H235" s="152"/>
      <c r="I235" s="152"/>
      <c r="J235" s="152"/>
      <c r="K235" s="152"/>
      <c r="L235" s="152"/>
      <c r="M235" s="152"/>
      <c r="N235" s="240">
        <f aca="true" t="shared" si="15" ref="N235:N241">BK235</f>
        <v>0</v>
      </c>
      <c r="O235" s="238"/>
      <c r="P235" s="238"/>
      <c r="Q235" s="238"/>
      <c r="R235" s="153"/>
      <c r="T235" s="154"/>
      <c r="U235" s="151"/>
      <c r="V235" s="151"/>
      <c r="W235" s="155">
        <v>0</v>
      </c>
      <c r="X235" s="151"/>
      <c r="Y235" s="155">
        <v>0</v>
      </c>
      <c r="Z235" s="151"/>
      <c r="AA235" s="156">
        <v>0</v>
      </c>
      <c r="AR235" s="157" t="s">
        <v>9</v>
      </c>
      <c r="AT235" s="158" t="s">
        <v>73</v>
      </c>
      <c r="AU235" s="158" t="s">
        <v>74</v>
      </c>
      <c r="AY235" s="157" t="s">
        <v>196</v>
      </c>
      <c r="BK235" s="159">
        <v>0</v>
      </c>
    </row>
    <row r="236" spans="2:63" s="1" customFormat="1" ht="49.9" customHeight="1">
      <c r="B236" s="31"/>
      <c r="C236" s="32"/>
      <c r="D236" s="152" t="s">
        <v>349</v>
      </c>
      <c r="E236" s="32"/>
      <c r="F236" s="32"/>
      <c r="G236" s="32"/>
      <c r="H236" s="32"/>
      <c r="I236" s="32"/>
      <c r="J236" s="32"/>
      <c r="K236" s="32"/>
      <c r="L236" s="32"/>
      <c r="M236" s="32"/>
      <c r="N236" s="268">
        <f t="shared" si="15"/>
        <v>0</v>
      </c>
      <c r="O236" s="269"/>
      <c r="P236" s="269"/>
      <c r="Q236" s="269"/>
      <c r="R236" s="33"/>
      <c r="T236" s="70"/>
      <c r="U236" s="32"/>
      <c r="V236" s="32"/>
      <c r="W236" s="32"/>
      <c r="X236" s="32"/>
      <c r="Y236" s="32"/>
      <c r="Z236" s="32"/>
      <c r="AA236" s="71"/>
      <c r="AT236" s="14" t="s">
        <v>73</v>
      </c>
      <c r="AU236" s="14" t="s">
        <v>74</v>
      </c>
      <c r="AY236" s="14" t="s">
        <v>350</v>
      </c>
      <c r="BK236" s="110">
        <f>SUM(BK237:BK241)</f>
        <v>0</v>
      </c>
    </row>
    <row r="237" spans="2:63" s="1" customFormat="1" ht="22.35" customHeight="1">
      <c r="B237" s="31"/>
      <c r="C237" s="173" t="s">
        <v>3</v>
      </c>
      <c r="D237" s="173" t="s">
        <v>217</v>
      </c>
      <c r="E237" s="174" t="s">
        <v>3</v>
      </c>
      <c r="F237" s="257" t="s">
        <v>3</v>
      </c>
      <c r="G237" s="258"/>
      <c r="H237" s="258"/>
      <c r="I237" s="258"/>
      <c r="J237" s="175" t="s">
        <v>3</v>
      </c>
      <c r="K237" s="172"/>
      <c r="L237" s="253"/>
      <c r="M237" s="255"/>
      <c r="N237" s="256">
        <f t="shared" si="15"/>
        <v>0</v>
      </c>
      <c r="O237" s="255"/>
      <c r="P237" s="255"/>
      <c r="Q237" s="255"/>
      <c r="R237" s="33"/>
      <c r="T237" s="165" t="s">
        <v>3</v>
      </c>
      <c r="U237" s="176" t="s">
        <v>39</v>
      </c>
      <c r="V237" s="32"/>
      <c r="W237" s="32"/>
      <c r="X237" s="32"/>
      <c r="Y237" s="32"/>
      <c r="Z237" s="32"/>
      <c r="AA237" s="71"/>
      <c r="AT237" s="14" t="s">
        <v>350</v>
      </c>
      <c r="AU237" s="14" t="s">
        <v>9</v>
      </c>
      <c r="AY237" s="14" t="s">
        <v>350</v>
      </c>
      <c r="BE237" s="110">
        <f>IF(U237="základní",N237,0)</f>
        <v>0</v>
      </c>
      <c r="BF237" s="110">
        <f>IF(U237="snížená",N237,0)</f>
        <v>0</v>
      </c>
      <c r="BG237" s="110">
        <f>IF(U237="zákl. přenesená",N237,0)</f>
        <v>0</v>
      </c>
      <c r="BH237" s="110">
        <f>IF(U237="sníž. přenesená",N237,0)</f>
        <v>0</v>
      </c>
      <c r="BI237" s="110">
        <f>IF(U237="nulová",N237,0)</f>
        <v>0</v>
      </c>
      <c r="BJ237" s="14" t="s">
        <v>9</v>
      </c>
      <c r="BK237" s="110">
        <f>L237*K237</f>
        <v>0</v>
      </c>
    </row>
    <row r="238" spans="2:63" s="1" customFormat="1" ht="22.35" customHeight="1">
      <c r="B238" s="31"/>
      <c r="C238" s="173" t="s">
        <v>3</v>
      </c>
      <c r="D238" s="173" t="s">
        <v>217</v>
      </c>
      <c r="E238" s="174" t="s">
        <v>3</v>
      </c>
      <c r="F238" s="257" t="s">
        <v>3</v>
      </c>
      <c r="G238" s="258"/>
      <c r="H238" s="258"/>
      <c r="I238" s="258"/>
      <c r="J238" s="175" t="s">
        <v>3</v>
      </c>
      <c r="K238" s="172"/>
      <c r="L238" s="253"/>
      <c r="M238" s="255"/>
      <c r="N238" s="256">
        <f t="shared" si="15"/>
        <v>0</v>
      </c>
      <c r="O238" s="255"/>
      <c r="P238" s="255"/>
      <c r="Q238" s="255"/>
      <c r="R238" s="33"/>
      <c r="T238" s="165" t="s">
        <v>3</v>
      </c>
      <c r="U238" s="176" t="s">
        <v>39</v>
      </c>
      <c r="V238" s="32"/>
      <c r="W238" s="32"/>
      <c r="X238" s="32"/>
      <c r="Y238" s="32"/>
      <c r="Z238" s="32"/>
      <c r="AA238" s="71"/>
      <c r="AT238" s="14" t="s">
        <v>350</v>
      </c>
      <c r="AU238" s="14" t="s">
        <v>9</v>
      </c>
      <c r="AY238" s="14" t="s">
        <v>350</v>
      </c>
      <c r="BE238" s="110">
        <f>IF(U238="základní",N238,0)</f>
        <v>0</v>
      </c>
      <c r="BF238" s="110">
        <f>IF(U238="snížená",N238,0)</f>
        <v>0</v>
      </c>
      <c r="BG238" s="110">
        <f>IF(U238="zákl. přenesená",N238,0)</f>
        <v>0</v>
      </c>
      <c r="BH238" s="110">
        <f>IF(U238="sníž. přenesená",N238,0)</f>
        <v>0</v>
      </c>
      <c r="BI238" s="110">
        <f>IF(U238="nulová",N238,0)</f>
        <v>0</v>
      </c>
      <c r="BJ238" s="14" t="s">
        <v>9</v>
      </c>
      <c r="BK238" s="110">
        <f>L238*K238</f>
        <v>0</v>
      </c>
    </row>
    <row r="239" spans="2:63" s="1" customFormat="1" ht="22.35" customHeight="1">
      <c r="B239" s="31"/>
      <c r="C239" s="173" t="s">
        <v>3</v>
      </c>
      <c r="D239" s="173" t="s">
        <v>217</v>
      </c>
      <c r="E239" s="174" t="s">
        <v>3</v>
      </c>
      <c r="F239" s="257" t="s">
        <v>3</v>
      </c>
      <c r="G239" s="258"/>
      <c r="H239" s="258"/>
      <c r="I239" s="258"/>
      <c r="J239" s="175" t="s">
        <v>3</v>
      </c>
      <c r="K239" s="172"/>
      <c r="L239" s="253"/>
      <c r="M239" s="255"/>
      <c r="N239" s="256">
        <f t="shared" si="15"/>
        <v>0</v>
      </c>
      <c r="O239" s="255"/>
      <c r="P239" s="255"/>
      <c r="Q239" s="255"/>
      <c r="R239" s="33"/>
      <c r="T239" s="165" t="s">
        <v>3</v>
      </c>
      <c r="U239" s="176" t="s">
        <v>39</v>
      </c>
      <c r="V239" s="32"/>
      <c r="W239" s="32"/>
      <c r="X239" s="32"/>
      <c r="Y239" s="32"/>
      <c r="Z239" s="32"/>
      <c r="AA239" s="71"/>
      <c r="AT239" s="14" t="s">
        <v>350</v>
      </c>
      <c r="AU239" s="14" t="s">
        <v>9</v>
      </c>
      <c r="AY239" s="14" t="s">
        <v>350</v>
      </c>
      <c r="BE239" s="110">
        <f>IF(U239="základní",N239,0)</f>
        <v>0</v>
      </c>
      <c r="BF239" s="110">
        <f>IF(U239="snížená",N239,0)</f>
        <v>0</v>
      </c>
      <c r="BG239" s="110">
        <f>IF(U239="zákl. přenesená",N239,0)</f>
        <v>0</v>
      </c>
      <c r="BH239" s="110">
        <f>IF(U239="sníž. přenesená",N239,0)</f>
        <v>0</v>
      </c>
      <c r="BI239" s="110">
        <f>IF(U239="nulová",N239,0)</f>
        <v>0</v>
      </c>
      <c r="BJ239" s="14" t="s">
        <v>9</v>
      </c>
      <c r="BK239" s="110">
        <f>L239*K239</f>
        <v>0</v>
      </c>
    </row>
    <row r="240" spans="2:63" s="1" customFormat="1" ht="22.35" customHeight="1">
      <c r="B240" s="31"/>
      <c r="C240" s="173" t="s">
        <v>3</v>
      </c>
      <c r="D240" s="173" t="s">
        <v>217</v>
      </c>
      <c r="E240" s="174" t="s">
        <v>3</v>
      </c>
      <c r="F240" s="257" t="s">
        <v>3</v>
      </c>
      <c r="G240" s="258"/>
      <c r="H240" s="258"/>
      <c r="I240" s="258"/>
      <c r="J240" s="175" t="s">
        <v>3</v>
      </c>
      <c r="K240" s="172"/>
      <c r="L240" s="253"/>
      <c r="M240" s="255"/>
      <c r="N240" s="256">
        <f t="shared" si="15"/>
        <v>0</v>
      </c>
      <c r="O240" s="255"/>
      <c r="P240" s="255"/>
      <c r="Q240" s="255"/>
      <c r="R240" s="33"/>
      <c r="T240" s="165" t="s">
        <v>3</v>
      </c>
      <c r="U240" s="176" t="s">
        <v>39</v>
      </c>
      <c r="V240" s="32"/>
      <c r="W240" s="32"/>
      <c r="X240" s="32"/>
      <c r="Y240" s="32"/>
      <c r="Z240" s="32"/>
      <c r="AA240" s="71"/>
      <c r="AT240" s="14" t="s">
        <v>350</v>
      </c>
      <c r="AU240" s="14" t="s">
        <v>9</v>
      </c>
      <c r="AY240" s="14" t="s">
        <v>350</v>
      </c>
      <c r="BE240" s="110">
        <f>IF(U240="základní",N240,0)</f>
        <v>0</v>
      </c>
      <c r="BF240" s="110">
        <f>IF(U240="snížená",N240,0)</f>
        <v>0</v>
      </c>
      <c r="BG240" s="110">
        <f>IF(U240="zákl. přenesená",N240,0)</f>
        <v>0</v>
      </c>
      <c r="BH240" s="110">
        <f>IF(U240="sníž. přenesená",N240,0)</f>
        <v>0</v>
      </c>
      <c r="BI240" s="110">
        <f>IF(U240="nulová",N240,0)</f>
        <v>0</v>
      </c>
      <c r="BJ240" s="14" t="s">
        <v>9</v>
      </c>
      <c r="BK240" s="110">
        <f>L240*K240</f>
        <v>0</v>
      </c>
    </row>
    <row r="241" spans="2:63" s="1" customFormat="1" ht="22.35" customHeight="1">
      <c r="B241" s="31"/>
      <c r="C241" s="173" t="s">
        <v>3</v>
      </c>
      <c r="D241" s="173" t="s">
        <v>217</v>
      </c>
      <c r="E241" s="174" t="s">
        <v>3</v>
      </c>
      <c r="F241" s="257" t="s">
        <v>3</v>
      </c>
      <c r="G241" s="258"/>
      <c r="H241" s="258"/>
      <c r="I241" s="258"/>
      <c r="J241" s="175" t="s">
        <v>3</v>
      </c>
      <c r="K241" s="172"/>
      <c r="L241" s="253"/>
      <c r="M241" s="255"/>
      <c r="N241" s="256">
        <f t="shared" si="15"/>
        <v>0</v>
      </c>
      <c r="O241" s="255"/>
      <c r="P241" s="255"/>
      <c r="Q241" s="255"/>
      <c r="R241" s="33"/>
      <c r="T241" s="165" t="s">
        <v>3</v>
      </c>
      <c r="U241" s="176" t="s">
        <v>39</v>
      </c>
      <c r="V241" s="52"/>
      <c r="W241" s="52"/>
      <c r="X241" s="52"/>
      <c r="Y241" s="52"/>
      <c r="Z241" s="52"/>
      <c r="AA241" s="54"/>
      <c r="AT241" s="14" t="s">
        <v>350</v>
      </c>
      <c r="AU241" s="14" t="s">
        <v>9</v>
      </c>
      <c r="AY241" s="14" t="s">
        <v>350</v>
      </c>
      <c r="BE241" s="110">
        <f>IF(U241="základní",N241,0)</f>
        <v>0</v>
      </c>
      <c r="BF241" s="110">
        <f>IF(U241="snížená",N241,0)</f>
        <v>0</v>
      </c>
      <c r="BG241" s="110">
        <f>IF(U241="zákl. přenesená",N241,0)</f>
        <v>0</v>
      </c>
      <c r="BH241" s="110">
        <f>IF(U241="sníž. přenesená",N241,0)</f>
        <v>0</v>
      </c>
      <c r="BI241" s="110">
        <f>IF(U241="nulová",N241,0)</f>
        <v>0</v>
      </c>
      <c r="BJ241" s="14" t="s">
        <v>9</v>
      </c>
      <c r="BK241" s="110">
        <f>L241*K241</f>
        <v>0</v>
      </c>
    </row>
    <row r="242" spans="2:18" s="1" customFormat="1" ht="6.95" customHeight="1">
      <c r="B242" s="55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7"/>
    </row>
  </sheetData>
  <mergeCells count="296">
    <mergeCell ref="H1:K1"/>
    <mergeCell ref="S2:AC2"/>
    <mergeCell ref="N206:Q206"/>
    <mergeCell ref="N210:Q210"/>
    <mergeCell ref="N212:Q212"/>
    <mergeCell ref="N214:Q214"/>
    <mergeCell ref="N220:Q220"/>
    <mergeCell ref="N222:Q222"/>
    <mergeCell ref="N229:Q229"/>
    <mergeCell ref="N196:Q196"/>
    <mergeCell ref="N197:Q197"/>
    <mergeCell ref="F227:I227"/>
    <mergeCell ref="L227:M227"/>
    <mergeCell ref="N227:Q227"/>
    <mergeCell ref="F228:I228"/>
    <mergeCell ref="L228:M228"/>
    <mergeCell ref="N228:Q228"/>
    <mergeCell ref="F219:I219"/>
    <mergeCell ref="L219:M219"/>
    <mergeCell ref="N219:Q219"/>
    <mergeCell ref="F221:I221"/>
    <mergeCell ref="L221:M221"/>
    <mergeCell ref="N221:Q221"/>
    <mergeCell ref="F223:I223"/>
    <mergeCell ref="N231:Q231"/>
    <mergeCell ref="N235:Q235"/>
    <mergeCell ref="F241:I241"/>
    <mergeCell ref="L241:M241"/>
    <mergeCell ref="N241:Q241"/>
    <mergeCell ref="N152:Q152"/>
    <mergeCell ref="N153:Q153"/>
    <mergeCell ref="N154:Q154"/>
    <mergeCell ref="N156:Q156"/>
    <mergeCell ref="N158:Q158"/>
    <mergeCell ref="N160:Q160"/>
    <mergeCell ref="N162:Q162"/>
    <mergeCell ref="N165:Q165"/>
    <mergeCell ref="N167:Q167"/>
    <mergeCell ref="N169:Q169"/>
    <mergeCell ref="N171:Q171"/>
    <mergeCell ref="N173:Q173"/>
    <mergeCell ref="N175:Q175"/>
    <mergeCell ref="N177:Q177"/>
    <mergeCell ref="N179:Q179"/>
    <mergeCell ref="N181:Q181"/>
    <mergeCell ref="N187:Q187"/>
    <mergeCell ref="N191:Q191"/>
    <mergeCell ref="N195:Q195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2:I232"/>
    <mergeCell ref="L232:M232"/>
    <mergeCell ref="N232:Q232"/>
    <mergeCell ref="F233:I233"/>
    <mergeCell ref="L233:M233"/>
    <mergeCell ref="N233:Q233"/>
    <mergeCell ref="F234:I234"/>
    <mergeCell ref="F237:I237"/>
    <mergeCell ref="L237:M237"/>
    <mergeCell ref="N237:Q237"/>
    <mergeCell ref="N236:Q236"/>
    <mergeCell ref="F230:I230"/>
    <mergeCell ref="L230:M230"/>
    <mergeCell ref="N230:Q230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L223:M223"/>
    <mergeCell ref="N223:Q223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1:I211"/>
    <mergeCell ref="L211:M211"/>
    <mergeCell ref="N211:Q211"/>
    <mergeCell ref="F213:I213"/>
    <mergeCell ref="L213:M213"/>
    <mergeCell ref="N213:Q213"/>
    <mergeCell ref="F215:I215"/>
    <mergeCell ref="L215:M215"/>
    <mergeCell ref="N215:Q21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198:I198"/>
    <mergeCell ref="L198:M198"/>
    <mergeCell ref="N198:Q198"/>
    <mergeCell ref="F203:I203"/>
    <mergeCell ref="L203:M203"/>
    <mergeCell ref="N203:Q203"/>
    <mergeCell ref="F205:I205"/>
    <mergeCell ref="L205:M205"/>
    <mergeCell ref="N205:Q205"/>
    <mergeCell ref="N199:Q199"/>
    <mergeCell ref="N200:Q200"/>
    <mergeCell ref="N201:Q201"/>
    <mergeCell ref="N202:Q202"/>
    <mergeCell ref="N204:Q204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0:I180"/>
    <mergeCell ref="L180:M180"/>
    <mergeCell ref="N180:Q180"/>
    <mergeCell ref="F182:I182"/>
    <mergeCell ref="L182:M182"/>
    <mergeCell ref="N182:Q182"/>
    <mergeCell ref="F183:I183"/>
    <mergeCell ref="L183:M183"/>
    <mergeCell ref="N183:Q183"/>
    <mergeCell ref="F174:I174"/>
    <mergeCell ref="L174:M174"/>
    <mergeCell ref="N174:Q174"/>
    <mergeCell ref="F176:I176"/>
    <mergeCell ref="L176:M176"/>
    <mergeCell ref="N176:Q176"/>
    <mergeCell ref="F178:I178"/>
    <mergeCell ref="L178:M178"/>
    <mergeCell ref="N178:Q178"/>
    <mergeCell ref="F168:I168"/>
    <mergeCell ref="L168:M168"/>
    <mergeCell ref="N168:Q168"/>
    <mergeCell ref="F170:I170"/>
    <mergeCell ref="L170:M170"/>
    <mergeCell ref="N170:Q170"/>
    <mergeCell ref="F172:I172"/>
    <mergeCell ref="L172:M172"/>
    <mergeCell ref="N172:Q17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57:I157"/>
    <mergeCell ref="L157:M157"/>
    <mergeCell ref="N157:Q157"/>
    <mergeCell ref="F159:I159"/>
    <mergeCell ref="L159:M159"/>
    <mergeCell ref="N159:Q159"/>
    <mergeCell ref="F161:I161"/>
    <mergeCell ref="L161:M161"/>
    <mergeCell ref="N161:Q161"/>
    <mergeCell ref="F144:P144"/>
    <mergeCell ref="M146:P146"/>
    <mergeCell ref="M148:Q148"/>
    <mergeCell ref="M149:Q149"/>
    <mergeCell ref="F151:I151"/>
    <mergeCell ref="L151:M151"/>
    <mergeCell ref="N151:Q151"/>
    <mergeCell ref="F155:I155"/>
    <mergeCell ref="L155:M155"/>
    <mergeCell ref="N155:Q155"/>
    <mergeCell ref="D130:H130"/>
    <mergeCell ref="N130:Q130"/>
    <mergeCell ref="D131:H131"/>
    <mergeCell ref="N131:Q131"/>
    <mergeCell ref="N132:Q132"/>
    <mergeCell ref="L134:Q134"/>
    <mergeCell ref="C140:Q140"/>
    <mergeCell ref="F142:P142"/>
    <mergeCell ref="F143:P143"/>
    <mergeCell ref="N122:Q122"/>
    <mergeCell ref="N123:Q123"/>
    <mergeCell ref="N124:Q124"/>
    <mergeCell ref="N126:Q126"/>
    <mergeCell ref="D127:H127"/>
    <mergeCell ref="N127:Q127"/>
    <mergeCell ref="D128:H128"/>
    <mergeCell ref="N128:Q128"/>
    <mergeCell ref="D129:H129"/>
    <mergeCell ref="N129:Q129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237:D242">
      <formula1>"K,M"</formula1>
    </dataValidation>
    <dataValidation type="list" allowBlank="1" showInputMessage="1" showErrorMessage="1" error="Povoleny jsou hodnoty základní, snížená, zákl. přenesená, sníž. přenesená, nulová." sqref="U237:U24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51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92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512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156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N100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ROUND((((SUM(BE100:BE107)+SUM(BE126:BE169))+SUM(BE171:BE175))),2)</f>
        <v>0</v>
      </c>
      <c r="I33" s="204"/>
      <c r="J33" s="204"/>
      <c r="K33" s="32"/>
      <c r="L33" s="32"/>
      <c r="M33" s="233">
        <f>ROUND(((ROUND((SUM(BE100:BE107)+SUM(BE126:BE169)),2)*F33)+SUM(BE171:BE175)*F33),2)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ROUND((((SUM(BF100:BF107)+SUM(BF126:BF169))+SUM(BF171:BF175))),2)</f>
        <v>0</v>
      </c>
      <c r="I34" s="204"/>
      <c r="J34" s="204"/>
      <c r="K34" s="32"/>
      <c r="L34" s="32"/>
      <c r="M34" s="233">
        <f>ROUND(((ROUND((SUM(BF100:BF107)+SUM(BF126:BF169)),2)*F34)+SUM(BF171:BF175)*F34),2)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ROUND((((SUM(BG100:BG107)+SUM(BG126:BG169))+SUM(BG171:BG175))),2)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ROUND((((SUM(BH100:BH107)+SUM(BH126:BH169))+SUM(BH171:BH175))),2)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ROUND((((SUM(BI100:BI107)+SUM(BI126:BI169))+SUM(BI171:BI175))),2)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512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ÚT - STROJNÍ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N126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163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N127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164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N128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166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N134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167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N138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168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N145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169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N156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170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N159</f>
        <v>0</v>
      </c>
      <c r="O96" s="220"/>
      <c r="P96" s="220"/>
      <c r="Q96" s="220"/>
      <c r="R96" s="129"/>
    </row>
    <row r="97" spans="2:18" s="7" customFormat="1" ht="24.95" customHeight="1">
      <c r="B97" s="124"/>
      <c r="C97" s="125"/>
      <c r="D97" s="126" t="s">
        <v>171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38">
        <f>N161</f>
        <v>0</v>
      </c>
      <c r="O97" s="239"/>
      <c r="P97" s="239"/>
      <c r="Q97" s="239"/>
      <c r="R97" s="127"/>
    </row>
    <row r="98" spans="2:18" s="7" customFormat="1" ht="21.75" customHeight="1">
      <c r="B98" s="124"/>
      <c r="C98" s="125"/>
      <c r="D98" s="126" t="s">
        <v>172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40">
        <f>N170</f>
        <v>0</v>
      </c>
      <c r="O98" s="239"/>
      <c r="P98" s="239"/>
      <c r="Q98" s="239"/>
      <c r="R98" s="127"/>
    </row>
    <row r="99" spans="2:18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123" t="s">
        <v>173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241">
        <f>ROUND(N101+N102+N103+N104+N105+N106,2)</f>
        <v>0</v>
      </c>
      <c r="O100" s="204"/>
      <c r="P100" s="204"/>
      <c r="Q100" s="204"/>
      <c r="R100" s="33"/>
      <c r="T100" s="130"/>
      <c r="U100" s="131" t="s">
        <v>38</v>
      </c>
    </row>
    <row r="101" spans="2:65" s="1" customFormat="1" ht="18" customHeight="1">
      <c r="B101" s="132"/>
      <c r="C101" s="133"/>
      <c r="D101" s="227" t="s">
        <v>174</v>
      </c>
      <c r="E101" s="242"/>
      <c r="F101" s="242"/>
      <c r="G101" s="242"/>
      <c r="H101" s="242"/>
      <c r="I101" s="133"/>
      <c r="J101" s="133"/>
      <c r="K101" s="133"/>
      <c r="L101" s="133"/>
      <c r="M101" s="133"/>
      <c r="N101" s="228">
        <f>ROUND(N89*T101,2)</f>
        <v>0</v>
      </c>
      <c r="O101" s="242"/>
      <c r="P101" s="242"/>
      <c r="Q101" s="242"/>
      <c r="R101" s="134"/>
      <c r="S101" s="133"/>
      <c r="T101" s="135"/>
      <c r="U101" s="136" t="s">
        <v>39</v>
      </c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8" t="s">
        <v>175</v>
      </c>
      <c r="AZ101" s="137"/>
      <c r="BA101" s="137"/>
      <c r="BB101" s="137"/>
      <c r="BC101" s="137"/>
      <c r="BD101" s="137"/>
      <c r="BE101" s="139">
        <f aca="true" t="shared" si="0" ref="BE101:BE106">IF(U101="základní",N101,0)</f>
        <v>0</v>
      </c>
      <c r="BF101" s="139">
        <f aca="true" t="shared" si="1" ref="BF101:BF106">IF(U101="snížená",N101,0)</f>
        <v>0</v>
      </c>
      <c r="BG101" s="139">
        <f aca="true" t="shared" si="2" ref="BG101:BG106">IF(U101="zákl. přenesená",N101,0)</f>
        <v>0</v>
      </c>
      <c r="BH101" s="139">
        <f aca="true" t="shared" si="3" ref="BH101:BH106">IF(U101="sníž. přenesená",N101,0)</f>
        <v>0</v>
      </c>
      <c r="BI101" s="139">
        <f aca="true" t="shared" si="4" ref="BI101:BI106">IF(U101="nulová",N101,0)</f>
        <v>0</v>
      </c>
      <c r="BJ101" s="138" t="s">
        <v>9</v>
      </c>
      <c r="BK101" s="137"/>
      <c r="BL101" s="137"/>
      <c r="BM101" s="137"/>
    </row>
    <row r="102" spans="2:65" s="1" customFormat="1" ht="18" customHeight="1">
      <c r="B102" s="132"/>
      <c r="C102" s="133"/>
      <c r="D102" s="227" t="s">
        <v>176</v>
      </c>
      <c r="E102" s="242"/>
      <c r="F102" s="242"/>
      <c r="G102" s="242"/>
      <c r="H102" s="242"/>
      <c r="I102" s="133"/>
      <c r="J102" s="133"/>
      <c r="K102" s="133"/>
      <c r="L102" s="133"/>
      <c r="M102" s="133"/>
      <c r="N102" s="228">
        <f>ROUND(N89*T102,2)</f>
        <v>0</v>
      </c>
      <c r="O102" s="242"/>
      <c r="P102" s="242"/>
      <c r="Q102" s="242"/>
      <c r="R102" s="134"/>
      <c r="S102" s="133"/>
      <c r="T102" s="135"/>
      <c r="U102" s="136" t="s">
        <v>39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175</v>
      </c>
      <c r="AZ102" s="137"/>
      <c r="BA102" s="137"/>
      <c r="BB102" s="137"/>
      <c r="BC102" s="137"/>
      <c r="BD102" s="137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9</v>
      </c>
      <c r="BK102" s="137"/>
      <c r="BL102" s="137"/>
      <c r="BM102" s="137"/>
    </row>
    <row r="103" spans="2:65" s="1" customFormat="1" ht="18" customHeight="1">
      <c r="B103" s="132"/>
      <c r="C103" s="133"/>
      <c r="D103" s="227" t="s">
        <v>177</v>
      </c>
      <c r="E103" s="242"/>
      <c r="F103" s="242"/>
      <c r="G103" s="242"/>
      <c r="H103" s="242"/>
      <c r="I103" s="133"/>
      <c r="J103" s="133"/>
      <c r="K103" s="133"/>
      <c r="L103" s="133"/>
      <c r="M103" s="133"/>
      <c r="N103" s="228">
        <f>ROUND(N89*T103,2)</f>
        <v>0</v>
      </c>
      <c r="O103" s="242"/>
      <c r="P103" s="242"/>
      <c r="Q103" s="242"/>
      <c r="R103" s="134"/>
      <c r="S103" s="133"/>
      <c r="T103" s="135"/>
      <c r="U103" s="136" t="s">
        <v>39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175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9</v>
      </c>
      <c r="BK103" s="137"/>
      <c r="BL103" s="137"/>
      <c r="BM103" s="137"/>
    </row>
    <row r="104" spans="2:65" s="1" customFormat="1" ht="18" customHeight="1">
      <c r="B104" s="132"/>
      <c r="C104" s="133"/>
      <c r="D104" s="227" t="s">
        <v>178</v>
      </c>
      <c r="E104" s="242"/>
      <c r="F104" s="242"/>
      <c r="G104" s="242"/>
      <c r="H104" s="242"/>
      <c r="I104" s="133"/>
      <c r="J104" s="133"/>
      <c r="K104" s="133"/>
      <c r="L104" s="133"/>
      <c r="M104" s="133"/>
      <c r="N104" s="228">
        <f>ROUND(N89*T104,2)</f>
        <v>0</v>
      </c>
      <c r="O104" s="242"/>
      <c r="P104" s="242"/>
      <c r="Q104" s="242"/>
      <c r="R104" s="134"/>
      <c r="S104" s="133"/>
      <c r="T104" s="135"/>
      <c r="U104" s="136" t="s">
        <v>39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175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9</v>
      </c>
      <c r="BK104" s="137"/>
      <c r="BL104" s="137"/>
      <c r="BM104" s="137"/>
    </row>
    <row r="105" spans="2:65" s="1" customFormat="1" ht="18" customHeight="1">
      <c r="B105" s="132"/>
      <c r="C105" s="133"/>
      <c r="D105" s="227" t="s">
        <v>179</v>
      </c>
      <c r="E105" s="242"/>
      <c r="F105" s="242"/>
      <c r="G105" s="242"/>
      <c r="H105" s="242"/>
      <c r="I105" s="133"/>
      <c r="J105" s="133"/>
      <c r="K105" s="133"/>
      <c r="L105" s="133"/>
      <c r="M105" s="133"/>
      <c r="N105" s="228">
        <f>ROUND(N89*T105,2)</f>
        <v>0</v>
      </c>
      <c r="O105" s="242"/>
      <c r="P105" s="242"/>
      <c r="Q105" s="242"/>
      <c r="R105" s="134"/>
      <c r="S105" s="133"/>
      <c r="T105" s="135"/>
      <c r="U105" s="136" t="s">
        <v>39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175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9</v>
      </c>
      <c r="BK105" s="137"/>
      <c r="BL105" s="137"/>
      <c r="BM105" s="137"/>
    </row>
    <row r="106" spans="2:65" s="1" customFormat="1" ht="18" customHeight="1">
      <c r="B106" s="132"/>
      <c r="C106" s="133"/>
      <c r="D106" s="140" t="s">
        <v>180</v>
      </c>
      <c r="E106" s="133"/>
      <c r="F106" s="133"/>
      <c r="G106" s="133"/>
      <c r="H106" s="133"/>
      <c r="I106" s="133"/>
      <c r="J106" s="133"/>
      <c r="K106" s="133"/>
      <c r="L106" s="133"/>
      <c r="M106" s="133"/>
      <c r="N106" s="228">
        <f>ROUND(N89*T106,2)</f>
        <v>0</v>
      </c>
      <c r="O106" s="242"/>
      <c r="P106" s="242"/>
      <c r="Q106" s="242"/>
      <c r="R106" s="134"/>
      <c r="S106" s="133"/>
      <c r="T106" s="141"/>
      <c r="U106" s="142" t="s">
        <v>39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181</v>
      </c>
      <c r="AZ106" s="137"/>
      <c r="BA106" s="137"/>
      <c r="BB106" s="137"/>
      <c r="BC106" s="137"/>
      <c r="BD106" s="137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9</v>
      </c>
      <c r="BK106" s="137"/>
      <c r="BL106" s="137"/>
      <c r="BM106" s="137"/>
    </row>
    <row r="107" spans="2:18" s="1" customFormat="1" ht="13.5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29.25" customHeight="1">
      <c r="B108" s="31"/>
      <c r="C108" s="115" t="s">
        <v>150</v>
      </c>
      <c r="D108" s="116"/>
      <c r="E108" s="116"/>
      <c r="F108" s="116"/>
      <c r="G108" s="116"/>
      <c r="H108" s="116"/>
      <c r="I108" s="116"/>
      <c r="J108" s="116"/>
      <c r="K108" s="116"/>
      <c r="L108" s="225">
        <f>ROUND(SUM(N89+N100),2)</f>
        <v>0</v>
      </c>
      <c r="M108" s="237"/>
      <c r="N108" s="237"/>
      <c r="O108" s="237"/>
      <c r="P108" s="237"/>
      <c r="Q108" s="237"/>
      <c r="R108" s="33"/>
    </row>
    <row r="109" spans="2:18" s="1" customFormat="1" ht="6.95" customHeight="1"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7"/>
    </row>
    <row r="113" spans="2:18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</row>
    <row r="114" spans="2:18" s="1" customFormat="1" ht="36.95" customHeight="1">
      <c r="B114" s="31"/>
      <c r="C114" s="185" t="s">
        <v>182</v>
      </c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33"/>
    </row>
    <row r="115" spans="2:18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30" customHeight="1">
      <c r="B116" s="31"/>
      <c r="C116" s="26" t="s">
        <v>18</v>
      </c>
      <c r="D116" s="32"/>
      <c r="E116" s="32"/>
      <c r="F116" s="229" t="str">
        <f>F6</f>
        <v>ODOLOV</v>
      </c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32"/>
      <c r="R116" s="33"/>
    </row>
    <row r="117" spans="2:18" ht="30" customHeight="1">
      <c r="B117" s="18"/>
      <c r="C117" s="26" t="s">
        <v>153</v>
      </c>
      <c r="D117" s="19"/>
      <c r="E117" s="19"/>
      <c r="F117" s="229" t="s">
        <v>512</v>
      </c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9"/>
      <c r="R117" s="20"/>
    </row>
    <row r="118" spans="2:18" s="1" customFormat="1" ht="36.95" customHeight="1">
      <c r="B118" s="31"/>
      <c r="C118" s="65" t="s">
        <v>155</v>
      </c>
      <c r="D118" s="32"/>
      <c r="E118" s="32"/>
      <c r="F118" s="205" t="str">
        <f>F8</f>
        <v>ÚT - STROJNÍ</v>
      </c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32"/>
      <c r="R118" s="33"/>
    </row>
    <row r="119" spans="2:18" s="1" customFormat="1" ht="6.9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18" s="1" customFormat="1" ht="18" customHeight="1">
      <c r="B120" s="31"/>
      <c r="C120" s="26" t="s">
        <v>22</v>
      </c>
      <c r="D120" s="32"/>
      <c r="E120" s="32"/>
      <c r="F120" s="24" t="str">
        <f>F10</f>
        <v xml:space="preserve"> </v>
      </c>
      <c r="G120" s="32"/>
      <c r="H120" s="32"/>
      <c r="I120" s="32"/>
      <c r="J120" s="32"/>
      <c r="K120" s="26" t="s">
        <v>24</v>
      </c>
      <c r="L120" s="32"/>
      <c r="M120" s="235" t="str">
        <f>IF(O10="","",O10)</f>
        <v>8.7.2016</v>
      </c>
      <c r="N120" s="204"/>
      <c r="O120" s="204"/>
      <c r="P120" s="204"/>
      <c r="Q120" s="32"/>
      <c r="R120" s="33"/>
    </row>
    <row r="121" spans="2:18" s="1" customFormat="1" ht="6.9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18" s="1" customFormat="1" ht="15">
      <c r="B122" s="31"/>
      <c r="C122" s="26" t="s">
        <v>26</v>
      </c>
      <c r="D122" s="32"/>
      <c r="E122" s="32"/>
      <c r="F122" s="24" t="str">
        <f>E13</f>
        <v xml:space="preserve"> </v>
      </c>
      <c r="G122" s="32"/>
      <c r="H122" s="32"/>
      <c r="I122" s="32"/>
      <c r="J122" s="32"/>
      <c r="K122" s="26" t="s">
        <v>31</v>
      </c>
      <c r="L122" s="32"/>
      <c r="M122" s="190" t="str">
        <f>E19</f>
        <v xml:space="preserve"> </v>
      </c>
      <c r="N122" s="204"/>
      <c r="O122" s="204"/>
      <c r="P122" s="204"/>
      <c r="Q122" s="204"/>
      <c r="R122" s="33"/>
    </row>
    <row r="123" spans="2:18" s="1" customFormat="1" ht="14.45" customHeight="1">
      <c r="B123" s="31"/>
      <c r="C123" s="26" t="s">
        <v>29</v>
      </c>
      <c r="D123" s="32"/>
      <c r="E123" s="32"/>
      <c r="F123" s="24" t="str">
        <f>IF(E16="","",E16)</f>
        <v>Vyplň údaj</v>
      </c>
      <c r="G123" s="32"/>
      <c r="H123" s="32"/>
      <c r="I123" s="32"/>
      <c r="J123" s="32"/>
      <c r="K123" s="26" t="s">
        <v>33</v>
      </c>
      <c r="L123" s="32"/>
      <c r="M123" s="190" t="str">
        <f>E22</f>
        <v xml:space="preserve"> </v>
      </c>
      <c r="N123" s="204"/>
      <c r="O123" s="204"/>
      <c r="P123" s="204"/>
      <c r="Q123" s="204"/>
      <c r="R123" s="33"/>
    </row>
    <row r="124" spans="2:18" s="1" customFormat="1" ht="10.35" customHeight="1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</row>
    <row r="125" spans="2:27" s="9" customFormat="1" ht="29.25" customHeight="1">
      <c r="B125" s="143"/>
      <c r="C125" s="144" t="s">
        <v>183</v>
      </c>
      <c r="D125" s="145" t="s">
        <v>184</v>
      </c>
      <c r="E125" s="145" t="s">
        <v>56</v>
      </c>
      <c r="F125" s="243" t="s">
        <v>185</v>
      </c>
      <c r="G125" s="244"/>
      <c r="H125" s="244"/>
      <c r="I125" s="244"/>
      <c r="J125" s="145" t="s">
        <v>186</v>
      </c>
      <c r="K125" s="145" t="s">
        <v>187</v>
      </c>
      <c r="L125" s="245" t="s">
        <v>188</v>
      </c>
      <c r="M125" s="244"/>
      <c r="N125" s="243" t="s">
        <v>160</v>
      </c>
      <c r="O125" s="244"/>
      <c r="P125" s="244"/>
      <c r="Q125" s="246"/>
      <c r="R125" s="146"/>
      <c r="T125" s="73" t="s">
        <v>189</v>
      </c>
      <c r="U125" s="74" t="s">
        <v>38</v>
      </c>
      <c r="V125" s="74" t="s">
        <v>190</v>
      </c>
      <c r="W125" s="74" t="s">
        <v>191</v>
      </c>
      <c r="X125" s="74" t="s">
        <v>192</v>
      </c>
      <c r="Y125" s="74" t="s">
        <v>193</v>
      </c>
      <c r="Z125" s="74" t="s">
        <v>194</v>
      </c>
      <c r="AA125" s="75" t="s">
        <v>195</v>
      </c>
    </row>
    <row r="126" spans="2:63" s="1" customFormat="1" ht="29.25" customHeight="1">
      <c r="B126" s="31"/>
      <c r="C126" s="77" t="s">
        <v>157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260">
        <f>BK126</f>
        <v>0</v>
      </c>
      <c r="O126" s="261"/>
      <c r="P126" s="261"/>
      <c r="Q126" s="261"/>
      <c r="R126" s="33"/>
      <c r="T126" s="76"/>
      <c r="U126" s="47"/>
      <c r="V126" s="47"/>
      <c r="W126" s="147">
        <f>W127+W161+W170</f>
        <v>0</v>
      </c>
      <c r="X126" s="47"/>
      <c r="Y126" s="147">
        <f>Y127+Y161+Y170</f>
        <v>0.10672000000000001</v>
      </c>
      <c r="Z126" s="47"/>
      <c r="AA126" s="148">
        <f>AA127+AA161+AA170</f>
        <v>0</v>
      </c>
      <c r="AT126" s="14" t="s">
        <v>73</v>
      </c>
      <c r="AU126" s="14" t="s">
        <v>162</v>
      </c>
      <c r="BK126" s="149">
        <f>BK127+BK161+BK170</f>
        <v>0</v>
      </c>
    </row>
    <row r="127" spans="2:63" s="10" customFormat="1" ht="37.35" customHeight="1">
      <c r="B127" s="150"/>
      <c r="C127" s="151"/>
      <c r="D127" s="152" t="s">
        <v>163</v>
      </c>
      <c r="E127" s="152"/>
      <c r="F127" s="152"/>
      <c r="G127" s="152"/>
      <c r="H127" s="152"/>
      <c r="I127" s="152"/>
      <c r="J127" s="152"/>
      <c r="K127" s="152"/>
      <c r="L127" s="152"/>
      <c r="M127" s="152"/>
      <c r="N127" s="240">
        <f>BK127</f>
        <v>0</v>
      </c>
      <c r="O127" s="238"/>
      <c r="P127" s="238"/>
      <c r="Q127" s="238"/>
      <c r="R127" s="153"/>
      <c r="T127" s="154"/>
      <c r="U127" s="151"/>
      <c r="V127" s="151"/>
      <c r="W127" s="155">
        <f>W128+W134+W138+W145+W156+W159</f>
        <v>0</v>
      </c>
      <c r="X127" s="151"/>
      <c r="Y127" s="155">
        <f>Y128+Y134+Y138+Y145+Y156+Y159</f>
        <v>0.10672000000000001</v>
      </c>
      <c r="Z127" s="151"/>
      <c r="AA127" s="156">
        <f>AA128+AA134+AA138+AA145+AA156+AA159</f>
        <v>0</v>
      </c>
      <c r="AR127" s="157" t="s">
        <v>84</v>
      </c>
      <c r="AT127" s="158" t="s">
        <v>73</v>
      </c>
      <c r="AU127" s="158" t="s">
        <v>74</v>
      </c>
      <c r="AY127" s="157" t="s">
        <v>196</v>
      </c>
      <c r="BK127" s="159">
        <f>BK128+BK134+BK138+BK145+BK156+BK159</f>
        <v>0</v>
      </c>
    </row>
    <row r="128" spans="2:63" s="10" customFormat="1" ht="19.9" customHeight="1">
      <c r="B128" s="150"/>
      <c r="C128" s="151"/>
      <c r="D128" s="160" t="s">
        <v>164</v>
      </c>
      <c r="E128" s="160"/>
      <c r="F128" s="160"/>
      <c r="G128" s="160"/>
      <c r="H128" s="160"/>
      <c r="I128" s="160"/>
      <c r="J128" s="160"/>
      <c r="K128" s="160"/>
      <c r="L128" s="160"/>
      <c r="M128" s="160"/>
      <c r="N128" s="262">
        <f>BK128</f>
        <v>0</v>
      </c>
      <c r="O128" s="263"/>
      <c r="P128" s="263"/>
      <c r="Q128" s="263"/>
      <c r="R128" s="153"/>
      <c r="T128" s="154"/>
      <c r="U128" s="151"/>
      <c r="V128" s="151"/>
      <c r="W128" s="155">
        <f>SUM(W129:W133)</f>
        <v>0</v>
      </c>
      <c r="X128" s="151"/>
      <c r="Y128" s="155">
        <f>SUM(Y129:Y133)</f>
        <v>0</v>
      </c>
      <c r="Z128" s="151"/>
      <c r="AA128" s="156">
        <f>SUM(AA129:AA133)</f>
        <v>0</v>
      </c>
      <c r="AR128" s="157" t="s">
        <v>84</v>
      </c>
      <c r="AT128" s="158" t="s">
        <v>73</v>
      </c>
      <c r="AU128" s="158" t="s">
        <v>9</v>
      </c>
      <c r="AY128" s="157" t="s">
        <v>196</v>
      </c>
      <c r="BK128" s="159">
        <f>SUM(BK129:BK133)</f>
        <v>0</v>
      </c>
    </row>
    <row r="129" spans="2:65" s="1" customFormat="1" ht="57" customHeight="1">
      <c r="B129" s="132"/>
      <c r="C129" s="161" t="s">
        <v>242</v>
      </c>
      <c r="D129" s="161" t="s">
        <v>198</v>
      </c>
      <c r="E129" s="162" t="s">
        <v>213</v>
      </c>
      <c r="F129" s="247" t="s">
        <v>513</v>
      </c>
      <c r="G129" s="248"/>
      <c r="H129" s="248"/>
      <c r="I129" s="248"/>
      <c r="J129" s="163" t="s">
        <v>201</v>
      </c>
      <c r="K129" s="164">
        <v>5</v>
      </c>
      <c r="L129" s="249">
        <v>0</v>
      </c>
      <c r="M129" s="248"/>
      <c r="N129" s="250">
        <f>ROUND(L129*K129,0)</f>
        <v>0</v>
      </c>
      <c r="O129" s="251"/>
      <c r="P129" s="251"/>
      <c r="Q129" s="251"/>
      <c r="R129" s="134"/>
      <c r="T129" s="165" t="s">
        <v>3</v>
      </c>
      <c r="U129" s="40" t="s">
        <v>39</v>
      </c>
      <c r="V129" s="32"/>
      <c r="W129" s="166">
        <f>V129*K129</f>
        <v>0</v>
      </c>
      <c r="X129" s="166">
        <v>0</v>
      </c>
      <c r="Y129" s="166">
        <f>X129*K129</f>
        <v>0</v>
      </c>
      <c r="Z129" s="166">
        <v>0</v>
      </c>
      <c r="AA129" s="167">
        <f>Z129*K129</f>
        <v>0</v>
      </c>
      <c r="AR129" s="14" t="s">
        <v>202</v>
      </c>
      <c r="AT129" s="14" t="s">
        <v>198</v>
      </c>
      <c r="AU129" s="14" t="s">
        <v>84</v>
      </c>
      <c r="AY129" s="14" t="s">
        <v>196</v>
      </c>
      <c r="BE129" s="110">
        <f>IF(U129="základní",N129,0)</f>
        <v>0</v>
      </c>
      <c r="BF129" s="110">
        <f>IF(U129="snížená",N129,0)</f>
        <v>0</v>
      </c>
      <c r="BG129" s="110">
        <f>IF(U129="zákl. přenesená",N129,0)</f>
        <v>0</v>
      </c>
      <c r="BH129" s="110">
        <f>IF(U129="sníž. přenesená",N129,0)</f>
        <v>0</v>
      </c>
      <c r="BI129" s="110">
        <f>IF(U129="nulová",N129,0)</f>
        <v>0</v>
      </c>
      <c r="BJ129" s="14" t="s">
        <v>9</v>
      </c>
      <c r="BK129" s="110">
        <f>ROUND(L129*K129,0)</f>
        <v>0</v>
      </c>
      <c r="BL129" s="14" t="s">
        <v>203</v>
      </c>
      <c r="BM129" s="14" t="s">
        <v>514</v>
      </c>
    </row>
    <row r="130" spans="2:65" s="1" customFormat="1" ht="57" customHeight="1">
      <c r="B130" s="132"/>
      <c r="C130" s="161" t="s">
        <v>212</v>
      </c>
      <c r="D130" s="161" t="s">
        <v>198</v>
      </c>
      <c r="E130" s="162" t="s">
        <v>515</v>
      </c>
      <c r="F130" s="247" t="s">
        <v>516</v>
      </c>
      <c r="G130" s="248"/>
      <c r="H130" s="248"/>
      <c r="I130" s="248"/>
      <c r="J130" s="163" t="s">
        <v>201</v>
      </c>
      <c r="K130" s="164">
        <v>3</v>
      </c>
      <c r="L130" s="249">
        <v>0</v>
      </c>
      <c r="M130" s="248"/>
      <c r="N130" s="250">
        <f>ROUND(L130*K130,0)</f>
        <v>0</v>
      </c>
      <c r="O130" s="251"/>
      <c r="P130" s="251"/>
      <c r="Q130" s="251"/>
      <c r="R130" s="134"/>
      <c r="T130" s="165" t="s">
        <v>3</v>
      </c>
      <c r="U130" s="40" t="s">
        <v>39</v>
      </c>
      <c r="V130" s="32"/>
      <c r="W130" s="166">
        <f>V130*K130</f>
        <v>0</v>
      </c>
      <c r="X130" s="166">
        <v>0</v>
      </c>
      <c r="Y130" s="166">
        <f>X130*K130</f>
        <v>0</v>
      </c>
      <c r="Z130" s="166">
        <v>0</v>
      </c>
      <c r="AA130" s="167">
        <f>Z130*K130</f>
        <v>0</v>
      </c>
      <c r="AR130" s="14" t="s">
        <v>202</v>
      </c>
      <c r="AT130" s="14" t="s">
        <v>198</v>
      </c>
      <c r="AU130" s="14" t="s">
        <v>84</v>
      </c>
      <c r="AY130" s="14" t="s">
        <v>196</v>
      </c>
      <c r="BE130" s="110">
        <f>IF(U130="základní",N130,0)</f>
        <v>0</v>
      </c>
      <c r="BF130" s="110">
        <f>IF(U130="snížená",N130,0)</f>
        <v>0</v>
      </c>
      <c r="BG130" s="110">
        <f>IF(U130="zákl. přenesená",N130,0)</f>
        <v>0</v>
      </c>
      <c r="BH130" s="110">
        <f>IF(U130="sníž. přenesená",N130,0)</f>
        <v>0</v>
      </c>
      <c r="BI130" s="110">
        <f>IF(U130="nulová",N130,0)</f>
        <v>0</v>
      </c>
      <c r="BJ130" s="14" t="s">
        <v>9</v>
      </c>
      <c r="BK130" s="110">
        <f>ROUND(L130*K130,0)</f>
        <v>0</v>
      </c>
      <c r="BL130" s="14" t="s">
        <v>203</v>
      </c>
      <c r="BM130" s="14" t="s">
        <v>517</v>
      </c>
    </row>
    <row r="131" spans="2:65" s="1" customFormat="1" ht="57" customHeight="1">
      <c r="B131" s="132"/>
      <c r="C131" s="161" t="s">
        <v>9</v>
      </c>
      <c r="D131" s="161" t="s">
        <v>198</v>
      </c>
      <c r="E131" s="162" t="s">
        <v>199</v>
      </c>
      <c r="F131" s="247" t="s">
        <v>200</v>
      </c>
      <c r="G131" s="248"/>
      <c r="H131" s="248"/>
      <c r="I131" s="248"/>
      <c r="J131" s="163" t="s">
        <v>201</v>
      </c>
      <c r="K131" s="164">
        <v>10</v>
      </c>
      <c r="L131" s="249">
        <v>0</v>
      </c>
      <c r="M131" s="248"/>
      <c r="N131" s="250">
        <f>ROUND(L131*K131,0)</f>
        <v>0</v>
      </c>
      <c r="O131" s="251"/>
      <c r="P131" s="251"/>
      <c r="Q131" s="251"/>
      <c r="R131" s="134"/>
      <c r="T131" s="165" t="s">
        <v>3</v>
      </c>
      <c r="U131" s="40" t="s">
        <v>39</v>
      </c>
      <c r="V131" s="32"/>
      <c r="W131" s="166">
        <f>V131*K131</f>
        <v>0</v>
      </c>
      <c r="X131" s="166">
        <v>0</v>
      </c>
      <c r="Y131" s="166">
        <f>X131*K131</f>
        <v>0</v>
      </c>
      <c r="Z131" s="166">
        <v>0</v>
      </c>
      <c r="AA131" s="167">
        <f>Z131*K131</f>
        <v>0</v>
      </c>
      <c r="AR131" s="14" t="s">
        <v>202</v>
      </c>
      <c r="AT131" s="14" t="s">
        <v>198</v>
      </c>
      <c r="AU131" s="14" t="s">
        <v>84</v>
      </c>
      <c r="AY131" s="14" t="s">
        <v>196</v>
      </c>
      <c r="BE131" s="110">
        <f>IF(U131="základní",N131,0)</f>
        <v>0</v>
      </c>
      <c r="BF131" s="110">
        <f>IF(U131="snížená",N131,0)</f>
        <v>0</v>
      </c>
      <c r="BG131" s="110">
        <f>IF(U131="zákl. přenesená",N131,0)</f>
        <v>0</v>
      </c>
      <c r="BH131" s="110">
        <f>IF(U131="sníž. přenesená",N131,0)</f>
        <v>0</v>
      </c>
      <c r="BI131" s="110">
        <f>IF(U131="nulová",N131,0)</f>
        <v>0</v>
      </c>
      <c r="BJ131" s="14" t="s">
        <v>9</v>
      </c>
      <c r="BK131" s="110">
        <f>ROUND(L131*K131,0)</f>
        <v>0</v>
      </c>
      <c r="BL131" s="14" t="s">
        <v>203</v>
      </c>
      <c r="BM131" s="14" t="s">
        <v>518</v>
      </c>
    </row>
    <row r="132" spans="2:65" s="1" customFormat="1" ht="31.5" customHeight="1">
      <c r="B132" s="132"/>
      <c r="C132" s="168" t="s">
        <v>216</v>
      </c>
      <c r="D132" s="168" t="s">
        <v>217</v>
      </c>
      <c r="E132" s="169" t="s">
        <v>218</v>
      </c>
      <c r="F132" s="252" t="s">
        <v>219</v>
      </c>
      <c r="G132" s="251"/>
      <c r="H132" s="251"/>
      <c r="I132" s="251"/>
      <c r="J132" s="170" t="s">
        <v>201</v>
      </c>
      <c r="K132" s="171">
        <v>17</v>
      </c>
      <c r="L132" s="253">
        <v>0</v>
      </c>
      <c r="M132" s="251"/>
      <c r="N132" s="254">
        <f>ROUND(L132*K132,0)</f>
        <v>0</v>
      </c>
      <c r="O132" s="251"/>
      <c r="P132" s="251"/>
      <c r="Q132" s="251"/>
      <c r="R132" s="134"/>
      <c r="T132" s="165" t="s">
        <v>3</v>
      </c>
      <c r="U132" s="40" t="s">
        <v>39</v>
      </c>
      <c r="V132" s="32"/>
      <c r="W132" s="166">
        <f>V132*K132</f>
        <v>0</v>
      </c>
      <c r="X132" s="166">
        <v>0</v>
      </c>
      <c r="Y132" s="166">
        <f>X132*K132</f>
        <v>0</v>
      </c>
      <c r="Z132" s="166">
        <v>0</v>
      </c>
      <c r="AA132" s="167">
        <f>Z132*K132</f>
        <v>0</v>
      </c>
      <c r="AR132" s="14" t="s">
        <v>203</v>
      </c>
      <c r="AT132" s="14" t="s">
        <v>217</v>
      </c>
      <c r="AU132" s="14" t="s">
        <v>84</v>
      </c>
      <c r="AY132" s="14" t="s">
        <v>196</v>
      </c>
      <c r="BE132" s="110">
        <f>IF(U132="základní",N132,0)</f>
        <v>0</v>
      </c>
      <c r="BF132" s="110">
        <f>IF(U132="snížená",N132,0)</f>
        <v>0</v>
      </c>
      <c r="BG132" s="110">
        <f>IF(U132="zákl. přenesená",N132,0)</f>
        <v>0</v>
      </c>
      <c r="BH132" s="110">
        <f>IF(U132="sníž. přenesená",N132,0)</f>
        <v>0</v>
      </c>
      <c r="BI132" s="110">
        <f>IF(U132="nulová",N132,0)</f>
        <v>0</v>
      </c>
      <c r="BJ132" s="14" t="s">
        <v>9</v>
      </c>
      <c r="BK132" s="110">
        <f>ROUND(L132*K132,0)</f>
        <v>0</v>
      </c>
      <c r="BL132" s="14" t="s">
        <v>203</v>
      </c>
      <c r="BM132" s="14" t="s">
        <v>519</v>
      </c>
    </row>
    <row r="133" spans="2:65" s="1" customFormat="1" ht="31.5" customHeight="1">
      <c r="B133" s="132"/>
      <c r="C133" s="168" t="s">
        <v>221</v>
      </c>
      <c r="D133" s="168" t="s">
        <v>217</v>
      </c>
      <c r="E133" s="169" t="s">
        <v>222</v>
      </c>
      <c r="F133" s="252" t="s">
        <v>223</v>
      </c>
      <c r="G133" s="251"/>
      <c r="H133" s="251"/>
      <c r="I133" s="251"/>
      <c r="J133" s="170" t="s">
        <v>224</v>
      </c>
      <c r="K133" s="172">
        <v>0</v>
      </c>
      <c r="L133" s="253">
        <v>0</v>
      </c>
      <c r="M133" s="251"/>
      <c r="N133" s="254">
        <f>ROUND(L133*K133,0)</f>
        <v>0</v>
      </c>
      <c r="O133" s="251"/>
      <c r="P133" s="251"/>
      <c r="Q133" s="251"/>
      <c r="R133" s="134"/>
      <c r="T133" s="165" t="s">
        <v>3</v>
      </c>
      <c r="U133" s="40" t="s">
        <v>39</v>
      </c>
      <c r="V133" s="32"/>
      <c r="W133" s="166">
        <f>V133*K133</f>
        <v>0</v>
      </c>
      <c r="X133" s="166">
        <v>0</v>
      </c>
      <c r="Y133" s="166">
        <f>X133*K133</f>
        <v>0</v>
      </c>
      <c r="Z133" s="166">
        <v>0</v>
      </c>
      <c r="AA133" s="167">
        <f>Z133*K133</f>
        <v>0</v>
      </c>
      <c r="AR133" s="14" t="s">
        <v>203</v>
      </c>
      <c r="AT133" s="14" t="s">
        <v>217</v>
      </c>
      <c r="AU133" s="14" t="s">
        <v>84</v>
      </c>
      <c r="AY133" s="14" t="s">
        <v>196</v>
      </c>
      <c r="BE133" s="110">
        <f>IF(U133="základní",N133,0)</f>
        <v>0</v>
      </c>
      <c r="BF133" s="110">
        <f>IF(U133="snížená",N133,0)</f>
        <v>0</v>
      </c>
      <c r="BG133" s="110">
        <f>IF(U133="zákl. přenesená",N133,0)</f>
        <v>0</v>
      </c>
      <c r="BH133" s="110">
        <f>IF(U133="sníž. přenesená",N133,0)</f>
        <v>0</v>
      </c>
      <c r="BI133" s="110">
        <f>IF(U133="nulová",N133,0)</f>
        <v>0</v>
      </c>
      <c r="BJ133" s="14" t="s">
        <v>9</v>
      </c>
      <c r="BK133" s="110">
        <f>ROUND(L133*K133,0)</f>
        <v>0</v>
      </c>
      <c r="BL133" s="14" t="s">
        <v>203</v>
      </c>
      <c r="BM133" s="14" t="s">
        <v>520</v>
      </c>
    </row>
    <row r="134" spans="2:63" s="10" customFormat="1" ht="29.85" customHeight="1">
      <c r="B134" s="150"/>
      <c r="C134" s="151"/>
      <c r="D134" s="160" t="s">
        <v>166</v>
      </c>
      <c r="E134" s="160"/>
      <c r="F134" s="160"/>
      <c r="G134" s="160"/>
      <c r="H134" s="160"/>
      <c r="I134" s="160"/>
      <c r="J134" s="160"/>
      <c r="K134" s="160"/>
      <c r="L134" s="160"/>
      <c r="M134" s="160"/>
      <c r="N134" s="264">
        <f>BK134</f>
        <v>0</v>
      </c>
      <c r="O134" s="265"/>
      <c r="P134" s="265"/>
      <c r="Q134" s="265"/>
      <c r="R134" s="153"/>
      <c r="T134" s="154"/>
      <c r="U134" s="151"/>
      <c r="V134" s="151"/>
      <c r="W134" s="155">
        <f>SUM(W135:W137)</f>
        <v>0</v>
      </c>
      <c r="X134" s="151"/>
      <c r="Y134" s="155">
        <f>SUM(Y135:Y137)</f>
        <v>0.025779999999999997</v>
      </c>
      <c r="Z134" s="151"/>
      <c r="AA134" s="156">
        <f>SUM(AA135:AA137)</f>
        <v>0</v>
      </c>
      <c r="AR134" s="157" t="s">
        <v>84</v>
      </c>
      <c r="AT134" s="158" t="s">
        <v>73</v>
      </c>
      <c r="AU134" s="158" t="s">
        <v>9</v>
      </c>
      <c r="AY134" s="157" t="s">
        <v>196</v>
      </c>
      <c r="BK134" s="159">
        <f>SUM(BK135:BK137)</f>
        <v>0</v>
      </c>
    </row>
    <row r="135" spans="2:65" s="1" customFormat="1" ht="22.5" customHeight="1">
      <c r="B135" s="132"/>
      <c r="C135" s="168" t="s">
        <v>247</v>
      </c>
      <c r="D135" s="168" t="s">
        <v>217</v>
      </c>
      <c r="E135" s="169" t="s">
        <v>243</v>
      </c>
      <c r="F135" s="252" t="s">
        <v>244</v>
      </c>
      <c r="G135" s="251"/>
      <c r="H135" s="251"/>
      <c r="I135" s="251"/>
      <c r="J135" s="170" t="s">
        <v>245</v>
      </c>
      <c r="K135" s="171">
        <v>10</v>
      </c>
      <c r="L135" s="253">
        <v>0</v>
      </c>
      <c r="M135" s="251"/>
      <c r="N135" s="254">
        <f>ROUND(L135*K135,0)</f>
        <v>0</v>
      </c>
      <c r="O135" s="251"/>
      <c r="P135" s="251"/>
      <c r="Q135" s="251"/>
      <c r="R135" s="134"/>
      <c r="T135" s="165" t="s">
        <v>3</v>
      </c>
      <c r="U135" s="40" t="s">
        <v>39</v>
      </c>
      <c r="V135" s="32"/>
      <c r="W135" s="166">
        <f>V135*K135</f>
        <v>0</v>
      </c>
      <c r="X135" s="166">
        <v>0.00113</v>
      </c>
      <c r="Y135" s="166">
        <f>X135*K135</f>
        <v>0.0113</v>
      </c>
      <c r="Z135" s="166">
        <v>0</v>
      </c>
      <c r="AA135" s="167">
        <f>Z135*K135</f>
        <v>0</v>
      </c>
      <c r="AR135" s="14" t="s">
        <v>203</v>
      </c>
      <c r="AT135" s="14" t="s">
        <v>217</v>
      </c>
      <c r="AU135" s="14" t="s">
        <v>84</v>
      </c>
      <c r="AY135" s="14" t="s">
        <v>196</v>
      </c>
      <c r="BE135" s="110">
        <f>IF(U135="základní",N135,0)</f>
        <v>0</v>
      </c>
      <c r="BF135" s="110">
        <f>IF(U135="snížená",N135,0)</f>
        <v>0</v>
      </c>
      <c r="BG135" s="110">
        <f>IF(U135="zákl. přenesená",N135,0)</f>
        <v>0</v>
      </c>
      <c r="BH135" s="110">
        <f>IF(U135="sníž. přenesená",N135,0)</f>
        <v>0</v>
      </c>
      <c r="BI135" s="110">
        <f>IF(U135="nulová",N135,0)</f>
        <v>0</v>
      </c>
      <c r="BJ135" s="14" t="s">
        <v>9</v>
      </c>
      <c r="BK135" s="110">
        <f>ROUND(L135*K135,0)</f>
        <v>0</v>
      </c>
      <c r="BL135" s="14" t="s">
        <v>203</v>
      </c>
      <c r="BM135" s="14" t="s">
        <v>521</v>
      </c>
    </row>
    <row r="136" spans="2:65" s="1" customFormat="1" ht="44.25" customHeight="1">
      <c r="B136" s="132"/>
      <c r="C136" s="168" t="s">
        <v>256</v>
      </c>
      <c r="D136" s="168" t="s">
        <v>217</v>
      </c>
      <c r="E136" s="169" t="s">
        <v>248</v>
      </c>
      <c r="F136" s="252" t="s">
        <v>522</v>
      </c>
      <c r="G136" s="251"/>
      <c r="H136" s="251"/>
      <c r="I136" s="251"/>
      <c r="J136" s="170" t="s">
        <v>250</v>
      </c>
      <c r="K136" s="171">
        <v>1</v>
      </c>
      <c r="L136" s="253">
        <v>0</v>
      </c>
      <c r="M136" s="251"/>
      <c r="N136" s="254">
        <f>ROUND(L136*K136,0)</f>
        <v>0</v>
      </c>
      <c r="O136" s="251"/>
      <c r="P136" s="251"/>
      <c r="Q136" s="251"/>
      <c r="R136" s="134"/>
      <c r="T136" s="165" t="s">
        <v>3</v>
      </c>
      <c r="U136" s="40" t="s">
        <v>39</v>
      </c>
      <c r="V136" s="32"/>
      <c r="W136" s="166">
        <f>V136*K136</f>
        <v>0</v>
      </c>
      <c r="X136" s="166">
        <v>0.01448</v>
      </c>
      <c r="Y136" s="166">
        <f>X136*K136</f>
        <v>0.01448</v>
      </c>
      <c r="Z136" s="166">
        <v>0</v>
      </c>
      <c r="AA136" s="167">
        <f>Z136*K136</f>
        <v>0</v>
      </c>
      <c r="AR136" s="14" t="s">
        <v>203</v>
      </c>
      <c r="AT136" s="14" t="s">
        <v>217</v>
      </c>
      <c r="AU136" s="14" t="s">
        <v>84</v>
      </c>
      <c r="AY136" s="14" t="s">
        <v>196</v>
      </c>
      <c r="BE136" s="110">
        <f>IF(U136="základní",N136,0)</f>
        <v>0</v>
      </c>
      <c r="BF136" s="110">
        <f>IF(U136="snížená",N136,0)</f>
        <v>0</v>
      </c>
      <c r="BG136" s="110">
        <f>IF(U136="zákl. přenesená",N136,0)</f>
        <v>0</v>
      </c>
      <c r="BH136" s="110">
        <f>IF(U136="sníž. přenesená",N136,0)</f>
        <v>0</v>
      </c>
      <c r="BI136" s="110">
        <f>IF(U136="nulová",N136,0)</f>
        <v>0</v>
      </c>
      <c r="BJ136" s="14" t="s">
        <v>9</v>
      </c>
      <c r="BK136" s="110">
        <f>ROUND(L136*K136,0)</f>
        <v>0</v>
      </c>
      <c r="BL136" s="14" t="s">
        <v>203</v>
      </c>
      <c r="BM136" s="14" t="s">
        <v>523</v>
      </c>
    </row>
    <row r="137" spans="2:65" s="1" customFormat="1" ht="31.5" customHeight="1">
      <c r="B137" s="132"/>
      <c r="C137" s="168" t="s">
        <v>395</v>
      </c>
      <c r="D137" s="168" t="s">
        <v>217</v>
      </c>
      <c r="E137" s="169" t="s">
        <v>257</v>
      </c>
      <c r="F137" s="252" t="s">
        <v>258</v>
      </c>
      <c r="G137" s="251"/>
      <c r="H137" s="251"/>
      <c r="I137" s="251"/>
      <c r="J137" s="170" t="s">
        <v>224</v>
      </c>
      <c r="K137" s="172">
        <v>0</v>
      </c>
      <c r="L137" s="253">
        <v>0</v>
      </c>
      <c r="M137" s="251"/>
      <c r="N137" s="254">
        <f>ROUND(L137*K137,0)</f>
        <v>0</v>
      </c>
      <c r="O137" s="251"/>
      <c r="P137" s="251"/>
      <c r="Q137" s="251"/>
      <c r="R137" s="134"/>
      <c r="T137" s="165" t="s">
        <v>3</v>
      </c>
      <c r="U137" s="40" t="s">
        <v>39</v>
      </c>
      <c r="V137" s="32"/>
      <c r="W137" s="166">
        <f>V137*K137</f>
        <v>0</v>
      </c>
      <c r="X137" s="166">
        <v>0</v>
      </c>
      <c r="Y137" s="166">
        <f>X137*K137</f>
        <v>0</v>
      </c>
      <c r="Z137" s="166">
        <v>0</v>
      </c>
      <c r="AA137" s="167">
        <f>Z137*K137</f>
        <v>0</v>
      </c>
      <c r="AR137" s="14" t="s">
        <v>203</v>
      </c>
      <c r="AT137" s="14" t="s">
        <v>217</v>
      </c>
      <c r="AU137" s="14" t="s">
        <v>84</v>
      </c>
      <c r="AY137" s="14" t="s">
        <v>196</v>
      </c>
      <c r="BE137" s="110">
        <f>IF(U137="základní",N137,0)</f>
        <v>0</v>
      </c>
      <c r="BF137" s="110">
        <f>IF(U137="snížená",N137,0)</f>
        <v>0</v>
      </c>
      <c r="BG137" s="110">
        <f>IF(U137="zákl. přenesená",N137,0)</f>
        <v>0</v>
      </c>
      <c r="BH137" s="110">
        <f>IF(U137="sníž. přenesená",N137,0)</f>
        <v>0</v>
      </c>
      <c r="BI137" s="110">
        <f>IF(U137="nulová",N137,0)</f>
        <v>0</v>
      </c>
      <c r="BJ137" s="14" t="s">
        <v>9</v>
      </c>
      <c r="BK137" s="110">
        <f>ROUND(L137*K137,0)</f>
        <v>0</v>
      </c>
      <c r="BL137" s="14" t="s">
        <v>203</v>
      </c>
      <c r="BM137" s="14" t="s">
        <v>524</v>
      </c>
    </row>
    <row r="138" spans="2:63" s="10" customFormat="1" ht="29.85" customHeight="1">
      <c r="B138" s="150"/>
      <c r="C138" s="151"/>
      <c r="D138" s="160" t="s">
        <v>167</v>
      </c>
      <c r="E138" s="160"/>
      <c r="F138" s="160"/>
      <c r="G138" s="160"/>
      <c r="H138" s="160"/>
      <c r="I138" s="160"/>
      <c r="J138" s="160"/>
      <c r="K138" s="160"/>
      <c r="L138" s="160"/>
      <c r="M138" s="160"/>
      <c r="N138" s="264">
        <f>BK138</f>
        <v>0</v>
      </c>
      <c r="O138" s="265"/>
      <c r="P138" s="265"/>
      <c r="Q138" s="265"/>
      <c r="R138" s="153"/>
      <c r="T138" s="154"/>
      <c r="U138" s="151"/>
      <c r="V138" s="151"/>
      <c r="W138" s="155">
        <f>SUM(W139:W144)</f>
        <v>0</v>
      </c>
      <c r="X138" s="151"/>
      <c r="Y138" s="155">
        <f>SUM(Y139:Y144)</f>
        <v>0.04549</v>
      </c>
      <c r="Z138" s="151"/>
      <c r="AA138" s="156">
        <f>SUM(AA139:AA144)</f>
        <v>0</v>
      </c>
      <c r="AR138" s="157" t="s">
        <v>84</v>
      </c>
      <c r="AT138" s="158" t="s">
        <v>73</v>
      </c>
      <c r="AU138" s="158" t="s">
        <v>9</v>
      </c>
      <c r="AY138" s="157" t="s">
        <v>196</v>
      </c>
      <c r="BK138" s="159">
        <f>SUM(BK139:BK144)</f>
        <v>0</v>
      </c>
    </row>
    <row r="139" spans="2:65" s="1" customFormat="1" ht="31.5" customHeight="1">
      <c r="B139" s="132"/>
      <c r="C139" s="168" t="s">
        <v>304</v>
      </c>
      <c r="D139" s="168" t="s">
        <v>217</v>
      </c>
      <c r="E139" s="169" t="s">
        <v>525</v>
      </c>
      <c r="F139" s="252" t="s">
        <v>526</v>
      </c>
      <c r="G139" s="251"/>
      <c r="H139" s="251"/>
      <c r="I139" s="251"/>
      <c r="J139" s="170" t="s">
        <v>201</v>
      </c>
      <c r="K139" s="171">
        <v>5</v>
      </c>
      <c r="L139" s="253">
        <v>0</v>
      </c>
      <c r="M139" s="251"/>
      <c r="N139" s="254">
        <f aca="true" t="shared" si="5" ref="N139:N144">ROUND(L139*K139,0)</f>
        <v>0</v>
      </c>
      <c r="O139" s="251"/>
      <c r="P139" s="251"/>
      <c r="Q139" s="251"/>
      <c r="R139" s="134"/>
      <c r="T139" s="165" t="s">
        <v>3</v>
      </c>
      <c r="U139" s="40" t="s">
        <v>39</v>
      </c>
      <c r="V139" s="32"/>
      <c r="W139" s="166">
        <f aca="true" t="shared" si="6" ref="W139:W144">V139*K139</f>
        <v>0</v>
      </c>
      <c r="X139" s="166">
        <v>0.00158</v>
      </c>
      <c r="Y139" s="166">
        <f aca="true" t="shared" si="7" ref="Y139:Y144">X139*K139</f>
        <v>0.0079</v>
      </c>
      <c r="Z139" s="166">
        <v>0</v>
      </c>
      <c r="AA139" s="167">
        <f aca="true" t="shared" si="8" ref="AA139:AA144">Z139*K139</f>
        <v>0</v>
      </c>
      <c r="AR139" s="14" t="s">
        <v>203</v>
      </c>
      <c r="AT139" s="14" t="s">
        <v>217</v>
      </c>
      <c r="AU139" s="14" t="s">
        <v>84</v>
      </c>
      <c r="AY139" s="14" t="s">
        <v>196</v>
      </c>
      <c r="BE139" s="110">
        <f aca="true" t="shared" si="9" ref="BE139:BE144">IF(U139="základní",N139,0)</f>
        <v>0</v>
      </c>
      <c r="BF139" s="110">
        <f aca="true" t="shared" si="10" ref="BF139:BF144">IF(U139="snížená",N139,0)</f>
        <v>0</v>
      </c>
      <c r="BG139" s="110">
        <f aca="true" t="shared" si="11" ref="BG139:BG144">IF(U139="zákl. přenesená",N139,0)</f>
        <v>0</v>
      </c>
      <c r="BH139" s="110">
        <f aca="true" t="shared" si="12" ref="BH139:BH144">IF(U139="sníž. přenesená",N139,0)</f>
        <v>0</v>
      </c>
      <c r="BI139" s="110">
        <f aca="true" t="shared" si="13" ref="BI139:BI144">IF(U139="nulová",N139,0)</f>
        <v>0</v>
      </c>
      <c r="BJ139" s="14" t="s">
        <v>9</v>
      </c>
      <c r="BK139" s="110">
        <f aca="true" t="shared" si="14" ref="BK139:BK144">ROUND(L139*K139,0)</f>
        <v>0</v>
      </c>
      <c r="BL139" s="14" t="s">
        <v>203</v>
      </c>
      <c r="BM139" s="14" t="s">
        <v>527</v>
      </c>
    </row>
    <row r="140" spans="2:65" s="1" customFormat="1" ht="31.5" customHeight="1">
      <c r="B140" s="132"/>
      <c r="C140" s="168" t="s">
        <v>264</v>
      </c>
      <c r="D140" s="168" t="s">
        <v>217</v>
      </c>
      <c r="E140" s="169" t="s">
        <v>528</v>
      </c>
      <c r="F140" s="252" t="s">
        <v>529</v>
      </c>
      <c r="G140" s="251"/>
      <c r="H140" s="251"/>
      <c r="I140" s="251"/>
      <c r="J140" s="170" t="s">
        <v>201</v>
      </c>
      <c r="K140" s="171">
        <v>3</v>
      </c>
      <c r="L140" s="253">
        <v>0</v>
      </c>
      <c r="M140" s="251"/>
      <c r="N140" s="254">
        <f t="shared" si="5"/>
        <v>0</v>
      </c>
      <c r="O140" s="251"/>
      <c r="P140" s="251"/>
      <c r="Q140" s="251"/>
      <c r="R140" s="134"/>
      <c r="T140" s="165" t="s">
        <v>3</v>
      </c>
      <c r="U140" s="40" t="s">
        <v>39</v>
      </c>
      <c r="V140" s="32"/>
      <c r="W140" s="166">
        <f t="shared" si="6"/>
        <v>0</v>
      </c>
      <c r="X140" s="166">
        <v>0.00199</v>
      </c>
      <c r="Y140" s="166">
        <f t="shared" si="7"/>
        <v>0.00597</v>
      </c>
      <c r="Z140" s="166">
        <v>0</v>
      </c>
      <c r="AA140" s="167">
        <f t="shared" si="8"/>
        <v>0</v>
      </c>
      <c r="AR140" s="14" t="s">
        <v>203</v>
      </c>
      <c r="AT140" s="14" t="s">
        <v>217</v>
      </c>
      <c r="AU140" s="14" t="s">
        <v>84</v>
      </c>
      <c r="AY140" s="14" t="s">
        <v>196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9</v>
      </c>
      <c r="BK140" s="110">
        <f t="shared" si="14"/>
        <v>0</v>
      </c>
      <c r="BL140" s="14" t="s">
        <v>203</v>
      </c>
      <c r="BM140" s="14" t="s">
        <v>530</v>
      </c>
    </row>
    <row r="141" spans="2:65" s="1" customFormat="1" ht="31.5" customHeight="1">
      <c r="B141" s="132"/>
      <c r="C141" s="168" t="s">
        <v>398</v>
      </c>
      <c r="D141" s="168" t="s">
        <v>217</v>
      </c>
      <c r="E141" s="169" t="s">
        <v>261</v>
      </c>
      <c r="F141" s="252" t="s">
        <v>262</v>
      </c>
      <c r="G141" s="251"/>
      <c r="H141" s="251"/>
      <c r="I141" s="251"/>
      <c r="J141" s="170" t="s">
        <v>201</v>
      </c>
      <c r="K141" s="171">
        <v>10</v>
      </c>
      <c r="L141" s="253">
        <v>0</v>
      </c>
      <c r="M141" s="251"/>
      <c r="N141" s="254">
        <f t="shared" si="5"/>
        <v>0</v>
      </c>
      <c r="O141" s="251"/>
      <c r="P141" s="251"/>
      <c r="Q141" s="251"/>
      <c r="R141" s="134"/>
      <c r="T141" s="165" t="s">
        <v>3</v>
      </c>
      <c r="U141" s="40" t="s">
        <v>39</v>
      </c>
      <c r="V141" s="32"/>
      <c r="W141" s="166">
        <f t="shared" si="6"/>
        <v>0</v>
      </c>
      <c r="X141" s="166">
        <v>0.00296</v>
      </c>
      <c r="Y141" s="166">
        <f t="shared" si="7"/>
        <v>0.0296</v>
      </c>
      <c r="Z141" s="166">
        <v>0</v>
      </c>
      <c r="AA141" s="167">
        <f t="shared" si="8"/>
        <v>0</v>
      </c>
      <c r="AR141" s="14" t="s">
        <v>203</v>
      </c>
      <c r="AT141" s="14" t="s">
        <v>217</v>
      </c>
      <c r="AU141" s="14" t="s">
        <v>84</v>
      </c>
      <c r="AY141" s="14" t="s">
        <v>196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9</v>
      </c>
      <c r="BK141" s="110">
        <f t="shared" si="14"/>
        <v>0</v>
      </c>
      <c r="BL141" s="14" t="s">
        <v>203</v>
      </c>
      <c r="BM141" s="14" t="s">
        <v>531</v>
      </c>
    </row>
    <row r="142" spans="2:65" s="1" customFormat="1" ht="44.25" customHeight="1">
      <c r="B142" s="132"/>
      <c r="C142" s="168" t="s">
        <v>532</v>
      </c>
      <c r="D142" s="168" t="s">
        <v>217</v>
      </c>
      <c r="E142" s="169" t="s">
        <v>533</v>
      </c>
      <c r="F142" s="252" t="s">
        <v>534</v>
      </c>
      <c r="G142" s="251"/>
      <c r="H142" s="251"/>
      <c r="I142" s="251"/>
      <c r="J142" s="170" t="s">
        <v>250</v>
      </c>
      <c r="K142" s="171">
        <v>2</v>
      </c>
      <c r="L142" s="253">
        <v>0</v>
      </c>
      <c r="M142" s="251"/>
      <c r="N142" s="254">
        <f t="shared" si="5"/>
        <v>0</v>
      </c>
      <c r="O142" s="251"/>
      <c r="P142" s="251"/>
      <c r="Q142" s="251"/>
      <c r="R142" s="134"/>
      <c r="T142" s="165" t="s">
        <v>3</v>
      </c>
      <c r="U142" s="40" t="s">
        <v>39</v>
      </c>
      <c r="V142" s="32"/>
      <c r="W142" s="166">
        <f t="shared" si="6"/>
        <v>0</v>
      </c>
      <c r="X142" s="166">
        <v>0.00101</v>
      </c>
      <c r="Y142" s="166">
        <f t="shared" si="7"/>
        <v>0.00202</v>
      </c>
      <c r="Z142" s="166">
        <v>0</v>
      </c>
      <c r="AA142" s="167">
        <f t="shared" si="8"/>
        <v>0</v>
      </c>
      <c r="AR142" s="14" t="s">
        <v>203</v>
      </c>
      <c r="AT142" s="14" t="s">
        <v>217</v>
      </c>
      <c r="AU142" s="14" t="s">
        <v>84</v>
      </c>
      <c r="AY142" s="14" t="s">
        <v>196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9</v>
      </c>
      <c r="BK142" s="110">
        <f t="shared" si="14"/>
        <v>0</v>
      </c>
      <c r="BL142" s="14" t="s">
        <v>203</v>
      </c>
      <c r="BM142" s="14" t="s">
        <v>535</v>
      </c>
    </row>
    <row r="143" spans="2:65" s="1" customFormat="1" ht="31.5" customHeight="1">
      <c r="B143" s="132"/>
      <c r="C143" s="168" t="s">
        <v>401</v>
      </c>
      <c r="D143" s="168" t="s">
        <v>217</v>
      </c>
      <c r="E143" s="169" t="s">
        <v>273</v>
      </c>
      <c r="F143" s="252" t="s">
        <v>274</v>
      </c>
      <c r="G143" s="251"/>
      <c r="H143" s="251"/>
      <c r="I143" s="251"/>
      <c r="J143" s="170" t="s">
        <v>201</v>
      </c>
      <c r="K143" s="171">
        <v>17</v>
      </c>
      <c r="L143" s="253">
        <v>0</v>
      </c>
      <c r="M143" s="251"/>
      <c r="N143" s="254">
        <f t="shared" si="5"/>
        <v>0</v>
      </c>
      <c r="O143" s="251"/>
      <c r="P143" s="251"/>
      <c r="Q143" s="251"/>
      <c r="R143" s="134"/>
      <c r="T143" s="165" t="s">
        <v>3</v>
      </c>
      <c r="U143" s="40" t="s">
        <v>39</v>
      </c>
      <c r="V143" s="32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4" t="s">
        <v>203</v>
      </c>
      <c r="AT143" s="14" t="s">
        <v>217</v>
      </c>
      <c r="AU143" s="14" t="s">
        <v>84</v>
      </c>
      <c r="AY143" s="14" t="s">
        <v>196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4" t="s">
        <v>9</v>
      </c>
      <c r="BK143" s="110">
        <f t="shared" si="14"/>
        <v>0</v>
      </c>
      <c r="BL143" s="14" t="s">
        <v>203</v>
      </c>
      <c r="BM143" s="14" t="s">
        <v>536</v>
      </c>
    </row>
    <row r="144" spans="2:65" s="1" customFormat="1" ht="31.5" customHeight="1">
      <c r="B144" s="132"/>
      <c r="C144" s="168" t="s">
        <v>10</v>
      </c>
      <c r="D144" s="168" t="s">
        <v>217</v>
      </c>
      <c r="E144" s="169" t="s">
        <v>285</v>
      </c>
      <c r="F144" s="252" t="s">
        <v>286</v>
      </c>
      <c r="G144" s="251"/>
      <c r="H144" s="251"/>
      <c r="I144" s="251"/>
      <c r="J144" s="170" t="s">
        <v>224</v>
      </c>
      <c r="K144" s="172">
        <v>0</v>
      </c>
      <c r="L144" s="253">
        <v>0</v>
      </c>
      <c r="M144" s="251"/>
      <c r="N144" s="254">
        <f t="shared" si="5"/>
        <v>0</v>
      </c>
      <c r="O144" s="251"/>
      <c r="P144" s="251"/>
      <c r="Q144" s="251"/>
      <c r="R144" s="134"/>
      <c r="T144" s="165" t="s">
        <v>3</v>
      </c>
      <c r="U144" s="40" t="s">
        <v>39</v>
      </c>
      <c r="V144" s="32"/>
      <c r="W144" s="166">
        <f t="shared" si="6"/>
        <v>0</v>
      </c>
      <c r="X144" s="166">
        <v>0</v>
      </c>
      <c r="Y144" s="166">
        <f t="shared" si="7"/>
        <v>0</v>
      </c>
      <c r="Z144" s="166">
        <v>0</v>
      </c>
      <c r="AA144" s="167">
        <f t="shared" si="8"/>
        <v>0</v>
      </c>
      <c r="AR144" s="14" t="s">
        <v>203</v>
      </c>
      <c r="AT144" s="14" t="s">
        <v>217</v>
      </c>
      <c r="AU144" s="14" t="s">
        <v>84</v>
      </c>
      <c r="AY144" s="14" t="s">
        <v>196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4" t="s">
        <v>9</v>
      </c>
      <c r="BK144" s="110">
        <f t="shared" si="14"/>
        <v>0</v>
      </c>
      <c r="BL144" s="14" t="s">
        <v>203</v>
      </c>
      <c r="BM144" s="14" t="s">
        <v>537</v>
      </c>
    </row>
    <row r="145" spans="2:63" s="10" customFormat="1" ht="29.85" customHeight="1">
      <c r="B145" s="150"/>
      <c r="C145" s="151"/>
      <c r="D145" s="160" t="s">
        <v>168</v>
      </c>
      <c r="E145" s="160"/>
      <c r="F145" s="160"/>
      <c r="G145" s="160"/>
      <c r="H145" s="160"/>
      <c r="I145" s="160"/>
      <c r="J145" s="160"/>
      <c r="K145" s="160"/>
      <c r="L145" s="160"/>
      <c r="M145" s="160"/>
      <c r="N145" s="264">
        <f>BK145</f>
        <v>0</v>
      </c>
      <c r="O145" s="265"/>
      <c r="P145" s="265"/>
      <c r="Q145" s="265"/>
      <c r="R145" s="153"/>
      <c r="T145" s="154"/>
      <c r="U145" s="151"/>
      <c r="V145" s="151"/>
      <c r="W145" s="155">
        <f>SUM(W146:W155)</f>
        <v>0</v>
      </c>
      <c r="X145" s="151"/>
      <c r="Y145" s="155">
        <f>SUM(Y146:Y155)</f>
        <v>0.03392</v>
      </c>
      <c r="Z145" s="151"/>
      <c r="AA145" s="156">
        <f>SUM(AA146:AA155)</f>
        <v>0</v>
      </c>
      <c r="AR145" s="157" t="s">
        <v>84</v>
      </c>
      <c r="AT145" s="158" t="s">
        <v>73</v>
      </c>
      <c r="AU145" s="158" t="s">
        <v>9</v>
      </c>
      <c r="AY145" s="157" t="s">
        <v>196</v>
      </c>
      <c r="BK145" s="159">
        <f>SUM(BK146:BK155)</f>
        <v>0</v>
      </c>
    </row>
    <row r="146" spans="2:65" s="1" customFormat="1" ht="31.5" customHeight="1">
      <c r="B146" s="132"/>
      <c r="C146" s="168" t="s">
        <v>202</v>
      </c>
      <c r="D146" s="168" t="s">
        <v>217</v>
      </c>
      <c r="E146" s="169" t="s">
        <v>538</v>
      </c>
      <c r="F146" s="252" t="s">
        <v>539</v>
      </c>
      <c r="G146" s="251"/>
      <c r="H146" s="251"/>
      <c r="I146" s="251"/>
      <c r="J146" s="170" t="s">
        <v>245</v>
      </c>
      <c r="K146" s="171">
        <v>2</v>
      </c>
      <c r="L146" s="253">
        <v>0</v>
      </c>
      <c r="M146" s="251"/>
      <c r="N146" s="254">
        <f aca="true" t="shared" si="15" ref="N146:N155">ROUND(L146*K146,0)</f>
        <v>0</v>
      </c>
      <c r="O146" s="251"/>
      <c r="P146" s="251"/>
      <c r="Q146" s="251"/>
      <c r="R146" s="134"/>
      <c r="T146" s="165" t="s">
        <v>3</v>
      </c>
      <c r="U146" s="40" t="s">
        <v>39</v>
      </c>
      <c r="V146" s="32"/>
      <c r="W146" s="166">
        <f aca="true" t="shared" si="16" ref="W146:W155">V146*K146</f>
        <v>0</v>
      </c>
      <c r="X146" s="166">
        <v>0.00773</v>
      </c>
      <c r="Y146" s="166">
        <f aca="true" t="shared" si="17" ref="Y146:Y155">X146*K146</f>
        <v>0.01546</v>
      </c>
      <c r="Z146" s="166">
        <v>0</v>
      </c>
      <c r="AA146" s="167">
        <f aca="true" t="shared" si="18" ref="AA146:AA155">Z146*K146</f>
        <v>0</v>
      </c>
      <c r="AR146" s="14" t="s">
        <v>203</v>
      </c>
      <c r="AT146" s="14" t="s">
        <v>217</v>
      </c>
      <c r="AU146" s="14" t="s">
        <v>84</v>
      </c>
      <c r="AY146" s="14" t="s">
        <v>196</v>
      </c>
      <c r="BE146" s="110">
        <f aca="true" t="shared" si="19" ref="BE146:BE155">IF(U146="základní",N146,0)</f>
        <v>0</v>
      </c>
      <c r="BF146" s="110">
        <f aca="true" t="shared" si="20" ref="BF146:BF155">IF(U146="snížená",N146,0)</f>
        <v>0</v>
      </c>
      <c r="BG146" s="110">
        <f aca="true" t="shared" si="21" ref="BG146:BG155">IF(U146="zákl. přenesená",N146,0)</f>
        <v>0</v>
      </c>
      <c r="BH146" s="110">
        <f aca="true" t="shared" si="22" ref="BH146:BH155">IF(U146="sníž. přenesená",N146,0)</f>
        <v>0</v>
      </c>
      <c r="BI146" s="110">
        <f aca="true" t="shared" si="23" ref="BI146:BI155">IF(U146="nulová",N146,0)</f>
        <v>0</v>
      </c>
      <c r="BJ146" s="14" t="s">
        <v>9</v>
      </c>
      <c r="BK146" s="110">
        <f aca="true" t="shared" si="24" ref="BK146:BK155">ROUND(L146*K146,0)</f>
        <v>0</v>
      </c>
      <c r="BL146" s="14" t="s">
        <v>203</v>
      </c>
      <c r="BM146" s="14" t="s">
        <v>540</v>
      </c>
    </row>
    <row r="147" spans="2:65" s="1" customFormat="1" ht="31.5" customHeight="1">
      <c r="B147" s="132"/>
      <c r="C147" s="168" t="s">
        <v>329</v>
      </c>
      <c r="D147" s="168" t="s">
        <v>217</v>
      </c>
      <c r="E147" s="169" t="s">
        <v>541</v>
      </c>
      <c r="F147" s="252" t="s">
        <v>542</v>
      </c>
      <c r="G147" s="251"/>
      <c r="H147" s="251"/>
      <c r="I147" s="251"/>
      <c r="J147" s="170" t="s">
        <v>245</v>
      </c>
      <c r="K147" s="171">
        <v>1</v>
      </c>
      <c r="L147" s="253">
        <v>0</v>
      </c>
      <c r="M147" s="251"/>
      <c r="N147" s="254">
        <f t="shared" si="15"/>
        <v>0</v>
      </c>
      <c r="O147" s="251"/>
      <c r="P147" s="251"/>
      <c r="Q147" s="251"/>
      <c r="R147" s="134"/>
      <c r="T147" s="165" t="s">
        <v>3</v>
      </c>
      <c r="U147" s="40" t="s">
        <v>39</v>
      </c>
      <c r="V147" s="32"/>
      <c r="W147" s="166">
        <f t="shared" si="16"/>
        <v>0</v>
      </c>
      <c r="X147" s="166">
        <v>0.00916</v>
      </c>
      <c r="Y147" s="166">
        <f t="shared" si="17"/>
        <v>0.00916</v>
      </c>
      <c r="Z147" s="166">
        <v>0</v>
      </c>
      <c r="AA147" s="167">
        <f t="shared" si="18"/>
        <v>0</v>
      </c>
      <c r="AR147" s="14" t="s">
        <v>203</v>
      </c>
      <c r="AT147" s="14" t="s">
        <v>217</v>
      </c>
      <c r="AU147" s="14" t="s">
        <v>84</v>
      </c>
      <c r="AY147" s="14" t="s">
        <v>196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9</v>
      </c>
      <c r="BK147" s="110">
        <f t="shared" si="24"/>
        <v>0</v>
      </c>
      <c r="BL147" s="14" t="s">
        <v>203</v>
      </c>
      <c r="BM147" s="14" t="s">
        <v>543</v>
      </c>
    </row>
    <row r="148" spans="2:65" s="1" customFormat="1" ht="31.5" customHeight="1">
      <c r="B148" s="132"/>
      <c r="C148" s="168" t="s">
        <v>320</v>
      </c>
      <c r="D148" s="168" t="s">
        <v>217</v>
      </c>
      <c r="E148" s="169" t="s">
        <v>289</v>
      </c>
      <c r="F148" s="252" t="s">
        <v>290</v>
      </c>
      <c r="G148" s="251"/>
      <c r="H148" s="251"/>
      <c r="I148" s="251"/>
      <c r="J148" s="170" t="s">
        <v>250</v>
      </c>
      <c r="K148" s="171">
        <v>2</v>
      </c>
      <c r="L148" s="253">
        <v>0</v>
      </c>
      <c r="M148" s="251"/>
      <c r="N148" s="254">
        <f t="shared" si="15"/>
        <v>0</v>
      </c>
      <c r="O148" s="251"/>
      <c r="P148" s="251"/>
      <c r="Q148" s="251"/>
      <c r="R148" s="134"/>
      <c r="T148" s="165" t="s">
        <v>3</v>
      </c>
      <c r="U148" s="40" t="s">
        <v>39</v>
      </c>
      <c r="V148" s="32"/>
      <c r="W148" s="166">
        <f t="shared" si="16"/>
        <v>0</v>
      </c>
      <c r="X148" s="166">
        <v>0.00023</v>
      </c>
      <c r="Y148" s="166">
        <f t="shared" si="17"/>
        <v>0.00046</v>
      </c>
      <c r="Z148" s="166">
        <v>0</v>
      </c>
      <c r="AA148" s="167">
        <f t="shared" si="18"/>
        <v>0</v>
      </c>
      <c r="AR148" s="14" t="s">
        <v>203</v>
      </c>
      <c r="AT148" s="14" t="s">
        <v>217</v>
      </c>
      <c r="AU148" s="14" t="s">
        <v>84</v>
      </c>
      <c r="AY148" s="14" t="s">
        <v>196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9</v>
      </c>
      <c r="BK148" s="110">
        <f t="shared" si="24"/>
        <v>0</v>
      </c>
      <c r="BL148" s="14" t="s">
        <v>203</v>
      </c>
      <c r="BM148" s="14" t="s">
        <v>544</v>
      </c>
    </row>
    <row r="149" spans="2:65" s="1" customFormat="1" ht="31.5" customHeight="1">
      <c r="B149" s="132"/>
      <c r="C149" s="168" t="s">
        <v>316</v>
      </c>
      <c r="D149" s="168" t="s">
        <v>217</v>
      </c>
      <c r="E149" s="169" t="s">
        <v>293</v>
      </c>
      <c r="F149" s="252" t="s">
        <v>294</v>
      </c>
      <c r="G149" s="251"/>
      <c r="H149" s="251"/>
      <c r="I149" s="251"/>
      <c r="J149" s="170" t="s">
        <v>250</v>
      </c>
      <c r="K149" s="171">
        <v>2</v>
      </c>
      <c r="L149" s="253">
        <v>0</v>
      </c>
      <c r="M149" s="251"/>
      <c r="N149" s="254">
        <f t="shared" si="15"/>
        <v>0</v>
      </c>
      <c r="O149" s="251"/>
      <c r="P149" s="251"/>
      <c r="Q149" s="251"/>
      <c r="R149" s="134"/>
      <c r="T149" s="165" t="s">
        <v>3</v>
      </c>
      <c r="U149" s="40" t="s">
        <v>39</v>
      </c>
      <c r="V149" s="32"/>
      <c r="W149" s="166">
        <f t="shared" si="16"/>
        <v>0</v>
      </c>
      <c r="X149" s="166">
        <v>0.00022</v>
      </c>
      <c r="Y149" s="166">
        <f t="shared" si="17"/>
        <v>0.00044</v>
      </c>
      <c r="Z149" s="166">
        <v>0</v>
      </c>
      <c r="AA149" s="167">
        <f t="shared" si="18"/>
        <v>0</v>
      </c>
      <c r="AR149" s="14" t="s">
        <v>203</v>
      </c>
      <c r="AT149" s="14" t="s">
        <v>217</v>
      </c>
      <c r="AU149" s="14" t="s">
        <v>84</v>
      </c>
      <c r="AY149" s="14" t="s">
        <v>196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9</v>
      </c>
      <c r="BK149" s="110">
        <f t="shared" si="24"/>
        <v>0</v>
      </c>
      <c r="BL149" s="14" t="s">
        <v>203</v>
      </c>
      <c r="BM149" s="14" t="s">
        <v>545</v>
      </c>
    </row>
    <row r="150" spans="2:65" s="1" customFormat="1" ht="31.5" customHeight="1">
      <c r="B150" s="132"/>
      <c r="C150" s="168" t="s">
        <v>333</v>
      </c>
      <c r="D150" s="168" t="s">
        <v>217</v>
      </c>
      <c r="E150" s="169" t="s">
        <v>546</v>
      </c>
      <c r="F150" s="252" t="s">
        <v>547</v>
      </c>
      <c r="G150" s="251"/>
      <c r="H150" s="251"/>
      <c r="I150" s="251"/>
      <c r="J150" s="170" t="s">
        <v>250</v>
      </c>
      <c r="K150" s="171">
        <v>2</v>
      </c>
      <c r="L150" s="253">
        <v>0</v>
      </c>
      <c r="M150" s="251"/>
      <c r="N150" s="254">
        <f t="shared" si="15"/>
        <v>0</v>
      </c>
      <c r="O150" s="251"/>
      <c r="P150" s="251"/>
      <c r="Q150" s="251"/>
      <c r="R150" s="134"/>
      <c r="T150" s="165" t="s">
        <v>3</v>
      </c>
      <c r="U150" s="40" t="s">
        <v>39</v>
      </c>
      <c r="V150" s="32"/>
      <c r="W150" s="166">
        <f t="shared" si="16"/>
        <v>0</v>
      </c>
      <c r="X150" s="166">
        <v>0.00021</v>
      </c>
      <c r="Y150" s="166">
        <f t="shared" si="17"/>
        <v>0.00042</v>
      </c>
      <c r="Z150" s="166">
        <v>0</v>
      </c>
      <c r="AA150" s="167">
        <f t="shared" si="18"/>
        <v>0</v>
      </c>
      <c r="AR150" s="14" t="s">
        <v>203</v>
      </c>
      <c r="AT150" s="14" t="s">
        <v>217</v>
      </c>
      <c r="AU150" s="14" t="s">
        <v>84</v>
      </c>
      <c r="AY150" s="14" t="s">
        <v>196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9</v>
      </c>
      <c r="BK150" s="110">
        <f t="shared" si="24"/>
        <v>0</v>
      </c>
      <c r="BL150" s="14" t="s">
        <v>203</v>
      </c>
      <c r="BM150" s="14" t="s">
        <v>548</v>
      </c>
    </row>
    <row r="151" spans="2:65" s="1" customFormat="1" ht="31.5" customHeight="1">
      <c r="B151" s="132"/>
      <c r="C151" s="168" t="s">
        <v>272</v>
      </c>
      <c r="D151" s="168" t="s">
        <v>217</v>
      </c>
      <c r="E151" s="169" t="s">
        <v>549</v>
      </c>
      <c r="F151" s="252" t="s">
        <v>550</v>
      </c>
      <c r="G151" s="251"/>
      <c r="H151" s="251"/>
      <c r="I151" s="251"/>
      <c r="J151" s="170" t="s">
        <v>250</v>
      </c>
      <c r="K151" s="171">
        <v>4</v>
      </c>
      <c r="L151" s="253">
        <v>0</v>
      </c>
      <c r="M151" s="251"/>
      <c r="N151" s="254">
        <f t="shared" si="15"/>
        <v>0</v>
      </c>
      <c r="O151" s="251"/>
      <c r="P151" s="251"/>
      <c r="Q151" s="251"/>
      <c r="R151" s="134"/>
      <c r="T151" s="165" t="s">
        <v>3</v>
      </c>
      <c r="U151" s="40" t="s">
        <v>39</v>
      </c>
      <c r="V151" s="32"/>
      <c r="W151" s="166">
        <f t="shared" si="16"/>
        <v>0</v>
      </c>
      <c r="X151" s="166">
        <v>0.00034</v>
      </c>
      <c r="Y151" s="166">
        <f t="shared" si="17"/>
        <v>0.00136</v>
      </c>
      <c r="Z151" s="166">
        <v>0</v>
      </c>
      <c r="AA151" s="167">
        <f t="shared" si="18"/>
        <v>0</v>
      </c>
      <c r="AR151" s="14" t="s">
        <v>203</v>
      </c>
      <c r="AT151" s="14" t="s">
        <v>217</v>
      </c>
      <c r="AU151" s="14" t="s">
        <v>84</v>
      </c>
      <c r="AY151" s="14" t="s">
        <v>196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9</v>
      </c>
      <c r="BK151" s="110">
        <f t="shared" si="24"/>
        <v>0</v>
      </c>
      <c r="BL151" s="14" t="s">
        <v>203</v>
      </c>
      <c r="BM151" s="14" t="s">
        <v>551</v>
      </c>
    </row>
    <row r="152" spans="2:65" s="1" customFormat="1" ht="31.5" customHeight="1">
      <c r="B152" s="132"/>
      <c r="C152" s="168" t="s">
        <v>325</v>
      </c>
      <c r="D152" s="168" t="s">
        <v>217</v>
      </c>
      <c r="E152" s="169" t="s">
        <v>552</v>
      </c>
      <c r="F152" s="252" t="s">
        <v>553</v>
      </c>
      <c r="G152" s="251"/>
      <c r="H152" s="251"/>
      <c r="I152" s="251"/>
      <c r="J152" s="170" t="s">
        <v>250</v>
      </c>
      <c r="K152" s="171">
        <v>1</v>
      </c>
      <c r="L152" s="253">
        <v>0</v>
      </c>
      <c r="M152" s="251"/>
      <c r="N152" s="254">
        <f t="shared" si="15"/>
        <v>0</v>
      </c>
      <c r="O152" s="251"/>
      <c r="P152" s="251"/>
      <c r="Q152" s="251"/>
      <c r="R152" s="134"/>
      <c r="T152" s="165" t="s">
        <v>3</v>
      </c>
      <c r="U152" s="40" t="s">
        <v>39</v>
      </c>
      <c r="V152" s="32"/>
      <c r="W152" s="166">
        <f t="shared" si="16"/>
        <v>0</v>
      </c>
      <c r="X152" s="166">
        <v>0.00156</v>
      </c>
      <c r="Y152" s="166">
        <f t="shared" si="17"/>
        <v>0.00156</v>
      </c>
      <c r="Z152" s="166">
        <v>0</v>
      </c>
      <c r="AA152" s="167">
        <f t="shared" si="18"/>
        <v>0</v>
      </c>
      <c r="AR152" s="14" t="s">
        <v>203</v>
      </c>
      <c r="AT152" s="14" t="s">
        <v>217</v>
      </c>
      <c r="AU152" s="14" t="s">
        <v>84</v>
      </c>
      <c r="AY152" s="14" t="s">
        <v>196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9</v>
      </c>
      <c r="BK152" s="110">
        <f t="shared" si="24"/>
        <v>0</v>
      </c>
      <c r="BL152" s="14" t="s">
        <v>203</v>
      </c>
      <c r="BM152" s="14" t="s">
        <v>554</v>
      </c>
    </row>
    <row r="153" spans="2:65" s="1" customFormat="1" ht="44.25" customHeight="1">
      <c r="B153" s="132"/>
      <c r="C153" s="168" t="s">
        <v>276</v>
      </c>
      <c r="D153" s="168" t="s">
        <v>217</v>
      </c>
      <c r="E153" s="169" t="s">
        <v>555</v>
      </c>
      <c r="F153" s="252" t="s">
        <v>556</v>
      </c>
      <c r="G153" s="251"/>
      <c r="H153" s="251"/>
      <c r="I153" s="251"/>
      <c r="J153" s="170" t="s">
        <v>250</v>
      </c>
      <c r="K153" s="171">
        <v>4</v>
      </c>
      <c r="L153" s="253">
        <v>0</v>
      </c>
      <c r="M153" s="251"/>
      <c r="N153" s="254">
        <f t="shared" si="15"/>
        <v>0</v>
      </c>
      <c r="O153" s="251"/>
      <c r="P153" s="251"/>
      <c r="Q153" s="251"/>
      <c r="R153" s="134"/>
      <c r="T153" s="165" t="s">
        <v>3</v>
      </c>
      <c r="U153" s="40" t="s">
        <v>39</v>
      </c>
      <c r="V153" s="32"/>
      <c r="W153" s="166">
        <f t="shared" si="16"/>
        <v>0</v>
      </c>
      <c r="X153" s="166">
        <v>0.00053</v>
      </c>
      <c r="Y153" s="166">
        <f t="shared" si="17"/>
        <v>0.00212</v>
      </c>
      <c r="Z153" s="166">
        <v>0</v>
      </c>
      <c r="AA153" s="167">
        <f t="shared" si="18"/>
        <v>0</v>
      </c>
      <c r="AR153" s="14" t="s">
        <v>203</v>
      </c>
      <c r="AT153" s="14" t="s">
        <v>217</v>
      </c>
      <c r="AU153" s="14" t="s">
        <v>84</v>
      </c>
      <c r="AY153" s="14" t="s">
        <v>196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9</v>
      </c>
      <c r="BK153" s="110">
        <f t="shared" si="24"/>
        <v>0</v>
      </c>
      <c r="BL153" s="14" t="s">
        <v>203</v>
      </c>
      <c r="BM153" s="14" t="s">
        <v>557</v>
      </c>
    </row>
    <row r="154" spans="2:65" s="1" customFormat="1" ht="69.75" customHeight="1">
      <c r="B154" s="132"/>
      <c r="C154" s="168" t="s">
        <v>558</v>
      </c>
      <c r="D154" s="168" t="s">
        <v>217</v>
      </c>
      <c r="E154" s="169" t="s">
        <v>559</v>
      </c>
      <c r="F154" s="252" t="s">
        <v>560</v>
      </c>
      <c r="G154" s="251"/>
      <c r="H154" s="251"/>
      <c r="I154" s="251"/>
      <c r="J154" s="170" t="s">
        <v>250</v>
      </c>
      <c r="K154" s="171">
        <v>2</v>
      </c>
      <c r="L154" s="253">
        <v>0</v>
      </c>
      <c r="M154" s="251"/>
      <c r="N154" s="254">
        <f t="shared" si="15"/>
        <v>0</v>
      </c>
      <c r="O154" s="251"/>
      <c r="P154" s="251"/>
      <c r="Q154" s="251"/>
      <c r="R154" s="134"/>
      <c r="T154" s="165" t="s">
        <v>3</v>
      </c>
      <c r="U154" s="40" t="s">
        <v>39</v>
      </c>
      <c r="V154" s="32"/>
      <c r="W154" s="166">
        <f t="shared" si="16"/>
        <v>0</v>
      </c>
      <c r="X154" s="166">
        <v>0.00147</v>
      </c>
      <c r="Y154" s="166">
        <f t="shared" si="17"/>
        <v>0.00294</v>
      </c>
      <c r="Z154" s="166">
        <v>0</v>
      </c>
      <c r="AA154" s="167">
        <f t="shared" si="18"/>
        <v>0</v>
      </c>
      <c r="AR154" s="14" t="s">
        <v>203</v>
      </c>
      <c r="AT154" s="14" t="s">
        <v>217</v>
      </c>
      <c r="AU154" s="14" t="s">
        <v>84</v>
      </c>
      <c r="AY154" s="14" t="s">
        <v>196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9</v>
      </c>
      <c r="BK154" s="110">
        <f t="shared" si="24"/>
        <v>0</v>
      </c>
      <c r="BL154" s="14" t="s">
        <v>203</v>
      </c>
      <c r="BM154" s="14" t="s">
        <v>561</v>
      </c>
    </row>
    <row r="155" spans="2:65" s="1" customFormat="1" ht="31.5" customHeight="1">
      <c r="B155" s="132"/>
      <c r="C155" s="168" t="s">
        <v>284</v>
      </c>
      <c r="D155" s="168" t="s">
        <v>217</v>
      </c>
      <c r="E155" s="169" t="s">
        <v>301</v>
      </c>
      <c r="F155" s="252" t="s">
        <v>302</v>
      </c>
      <c r="G155" s="251"/>
      <c r="H155" s="251"/>
      <c r="I155" s="251"/>
      <c r="J155" s="170" t="s">
        <v>224</v>
      </c>
      <c r="K155" s="172">
        <v>0</v>
      </c>
      <c r="L155" s="253">
        <v>0</v>
      </c>
      <c r="M155" s="251"/>
      <c r="N155" s="254">
        <f t="shared" si="15"/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 t="shared" si="16"/>
        <v>0</v>
      </c>
      <c r="X155" s="166">
        <v>0</v>
      </c>
      <c r="Y155" s="166">
        <f t="shared" si="17"/>
        <v>0</v>
      </c>
      <c r="Z155" s="166">
        <v>0</v>
      </c>
      <c r="AA155" s="167">
        <f t="shared" si="18"/>
        <v>0</v>
      </c>
      <c r="AR155" s="14" t="s">
        <v>203</v>
      </c>
      <c r="AT155" s="14" t="s">
        <v>217</v>
      </c>
      <c r="AU155" s="14" t="s">
        <v>84</v>
      </c>
      <c r="AY155" s="14" t="s">
        <v>196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9</v>
      </c>
      <c r="BK155" s="110">
        <f t="shared" si="24"/>
        <v>0</v>
      </c>
      <c r="BL155" s="14" t="s">
        <v>203</v>
      </c>
      <c r="BM155" s="14" t="s">
        <v>562</v>
      </c>
    </row>
    <row r="156" spans="2:63" s="10" customFormat="1" ht="29.85" customHeight="1">
      <c r="B156" s="150"/>
      <c r="C156" s="151"/>
      <c r="D156" s="160" t="s">
        <v>169</v>
      </c>
      <c r="E156" s="160"/>
      <c r="F156" s="160"/>
      <c r="G156" s="160"/>
      <c r="H156" s="160"/>
      <c r="I156" s="160"/>
      <c r="J156" s="160"/>
      <c r="K156" s="160"/>
      <c r="L156" s="160"/>
      <c r="M156" s="160"/>
      <c r="N156" s="264">
        <f>BK156</f>
        <v>0</v>
      </c>
      <c r="O156" s="265"/>
      <c r="P156" s="265"/>
      <c r="Q156" s="265"/>
      <c r="R156" s="153"/>
      <c r="T156" s="154"/>
      <c r="U156" s="151"/>
      <c r="V156" s="151"/>
      <c r="W156" s="155">
        <f>SUM(W157:W158)</f>
        <v>0</v>
      </c>
      <c r="X156" s="151"/>
      <c r="Y156" s="155">
        <f>SUM(Y157:Y158)</f>
        <v>0</v>
      </c>
      <c r="Z156" s="151"/>
      <c r="AA156" s="156">
        <f>SUM(AA157:AA158)</f>
        <v>0</v>
      </c>
      <c r="AR156" s="157" t="s">
        <v>84</v>
      </c>
      <c r="AT156" s="158" t="s">
        <v>73</v>
      </c>
      <c r="AU156" s="158" t="s">
        <v>9</v>
      </c>
      <c r="AY156" s="157" t="s">
        <v>196</v>
      </c>
      <c r="BK156" s="159">
        <f>SUM(BK157:BK158)</f>
        <v>0</v>
      </c>
    </row>
    <row r="157" spans="2:65" s="1" customFormat="1" ht="44.25" customHeight="1">
      <c r="B157" s="132"/>
      <c r="C157" s="168" t="s">
        <v>8</v>
      </c>
      <c r="D157" s="168" t="s">
        <v>217</v>
      </c>
      <c r="E157" s="169" t="s">
        <v>305</v>
      </c>
      <c r="F157" s="252" t="s">
        <v>306</v>
      </c>
      <c r="G157" s="251"/>
      <c r="H157" s="251"/>
      <c r="I157" s="251"/>
      <c r="J157" s="170" t="s">
        <v>307</v>
      </c>
      <c r="K157" s="171">
        <v>20</v>
      </c>
      <c r="L157" s="253">
        <v>0</v>
      </c>
      <c r="M157" s="251"/>
      <c r="N157" s="254">
        <f>ROUND(L157*K157,0)</f>
        <v>0</v>
      </c>
      <c r="O157" s="251"/>
      <c r="P157" s="251"/>
      <c r="Q157" s="251"/>
      <c r="R157" s="134"/>
      <c r="T157" s="165" t="s">
        <v>3</v>
      </c>
      <c r="U157" s="40" t="s">
        <v>39</v>
      </c>
      <c r="V157" s="32"/>
      <c r="W157" s="166">
        <f>V157*K157</f>
        <v>0</v>
      </c>
      <c r="X157" s="166">
        <v>0</v>
      </c>
      <c r="Y157" s="166">
        <f>X157*K157</f>
        <v>0</v>
      </c>
      <c r="Z157" s="166">
        <v>0</v>
      </c>
      <c r="AA157" s="167">
        <f>Z157*K157</f>
        <v>0</v>
      </c>
      <c r="AR157" s="14" t="s">
        <v>9</v>
      </c>
      <c r="AT157" s="14" t="s">
        <v>217</v>
      </c>
      <c r="AU157" s="14" t="s">
        <v>84</v>
      </c>
      <c r="AY157" s="14" t="s">
        <v>196</v>
      </c>
      <c r="BE157" s="110">
        <f>IF(U157="základní",N157,0)</f>
        <v>0</v>
      </c>
      <c r="BF157" s="110">
        <f>IF(U157="snížená",N157,0)</f>
        <v>0</v>
      </c>
      <c r="BG157" s="110">
        <f>IF(U157="zákl. přenesená",N157,0)</f>
        <v>0</v>
      </c>
      <c r="BH157" s="110">
        <f>IF(U157="sníž. přenesená",N157,0)</f>
        <v>0</v>
      </c>
      <c r="BI157" s="110">
        <f>IF(U157="nulová",N157,0)</f>
        <v>0</v>
      </c>
      <c r="BJ157" s="14" t="s">
        <v>9</v>
      </c>
      <c r="BK157" s="110">
        <f>ROUND(L157*K157,0)</f>
        <v>0</v>
      </c>
      <c r="BL157" s="14" t="s">
        <v>9</v>
      </c>
      <c r="BM157" s="14" t="s">
        <v>563</v>
      </c>
    </row>
    <row r="158" spans="2:65" s="1" customFormat="1" ht="31.5" customHeight="1">
      <c r="B158" s="132"/>
      <c r="C158" s="168" t="s">
        <v>410</v>
      </c>
      <c r="D158" s="168" t="s">
        <v>217</v>
      </c>
      <c r="E158" s="169" t="s">
        <v>309</v>
      </c>
      <c r="F158" s="252" t="s">
        <v>310</v>
      </c>
      <c r="G158" s="251"/>
      <c r="H158" s="251"/>
      <c r="I158" s="251"/>
      <c r="J158" s="170" t="s">
        <v>224</v>
      </c>
      <c r="K158" s="172">
        <v>0</v>
      </c>
      <c r="L158" s="253">
        <v>0</v>
      </c>
      <c r="M158" s="251"/>
      <c r="N158" s="254">
        <f>ROUND(L158*K158,0)</f>
        <v>0</v>
      </c>
      <c r="O158" s="251"/>
      <c r="P158" s="251"/>
      <c r="Q158" s="251"/>
      <c r="R158" s="134"/>
      <c r="T158" s="165" t="s">
        <v>3</v>
      </c>
      <c r="U158" s="40" t="s">
        <v>39</v>
      </c>
      <c r="V158" s="32"/>
      <c r="W158" s="166">
        <f>V158*K158</f>
        <v>0</v>
      </c>
      <c r="X158" s="166">
        <v>0</v>
      </c>
      <c r="Y158" s="166">
        <f>X158*K158</f>
        <v>0</v>
      </c>
      <c r="Z158" s="166">
        <v>0</v>
      </c>
      <c r="AA158" s="167">
        <f>Z158*K158</f>
        <v>0</v>
      </c>
      <c r="AR158" s="14" t="s">
        <v>203</v>
      </c>
      <c r="AT158" s="14" t="s">
        <v>217</v>
      </c>
      <c r="AU158" s="14" t="s">
        <v>84</v>
      </c>
      <c r="AY158" s="14" t="s">
        <v>196</v>
      </c>
      <c r="BE158" s="110">
        <f>IF(U158="základní",N158,0)</f>
        <v>0</v>
      </c>
      <c r="BF158" s="110">
        <f>IF(U158="snížená",N158,0)</f>
        <v>0</v>
      </c>
      <c r="BG158" s="110">
        <f>IF(U158="zákl. přenesená",N158,0)</f>
        <v>0</v>
      </c>
      <c r="BH158" s="110">
        <f>IF(U158="sníž. přenesená",N158,0)</f>
        <v>0</v>
      </c>
      <c r="BI158" s="110">
        <f>IF(U158="nulová",N158,0)</f>
        <v>0</v>
      </c>
      <c r="BJ158" s="14" t="s">
        <v>9</v>
      </c>
      <c r="BK158" s="110">
        <f>ROUND(L158*K158,0)</f>
        <v>0</v>
      </c>
      <c r="BL158" s="14" t="s">
        <v>203</v>
      </c>
      <c r="BM158" s="14" t="s">
        <v>564</v>
      </c>
    </row>
    <row r="159" spans="2:63" s="10" customFormat="1" ht="29.85" customHeight="1">
      <c r="B159" s="150"/>
      <c r="C159" s="151"/>
      <c r="D159" s="160" t="s">
        <v>170</v>
      </c>
      <c r="E159" s="160"/>
      <c r="F159" s="160"/>
      <c r="G159" s="160"/>
      <c r="H159" s="160"/>
      <c r="I159" s="160"/>
      <c r="J159" s="160"/>
      <c r="K159" s="160"/>
      <c r="L159" s="160"/>
      <c r="M159" s="160"/>
      <c r="N159" s="264">
        <f>BK159</f>
        <v>0</v>
      </c>
      <c r="O159" s="265"/>
      <c r="P159" s="265"/>
      <c r="Q159" s="265"/>
      <c r="R159" s="153"/>
      <c r="T159" s="154"/>
      <c r="U159" s="151"/>
      <c r="V159" s="151"/>
      <c r="W159" s="155">
        <f>W160</f>
        <v>0</v>
      </c>
      <c r="X159" s="151"/>
      <c r="Y159" s="155">
        <f>Y160</f>
        <v>0.0015300000000000001</v>
      </c>
      <c r="Z159" s="151"/>
      <c r="AA159" s="156">
        <f>AA160</f>
        <v>0</v>
      </c>
      <c r="AR159" s="157" t="s">
        <v>84</v>
      </c>
      <c r="AT159" s="158" t="s">
        <v>73</v>
      </c>
      <c r="AU159" s="158" t="s">
        <v>9</v>
      </c>
      <c r="AY159" s="157" t="s">
        <v>196</v>
      </c>
      <c r="BK159" s="159">
        <f>BK160</f>
        <v>0</v>
      </c>
    </row>
    <row r="160" spans="2:65" s="1" customFormat="1" ht="31.5" customHeight="1">
      <c r="B160" s="132"/>
      <c r="C160" s="168" t="s">
        <v>565</v>
      </c>
      <c r="D160" s="168" t="s">
        <v>217</v>
      </c>
      <c r="E160" s="169" t="s">
        <v>566</v>
      </c>
      <c r="F160" s="252" t="s">
        <v>567</v>
      </c>
      <c r="G160" s="251"/>
      <c r="H160" s="251"/>
      <c r="I160" s="251"/>
      <c r="J160" s="170" t="s">
        <v>201</v>
      </c>
      <c r="K160" s="171">
        <v>17</v>
      </c>
      <c r="L160" s="253">
        <v>0</v>
      </c>
      <c r="M160" s="251"/>
      <c r="N160" s="254">
        <f>ROUND(L160*K160,0)</f>
        <v>0</v>
      </c>
      <c r="O160" s="251"/>
      <c r="P160" s="251"/>
      <c r="Q160" s="251"/>
      <c r="R160" s="134"/>
      <c r="T160" s="165" t="s">
        <v>3</v>
      </c>
      <c r="U160" s="40" t="s">
        <v>39</v>
      </c>
      <c r="V160" s="32"/>
      <c r="W160" s="166">
        <f>V160*K160</f>
        <v>0</v>
      </c>
      <c r="X160" s="166">
        <v>9E-05</v>
      </c>
      <c r="Y160" s="166">
        <f>X160*K160</f>
        <v>0.0015300000000000001</v>
      </c>
      <c r="Z160" s="166">
        <v>0</v>
      </c>
      <c r="AA160" s="167">
        <f>Z160*K160</f>
        <v>0</v>
      </c>
      <c r="AR160" s="14" t="s">
        <v>203</v>
      </c>
      <c r="AT160" s="14" t="s">
        <v>217</v>
      </c>
      <c r="AU160" s="14" t="s">
        <v>84</v>
      </c>
      <c r="AY160" s="14" t="s">
        <v>196</v>
      </c>
      <c r="BE160" s="110">
        <f>IF(U160="základní",N160,0)</f>
        <v>0</v>
      </c>
      <c r="BF160" s="110">
        <f>IF(U160="snížená",N160,0)</f>
        <v>0</v>
      </c>
      <c r="BG160" s="110">
        <f>IF(U160="zákl. přenesená",N160,0)</f>
        <v>0</v>
      </c>
      <c r="BH160" s="110">
        <f>IF(U160="sníž. přenesená",N160,0)</f>
        <v>0</v>
      </c>
      <c r="BI160" s="110">
        <f>IF(U160="nulová",N160,0)</f>
        <v>0</v>
      </c>
      <c r="BJ160" s="14" t="s">
        <v>9</v>
      </c>
      <c r="BK160" s="110">
        <f>ROUND(L160*K160,0)</f>
        <v>0</v>
      </c>
      <c r="BL160" s="14" t="s">
        <v>203</v>
      </c>
      <c r="BM160" s="14" t="s">
        <v>568</v>
      </c>
    </row>
    <row r="161" spans="2:63" s="10" customFormat="1" ht="37.35" customHeight="1">
      <c r="B161" s="150"/>
      <c r="C161" s="151"/>
      <c r="D161" s="152" t="s">
        <v>171</v>
      </c>
      <c r="E161" s="152"/>
      <c r="F161" s="152"/>
      <c r="G161" s="152"/>
      <c r="H161" s="152"/>
      <c r="I161" s="152"/>
      <c r="J161" s="152"/>
      <c r="K161" s="152"/>
      <c r="L161" s="152"/>
      <c r="M161" s="152"/>
      <c r="N161" s="266">
        <f>BK161</f>
        <v>0</v>
      </c>
      <c r="O161" s="267"/>
      <c r="P161" s="267"/>
      <c r="Q161" s="267"/>
      <c r="R161" s="153"/>
      <c r="T161" s="154"/>
      <c r="U161" s="151"/>
      <c r="V161" s="151"/>
      <c r="W161" s="155">
        <f>SUM(W162:W169)</f>
        <v>0</v>
      </c>
      <c r="X161" s="151"/>
      <c r="Y161" s="155">
        <f>SUM(Y162:Y169)</f>
        <v>0</v>
      </c>
      <c r="Z161" s="151"/>
      <c r="AA161" s="156">
        <f>SUM(AA162:AA169)</f>
        <v>0</v>
      </c>
      <c r="AR161" s="157" t="s">
        <v>212</v>
      </c>
      <c r="AT161" s="158" t="s">
        <v>73</v>
      </c>
      <c r="AU161" s="158" t="s">
        <v>74</v>
      </c>
      <c r="AY161" s="157" t="s">
        <v>196</v>
      </c>
      <c r="BK161" s="159">
        <f>SUM(BK162:BK169)</f>
        <v>0</v>
      </c>
    </row>
    <row r="162" spans="2:65" s="1" customFormat="1" ht="22.5" customHeight="1">
      <c r="B162" s="132"/>
      <c r="C162" s="168" t="s">
        <v>413</v>
      </c>
      <c r="D162" s="168" t="s">
        <v>217</v>
      </c>
      <c r="E162" s="169" t="s">
        <v>321</v>
      </c>
      <c r="F162" s="252" t="s">
        <v>322</v>
      </c>
      <c r="G162" s="251"/>
      <c r="H162" s="251"/>
      <c r="I162" s="251"/>
      <c r="J162" s="170" t="s">
        <v>323</v>
      </c>
      <c r="K162" s="171">
        <v>24</v>
      </c>
      <c r="L162" s="253">
        <v>0</v>
      </c>
      <c r="M162" s="251"/>
      <c r="N162" s="254">
        <f aca="true" t="shared" si="25" ref="N162:N168">ROUND(L162*K162,0)</f>
        <v>0</v>
      </c>
      <c r="O162" s="251"/>
      <c r="P162" s="251"/>
      <c r="Q162" s="251"/>
      <c r="R162" s="134"/>
      <c r="T162" s="165" t="s">
        <v>3</v>
      </c>
      <c r="U162" s="40" t="s">
        <v>39</v>
      </c>
      <c r="V162" s="32"/>
      <c r="W162" s="166">
        <f aca="true" t="shared" si="26" ref="W162:W168">V162*K162</f>
        <v>0</v>
      </c>
      <c r="X162" s="166">
        <v>0</v>
      </c>
      <c r="Y162" s="166">
        <f aca="true" t="shared" si="27" ref="Y162:Y168">X162*K162</f>
        <v>0</v>
      </c>
      <c r="Z162" s="166">
        <v>0</v>
      </c>
      <c r="AA162" s="167">
        <f aca="true" t="shared" si="28" ref="AA162:AA168">Z162*K162</f>
        <v>0</v>
      </c>
      <c r="AR162" s="14" t="s">
        <v>9</v>
      </c>
      <c r="AT162" s="14" t="s">
        <v>217</v>
      </c>
      <c r="AU162" s="14" t="s">
        <v>9</v>
      </c>
      <c r="AY162" s="14" t="s">
        <v>196</v>
      </c>
      <c r="BE162" s="110">
        <f aca="true" t="shared" si="29" ref="BE162:BE168">IF(U162="základní",N162,0)</f>
        <v>0</v>
      </c>
      <c r="BF162" s="110">
        <f aca="true" t="shared" si="30" ref="BF162:BF168">IF(U162="snížená",N162,0)</f>
        <v>0</v>
      </c>
      <c r="BG162" s="110">
        <f aca="true" t="shared" si="31" ref="BG162:BG168">IF(U162="zákl. přenesená",N162,0)</f>
        <v>0</v>
      </c>
      <c r="BH162" s="110">
        <f aca="true" t="shared" si="32" ref="BH162:BH168">IF(U162="sníž. přenesená",N162,0)</f>
        <v>0</v>
      </c>
      <c r="BI162" s="110">
        <f aca="true" t="shared" si="33" ref="BI162:BI168">IF(U162="nulová",N162,0)</f>
        <v>0</v>
      </c>
      <c r="BJ162" s="14" t="s">
        <v>9</v>
      </c>
      <c r="BK162" s="110">
        <f aca="true" t="shared" si="34" ref="BK162:BK168">ROUND(L162*K162,0)</f>
        <v>0</v>
      </c>
      <c r="BL162" s="14" t="s">
        <v>9</v>
      </c>
      <c r="BM162" s="14" t="s">
        <v>569</v>
      </c>
    </row>
    <row r="163" spans="2:65" s="1" customFormat="1" ht="22.5" customHeight="1">
      <c r="B163" s="132"/>
      <c r="C163" s="168" t="s">
        <v>292</v>
      </c>
      <c r="D163" s="168" t="s">
        <v>217</v>
      </c>
      <c r="E163" s="169" t="s">
        <v>326</v>
      </c>
      <c r="F163" s="252" t="s">
        <v>327</v>
      </c>
      <c r="G163" s="251"/>
      <c r="H163" s="251"/>
      <c r="I163" s="251"/>
      <c r="J163" s="170" t="s">
        <v>323</v>
      </c>
      <c r="K163" s="171">
        <v>6</v>
      </c>
      <c r="L163" s="253">
        <v>0</v>
      </c>
      <c r="M163" s="251"/>
      <c r="N163" s="254">
        <f t="shared" si="25"/>
        <v>0</v>
      </c>
      <c r="O163" s="251"/>
      <c r="P163" s="251"/>
      <c r="Q163" s="251"/>
      <c r="R163" s="134"/>
      <c r="T163" s="165" t="s">
        <v>3</v>
      </c>
      <c r="U163" s="40" t="s">
        <v>39</v>
      </c>
      <c r="V163" s="32"/>
      <c r="W163" s="166">
        <f t="shared" si="26"/>
        <v>0</v>
      </c>
      <c r="X163" s="166">
        <v>0</v>
      </c>
      <c r="Y163" s="166">
        <f t="shared" si="27"/>
        <v>0</v>
      </c>
      <c r="Z163" s="166">
        <v>0</v>
      </c>
      <c r="AA163" s="167">
        <f t="shared" si="28"/>
        <v>0</v>
      </c>
      <c r="AR163" s="14" t="s">
        <v>9</v>
      </c>
      <c r="AT163" s="14" t="s">
        <v>217</v>
      </c>
      <c r="AU163" s="14" t="s">
        <v>9</v>
      </c>
      <c r="AY163" s="14" t="s">
        <v>196</v>
      </c>
      <c r="BE163" s="110">
        <f t="shared" si="29"/>
        <v>0</v>
      </c>
      <c r="BF163" s="110">
        <f t="shared" si="30"/>
        <v>0</v>
      </c>
      <c r="BG163" s="110">
        <f t="shared" si="31"/>
        <v>0</v>
      </c>
      <c r="BH163" s="110">
        <f t="shared" si="32"/>
        <v>0</v>
      </c>
      <c r="BI163" s="110">
        <f t="shared" si="33"/>
        <v>0</v>
      </c>
      <c r="BJ163" s="14" t="s">
        <v>9</v>
      </c>
      <c r="BK163" s="110">
        <f t="shared" si="34"/>
        <v>0</v>
      </c>
      <c r="BL163" s="14" t="s">
        <v>9</v>
      </c>
      <c r="BM163" s="14" t="s">
        <v>570</v>
      </c>
    </row>
    <row r="164" spans="2:65" s="1" customFormat="1" ht="31.5" customHeight="1">
      <c r="B164" s="132"/>
      <c r="C164" s="168" t="s">
        <v>416</v>
      </c>
      <c r="D164" s="168" t="s">
        <v>217</v>
      </c>
      <c r="E164" s="169" t="s">
        <v>330</v>
      </c>
      <c r="F164" s="252" t="s">
        <v>331</v>
      </c>
      <c r="G164" s="251"/>
      <c r="H164" s="251"/>
      <c r="I164" s="251"/>
      <c r="J164" s="170" t="s">
        <v>323</v>
      </c>
      <c r="K164" s="171">
        <v>12</v>
      </c>
      <c r="L164" s="253">
        <v>0</v>
      </c>
      <c r="M164" s="251"/>
      <c r="N164" s="254">
        <f t="shared" si="25"/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 t="shared" si="26"/>
        <v>0</v>
      </c>
      <c r="X164" s="166">
        <v>0</v>
      </c>
      <c r="Y164" s="166">
        <f t="shared" si="27"/>
        <v>0</v>
      </c>
      <c r="Z164" s="166">
        <v>0</v>
      </c>
      <c r="AA164" s="167">
        <f t="shared" si="28"/>
        <v>0</v>
      </c>
      <c r="AR164" s="14" t="s">
        <v>9</v>
      </c>
      <c r="AT164" s="14" t="s">
        <v>217</v>
      </c>
      <c r="AU164" s="14" t="s">
        <v>9</v>
      </c>
      <c r="AY164" s="14" t="s">
        <v>196</v>
      </c>
      <c r="BE164" s="110">
        <f t="shared" si="29"/>
        <v>0</v>
      </c>
      <c r="BF164" s="110">
        <f t="shared" si="30"/>
        <v>0</v>
      </c>
      <c r="BG164" s="110">
        <f t="shared" si="31"/>
        <v>0</v>
      </c>
      <c r="BH164" s="110">
        <f t="shared" si="32"/>
        <v>0</v>
      </c>
      <c r="BI164" s="110">
        <f t="shared" si="33"/>
        <v>0</v>
      </c>
      <c r="BJ164" s="14" t="s">
        <v>9</v>
      </c>
      <c r="BK164" s="110">
        <f t="shared" si="34"/>
        <v>0</v>
      </c>
      <c r="BL164" s="14" t="s">
        <v>9</v>
      </c>
      <c r="BM164" s="14" t="s">
        <v>571</v>
      </c>
    </row>
    <row r="165" spans="2:65" s="1" customFormat="1" ht="44.25" customHeight="1">
      <c r="B165" s="132"/>
      <c r="C165" s="168" t="s">
        <v>296</v>
      </c>
      <c r="D165" s="168" t="s">
        <v>217</v>
      </c>
      <c r="E165" s="169" t="s">
        <v>334</v>
      </c>
      <c r="F165" s="252" t="s">
        <v>335</v>
      </c>
      <c r="G165" s="251"/>
      <c r="H165" s="251"/>
      <c r="I165" s="251"/>
      <c r="J165" s="170" t="s">
        <v>323</v>
      </c>
      <c r="K165" s="171">
        <v>12</v>
      </c>
      <c r="L165" s="253">
        <v>0</v>
      </c>
      <c r="M165" s="251"/>
      <c r="N165" s="254">
        <f t="shared" si="25"/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 t="shared" si="26"/>
        <v>0</v>
      </c>
      <c r="X165" s="166">
        <v>0</v>
      </c>
      <c r="Y165" s="166">
        <f t="shared" si="27"/>
        <v>0</v>
      </c>
      <c r="Z165" s="166">
        <v>0</v>
      </c>
      <c r="AA165" s="167">
        <f t="shared" si="28"/>
        <v>0</v>
      </c>
      <c r="AR165" s="14" t="s">
        <v>9</v>
      </c>
      <c r="AT165" s="14" t="s">
        <v>217</v>
      </c>
      <c r="AU165" s="14" t="s">
        <v>9</v>
      </c>
      <c r="AY165" s="14" t="s">
        <v>196</v>
      </c>
      <c r="BE165" s="110">
        <f t="shared" si="29"/>
        <v>0</v>
      </c>
      <c r="BF165" s="110">
        <f t="shared" si="30"/>
        <v>0</v>
      </c>
      <c r="BG165" s="110">
        <f t="shared" si="31"/>
        <v>0</v>
      </c>
      <c r="BH165" s="110">
        <f t="shared" si="32"/>
        <v>0</v>
      </c>
      <c r="BI165" s="110">
        <f t="shared" si="33"/>
        <v>0</v>
      </c>
      <c r="BJ165" s="14" t="s">
        <v>9</v>
      </c>
      <c r="BK165" s="110">
        <f t="shared" si="34"/>
        <v>0</v>
      </c>
      <c r="BL165" s="14" t="s">
        <v>9</v>
      </c>
      <c r="BM165" s="14" t="s">
        <v>572</v>
      </c>
    </row>
    <row r="166" spans="2:65" s="1" customFormat="1" ht="44.25" customHeight="1">
      <c r="B166" s="132"/>
      <c r="C166" s="168" t="s">
        <v>419</v>
      </c>
      <c r="D166" s="168" t="s">
        <v>217</v>
      </c>
      <c r="E166" s="169" t="s">
        <v>338</v>
      </c>
      <c r="F166" s="252" t="s">
        <v>339</v>
      </c>
      <c r="G166" s="251"/>
      <c r="H166" s="251"/>
      <c r="I166" s="251"/>
      <c r="J166" s="170" t="s">
        <v>245</v>
      </c>
      <c r="K166" s="171">
        <v>4</v>
      </c>
      <c r="L166" s="253">
        <v>0</v>
      </c>
      <c r="M166" s="251"/>
      <c r="N166" s="254">
        <f t="shared" si="25"/>
        <v>0</v>
      </c>
      <c r="O166" s="251"/>
      <c r="P166" s="251"/>
      <c r="Q166" s="251"/>
      <c r="R166" s="134"/>
      <c r="T166" s="165" t="s">
        <v>3</v>
      </c>
      <c r="U166" s="40" t="s">
        <v>39</v>
      </c>
      <c r="V166" s="32"/>
      <c r="W166" s="166">
        <f t="shared" si="26"/>
        <v>0</v>
      </c>
      <c r="X166" s="166">
        <v>0</v>
      </c>
      <c r="Y166" s="166">
        <f t="shared" si="27"/>
        <v>0</v>
      </c>
      <c r="Z166" s="166">
        <v>0</v>
      </c>
      <c r="AA166" s="167">
        <f t="shared" si="28"/>
        <v>0</v>
      </c>
      <c r="AR166" s="14" t="s">
        <v>9</v>
      </c>
      <c r="AT166" s="14" t="s">
        <v>217</v>
      </c>
      <c r="AU166" s="14" t="s">
        <v>9</v>
      </c>
      <c r="AY166" s="14" t="s">
        <v>196</v>
      </c>
      <c r="BE166" s="110">
        <f t="shared" si="29"/>
        <v>0</v>
      </c>
      <c r="BF166" s="110">
        <f t="shared" si="30"/>
        <v>0</v>
      </c>
      <c r="BG166" s="110">
        <f t="shared" si="31"/>
        <v>0</v>
      </c>
      <c r="BH166" s="110">
        <f t="shared" si="32"/>
        <v>0</v>
      </c>
      <c r="BI166" s="110">
        <f t="shared" si="33"/>
        <v>0</v>
      </c>
      <c r="BJ166" s="14" t="s">
        <v>9</v>
      </c>
      <c r="BK166" s="110">
        <f t="shared" si="34"/>
        <v>0</v>
      </c>
      <c r="BL166" s="14" t="s">
        <v>9</v>
      </c>
      <c r="BM166" s="14" t="s">
        <v>573</v>
      </c>
    </row>
    <row r="167" spans="2:65" s="1" customFormat="1" ht="22.5" customHeight="1">
      <c r="B167" s="132"/>
      <c r="C167" s="168" t="s">
        <v>574</v>
      </c>
      <c r="D167" s="168" t="s">
        <v>217</v>
      </c>
      <c r="E167" s="169" t="s">
        <v>342</v>
      </c>
      <c r="F167" s="252" t="s">
        <v>343</v>
      </c>
      <c r="G167" s="251"/>
      <c r="H167" s="251"/>
      <c r="I167" s="251"/>
      <c r="J167" s="170" t="s">
        <v>323</v>
      </c>
      <c r="K167" s="171">
        <v>8</v>
      </c>
      <c r="L167" s="253">
        <v>0</v>
      </c>
      <c r="M167" s="251"/>
      <c r="N167" s="254">
        <f t="shared" si="25"/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 t="shared" si="26"/>
        <v>0</v>
      </c>
      <c r="X167" s="166">
        <v>0</v>
      </c>
      <c r="Y167" s="166">
        <f t="shared" si="27"/>
        <v>0</v>
      </c>
      <c r="Z167" s="166">
        <v>0</v>
      </c>
      <c r="AA167" s="167">
        <f t="shared" si="28"/>
        <v>0</v>
      </c>
      <c r="AR167" s="14" t="s">
        <v>9</v>
      </c>
      <c r="AT167" s="14" t="s">
        <v>217</v>
      </c>
      <c r="AU167" s="14" t="s">
        <v>9</v>
      </c>
      <c r="AY167" s="14" t="s">
        <v>196</v>
      </c>
      <c r="BE167" s="110">
        <f t="shared" si="29"/>
        <v>0</v>
      </c>
      <c r="BF167" s="110">
        <f t="shared" si="30"/>
        <v>0</v>
      </c>
      <c r="BG167" s="110">
        <f t="shared" si="31"/>
        <v>0</v>
      </c>
      <c r="BH167" s="110">
        <f t="shared" si="32"/>
        <v>0</v>
      </c>
      <c r="BI167" s="110">
        <f t="shared" si="33"/>
        <v>0</v>
      </c>
      <c r="BJ167" s="14" t="s">
        <v>9</v>
      </c>
      <c r="BK167" s="110">
        <f t="shared" si="34"/>
        <v>0</v>
      </c>
      <c r="BL167" s="14" t="s">
        <v>9</v>
      </c>
      <c r="BM167" s="14" t="s">
        <v>575</v>
      </c>
    </row>
    <row r="168" spans="2:65" s="1" customFormat="1" ht="22.5" customHeight="1">
      <c r="B168" s="132"/>
      <c r="C168" s="168" t="s">
        <v>300</v>
      </c>
      <c r="D168" s="168" t="s">
        <v>217</v>
      </c>
      <c r="E168" s="169" t="s">
        <v>189</v>
      </c>
      <c r="F168" s="252" t="s">
        <v>189</v>
      </c>
      <c r="G168" s="251"/>
      <c r="H168" s="251"/>
      <c r="I168" s="251"/>
      <c r="J168" s="170" t="s">
        <v>250</v>
      </c>
      <c r="K168" s="171">
        <v>1</v>
      </c>
      <c r="L168" s="253">
        <v>0</v>
      </c>
      <c r="M168" s="251"/>
      <c r="N168" s="254">
        <f t="shared" si="25"/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 t="shared" si="26"/>
        <v>0</v>
      </c>
      <c r="X168" s="166">
        <v>0</v>
      </c>
      <c r="Y168" s="166">
        <f t="shared" si="27"/>
        <v>0</v>
      </c>
      <c r="Z168" s="166">
        <v>0</v>
      </c>
      <c r="AA168" s="167">
        <f t="shared" si="28"/>
        <v>0</v>
      </c>
      <c r="AR168" s="14" t="s">
        <v>9</v>
      </c>
      <c r="AT168" s="14" t="s">
        <v>217</v>
      </c>
      <c r="AU168" s="14" t="s">
        <v>9</v>
      </c>
      <c r="AY168" s="14" t="s">
        <v>196</v>
      </c>
      <c r="BE168" s="110">
        <f t="shared" si="29"/>
        <v>0</v>
      </c>
      <c r="BF168" s="110">
        <f t="shared" si="30"/>
        <v>0</v>
      </c>
      <c r="BG168" s="110">
        <f t="shared" si="31"/>
        <v>0</v>
      </c>
      <c r="BH168" s="110">
        <f t="shared" si="32"/>
        <v>0</v>
      </c>
      <c r="BI168" s="110">
        <f t="shared" si="33"/>
        <v>0</v>
      </c>
      <c r="BJ168" s="14" t="s">
        <v>9</v>
      </c>
      <c r="BK168" s="110">
        <f t="shared" si="34"/>
        <v>0</v>
      </c>
      <c r="BL168" s="14" t="s">
        <v>9</v>
      </c>
      <c r="BM168" s="14" t="s">
        <v>576</v>
      </c>
    </row>
    <row r="169" spans="2:47" s="1" customFormat="1" ht="150" customHeight="1">
      <c r="B169" s="31"/>
      <c r="C169" s="32"/>
      <c r="D169" s="32"/>
      <c r="E169" s="32"/>
      <c r="F169" s="270" t="s">
        <v>347</v>
      </c>
      <c r="G169" s="204"/>
      <c r="H169" s="204"/>
      <c r="I169" s="204"/>
      <c r="J169" s="32"/>
      <c r="K169" s="32"/>
      <c r="L169" s="32"/>
      <c r="M169" s="32"/>
      <c r="N169" s="32"/>
      <c r="O169" s="32"/>
      <c r="P169" s="32"/>
      <c r="Q169" s="32"/>
      <c r="R169" s="33"/>
      <c r="T169" s="70"/>
      <c r="U169" s="32"/>
      <c r="V169" s="32"/>
      <c r="W169" s="32"/>
      <c r="X169" s="32"/>
      <c r="Y169" s="32"/>
      <c r="Z169" s="32"/>
      <c r="AA169" s="71"/>
      <c r="AT169" s="14" t="s">
        <v>348</v>
      </c>
      <c r="AU169" s="14" t="s">
        <v>9</v>
      </c>
    </row>
    <row r="170" spans="2:63" s="1" customFormat="1" ht="49.9" customHeight="1">
      <c r="B170" s="31"/>
      <c r="C170" s="32"/>
      <c r="D170" s="152" t="s">
        <v>349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268">
        <f aca="true" t="shared" si="35" ref="N170:N175">BK170</f>
        <v>0</v>
      </c>
      <c r="O170" s="269"/>
      <c r="P170" s="269"/>
      <c r="Q170" s="269"/>
      <c r="R170" s="33"/>
      <c r="T170" s="70"/>
      <c r="U170" s="32"/>
      <c r="V170" s="32"/>
      <c r="W170" s="32"/>
      <c r="X170" s="32"/>
      <c r="Y170" s="32"/>
      <c r="Z170" s="32"/>
      <c r="AA170" s="71"/>
      <c r="AT170" s="14" t="s">
        <v>73</v>
      </c>
      <c r="AU170" s="14" t="s">
        <v>74</v>
      </c>
      <c r="AY170" s="14" t="s">
        <v>350</v>
      </c>
      <c r="BK170" s="110">
        <f>SUM(BK171:BK175)</f>
        <v>0</v>
      </c>
    </row>
    <row r="171" spans="2:63" s="1" customFormat="1" ht="22.35" customHeight="1">
      <c r="B171" s="31"/>
      <c r="C171" s="173" t="s">
        <v>3</v>
      </c>
      <c r="D171" s="173" t="s">
        <v>217</v>
      </c>
      <c r="E171" s="174" t="s">
        <v>3</v>
      </c>
      <c r="F171" s="257" t="s">
        <v>3</v>
      </c>
      <c r="G171" s="258"/>
      <c r="H171" s="258"/>
      <c r="I171" s="258"/>
      <c r="J171" s="175" t="s">
        <v>3</v>
      </c>
      <c r="K171" s="172"/>
      <c r="L171" s="253"/>
      <c r="M171" s="255"/>
      <c r="N171" s="256">
        <f t="shared" si="35"/>
        <v>0</v>
      </c>
      <c r="O171" s="255"/>
      <c r="P171" s="255"/>
      <c r="Q171" s="255"/>
      <c r="R171" s="33"/>
      <c r="T171" s="165" t="s">
        <v>3</v>
      </c>
      <c r="U171" s="176" t="s">
        <v>39</v>
      </c>
      <c r="V171" s="32"/>
      <c r="W171" s="32"/>
      <c r="X171" s="32"/>
      <c r="Y171" s="32"/>
      <c r="Z171" s="32"/>
      <c r="AA171" s="71"/>
      <c r="AT171" s="14" t="s">
        <v>350</v>
      </c>
      <c r="AU171" s="14" t="s">
        <v>9</v>
      </c>
      <c r="AY171" s="14" t="s">
        <v>350</v>
      </c>
      <c r="BE171" s="110">
        <f>IF(U171="základní",N171,0)</f>
        <v>0</v>
      </c>
      <c r="BF171" s="110">
        <f>IF(U171="snížená",N171,0)</f>
        <v>0</v>
      </c>
      <c r="BG171" s="110">
        <f>IF(U171="zákl. přenesená",N171,0)</f>
        <v>0</v>
      </c>
      <c r="BH171" s="110">
        <f>IF(U171="sníž. přenesená",N171,0)</f>
        <v>0</v>
      </c>
      <c r="BI171" s="110">
        <f>IF(U171="nulová",N171,0)</f>
        <v>0</v>
      </c>
      <c r="BJ171" s="14" t="s">
        <v>9</v>
      </c>
      <c r="BK171" s="110">
        <f>L171*K171</f>
        <v>0</v>
      </c>
    </row>
    <row r="172" spans="2:63" s="1" customFormat="1" ht="22.35" customHeight="1">
      <c r="B172" s="31"/>
      <c r="C172" s="173" t="s">
        <v>3</v>
      </c>
      <c r="D172" s="173" t="s">
        <v>217</v>
      </c>
      <c r="E172" s="174" t="s">
        <v>3</v>
      </c>
      <c r="F172" s="257" t="s">
        <v>3</v>
      </c>
      <c r="G172" s="258"/>
      <c r="H172" s="258"/>
      <c r="I172" s="258"/>
      <c r="J172" s="175" t="s">
        <v>3</v>
      </c>
      <c r="K172" s="172"/>
      <c r="L172" s="253"/>
      <c r="M172" s="255"/>
      <c r="N172" s="256">
        <f t="shared" si="35"/>
        <v>0</v>
      </c>
      <c r="O172" s="255"/>
      <c r="P172" s="255"/>
      <c r="Q172" s="255"/>
      <c r="R172" s="33"/>
      <c r="T172" s="165" t="s">
        <v>3</v>
      </c>
      <c r="U172" s="176" t="s">
        <v>39</v>
      </c>
      <c r="V172" s="32"/>
      <c r="W172" s="32"/>
      <c r="X172" s="32"/>
      <c r="Y172" s="32"/>
      <c r="Z172" s="32"/>
      <c r="AA172" s="71"/>
      <c r="AT172" s="14" t="s">
        <v>350</v>
      </c>
      <c r="AU172" s="14" t="s">
        <v>9</v>
      </c>
      <c r="AY172" s="14" t="s">
        <v>350</v>
      </c>
      <c r="BE172" s="110">
        <f>IF(U172="základní",N172,0)</f>
        <v>0</v>
      </c>
      <c r="BF172" s="110">
        <f>IF(U172="snížená",N172,0)</f>
        <v>0</v>
      </c>
      <c r="BG172" s="110">
        <f>IF(U172="zákl. přenesená",N172,0)</f>
        <v>0</v>
      </c>
      <c r="BH172" s="110">
        <f>IF(U172="sníž. přenesená",N172,0)</f>
        <v>0</v>
      </c>
      <c r="BI172" s="110">
        <f>IF(U172="nulová",N172,0)</f>
        <v>0</v>
      </c>
      <c r="BJ172" s="14" t="s">
        <v>9</v>
      </c>
      <c r="BK172" s="110">
        <f>L172*K172</f>
        <v>0</v>
      </c>
    </row>
    <row r="173" spans="2:63" s="1" customFormat="1" ht="22.35" customHeight="1">
      <c r="B173" s="31"/>
      <c r="C173" s="173" t="s">
        <v>3</v>
      </c>
      <c r="D173" s="173" t="s">
        <v>217</v>
      </c>
      <c r="E173" s="174" t="s">
        <v>3</v>
      </c>
      <c r="F173" s="257" t="s">
        <v>3</v>
      </c>
      <c r="G173" s="258"/>
      <c r="H173" s="258"/>
      <c r="I173" s="258"/>
      <c r="J173" s="175" t="s">
        <v>3</v>
      </c>
      <c r="K173" s="172"/>
      <c r="L173" s="253"/>
      <c r="M173" s="255"/>
      <c r="N173" s="256">
        <f t="shared" si="35"/>
        <v>0</v>
      </c>
      <c r="O173" s="255"/>
      <c r="P173" s="255"/>
      <c r="Q173" s="255"/>
      <c r="R173" s="33"/>
      <c r="T173" s="165" t="s">
        <v>3</v>
      </c>
      <c r="U173" s="176" t="s">
        <v>39</v>
      </c>
      <c r="V173" s="32"/>
      <c r="W173" s="32"/>
      <c r="X173" s="32"/>
      <c r="Y173" s="32"/>
      <c r="Z173" s="32"/>
      <c r="AA173" s="71"/>
      <c r="AT173" s="14" t="s">
        <v>350</v>
      </c>
      <c r="AU173" s="14" t="s">
        <v>9</v>
      </c>
      <c r="AY173" s="14" t="s">
        <v>350</v>
      </c>
      <c r="BE173" s="110">
        <f>IF(U173="základní",N173,0)</f>
        <v>0</v>
      </c>
      <c r="BF173" s="110">
        <f>IF(U173="snížená",N173,0)</f>
        <v>0</v>
      </c>
      <c r="BG173" s="110">
        <f>IF(U173="zákl. přenesená",N173,0)</f>
        <v>0</v>
      </c>
      <c r="BH173" s="110">
        <f>IF(U173="sníž. přenesená",N173,0)</f>
        <v>0</v>
      </c>
      <c r="BI173" s="110">
        <f>IF(U173="nulová",N173,0)</f>
        <v>0</v>
      </c>
      <c r="BJ173" s="14" t="s">
        <v>9</v>
      </c>
      <c r="BK173" s="110">
        <f>L173*K173</f>
        <v>0</v>
      </c>
    </row>
    <row r="174" spans="2:63" s="1" customFormat="1" ht="22.35" customHeight="1">
      <c r="B174" s="31"/>
      <c r="C174" s="173" t="s">
        <v>3</v>
      </c>
      <c r="D174" s="173" t="s">
        <v>217</v>
      </c>
      <c r="E174" s="174" t="s">
        <v>3</v>
      </c>
      <c r="F174" s="257" t="s">
        <v>3</v>
      </c>
      <c r="G174" s="258"/>
      <c r="H174" s="258"/>
      <c r="I174" s="258"/>
      <c r="J174" s="175" t="s">
        <v>3</v>
      </c>
      <c r="K174" s="172"/>
      <c r="L174" s="253"/>
      <c r="M174" s="255"/>
      <c r="N174" s="256">
        <f t="shared" si="35"/>
        <v>0</v>
      </c>
      <c r="O174" s="255"/>
      <c r="P174" s="255"/>
      <c r="Q174" s="255"/>
      <c r="R174" s="33"/>
      <c r="T174" s="165" t="s">
        <v>3</v>
      </c>
      <c r="U174" s="176" t="s">
        <v>39</v>
      </c>
      <c r="V174" s="32"/>
      <c r="W174" s="32"/>
      <c r="X174" s="32"/>
      <c r="Y174" s="32"/>
      <c r="Z174" s="32"/>
      <c r="AA174" s="71"/>
      <c r="AT174" s="14" t="s">
        <v>350</v>
      </c>
      <c r="AU174" s="14" t="s">
        <v>9</v>
      </c>
      <c r="AY174" s="14" t="s">
        <v>350</v>
      </c>
      <c r="BE174" s="110">
        <f>IF(U174="základní",N174,0)</f>
        <v>0</v>
      </c>
      <c r="BF174" s="110">
        <f>IF(U174="snížená",N174,0)</f>
        <v>0</v>
      </c>
      <c r="BG174" s="110">
        <f>IF(U174="zákl. přenesená",N174,0)</f>
        <v>0</v>
      </c>
      <c r="BH174" s="110">
        <f>IF(U174="sníž. přenesená",N174,0)</f>
        <v>0</v>
      </c>
      <c r="BI174" s="110">
        <f>IF(U174="nulová",N174,0)</f>
        <v>0</v>
      </c>
      <c r="BJ174" s="14" t="s">
        <v>9</v>
      </c>
      <c r="BK174" s="110">
        <f>L174*K174</f>
        <v>0</v>
      </c>
    </row>
    <row r="175" spans="2:63" s="1" customFormat="1" ht="22.35" customHeight="1">
      <c r="B175" s="31"/>
      <c r="C175" s="173" t="s">
        <v>3</v>
      </c>
      <c r="D175" s="173" t="s">
        <v>217</v>
      </c>
      <c r="E175" s="174" t="s">
        <v>3</v>
      </c>
      <c r="F175" s="257" t="s">
        <v>3</v>
      </c>
      <c r="G175" s="258"/>
      <c r="H175" s="258"/>
      <c r="I175" s="258"/>
      <c r="J175" s="175" t="s">
        <v>3</v>
      </c>
      <c r="K175" s="172"/>
      <c r="L175" s="253"/>
      <c r="M175" s="255"/>
      <c r="N175" s="256">
        <f t="shared" si="35"/>
        <v>0</v>
      </c>
      <c r="O175" s="255"/>
      <c r="P175" s="255"/>
      <c r="Q175" s="255"/>
      <c r="R175" s="33"/>
      <c r="T175" s="165" t="s">
        <v>3</v>
      </c>
      <c r="U175" s="176" t="s">
        <v>39</v>
      </c>
      <c r="V175" s="52"/>
      <c r="W175" s="52"/>
      <c r="X175" s="52"/>
      <c r="Y175" s="52"/>
      <c r="Z175" s="52"/>
      <c r="AA175" s="54"/>
      <c r="AT175" s="14" t="s">
        <v>350</v>
      </c>
      <c r="AU175" s="14" t="s">
        <v>9</v>
      </c>
      <c r="AY175" s="14" t="s">
        <v>350</v>
      </c>
      <c r="BE175" s="110">
        <f>IF(U175="základní",N175,0)</f>
        <v>0</v>
      </c>
      <c r="BF175" s="110">
        <f>IF(U175="snížená",N175,0)</f>
        <v>0</v>
      </c>
      <c r="BG175" s="110">
        <f>IF(U175="zákl. přenesená",N175,0)</f>
        <v>0</v>
      </c>
      <c r="BH175" s="110">
        <f>IF(U175="sníž. přenesená",N175,0)</f>
        <v>0</v>
      </c>
      <c r="BI175" s="110">
        <f>IF(U175="nulová",N175,0)</f>
        <v>0</v>
      </c>
      <c r="BJ175" s="14" t="s">
        <v>9</v>
      </c>
      <c r="BK175" s="110">
        <f>L175*K175</f>
        <v>0</v>
      </c>
    </row>
    <row r="176" spans="2:18" s="1" customFormat="1" ht="6.95" customHeight="1">
      <c r="B176" s="55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7"/>
    </row>
  </sheetData>
  <mergeCells count="202">
    <mergeCell ref="H1:K1"/>
    <mergeCell ref="S2:AC2"/>
    <mergeCell ref="N126:Q126"/>
    <mergeCell ref="N127:Q127"/>
    <mergeCell ref="N128:Q128"/>
    <mergeCell ref="N134:Q134"/>
    <mergeCell ref="N138:Q138"/>
    <mergeCell ref="N145:Q145"/>
    <mergeCell ref="N156:Q156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N161:Q16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8:I168"/>
    <mergeCell ref="L168:M168"/>
    <mergeCell ref="N168:Q168"/>
    <mergeCell ref="F169:I169"/>
    <mergeCell ref="F171:I171"/>
    <mergeCell ref="L171:M171"/>
    <mergeCell ref="N171:Q171"/>
    <mergeCell ref="F172:I172"/>
    <mergeCell ref="L172:M172"/>
    <mergeCell ref="N172:Q172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N159:Q159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171:D176">
      <formula1>"K,M"</formula1>
    </dataValidation>
    <dataValidation type="list" allowBlank="1" showInputMessage="1" showErrorMessage="1" error="Povoleny jsou hodnoty základní, snížená, zákl. přenesená, sníž. přenesená, nulová." sqref="U171:U17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25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6"/>
  <sheetViews>
    <sheetView showGridLines="0" workbookViewId="0" topLeftCell="A1">
      <pane ySplit="1" topLeftCell="A143" activePane="bottomLeft" state="frozen"/>
      <selection pane="bottomLeft" activeCell="L157" sqref="L15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93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512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351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N127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ROUND((((SUM(BE127:BE134)+SUM(BE153:BE239))+SUM(BE241:BE245))),2)</f>
        <v>0</v>
      </c>
      <c r="I33" s="204"/>
      <c r="J33" s="204"/>
      <c r="K33" s="32"/>
      <c r="L33" s="32"/>
      <c r="M33" s="233">
        <f>ROUND(((ROUND((SUM(BE127:BE134)+SUM(BE153:BE239)),2)*F33)+SUM(BE241:BE245)*F33),2)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ROUND((((SUM(BF127:BF134)+SUM(BF153:BF239))+SUM(BF241:BF245))),2)</f>
        <v>0</v>
      </c>
      <c r="I34" s="204"/>
      <c r="J34" s="204"/>
      <c r="K34" s="32"/>
      <c r="L34" s="32"/>
      <c r="M34" s="233">
        <f>ROUND(((ROUND((SUM(BF127:BF134)+SUM(BF153:BF239)),2)*F34)+SUM(BF241:BF245)*F34),2)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ROUND((((SUM(BG127:BG134)+SUM(BG153:BG239))+SUM(BG241:BG245))),2)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ROUND((((SUM(BH127:BH134)+SUM(BH153:BH239))+SUM(BH241:BH245))),2)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ROUND((((SUM(BI127:BI134)+SUM(BI153:BI239))+SUM(BI241:BI245))),2)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512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MR a EL - M + R a ELEKTROINSTALACE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N153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577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N154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353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N155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354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N157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355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N159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356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N161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357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N163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358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N166</f>
        <v>0</v>
      </c>
      <c r="O96" s="220"/>
      <c r="P96" s="220"/>
      <c r="Q96" s="220"/>
      <c r="R96" s="129"/>
    </row>
    <row r="97" spans="2:18" s="8" customFormat="1" ht="19.9" customHeight="1">
      <c r="B97" s="128"/>
      <c r="C97" s="95"/>
      <c r="D97" s="106" t="s">
        <v>358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N168</f>
        <v>0</v>
      </c>
      <c r="O97" s="220"/>
      <c r="P97" s="220"/>
      <c r="Q97" s="220"/>
      <c r="R97" s="129"/>
    </row>
    <row r="98" spans="2:18" s="8" customFormat="1" ht="19.9" customHeight="1">
      <c r="B98" s="128"/>
      <c r="C98" s="95"/>
      <c r="D98" s="106" t="s">
        <v>359</v>
      </c>
      <c r="E98" s="95"/>
      <c r="F98" s="95"/>
      <c r="G98" s="95"/>
      <c r="H98" s="95"/>
      <c r="I98" s="95"/>
      <c r="J98" s="95"/>
      <c r="K98" s="95"/>
      <c r="L98" s="95"/>
      <c r="M98" s="95"/>
      <c r="N98" s="219">
        <f>N170</f>
        <v>0</v>
      </c>
      <c r="O98" s="220"/>
      <c r="P98" s="220"/>
      <c r="Q98" s="220"/>
      <c r="R98" s="129"/>
    </row>
    <row r="99" spans="2:18" s="8" customFormat="1" ht="19.9" customHeight="1">
      <c r="B99" s="128"/>
      <c r="C99" s="95"/>
      <c r="D99" s="106" t="s">
        <v>360</v>
      </c>
      <c r="E99" s="95"/>
      <c r="F99" s="95"/>
      <c r="G99" s="95"/>
      <c r="H99" s="95"/>
      <c r="I99" s="95"/>
      <c r="J99" s="95"/>
      <c r="K99" s="95"/>
      <c r="L99" s="95"/>
      <c r="M99" s="95"/>
      <c r="N99" s="219">
        <f>N172</f>
        <v>0</v>
      </c>
      <c r="O99" s="220"/>
      <c r="P99" s="220"/>
      <c r="Q99" s="220"/>
      <c r="R99" s="129"/>
    </row>
    <row r="100" spans="2:18" s="8" customFormat="1" ht="19.9" customHeight="1">
      <c r="B100" s="128"/>
      <c r="C100" s="95"/>
      <c r="D100" s="106" t="s">
        <v>359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19">
        <f>N174</f>
        <v>0</v>
      </c>
      <c r="O100" s="220"/>
      <c r="P100" s="220"/>
      <c r="Q100" s="220"/>
      <c r="R100" s="129"/>
    </row>
    <row r="101" spans="2:18" s="8" customFormat="1" ht="19.9" customHeight="1">
      <c r="B101" s="128"/>
      <c r="C101" s="95"/>
      <c r="D101" s="106" t="s">
        <v>361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19">
        <f>N176</f>
        <v>0</v>
      </c>
      <c r="O101" s="220"/>
      <c r="P101" s="220"/>
      <c r="Q101" s="220"/>
      <c r="R101" s="129"/>
    </row>
    <row r="102" spans="2:18" s="8" customFormat="1" ht="19.9" customHeight="1">
      <c r="B102" s="128"/>
      <c r="C102" s="95"/>
      <c r="D102" s="106" t="s">
        <v>362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19">
        <f>N178</f>
        <v>0</v>
      </c>
      <c r="O102" s="220"/>
      <c r="P102" s="220"/>
      <c r="Q102" s="220"/>
      <c r="R102" s="129"/>
    </row>
    <row r="103" spans="2:18" s="8" customFormat="1" ht="19.9" customHeight="1">
      <c r="B103" s="128"/>
      <c r="C103" s="95"/>
      <c r="D103" s="106" t="s">
        <v>363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19">
        <f>N180</f>
        <v>0</v>
      </c>
      <c r="O103" s="220"/>
      <c r="P103" s="220"/>
      <c r="Q103" s="220"/>
      <c r="R103" s="129"/>
    </row>
    <row r="104" spans="2:18" s="8" customFormat="1" ht="19.9" customHeight="1">
      <c r="B104" s="128"/>
      <c r="C104" s="95"/>
      <c r="D104" s="106" t="s">
        <v>364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219">
        <f>N182</f>
        <v>0</v>
      </c>
      <c r="O104" s="220"/>
      <c r="P104" s="220"/>
      <c r="Q104" s="220"/>
      <c r="R104" s="129"/>
    </row>
    <row r="105" spans="2:18" s="8" customFormat="1" ht="19.9" customHeight="1">
      <c r="B105" s="128"/>
      <c r="C105" s="95"/>
      <c r="D105" s="106" t="s">
        <v>365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19">
        <f>N188</f>
        <v>0</v>
      </c>
      <c r="O105" s="220"/>
      <c r="P105" s="220"/>
      <c r="Q105" s="220"/>
      <c r="R105" s="129"/>
    </row>
    <row r="106" spans="2:18" s="8" customFormat="1" ht="19.9" customHeight="1">
      <c r="B106" s="128"/>
      <c r="C106" s="95"/>
      <c r="D106" s="106" t="s">
        <v>366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219">
        <f>N192</f>
        <v>0</v>
      </c>
      <c r="O106" s="220"/>
      <c r="P106" s="220"/>
      <c r="Q106" s="220"/>
      <c r="R106" s="129"/>
    </row>
    <row r="107" spans="2:18" s="7" customFormat="1" ht="24.95" customHeight="1">
      <c r="B107" s="124"/>
      <c r="C107" s="125"/>
      <c r="D107" s="126" t="s">
        <v>578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238">
        <f>N195</f>
        <v>0</v>
      </c>
      <c r="O107" s="239"/>
      <c r="P107" s="239"/>
      <c r="Q107" s="239"/>
      <c r="R107" s="127"/>
    </row>
    <row r="108" spans="2:18" s="7" customFormat="1" ht="24.95" customHeight="1">
      <c r="B108" s="124"/>
      <c r="C108" s="125"/>
      <c r="D108" s="126" t="s">
        <v>368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38">
        <f>N196</f>
        <v>0</v>
      </c>
      <c r="O108" s="239"/>
      <c r="P108" s="239"/>
      <c r="Q108" s="239"/>
      <c r="R108" s="127"/>
    </row>
    <row r="109" spans="2:18" s="8" customFormat="1" ht="19.9" customHeight="1">
      <c r="B109" s="128"/>
      <c r="C109" s="95"/>
      <c r="D109" s="106" t="s">
        <v>369</v>
      </c>
      <c r="E109" s="95"/>
      <c r="F109" s="95"/>
      <c r="G109" s="95"/>
      <c r="H109" s="95"/>
      <c r="I109" s="95"/>
      <c r="J109" s="95"/>
      <c r="K109" s="95"/>
      <c r="L109" s="95"/>
      <c r="M109" s="95"/>
      <c r="N109" s="219">
        <f>N197</f>
        <v>0</v>
      </c>
      <c r="O109" s="220"/>
      <c r="P109" s="220"/>
      <c r="Q109" s="220"/>
      <c r="R109" s="129"/>
    </row>
    <row r="110" spans="2:18" s="8" customFormat="1" ht="19.9" customHeight="1">
      <c r="B110" s="128"/>
      <c r="C110" s="95"/>
      <c r="D110" s="106" t="s">
        <v>579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219">
        <f>N199</f>
        <v>0</v>
      </c>
      <c r="O110" s="220"/>
      <c r="P110" s="220"/>
      <c r="Q110" s="220"/>
      <c r="R110" s="129"/>
    </row>
    <row r="111" spans="2:18" s="8" customFormat="1" ht="19.9" customHeight="1">
      <c r="B111" s="128"/>
      <c r="C111" s="95"/>
      <c r="D111" s="106" t="s">
        <v>580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219">
        <f>N202</f>
        <v>0</v>
      </c>
      <c r="O111" s="220"/>
      <c r="P111" s="220"/>
      <c r="Q111" s="220"/>
      <c r="R111" s="129"/>
    </row>
    <row r="112" spans="2:18" s="7" customFormat="1" ht="24.95" customHeight="1">
      <c r="B112" s="124"/>
      <c r="C112" s="125"/>
      <c r="D112" s="126" t="s">
        <v>581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38">
        <f>N203</f>
        <v>0</v>
      </c>
      <c r="O112" s="239"/>
      <c r="P112" s="239"/>
      <c r="Q112" s="239"/>
      <c r="R112" s="127"/>
    </row>
    <row r="113" spans="2:18" s="7" customFormat="1" ht="24.95" customHeight="1">
      <c r="B113" s="124"/>
      <c r="C113" s="125"/>
      <c r="D113" s="126" t="s">
        <v>582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38">
        <f>N204</f>
        <v>0</v>
      </c>
      <c r="O113" s="239"/>
      <c r="P113" s="239"/>
      <c r="Q113" s="239"/>
      <c r="R113" s="127"/>
    </row>
    <row r="114" spans="2:18" s="8" customFormat="1" ht="19.9" customHeight="1">
      <c r="B114" s="128"/>
      <c r="C114" s="95"/>
      <c r="D114" s="106" t="s">
        <v>583</v>
      </c>
      <c r="E114" s="95"/>
      <c r="F114" s="95"/>
      <c r="G114" s="95"/>
      <c r="H114" s="95"/>
      <c r="I114" s="95"/>
      <c r="J114" s="95"/>
      <c r="K114" s="95"/>
      <c r="L114" s="95"/>
      <c r="M114" s="95"/>
      <c r="N114" s="219">
        <f>N205</f>
        <v>0</v>
      </c>
      <c r="O114" s="220"/>
      <c r="P114" s="220"/>
      <c r="Q114" s="220"/>
      <c r="R114" s="129"/>
    </row>
    <row r="115" spans="2:18" s="8" customFormat="1" ht="19.9" customHeight="1">
      <c r="B115" s="128"/>
      <c r="C115" s="95"/>
      <c r="D115" s="106" t="s">
        <v>584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219">
        <f>N207</f>
        <v>0</v>
      </c>
      <c r="O115" s="220"/>
      <c r="P115" s="220"/>
      <c r="Q115" s="220"/>
      <c r="R115" s="129"/>
    </row>
    <row r="116" spans="2:18" s="8" customFormat="1" ht="19.9" customHeight="1">
      <c r="B116" s="128"/>
      <c r="C116" s="95"/>
      <c r="D116" s="106" t="s">
        <v>585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219">
        <f>N210</f>
        <v>0</v>
      </c>
      <c r="O116" s="220"/>
      <c r="P116" s="220"/>
      <c r="Q116" s="220"/>
      <c r="R116" s="129"/>
    </row>
    <row r="117" spans="2:18" s="8" customFormat="1" ht="19.9" customHeight="1">
      <c r="B117" s="128"/>
      <c r="C117" s="95"/>
      <c r="D117" s="106" t="s">
        <v>586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219">
        <f>N214</f>
        <v>0</v>
      </c>
      <c r="O117" s="220"/>
      <c r="P117" s="220"/>
      <c r="Q117" s="220"/>
      <c r="R117" s="129"/>
    </row>
    <row r="118" spans="2:18" s="8" customFormat="1" ht="19.9" customHeight="1">
      <c r="B118" s="128"/>
      <c r="C118" s="95"/>
      <c r="D118" s="106" t="s">
        <v>357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219">
        <f>N216</f>
        <v>0</v>
      </c>
      <c r="O118" s="220"/>
      <c r="P118" s="220"/>
      <c r="Q118" s="220"/>
      <c r="R118" s="129"/>
    </row>
    <row r="119" spans="2:18" s="8" customFormat="1" ht="19.9" customHeight="1">
      <c r="B119" s="128"/>
      <c r="C119" s="95"/>
      <c r="D119" s="106" t="s">
        <v>587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219">
        <f>N218</f>
        <v>0</v>
      </c>
      <c r="O119" s="220"/>
      <c r="P119" s="220"/>
      <c r="Q119" s="220"/>
      <c r="R119" s="129"/>
    </row>
    <row r="120" spans="2:18" s="8" customFormat="1" ht="19.9" customHeight="1">
      <c r="B120" s="128"/>
      <c r="C120" s="95"/>
      <c r="D120" s="106" t="s">
        <v>588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219">
        <f>N224</f>
        <v>0</v>
      </c>
      <c r="O120" s="220"/>
      <c r="P120" s="220"/>
      <c r="Q120" s="220"/>
      <c r="R120" s="129"/>
    </row>
    <row r="121" spans="2:18" s="8" customFormat="1" ht="19.9" customHeight="1">
      <c r="B121" s="128"/>
      <c r="C121" s="95"/>
      <c r="D121" s="106" t="s">
        <v>589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219">
        <f>N226</f>
        <v>0</v>
      </c>
      <c r="O121" s="220"/>
      <c r="P121" s="220"/>
      <c r="Q121" s="220"/>
      <c r="R121" s="129"/>
    </row>
    <row r="122" spans="2:18" s="8" customFormat="1" ht="19.9" customHeight="1">
      <c r="B122" s="128"/>
      <c r="C122" s="95"/>
      <c r="D122" s="106" t="s">
        <v>590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219">
        <f>N233</f>
        <v>0</v>
      </c>
      <c r="O122" s="220"/>
      <c r="P122" s="220"/>
      <c r="Q122" s="220"/>
      <c r="R122" s="129"/>
    </row>
    <row r="123" spans="2:18" s="8" customFormat="1" ht="19.9" customHeight="1">
      <c r="B123" s="128"/>
      <c r="C123" s="95"/>
      <c r="D123" s="106" t="s">
        <v>591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219">
        <f>N235</f>
        <v>0</v>
      </c>
      <c r="O123" s="220"/>
      <c r="P123" s="220"/>
      <c r="Q123" s="220"/>
      <c r="R123" s="129"/>
    </row>
    <row r="124" spans="2:18" s="7" customFormat="1" ht="24.95" customHeight="1">
      <c r="B124" s="124"/>
      <c r="C124" s="125"/>
      <c r="D124" s="126" t="s">
        <v>592</v>
      </c>
      <c r="E124" s="125"/>
      <c r="F124" s="125"/>
      <c r="G124" s="125"/>
      <c r="H124" s="125"/>
      <c r="I124" s="125"/>
      <c r="J124" s="125"/>
      <c r="K124" s="125"/>
      <c r="L124" s="125"/>
      <c r="M124" s="125"/>
      <c r="N124" s="238">
        <f>N239</f>
        <v>0</v>
      </c>
      <c r="O124" s="239"/>
      <c r="P124" s="239"/>
      <c r="Q124" s="239"/>
      <c r="R124" s="127"/>
    </row>
    <row r="125" spans="2:18" s="7" customFormat="1" ht="21.75" customHeight="1">
      <c r="B125" s="124"/>
      <c r="C125" s="125"/>
      <c r="D125" s="126" t="s">
        <v>172</v>
      </c>
      <c r="E125" s="125"/>
      <c r="F125" s="125"/>
      <c r="G125" s="125"/>
      <c r="H125" s="125"/>
      <c r="I125" s="125"/>
      <c r="J125" s="125"/>
      <c r="K125" s="125"/>
      <c r="L125" s="125"/>
      <c r="M125" s="125"/>
      <c r="N125" s="240">
        <f>N240</f>
        <v>0</v>
      </c>
      <c r="O125" s="239"/>
      <c r="P125" s="239"/>
      <c r="Q125" s="239"/>
      <c r="R125" s="127"/>
    </row>
    <row r="126" spans="2:18" s="1" customFormat="1" ht="21.75" customHeight="1"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3"/>
    </row>
    <row r="127" spans="2:21" s="1" customFormat="1" ht="29.25" customHeight="1">
      <c r="B127" s="31"/>
      <c r="C127" s="123" t="s">
        <v>173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241">
        <f>ROUND(N128+N129+N130+N131+N132+N133,2)</f>
        <v>0</v>
      </c>
      <c r="O127" s="204"/>
      <c r="P127" s="204"/>
      <c r="Q127" s="204"/>
      <c r="R127" s="33"/>
      <c r="T127" s="130"/>
      <c r="U127" s="131" t="s">
        <v>38</v>
      </c>
    </row>
    <row r="128" spans="2:65" s="1" customFormat="1" ht="18" customHeight="1">
      <c r="B128" s="132"/>
      <c r="C128" s="133"/>
      <c r="D128" s="227" t="s">
        <v>174</v>
      </c>
      <c r="E128" s="242"/>
      <c r="F128" s="242"/>
      <c r="G128" s="242"/>
      <c r="H128" s="242"/>
      <c r="I128" s="133"/>
      <c r="J128" s="133"/>
      <c r="K128" s="133"/>
      <c r="L128" s="133"/>
      <c r="M128" s="133"/>
      <c r="N128" s="228">
        <f>ROUND(N89*T128,2)</f>
        <v>0</v>
      </c>
      <c r="O128" s="242"/>
      <c r="P128" s="242"/>
      <c r="Q128" s="242"/>
      <c r="R128" s="134"/>
      <c r="S128" s="133"/>
      <c r="T128" s="135"/>
      <c r="U128" s="136" t="s">
        <v>39</v>
      </c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8" t="s">
        <v>175</v>
      </c>
      <c r="AZ128" s="137"/>
      <c r="BA128" s="137"/>
      <c r="BB128" s="137"/>
      <c r="BC128" s="137"/>
      <c r="BD128" s="137"/>
      <c r="BE128" s="139">
        <f aca="true" t="shared" si="0" ref="BE128:BE133">IF(U128="základní",N128,0)</f>
        <v>0</v>
      </c>
      <c r="BF128" s="139">
        <f aca="true" t="shared" si="1" ref="BF128:BF133">IF(U128="snížená",N128,0)</f>
        <v>0</v>
      </c>
      <c r="BG128" s="139">
        <f aca="true" t="shared" si="2" ref="BG128:BG133">IF(U128="zákl. přenesená",N128,0)</f>
        <v>0</v>
      </c>
      <c r="BH128" s="139">
        <f aca="true" t="shared" si="3" ref="BH128:BH133">IF(U128="sníž. přenesená",N128,0)</f>
        <v>0</v>
      </c>
      <c r="BI128" s="139">
        <f aca="true" t="shared" si="4" ref="BI128:BI133">IF(U128="nulová",N128,0)</f>
        <v>0</v>
      </c>
      <c r="BJ128" s="138" t="s">
        <v>9</v>
      </c>
      <c r="BK128" s="137"/>
      <c r="BL128" s="137"/>
      <c r="BM128" s="137"/>
    </row>
    <row r="129" spans="2:65" s="1" customFormat="1" ht="18" customHeight="1">
      <c r="B129" s="132"/>
      <c r="C129" s="133"/>
      <c r="D129" s="227" t="s">
        <v>176</v>
      </c>
      <c r="E129" s="242"/>
      <c r="F129" s="242"/>
      <c r="G129" s="242"/>
      <c r="H129" s="242"/>
      <c r="I129" s="133"/>
      <c r="J129" s="133"/>
      <c r="K129" s="133"/>
      <c r="L129" s="133"/>
      <c r="M129" s="133"/>
      <c r="N129" s="228">
        <f>ROUND(N89*T129,2)</f>
        <v>0</v>
      </c>
      <c r="O129" s="242"/>
      <c r="P129" s="242"/>
      <c r="Q129" s="242"/>
      <c r="R129" s="134"/>
      <c r="S129" s="133"/>
      <c r="T129" s="135"/>
      <c r="U129" s="136" t="s">
        <v>39</v>
      </c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8" t="s">
        <v>175</v>
      </c>
      <c r="AZ129" s="137"/>
      <c r="BA129" s="137"/>
      <c r="BB129" s="137"/>
      <c r="BC129" s="137"/>
      <c r="BD129" s="137"/>
      <c r="BE129" s="139">
        <f t="shared" si="0"/>
        <v>0</v>
      </c>
      <c r="BF129" s="139">
        <f t="shared" si="1"/>
        <v>0</v>
      </c>
      <c r="BG129" s="139">
        <f t="shared" si="2"/>
        <v>0</v>
      </c>
      <c r="BH129" s="139">
        <f t="shared" si="3"/>
        <v>0</v>
      </c>
      <c r="BI129" s="139">
        <f t="shared" si="4"/>
        <v>0</v>
      </c>
      <c r="BJ129" s="138" t="s">
        <v>9</v>
      </c>
      <c r="BK129" s="137"/>
      <c r="BL129" s="137"/>
      <c r="BM129" s="137"/>
    </row>
    <row r="130" spans="2:65" s="1" customFormat="1" ht="18" customHeight="1">
      <c r="B130" s="132"/>
      <c r="C130" s="133"/>
      <c r="D130" s="227" t="s">
        <v>177</v>
      </c>
      <c r="E130" s="242"/>
      <c r="F130" s="242"/>
      <c r="G130" s="242"/>
      <c r="H130" s="242"/>
      <c r="I130" s="133"/>
      <c r="J130" s="133"/>
      <c r="K130" s="133"/>
      <c r="L130" s="133"/>
      <c r="M130" s="133"/>
      <c r="N130" s="228">
        <f>ROUND(N89*T130,2)</f>
        <v>0</v>
      </c>
      <c r="O130" s="242"/>
      <c r="P130" s="242"/>
      <c r="Q130" s="242"/>
      <c r="R130" s="134"/>
      <c r="S130" s="133"/>
      <c r="T130" s="135"/>
      <c r="U130" s="136" t="s">
        <v>39</v>
      </c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8" t="s">
        <v>175</v>
      </c>
      <c r="AZ130" s="137"/>
      <c r="BA130" s="137"/>
      <c r="BB130" s="137"/>
      <c r="BC130" s="137"/>
      <c r="BD130" s="137"/>
      <c r="BE130" s="139">
        <f t="shared" si="0"/>
        <v>0</v>
      </c>
      <c r="BF130" s="139">
        <f t="shared" si="1"/>
        <v>0</v>
      </c>
      <c r="BG130" s="139">
        <f t="shared" si="2"/>
        <v>0</v>
      </c>
      <c r="BH130" s="139">
        <f t="shared" si="3"/>
        <v>0</v>
      </c>
      <c r="BI130" s="139">
        <f t="shared" si="4"/>
        <v>0</v>
      </c>
      <c r="BJ130" s="138" t="s">
        <v>9</v>
      </c>
      <c r="BK130" s="137"/>
      <c r="BL130" s="137"/>
      <c r="BM130" s="137"/>
    </row>
    <row r="131" spans="2:65" s="1" customFormat="1" ht="18" customHeight="1">
      <c r="B131" s="132"/>
      <c r="C131" s="133"/>
      <c r="D131" s="227" t="s">
        <v>178</v>
      </c>
      <c r="E131" s="242"/>
      <c r="F131" s="242"/>
      <c r="G131" s="242"/>
      <c r="H131" s="242"/>
      <c r="I131" s="133"/>
      <c r="J131" s="133"/>
      <c r="K131" s="133"/>
      <c r="L131" s="133"/>
      <c r="M131" s="133"/>
      <c r="N131" s="228">
        <f>ROUND(N89*T131,2)</f>
        <v>0</v>
      </c>
      <c r="O131" s="242"/>
      <c r="P131" s="242"/>
      <c r="Q131" s="242"/>
      <c r="R131" s="134"/>
      <c r="S131" s="133"/>
      <c r="T131" s="135"/>
      <c r="U131" s="136" t="s">
        <v>39</v>
      </c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8" t="s">
        <v>175</v>
      </c>
      <c r="AZ131" s="137"/>
      <c r="BA131" s="137"/>
      <c r="BB131" s="137"/>
      <c r="BC131" s="137"/>
      <c r="BD131" s="137"/>
      <c r="BE131" s="139">
        <f t="shared" si="0"/>
        <v>0</v>
      </c>
      <c r="BF131" s="139">
        <f t="shared" si="1"/>
        <v>0</v>
      </c>
      <c r="BG131" s="139">
        <f t="shared" si="2"/>
        <v>0</v>
      </c>
      <c r="BH131" s="139">
        <f t="shared" si="3"/>
        <v>0</v>
      </c>
      <c r="BI131" s="139">
        <f t="shared" si="4"/>
        <v>0</v>
      </c>
      <c r="BJ131" s="138" t="s">
        <v>9</v>
      </c>
      <c r="BK131" s="137"/>
      <c r="BL131" s="137"/>
      <c r="BM131" s="137"/>
    </row>
    <row r="132" spans="2:65" s="1" customFormat="1" ht="18" customHeight="1">
      <c r="B132" s="132"/>
      <c r="C132" s="133"/>
      <c r="D132" s="227" t="s">
        <v>179</v>
      </c>
      <c r="E132" s="242"/>
      <c r="F132" s="242"/>
      <c r="G132" s="242"/>
      <c r="H132" s="242"/>
      <c r="I132" s="133"/>
      <c r="J132" s="133"/>
      <c r="K132" s="133"/>
      <c r="L132" s="133"/>
      <c r="M132" s="133"/>
      <c r="N132" s="228">
        <f>ROUND(N89*T132,2)</f>
        <v>0</v>
      </c>
      <c r="O132" s="242"/>
      <c r="P132" s="242"/>
      <c r="Q132" s="242"/>
      <c r="R132" s="134"/>
      <c r="S132" s="133"/>
      <c r="T132" s="135"/>
      <c r="U132" s="136" t="s">
        <v>39</v>
      </c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8" t="s">
        <v>175</v>
      </c>
      <c r="AZ132" s="137"/>
      <c r="BA132" s="137"/>
      <c r="BB132" s="137"/>
      <c r="BC132" s="137"/>
      <c r="BD132" s="137"/>
      <c r="BE132" s="139">
        <f t="shared" si="0"/>
        <v>0</v>
      </c>
      <c r="BF132" s="139">
        <f t="shared" si="1"/>
        <v>0</v>
      </c>
      <c r="BG132" s="139">
        <f t="shared" si="2"/>
        <v>0</v>
      </c>
      <c r="BH132" s="139">
        <f t="shared" si="3"/>
        <v>0</v>
      </c>
      <c r="BI132" s="139">
        <f t="shared" si="4"/>
        <v>0</v>
      </c>
      <c r="BJ132" s="138" t="s">
        <v>9</v>
      </c>
      <c r="BK132" s="137"/>
      <c r="BL132" s="137"/>
      <c r="BM132" s="137"/>
    </row>
    <row r="133" spans="2:65" s="1" customFormat="1" ht="18" customHeight="1">
      <c r="B133" s="132"/>
      <c r="C133" s="133"/>
      <c r="D133" s="140" t="s">
        <v>180</v>
      </c>
      <c r="E133" s="133"/>
      <c r="F133" s="133"/>
      <c r="G133" s="133"/>
      <c r="H133" s="133"/>
      <c r="I133" s="133"/>
      <c r="J133" s="133"/>
      <c r="K133" s="133"/>
      <c r="L133" s="133"/>
      <c r="M133" s="133"/>
      <c r="N133" s="228">
        <f>ROUND(N89*T133,2)</f>
        <v>0</v>
      </c>
      <c r="O133" s="242"/>
      <c r="P133" s="242"/>
      <c r="Q133" s="242"/>
      <c r="R133" s="134"/>
      <c r="S133" s="133"/>
      <c r="T133" s="141"/>
      <c r="U133" s="142" t="s">
        <v>39</v>
      </c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8" t="s">
        <v>181</v>
      </c>
      <c r="AZ133" s="137"/>
      <c r="BA133" s="137"/>
      <c r="BB133" s="137"/>
      <c r="BC133" s="137"/>
      <c r="BD133" s="137"/>
      <c r="BE133" s="139">
        <f t="shared" si="0"/>
        <v>0</v>
      </c>
      <c r="BF133" s="139">
        <f t="shared" si="1"/>
        <v>0</v>
      </c>
      <c r="BG133" s="139">
        <f t="shared" si="2"/>
        <v>0</v>
      </c>
      <c r="BH133" s="139">
        <f t="shared" si="3"/>
        <v>0</v>
      </c>
      <c r="BI133" s="139">
        <f t="shared" si="4"/>
        <v>0</v>
      </c>
      <c r="BJ133" s="138" t="s">
        <v>9</v>
      </c>
      <c r="BK133" s="137"/>
      <c r="BL133" s="137"/>
      <c r="BM133" s="137"/>
    </row>
    <row r="134" spans="2:18" s="1" customFormat="1" ht="13.5"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3"/>
    </row>
    <row r="135" spans="2:18" s="1" customFormat="1" ht="29.25" customHeight="1">
      <c r="B135" s="31"/>
      <c r="C135" s="115" t="s">
        <v>150</v>
      </c>
      <c r="D135" s="116"/>
      <c r="E135" s="116"/>
      <c r="F135" s="116"/>
      <c r="G135" s="116"/>
      <c r="H135" s="116"/>
      <c r="I135" s="116"/>
      <c r="J135" s="116"/>
      <c r="K135" s="116"/>
      <c r="L135" s="225">
        <f>ROUND(SUM(N89+N127),2)</f>
        <v>0</v>
      </c>
      <c r="M135" s="237"/>
      <c r="N135" s="237"/>
      <c r="O135" s="237"/>
      <c r="P135" s="237"/>
      <c r="Q135" s="237"/>
      <c r="R135" s="33"/>
    </row>
    <row r="136" spans="2:18" s="1" customFormat="1" ht="6.95" customHeight="1">
      <c r="B136" s="55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7"/>
    </row>
    <row r="140" spans="2:18" s="1" customFormat="1" ht="6.95" customHeight="1">
      <c r="B140" s="58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60"/>
    </row>
    <row r="141" spans="2:18" s="1" customFormat="1" ht="36.95" customHeight="1">
      <c r="B141" s="31"/>
      <c r="C141" s="185" t="s">
        <v>182</v>
      </c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33"/>
    </row>
    <row r="142" spans="2:18" s="1" customFormat="1" ht="6.95" customHeight="1"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3"/>
    </row>
    <row r="143" spans="2:18" s="1" customFormat="1" ht="30" customHeight="1">
      <c r="B143" s="31"/>
      <c r="C143" s="26" t="s">
        <v>18</v>
      </c>
      <c r="D143" s="32"/>
      <c r="E143" s="32"/>
      <c r="F143" s="229" t="str">
        <f>F6</f>
        <v>ODOLOV</v>
      </c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32"/>
      <c r="R143" s="33"/>
    </row>
    <row r="144" spans="2:18" ht="30" customHeight="1">
      <c r="B144" s="18"/>
      <c r="C144" s="26" t="s">
        <v>153</v>
      </c>
      <c r="D144" s="19"/>
      <c r="E144" s="19"/>
      <c r="F144" s="229" t="s">
        <v>512</v>
      </c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9"/>
      <c r="R144" s="20"/>
    </row>
    <row r="145" spans="2:18" s="1" customFormat="1" ht="36.95" customHeight="1">
      <c r="B145" s="31"/>
      <c r="C145" s="65" t="s">
        <v>155</v>
      </c>
      <c r="D145" s="32"/>
      <c r="E145" s="32"/>
      <c r="F145" s="205" t="str">
        <f>F8</f>
        <v>MR a EL - M + R a ELEKTROINSTALACE</v>
      </c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32"/>
      <c r="R145" s="33"/>
    </row>
    <row r="146" spans="2:18" s="1" customFormat="1" ht="6.95" customHeight="1">
      <c r="B146" s="31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3"/>
    </row>
    <row r="147" spans="2:18" s="1" customFormat="1" ht="18" customHeight="1">
      <c r="B147" s="31"/>
      <c r="C147" s="26" t="s">
        <v>22</v>
      </c>
      <c r="D147" s="32"/>
      <c r="E147" s="32"/>
      <c r="F147" s="24" t="str">
        <f>F10</f>
        <v xml:space="preserve"> </v>
      </c>
      <c r="G147" s="32"/>
      <c r="H147" s="32"/>
      <c r="I147" s="32"/>
      <c r="J147" s="32"/>
      <c r="K147" s="26" t="s">
        <v>24</v>
      </c>
      <c r="L147" s="32"/>
      <c r="M147" s="235" t="str">
        <f>IF(O10="","",O10)</f>
        <v>8.7.2016</v>
      </c>
      <c r="N147" s="204"/>
      <c r="O147" s="204"/>
      <c r="P147" s="204"/>
      <c r="Q147" s="32"/>
      <c r="R147" s="33"/>
    </row>
    <row r="148" spans="2:18" s="1" customFormat="1" ht="6.95" customHeight="1"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3"/>
    </row>
    <row r="149" spans="2:18" s="1" customFormat="1" ht="15">
      <c r="B149" s="31"/>
      <c r="C149" s="26" t="s">
        <v>26</v>
      </c>
      <c r="D149" s="32"/>
      <c r="E149" s="32"/>
      <c r="F149" s="24" t="str">
        <f>E13</f>
        <v xml:space="preserve"> </v>
      </c>
      <c r="G149" s="32"/>
      <c r="H149" s="32"/>
      <c r="I149" s="32"/>
      <c r="J149" s="32"/>
      <c r="K149" s="26" t="s">
        <v>31</v>
      </c>
      <c r="L149" s="32"/>
      <c r="M149" s="190" t="str">
        <f>E19</f>
        <v xml:space="preserve"> </v>
      </c>
      <c r="N149" s="204"/>
      <c r="O149" s="204"/>
      <c r="P149" s="204"/>
      <c r="Q149" s="204"/>
      <c r="R149" s="33"/>
    </row>
    <row r="150" spans="2:18" s="1" customFormat="1" ht="14.45" customHeight="1">
      <c r="B150" s="31"/>
      <c r="C150" s="26" t="s">
        <v>29</v>
      </c>
      <c r="D150" s="32"/>
      <c r="E150" s="32"/>
      <c r="F150" s="24" t="str">
        <f>IF(E16="","",E16)</f>
        <v>Vyplň údaj</v>
      </c>
      <c r="G150" s="32"/>
      <c r="H150" s="32"/>
      <c r="I150" s="32"/>
      <c r="J150" s="32"/>
      <c r="K150" s="26" t="s">
        <v>33</v>
      </c>
      <c r="L150" s="32"/>
      <c r="M150" s="190" t="str">
        <f>E22</f>
        <v xml:space="preserve"> </v>
      </c>
      <c r="N150" s="204"/>
      <c r="O150" s="204"/>
      <c r="P150" s="204"/>
      <c r="Q150" s="204"/>
      <c r="R150" s="33"/>
    </row>
    <row r="151" spans="2:18" s="1" customFormat="1" ht="10.35" customHeight="1"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3"/>
    </row>
    <row r="152" spans="2:27" s="9" customFormat="1" ht="29.25" customHeight="1">
      <c r="B152" s="143"/>
      <c r="C152" s="144" t="s">
        <v>183</v>
      </c>
      <c r="D152" s="145" t="s">
        <v>184</v>
      </c>
      <c r="E152" s="145" t="s">
        <v>56</v>
      </c>
      <c r="F152" s="243" t="s">
        <v>185</v>
      </c>
      <c r="G152" s="244"/>
      <c r="H152" s="244"/>
      <c r="I152" s="244"/>
      <c r="J152" s="145" t="s">
        <v>186</v>
      </c>
      <c r="K152" s="145" t="s">
        <v>187</v>
      </c>
      <c r="L152" s="245" t="s">
        <v>188</v>
      </c>
      <c r="M152" s="244"/>
      <c r="N152" s="243" t="s">
        <v>160</v>
      </c>
      <c r="O152" s="244"/>
      <c r="P152" s="244"/>
      <c r="Q152" s="246"/>
      <c r="R152" s="146"/>
      <c r="T152" s="73" t="s">
        <v>189</v>
      </c>
      <c r="U152" s="74" t="s">
        <v>38</v>
      </c>
      <c r="V152" s="74" t="s">
        <v>190</v>
      </c>
      <c r="W152" s="74" t="s">
        <v>191</v>
      </c>
      <c r="X152" s="74" t="s">
        <v>192</v>
      </c>
      <c r="Y152" s="74" t="s">
        <v>193</v>
      </c>
      <c r="Z152" s="74" t="s">
        <v>194</v>
      </c>
      <c r="AA152" s="75" t="s">
        <v>195</v>
      </c>
    </row>
    <row r="153" spans="2:63" s="1" customFormat="1" ht="29.25" customHeight="1">
      <c r="B153" s="31"/>
      <c r="C153" s="77" t="s">
        <v>157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260">
        <f>BK153</f>
        <v>0</v>
      </c>
      <c r="O153" s="261"/>
      <c r="P153" s="261"/>
      <c r="Q153" s="261"/>
      <c r="R153" s="33"/>
      <c r="T153" s="76"/>
      <c r="U153" s="47"/>
      <c r="V153" s="47"/>
      <c r="W153" s="147">
        <f>W154+W195+W196+W203+W204+W239+W240</f>
        <v>0</v>
      </c>
      <c r="X153" s="47"/>
      <c r="Y153" s="147">
        <f>Y154+Y195+Y196+Y203+Y204+Y239+Y240</f>
        <v>0</v>
      </c>
      <c r="Z153" s="47"/>
      <c r="AA153" s="148">
        <f>AA154+AA195+AA196+AA203+AA204+AA239+AA240</f>
        <v>0</v>
      </c>
      <c r="AT153" s="14" t="s">
        <v>73</v>
      </c>
      <c r="AU153" s="14" t="s">
        <v>162</v>
      </c>
      <c r="BK153" s="149">
        <f>BK154+BK195+BK196+BK203+BK204+BK239+BK240</f>
        <v>0</v>
      </c>
    </row>
    <row r="154" spans="2:63" s="10" customFormat="1" ht="37.35" customHeight="1">
      <c r="B154" s="150"/>
      <c r="C154" s="151"/>
      <c r="D154" s="152" t="s">
        <v>577</v>
      </c>
      <c r="E154" s="152"/>
      <c r="F154" s="152"/>
      <c r="G154" s="152"/>
      <c r="H154" s="152"/>
      <c r="I154" s="152"/>
      <c r="J154" s="152"/>
      <c r="K154" s="152"/>
      <c r="L154" s="152"/>
      <c r="M154" s="152"/>
      <c r="N154" s="240">
        <f>BK154</f>
        <v>0</v>
      </c>
      <c r="O154" s="238"/>
      <c r="P154" s="238"/>
      <c r="Q154" s="238"/>
      <c r="R154" s="153"/>
      <c r="T154" s="154"/>
      <c r="U154" s="151"/>
      <c r="V154" s="151"/>
      <c r="W154" s="155">
        <f>W155+W157+W159+W161+W163+W166+W168+W170+W172+W174+W176+W178+W180+W182+W188+W192</f>
        <v>0</v>
      </c>
      <c r="X154" s="151"/>
      <c r="Y154" s="155">
        <f>Y155+Y157+Y159+Y161+Y163+Y166+Y168+Y170+Y172+Y174+Y176+Y178+Y180+Y182+Y188+Y192</f>
        <v>0</v>
      </c>
      <c r="Z154" s="151"/>
      <c r="AA154" s="156">
        <f>AA155+AA157+AA159+AA161+AA163+AA166+AA168+AA170+AA172+AA174+AA176+AA178+AA180+AA182+AA188+AA192</f>
        <v>0</v>
      </c>
      <c r="AR154" s="157" t="s">
        <v>9</v>
      </c>
      <c r="AT154" s="158" t="s">
        <v>73</v>
      </c>
      <c r="AU154" s="158" t="s">
        <v>74</v>
      </c>
      <c r="AY154" s="157" t="s">
        <v>196</v>
      </c>
      <c r="BK154" s="159">
        <f>BK155+BK157+BK159+BK161+BK163+BK166+BK168+BK170+BK172+BK174+BK176+BK178+BK180+BK182+BK188+BK192</f>
        <v>0</v>
      </c>
    </row>
    <row r="155" spans="2:63" s="10" customFormat="1" ht="19.9" customHeight="1">
      <c r="B155" s="150"/>
      <c r="C155" s="151"/>
      <c r="D155" s="160" t="s">
        <v>353</v>
      </c>
      <c r="E155" s="160"/>
      <c r="F155" s="160"/>
      <c r="G155" s="160"/>
      <c r="H155" s="160"/>
      <c r="I155" s="160"/>
      <c r="J155" s="160"/>
      <c r="K155" s="160"/>
      <c r="L155" s="160"/>
      <c r="M155" s="160"/>
      <c r="N155" s="262">
        <f>BK155</f>
        <v>0</v>
      </c>
      <c r="O155" s="263"/>
      <c r="P155" s="263"/>
      <c r="Q155" s="263"/>
      <c r="R155" s="153"/>
      <c r="T155" s="154"/>
      <c r="U155" s="151"/>
      <c r="V155" s="151"/>
      <c r="W155" s="155">
        <f>W156</f>
        <v>0</v>
      </c>
      <c r="X155" s="151"/>
      <c r="Y155" s="155">
        <f>Y156</f>
        <v>0</v>
      </c>
      <c r="Z155" s="151"/>
      <c r="AA155" s="156">
        <f>AA156</f>
        <v>0</v>
      </c>
      <c r="AR155" s="157" t="s">
        <v>9</v>
      </c>
      <c r="AT155" s="158" t="s">
        <v>73</v>
      </c>
      <c r="AU155" s="158" t="s">
        <v>9</v>
      </c>
      <c r="AY155" s="157" t="s">
        <v>196</v>
      </c>
      <c r="BK155" s="159">
        <f>BK156</f>
        <v>0</v>
      </c>
    </row>
    <row r="156" spans="2:65" s="1" customFormat="1" ht="22.5" customHeight="1">
      <c r="B156" s="132"/>
      <c r="C156" s="168" t="s">
        <v>74</v>
      </c>
      <c r="D156" s="168" t="s">
        <v>217</v>
      </c>
      <c r="E156" s="169" t="s">
        <v>384</v>
      </c>
      <c r="F156" s="252" t="s">
        <v>385</v>
      </c>
      <c r="G156" s="251"/>
      <c r="H156" s="251"/>
      <c r="I156" s="251"/>
      <c r="J156" s="170" t="s">
        <v>386</v>
      </c>
      <c r="K156" s="171">
        <v>1</v>
      </c>
      <c r="L156" s="253">
        <v>0</v>
      </c>
      <c r="M156" s="251"/>
      <c r="N156" s="254">
        <f>ROUND(L156*K156,0)</f>
        <v>0</v>
      </c>
      <c r="O156" s="251"/>
      <c r="P156" s="251"/>
      <c r="Q156" s="251"/>
      <c r="R156" s="134"/>
      <c r="T156" s="165" t="s">
        <v>3</v>
      </c>
      <c r="U156" s="40" t="s">
        <v>39</v>
      </c>
      <c r="V156" s="32"/>
      <c r="W156" s="166">
        <f>V156*K156</f>
        <v>0</v>
      </c>
      <c r="X156" s="166">
        <v>0</v>
      </c>
      <c r="Y156" s="166">
        <f>X156*K156</f>
        <v>0</v>
      </c>
      <c r="Z156" s="166">
        <v>0</v>
      </c>
      <c r="AA156" s="167">
        <f>Z156*K156</f>
        <v>0</v>
      </c>
      <c r="AR156" s="14" t="s">
        <v>212</v>
      </c>
      <c r="AT156" s="14" t="s">
        <v>217</v>
      </c>
      <c r="AU156" s="14" t="s">
        <v>84</v>
      </c>
      <c r="AY156" s="14" t="s">
        <v>196</v>
      </c>
      <c r="BE156" s="110">
        <f>IF(U156="základní",N156,0)</f>
        <v>0</v>
      </c>
      <c r="BF156" s="110">
        <f>IF(U156="snížená",N156,0)</f>
        <v>0</v>
      </c>
      <c r="BG156" s="110">
        <f>IF(U156="zákl. přenesená",N156,0)</f>
        <v>0</v>
      </c>
      <c r="BH156" s="110">
        <f>IF(U156="sníž. přenesená",N156,0)</f>
        <v>0</v>
      </c>
      <c r="BI156" s="110">
        <f>IF(U156="nulová",N156,0)</f>
        <v>0</v>
      </c>
      <c r="BJ156" s="14" t="s">
        <v>9</v>
      </c>
      <c r="BK156" s="110">
        <f>ROUND(L156*K156,0)</f>
        <v>0</v>
      </c>
      <c r="BL156" s="14" t="s">
        <v>212</v>
      </c>
      <c r="BM156" s="14" t="s">
        <v>84</v>
      </c>
    </row>
    <row r="157" spans="2:63" s="10" customFormat="1" ht="29.85" customHeight="1">
      <c r="B157" s="150"/>
      <c r="C157" s="151"/>
      <c r="D157" s="160" t="s">
        <v>354</v>
      </c>
      <c r="E157" s="160"/>
      <c r="F157" s="160"/>
      <c r="G157" s="160"/>
      <c r="H157" s="160"/>
      <c r="I157" s="160"/>
      <c r="J157" s="160"/>
      <c r="K157" s="160"/>
      <c r="L157" s="160"/>
      <c r="M157" s="160"/>
      <c r="N157" s="264">
        <f>BK157</f>
        <v>0</v>
      </c>
      <c r="O157" s="265"/>
      <c r="P157" s="265"/>
      <c r="Q157" s="265"/>
      <c r="R157" s="153"/>
      <c r="T157" s="154"/>
      <c r="U157" s="151"/>
      <c r="V157" s="151"/>
      <c r="W157" s="155">
        <f>W158</f>
        <v>0</v>
      </c>
      <c r="X157" s="151"/>
      <c r="Y157" s="155">
        <f>Y158</f>
        <v>0</v>
      </c>
      <c r="Z157" s="151"/>
      <c r="AA157" s="156">
        <f>AA158</f>
        <v>0</v>
      </c>
      <c r="AR157" s="157" t="s">
        <v>9</v>
      </c>
      <c r="AT157" s="158" t="s">
        <v>73</v>
      </c>
      <c r="AU157" s="158" t="s">
        <v>9</v>
      </c>
      <c r="AY157" s="157" t="s">
        <v>196</v>
      </c>
      <c r="BK157" s="159">
        <f>BK158</f>
        <v>0</v>
      </c>
    </row>
    <row r="158" spans="2:65" s="1" customFormat="1" ht="31.5" customHeight="1">
      <c r="B158" s="132"/>
      <c r="C158" s="168" t="s">
        <v>74</v>
      </c>
      <c r="D158" s="168" t="s">
        <v>217</v>
      </c>
      <c r="E158" s="169" t="s">
        <v>387</v>
      </c>
      <c r="F158" s="252" t="s">
        <v>388</v>
      </c>
      <c r="G158" s="251"/>
      <c r="H158" s="251"/>
      <c r="I158" s="251"/>
      <c r="J158" s="170" t="s">
        <v>386</v>
      </c>
      <c r="K158" s="171">
        <v>1</v>
      </c>
      <c r="L158" s="253">
        <v>0</v>
      </c>
      <c r="M158" s="251"/>
      <c r="N158" s="254">
        <f>ROUND(L158*K158,0)</f>
        <v>0</v>
      </c>
      <c r="O158" s="251"/>
      <c r="P158" s="251"/>
      <c r="Q158" s="251"/>
      <c r="R158" s="134"/>
      <c r="T158" s="165" t="s">
        <v>3</v>
      </c>
      <c r="U158" s="40" t="s">
        <v>39</v>
      </c>
      <c r="V158" s="32"/>
      <c r="W158" s="166">
        <f>V158*K158</f>
        <v>0</v>
      </c>
      <c r="X158" s="166">
        <v>0</v>
      </c>
      <c r="Y158" s="166">
        <f>X158*K158</f>
        <v>0</v>
      </c>
      <c r="Z158" s="166">
        <v>0</v>
      </c>
      <c r="AA158" s="167">
        <f>Z158*K158</f>
        <v>0</v>
      </c>
      <c r="AR158" s="14" t="s">
        <v>212</v>
      </c>
      <c r="AT158" s="14" t="s">
        <v>217</v>
      </c>
      <c r="AU158" s="14" t="s">
        <v>84</v>
      </c>
      <c r="AY158" s="14" t="s">
        <v>196</v>
      </c>
      <c r="BE158" s="110">
        <f>IF(U158="základní",N158,0)</f>
        <v>0</v>
      </c>
      <c r="BF158" s="110">
        <f>IF(U158="snížená",N158,0)</f>
        <v>0</v>
      </c>
      <c r="BG158" s="110">
        <f>IF(U158="zákl. přenesená",N158,0)</f>
        <v>0</v>
      </c>
      <c r="BH158" s="110">
        <f>IF(U158="sníž. přenesená",N158,0)</f>
        <v>0</v>
      </c>
      <c r="BI158" s="110">
        <f>IF(U158="nulová",N158,0)</f>
        <v>0</v>
      </c>
      <c r="BJ158" s="14" t="s">
        <v>9</v>
      </c>
      <c r="BK158" s="110">
        <f>ROUND(L158*K158,0)</f>
        <v>0</v>
      </c>
      <c r="BL158" s="14" t="s">
        <v>212</v>
      </c>
      <c r="BM158" s="14" t="s">
        <v>212</v>
      </c>
    </row>
    <row r="159" spans="2:63" s="10" customFormat="1" ht="29.85" customHeight="1">
      <c r="B159" s="150"/>
      <c r="C159" s="151"/>
      <c r="D159" s="160" t="s">
        <v>355</v>
      </c>
      <c r="E159" s="160"/>
      <c r="F159" s="160"/>
      <c r="G159" s="160"/>
      <c r="H159" s="160"/>
      <c r="I159" s="160"/>
      <c r="J159" s="160"/>
      <c r="K159" s="160"/>
      <c r="L159" s="160"/>
      <c r="M159" s="160"/>
      <c r="N159" s="264">
        <f>BK159</f>
        <v>0</v>
      </c>
      <c r="O159" s="265"/>
      <c r="P159" s="265"/>
      <c r="Q159" s="265"/>
      <c r="R159" s="153"/>
      <c r="T159" s="154"/>
      <c r="U159" s="151"/>
      <c r="V159" s="151"/>
      <c r="W159" s="155">
        <f>W160</f>
        <v>0</v>
      </c>
      <c r="X159" s="151"/>
      <c r="Y159" s="155">
        <f>Y160</f>
        <v>0</v>
      </c>
      <c r="Z159" s="151"/>
      <c r="AA159" s="156">
        <f>AA160</f>
        <v>0</v>
      </c>
      <c r="AR159" s="157" t="s">
        <v>9</v>
      </c>
      <c r="AT159" s="158" t="s">
        <v>73</v>
      </c>
      <c r="AU159" s="158" t="s">
        <v>9</v>
      </c>
      <c r="AY159" s="157" t="s">
        <v>196</v>
      </c>
      <c r="BK159" s="159">
        <f>BK160</f>
        <v>0</v>
      </c>
    </row>
    <row r="160" spans="2:65" s="1" customFormat="1" ht="57" customHeight="1">
      <c r="B160" s="132"/>
      <c r="C160" s="168" t="s">
        <v>74</v>
      </c>
      <c r="D160" s="168" t="s">
        <v>217</v>
      </c>
      <c r="E160" s="169" t="s">
        <v>389</v>
      </c>
      <c r="F160" s="252" t="s">
        <v>390</v>
      </c>
      <c r="G160" s="251"/>
      <c r="H160" s="251"/>
      <c r="I160" s="251"/>
      <c r="J160" s="170" t="s">
        <v>386</v>
      </c>
      <c r="K160" s="171">
        <v>1</v>
      </c>
      <c r="L160" s="253">
        <v>0</v>
      </c>
      <c r="M160" s="251"/>
      <c r="N160" s="254">
        <f>ROUND(L160*K160,0)</f>
        <v>0</v>
      </c>
      <c r="O160" s="251"/>
      <c r="P160" s="251"/>
      <c r="Q160" s="251"/>
      <c r="R160" s="134"/>
      <c r="T160" s="165" t="s">
        <v>3</v>
      </c>
      <c r="U160" s="40" t="s">
        <v>39</v>
      </c>
      <c r="V160" s="32"/>
      <c r="W160" s="166">
        <f>V160*K160</f>
        <v>0</v>
      </c>
      <c r="X160" s="166">
        <v>0</v>
      </c>
      <c r="Y160" s="166">
        <f>X160*K160</f>
        <v>0</v>
      </c>
      <c r="Z160" s="166">
        <v>0</v>
      </c>
      <c r="AA160" s="167">
        <f>Z160*K160</f>
        <v>0</v>
      </c>
      <c r="AR160" s="14" t="s">
        <v>212</v>
      </c>
      <c r="AT160" s="14" t="s">
        <v>217</v>
      </c>
      <c r="AU160" s="14" t="s">
        <v>84</v>
      </c>
      <c r="AY160" s="14" t="s">
        <v>196</v>
      </c>
      <c r="BE160" s="110">
        <f>IF(U160="základní",N160,0)</f>
        <v>0</v>
      </c>
      <c r="BF160" s="110">
        <f>IF(U160="snížená",N160,0)</f>
        <v>0</v>
      </c>
      <c r="BG160" s="110">
        <f>IF(U160="zákl. přenesená",N160,0)</f>
        <v>0</v>
      </c>
      <c r="BH160" s="110">
        <f>IF(U160="sníž. přenesená",N160,0)</f>
        <v>0</v>
      </c>
      <c r="BI160" s="110">
        <f>IF(U160="nulová",N160,0)</f>
        <v>0</v>
      </c>
      <c r="BJ160" s="14" t="s">
        <v>9</v>
      </c>
      <c r="BK160" s="110">
        <f>ROUND(L160*K160,0)</f>
        <v>0</v>
      </c>
      <c r="BL160" s="14" t="s">
        <v>212</v>
      </c>
      <c r="BM160" s="14" t="s">
        <v>221</v>
      </c>
    </row>
    <row r="161" spans="2:63" s="10" customFormat="1" ht="29.85" customHeight="1">
      <c r="B161" s="150"/>
      <c r="C161" s="151"/>
      <c r="D161" s="160" t="s">
        <v>356</v>
      </c>
      <c r="E161" s="160"/>
      <c r="F161" s="160"/>
      <c r="G161" s="160"/>
      <c r="H161" s="160"/>
      <c r="I161" s="160"/>
      <c r="J161" s="160"/>
      <c r="K161" s="160"/>
      <c r="L161" s="160"/>
      <c r="M161" s="160"/>
      <c r="N161" s="264">
        <f>BK161</f>
        <v>0</v>
      </c>
      <c r="O161" s="265"/>
      <c r="P161" s="265"/>
      <c r="Q161" s="265"/>
      <c r="R161" s="153"/>
      <c r="T161" s="154"/>
      <c r="U161" s="151"/>
      <c r="V161" s="151"/>
      <c r="W161" s="155">
        <f>W162</f>
        <v>0</v>
      </c>
      <c r="X161" s="151"/>
      <c r="Y161" s="155">
        <f>Y162</f>
        <v>0</v>
      </c>
      <c r="Z161" s="151"/>
      <c r="AA161" s="156">
        <f>AA162</f>
        <v>0</v>
      </c>
      <c r="AR161" s="157" t="s">
        <v>9</v>
      </c>
      <c r="AT161" s="158" t="s">
        <v>73</v>
      </c>
      <c r="AU161" s="158" t="s">
        <v>9</v>
      </c>
      <c r="AY161" s="157" t="s">
        <v>196</v>
      </c>
      <c r="BK161" s="159">
        <f>BK162</f>
        <v>0</v>
      </c>
    </row>
    <row r="162" spans="2:65" s="1" customFormat="1" ht="22.5" customHeight="1">
      <c r="B162" s="132"/>
      <c r="C162" s="168" t="s">
        <v>74</v>
      </c>
      <c r="D162" s="168" t="s">
        <v>217</v>
      </c>
      <c r="E162" s="169" t="s">
        <v>391</v>
      </c>
      <c r="F162" s="252" t="s">
        <v>392</v>
      </c>
      <c r="G162" s="251"/>
      <c r="H162" s="251"/>
      <c r="I162" s="251"/>
      <c r="J162" s="170" t="s">
        <v>386</v>
      </c>
      <c r="K162" s="171">
        <v>2</v>
      </c>
      <c r="L162" s="253">
        <v>0</v>
      </c>
      <c r="M162" s="251"/>
      <c r="N162" s="254">
        <f>ROUND(L162*K162,0)</f>
        <v>0</v>
      </c>
      <c r="O162" s="251"/>
      <c r="P162" s="251"/>
      <c r="Q162" s="251"/>
      <c r="R162" s="134"/>
      <c r="T162" s="165" t="s">
        <v>3</v>
      </c>
      <c r="U162" s="40" t="s">
        <v>39</v>
      </c>
      <c r="V162" s="32"/>
      <c r="W162" s="166">
        <f>V162*K162</f>
        <v>0</v>
      </c>
      <c r="X162" s="166">
        <v>0</v>
      </c>
      <c r="Y162" s="166">
        <f>X162*K162</f>
        <v>0</v>
      </c>
      <c r="Z162" s="166">
        <v>0</v>
      </c>
      <c r="AA162" s="167">
        <f>Z162*K162</f>
        <v>0</v>
      </c>
      <c r="AR162" s="14" t="s">
        <v>212</v>
      </c>
      <c r="AT162" s="14" t="s">
        <v>217</v>
      </c>
      <c r="AU162" s="14" t="s">
        <v>84</v>
      </c>
      <c r="AY162" s="14" t="s">
        <v>196</v>
      </c>
      <c r="BE162" s="110">
        <f>IF(U162="základní",N162,0)</f>
        <v>0</v>
      </c>
      <c r="BF162" s="110">
        <f>IF(U162="snížená",N162,0)</f>
        <v>0</v>
      </c>
      <c r="BG162" s="110">
        <f>IF(U162="zákl. přenesená",N162,0)</f>
        <v>0</v>
      </c>
      <c r="BH162" s="110">
        <f>IF(U162="sníž. přenesená",N162,0)</f>
        <v>0</v>
      </c>
      <c r="BI162" s="110">
        <f>IF(U162="nulová",N162,0)</f>
        <v>0</v>
      </c>
      <c r="BJ162" s="14" t="s">
        <v>9</v>
      </c>
      <c r="BK162" s="110">
        <f>ROUND(L162*K162,0)</f>
        <v>0</v>
      </c>
      <c r="BL162" s="14" t="s">
        <v>212</v>
      </c>
      <c r="BM162" s="14" t="s">
        <v>247</v>
      </c>
    </row>
    <row r="163" spans="2:63" s="10" customFormat="1" ht="29.85" customHeight="1">
      <c r="B163" s="150"/>
      <c r="C163" s="151"/>
      <c r="D163" s="160" t="s">
        <v>357</v>
      </c>
      <c r="E163" s="160"/>
      <c r="F163" s="160"/>
      <c r="G163" s="160"/>
      <c r="H163" s="160"/>
      <c r="I163" s="160"/>
      <c r="J163" s="160"/>
      <c r="K163" s="160"/>
      <c r="L163" s="160"/>
      <c r="M163" s="160"/>
      <c r="N163" s="264">
        <f>BK163</f>
        <v>0</v>
      </c>
      <c r="O163" s="265"/>
      <c r="P163" s="265"/>
      <c r="Q163" s="265"/>
      <c r="R163" s="153"/>
      <c r="T163" s="154"/>
      <c r="U163" s="151"/>
      <c r="V163" s="151"/>
      <c r="W163" s="155">
        <f>SUM(W164:W165)</f>
        <v>0</v>
      </c>
      <c r="X163" s="151"/>
      <c r="Y163" s="155">
        <f>SUM(Y164:Y165)</f>
        <v>0</v>
      </c>
      <c r="Z163" s="151"/>
      <c r="AA163" s="156">
        <f>SUM(AA164:AA165)</f>
        <v>0</v>
      </c>
      <c r="AR163" s="157" t="s">
        <v>9</v>
      </c>
      <c r="AT163" s="158" t="s">
        <v>73</v>
      </c>
      <c r="AU163" s="158" t="s">
        <v>9</v>
      </c>
      <c r="AY163" s="157" t="s">
        <v>196</v>
      </c>
      <c r="BK163" s="159">
        <f>SUM(BK164:BK165)</f>
        <v>0</v>
      </c>
    </row>
    <row r="164" spans="2:65" s="1" customFormat="1" ht="22.5" customHeight="1">
      <c r="B164" s="132"/>
      <c r="C164" s="168" t="s">
        <v>74</v>
      </c>
      <c r="D164" s="168" t="s">
        <v>217</v>
      </c>
      <c r="E164" s="169" t="s">
        <v>393</v>
      </c>
      <c r="F164" s="252" t="s">
        <v>394</v>
      </c>
      <c r="G164" s="251"/>
      <c r="H164" s="251"/>
      <c r="I164" s="251"/>
      <c r="J164" s="170" t="s">
        <v>386</v>
      </c>
      <c r="K164" s="171">
        <v>2</v>
      </c>
      <c r="L164" s="253">
        <v>0</v>
      </c>
      <c r="M164" s="251"/>
      <c r="N164" s="254">
        <f>ROUND(L164*K164,0)</f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>V164*K164</f>
        <v>0</v>
      </c>
      <c r="X164" s="166">
        <v>0</v>
      </c>
      <c r="Y164" s="166">
        <f>X164*K164</f>
        <v>0</v>
      </c>
      <c r="Z164" s="166">
        <v>0</v>
      </c>
      <c r="AA164" s="167">
        <f>Z164*K164</f>
        <v>0</v>
      </c>
      <c r="AR164" s="14" t="s">
        <v>212</v>
      </c>
      <c r="AT164" s="14" t="s">
        <v>217</v>
      </c>
      <c r="AU164" s="14" t="s">
        <v>84</v>
      </c>
      <c r="AY164" s="14" t="s">
        <v>196</v>
      </c>
      <c r="BE164" s="110">
        <f>IF(U164="základní",N164,0)</f>
        <v>0</v>
      </c>
      <c r="BF164" s="110">
        <f>IF(U164="snížená",N164,0)</f>
        <v>0</v>
      </c>
      <c r="BG164" s="110">
        <f>IF(U164="zákl. přenesená",N164,0)</f>
        <v>0</v>
      </c>
      <c r="BH164" s="110">
        <f>IF(U164="sníž. přenesená",N164,0)</f>
        <v>0</v>
      </c>
      <c r="BI164" s="110">
        <f>IF(U164="nulová",N164,0)</f>
        <v>0</v>
      </c>
      <c r="BJ164" s="14" t="s">
        <v>9</v>
      </c>
      <c r="BK164" s="110">
        <f>ROUND(L164*K164,0)</f>
        <v>0</v>
      </c>
      <c r="BL164" s="14" t="s">
        <v>212</v>
      </c>
      <c r="BM164" s="14" t="s">
        <v>395</v>
      </c>
    </row>
    <row r="165" spans="2:65" s="1" customFormat="1" ht="22.5" customHeight="1">
      <c r="B165" s="132"/>
      <c r="C165" s="168" t="s">
        <v>74</v>
      </c>
      <c r="D165" s="168" t="s">
        <v>217</v>
      </c>
      <c r="E165" s="169" t="s">
        <v>396</v>
      </c>
      <c r="F165" s="252" t="s">
        <v>397</v>
      </c>
      <c r="G165" s="251"/>
      <c r="H165" s="251"/>
      <c r="I165" s="251"/>
      <c r="J165" s="170" t="s">
        <v>386</v>
      </c>
      <c r="K165" s="171">
        <v>1</v>
      </c>
      <c r="L165" s="253">
        <v>0</v>
      </c>
      <c r="M165" s="251"/>
      <c r="N165" s="254">
        <f>ROUND(L165*K165,0)</f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>V165*K165</f>
        <v>0</v>
      </c>
      <c r="X165" s="166">
        <v>0</v>
      </c>
      <c r="Y165" s="166">
        <f>X165*K165</f>
        <v>0</v>
      </c>
      <c r="Z165" s="166">
        <v>0</v>
      </c>
      <c r="AA165" s="167">
        <f>Z165*K165</f>
        <v>0</v>
      </c>
      <c r="AR165" s="14" t="s">
        <v>212</v>
      </c>
      <c r="AT165" s="14" t="s">
        <v>217</v>
      </c>
      <c r="AU165" s="14" t="s">
        <v>84</v>
      </c>
      <c r="AY165" s="14" t="s">
        <v>196</v>
      </c>
      <c r="BE165" s="110">
        <f>IF(U165="základní",N165,0)</f>
        <v>0</v>
      </c>
      <c r="BF165" s="110">
        <f>IF(U165="snížená",N165,0)</f>
        <v>0</v>
      </c>
      <c r="BG165" s="110">
        <f>IF(U165="zákl. přenesená",N165,0)</f>
        <v>0</v>
      </c>
      <c r="BH165" s="110">
        <f>IF(U165="sníž. přenesená",N165,0)</f>
        <v>0</v>
      </c>
      <c r="BI165" s="110">
        <f>IF(U165="nulová",N165,0)</f>
        <v>0</v>
      </c>
      <c r="BJ165" s="14" t="s">
        <v>9</v>
      </c>
      <c r="BK165" s="110">
        <f>ROUND(L165*K165,0)</f>
        <v>0</v>
      </c>
      <c r="BL165" s="14" t="s">
        <v>212</v>
      </c>
      <c r="BM165" s="14" t="s">
        <v>398</v>
      </c>
    </row>
    <row r="166" spans="2:63" s="10" customFormat="1" ht="29.85" customHeight="1">
      <c r="B166" s="150"/>
      <c r="C166" s="151"/>
      <c r="D166" s="160" t="s">
        <v>358</v>
      </c>
      <c r="E166" s="160"/>
      <c r="F166" s="160"/>
      <c r="G166" s="160"/>
      <c r="H166" s="160"/>
      <c r="I166" s="160"/>
      <c r="J166" s="160"/>
      <c r="K166" s="160"/>
      <c r="L166" s="160"/>
      <c r="M166" s="160"/>
      <c r="N166" s="264">
        <f>BK166</f>
        <v>0</v>
      </c>
      <c r="O166" s="265"/>
      <c r="P166" s="265"/>
      <c r="Q166" s="265"/>
      <c r="R166" s="153"/>
      <c r="T166" s="154"/>
      <c r="U166" s="151"/>
      <c r="V166" s="151"/>
      <c r="W166" s="155">
        <f>W167</f>
        <v>0</v>
      </c>
      <c r="X166" s="151"/>
      <c r="Y166" s="155">
        <f>Y167</f>
        <v>0</v>
      </c>
      <c r="Z166" s="151"/>
      <c r="AA166" s="156">
        <f>AA167</f>
        <v>0</v>
      </c>
      <c r="AR166" s="157" t="s">
        <v>9</v>
      </c>
      <c r="AT166" s="158" t="s">
        <v>73</v>
      </c>
      <c r="AU166" s="158" t="s">
        <v>9</v>
      </c>
      <c r="AY166" s="157" t="s">
        <v>196</v>
      </c>
      <c r="BK166" s="159">
        <f>BK167</f>
        <v>0</v>
      </c>
    </row>
    <row r="167" spans="2:65" s="1" customFormat="1" ht="22.5" customHeight="1">
      <c r="B167" s="132"/>
      <c r="C167" s="168" t="s">
        <v>74</v>
      </c>
      <c r="D167" s="168" t="s">
        <v>217</v>
      </c>
      <c r="E167" s="169" t="s">
        <v>399</v>
      </c>
      <c r="F167" s="252" t="s">
        <v>400</v>
      </c>
      <c r="G167" s="251"/>
      <c r="H167" s="251"/>
      <c r="I167" s="251"/>
      <c r="J167" s="170" t="s">
        <v>386</v>
      </c>
      <c r="K167" s="171">
        <v>1</v>
      </c>
      <c r="L167" s="253">
        <v>0</v>
      </c>
      <c r="M167" s="251"/>
      <c r="N167" s="254">
        <f>ROUND(L167*K167,0)</f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>V167*K167</f>
        <v>0</v>
      </c>
      <c r="X167" s="166">
        <v>0</v>
      </c>
      <c r="Y167" s="166">
        <f>X167*K167</f>
        <v>0</v>
      </c>
      <c r="Z167" s="166">
        <v>0</v>
      </c>
      <c r="AA167" s="167">
        <f>Z167*K167</f>
        <v>0</v>
      </c>
      <c r="AR167" s="14" t="s">
        <v>212</v>
      </c>
      <c r="AT167" s="14" t="s">
        <v>217</v>
      </c>
      <c r="AU167" s="14" t="s">
        <v>84</v>
      </c>
      <c r="AY167" s="14" t="s">
        <v>196</v>
      </c>
      <c r="BE167" s="110">
        <f>IF(U167="základní",N167,0)</f>
        <v>0</v>
      </c>
      <c r="BF167" s="110">
        <f>IF(U167="snížená",N167,0)</f>
        <v>0</v>
      </c>
      <c r="BG167" s="110">
        <f>IF(U167="zákl. přenesená",N167,0)</f>
        <v>0</v>
      </c>
      <c r="BH167" s="110">
        <f>IF(U167="sníž. přenesená",N167,0)</f>
        <v>0</v>
      </c>
      <c r="BI167" s="110">
        <f>IF(U167="nulová",N167,0)</f>
        <v>0</v>
      </c>
      <c r="BJ167" s="14" t="s">
        <v>9</v>
      </c>
      <c r="BK167" s="110">
        <f>ROUND(L167*K167,0)</f>
        <v>0</v>
      </c>
      <c r="BL167" s="14" t="s">
        <v>212</v>
      </c>
      <c r="BM167" s="14" t="s">
        <v>401</v>
      </c>
    </row>
    <row r="168" spans="2:63" s="10" customFormat="1" ht="29.85" customHeight="1">
      <c r="B168" s="150"/>
      <c r="C168" s="151"/>
      <c r="D168" s="160" t="s">
        <v>358</v>
      </c>
      <c r="E168" s="160"/>
      <c r="F168" s="160"/>
      <c r="G168" s="160"/>
      <c r="H168" s="160"/>
      <c r="I168" s="160"/>
      <c r="J168" s="160"/>
      <c r="K168" s="160"/>
      <c r="L168" s="160"/>
      <c r="M168" s="160"/>
      <c r="N168" s="264">
        <f>BK168</f>
        <v>0</v>
      </c>
      <c r="O168" s="265"/>
      <c r="P168" s="265"/>
      <c r="Q168" s="265"/>
      <c r="R168" s="153"/>
      <c r="T168" s="154"/>
      <c r="U168" s="151"/>
      <c r="V168" s="151"/>
      <c r="W168" s="155">
        <f>W169</f>
        <v>0</v>
      </c>
      <c r="X168" s="151"/>
      <c r="Y168" s="155">
        <f>Y169</f>
        <v>0</v>
      </c>
      <c r="Z168" s="151"/>
      <c r="AA168" s="156">
        <f>AA169</f>
        <v>0</v>
      </c>
      <c r="AR168" s="157" t="s">
        <v>9</v>
      </c>
      <c r="AT168" s="158" t="s">
        <v>73</v>
      </c>
      <c r="AU168" s="158" t="s">
        <v>9</v>
      </c>
      <c r="AY168" s="157" t="s">
        <v>196</v>
      </c>
      <c r="BK168" s="159">
        <f>BK169</f>
        <v>0</v>
      </c>
    </row>
    <row r="169" spans="2:65" s="1" customFormat="1" ht="22.5" customHeight="1">
      <c r="B169" s="132"/>
      <c r="C169" s="168" t="s">
        <v>74</v>
      </c>
      <c r="D169" s="168" t="s">
        <v>217</v>
      </c>
      <c r="E169" s="169" t="s">
        <v>402</v>
      </c>
      <c r="F169" s="252" t="s">
        <v>403</v>
      </c>
      <c r="G169" s="251"/>
      <c r="H169" s="251"/>
      <c r="I169" s="251"/>
      <c r="J169" s="170" t="s">
        <v>386</v>
      </c>
      <c r="K169" s="171">
        <v>1</v>
      </c>
      <c r="L169" s="253">
        <v>0</v>
      </c>
      <c r="M169" s="251"/>
      <c r="N169" s="254">
        <f>ROUND(L169*K169,0)</f>
        <v>0</v>
      </c>
      <c r="O169" s="251"/>
      <c r="P169" s="251"/>
      <c r="Q169" s="251"/>
      <c r="R169" s="134"/>
      <c r="T169" s="165" t="s">
        <v>3</v>
      </c>
      <c r="U169" s="40" t="s">
        <v>39</v>
      </c>
      <c r="V169" s="32"/>
      <c r="W169" s="166">
        <f>V169*K169</f>
        <v>0</v>
      </c>
      <c r="X169" s="166">
        <v>0</v>
      </c>
      <c r="Y169" s="166">
        <f>X169*K169</f>
        <v>0</v>
      </c>
      <c r="Z169" s="166">
        <v>0</v>
      </c>
      <c r="AA169" s="167">
        <f>Z169*K169</f>
        <v>0</v>
      </c>
      <c r="AR169" s="14" t="s">
        <v>212</v>
      </c>
      <c r="AT169" s="14" t="s">
        <v>217</v>
      </c>
      <c r="AU169" s="14" t="s">
        <v>84</v>
      </c>
      <c r="AY169" s="14" t="s">
        <v>196</v>
      </c>
      <c r="BE169" s="110">
        <f>IF(U169="základní",N169,0)</f>
        <v>0</v>
      </c>
      <c r="BF169" s="110">
        <f>IF(U169="snížená",N169,0)</f>
        <v>0</v>
      </c>
      <c r="BG169" s="110">
        <f>IF(U169="zákl. přenesená",N169,0)</f>
        <v>0</v>
      </c>
      <c r="BH169" s="110">
        <f>IF(U169="sníž. přenesená",N169,0)</f>
        <v>0</v>
      </c>
      <c r="BI169" s="110">
        <f>IF(U169="nulová",N169,0)</f>
        <v>0</v>
      </c>
      <c r="BJ169" s="14" t="s">
        <v>9</v>
      </c>
      <c r="BK169" s="110">
        <f>ROUND(L169*K169,0)</f>
        <v>0</v>
      </c>
      <c r="BL169" s="14" t="s">
        <v>212</v>
      </c>
      <c r="BM169" s="14" t="s">
        <v>203</v>
      </c>
    </row>
    <row r="170" spans="2:63" s="10" customFormat="1" ht="29.85" customHeight="1">
      <c r="B170" s="150"/>
      <c r="C170" s="151"/>
      <c r="D170" s="160" t="s">
        <v>359</v>
      </c>
      <c r="E170" s="160"/>
      <c r="F170" s="160"/>
      <c r="G170" s="160"/>
      <c r="H170" s="160"/>
      <c r="I170" s="160"/>
      <c r="J170" s="160"/>
      <c r="K170" s="160"/>
      <c r="L170" s="160"/>
      <c r="M170" s="160"/>
      <c r="N170" s="264">
        <f>BK170</f>
        <v>0</v>
      </c>
      <c r="O170" s="265"/>
      <c r="P170" s="265"/>
      <c r="Q170" s="265"/>
      <c r="R170" s="153"/>
      <c r="T170" s="154"/>
      <c r="U170" s="151"/>
      <c r="V170" s="151"/>
      <c r="W170" s="155">
        <f>W171</f>
        <v>0</v>
      </c>
      <c r="X170" s="151"/>
      <c r="Y170" s="155">
        <f>Y171</f>
        <v>0</v>
      </c>
      <c r="Z170" s="151"/>
      <c r="AA170" s="156">
        <f>AA171</f>
        <v>0</v>
      </c>
      <c r="AR170" s="157" t="s">
        <v>9</v>
      </c>
      <c r="AT170" s="158" t="s">
        <v>73</v>
      </c>
      <c r="AU170" s="158" t="s">
        <v>9</v>
      </c>
      <c r="AY170" s="157" t="s">
        <v>196</v>
      </c>
      <c r="BK170" s="159">
        <f>BK171</f>
        <v>0</v>
      </c>
    </row>
    <row r="171" spans="2:65" s="1" customFormat="1" ht="22.5" customHeight="1">
      <c r="B171" s="132"/>
      <c r="C171" s="168" t="s">
        <v>74</v>
      </c>
      <c r="D171" s="168" t="s">
        <v>217</v>
      </c>
      <c r="E171" s="169" t="s">
        <v>404</v>
      </c>
      <c r="F171" s="252" t="s">
        <v>405</v>
      </c>
      <c r="G171" s="251"/>
      <c r="H171" s="251"/>
      <c r="I171" s="251"/>
      <c r="J171" s="170" t="s">
        <v>386</v>
      </c>
      <c r="K171" s="171">
        <v>1</v>
      </c>
      <c r="L171" s="253">
        <v>0</v>
      </c>
      <c r="M171" s="251"/>
      <c r="N171" s="254">
        <f>ROUND(L171*K171,0)</f>
        <v>0</v>
      </c>
      <c r="O171" s="251"/>
      <c r="P171" s="251"/>
      <c r="Q171" s="251"/>
      <c r="R171" s="134"/>
      <c r="T171" s="165" t="s">
        <v>3</v>
      </c>
      <c r="U171" s="40" t="s">
        <v>39</v>
      </c>
      <c r="V171" s="32"/>
      <c r="W171" s="166">
        <f>V171*K171</f>
        <v>0</v>
      </c>
      <c r="X171" s="166">
        <v>0</v>
      </c>
      <c r="Y171" s="166">
        <f>X171*K171</f>
        <v>0</v>
      </c>
      <c r="Z171" s="166">
        <v>0</v>
      </c>
      <c r="AA171" s="167">
        <f>Z171*K171</f>
        <v>0</v>
      </c>
      <c r="AR171" s="14" t="s">
        <v>212</v>
      </c>
      <c r="AT171" s="14" t="s">
        <v>217</v>
      </c>
      <c r="AU171" s="14" t="s">
        <v>84</v>
      </c>
      <c r="AY171" s="14" t="s">
        <v>196</v>
      </c>
      <c r="BE171" s="110">
        <f>IF(U171="základní",N171,0)</f>
        <v>0</v>
      </c>
      <c r="BF171" s="110">
        <f>IF(U171="snížená",N171,0)</f>
        <v>0</v>
      </c>
      <c r="BG171" s="110">
        <f>IF(U171="zákl. přenesená",N171,0)</f>
        <v>0</v>
      </c>
      <c r="BH171" s="110">
        <f>IF(U171="sníž. přenesená",N171,0)</f>
        <v>0</v>
      </c>
      <c r="BI171" s="110">
        <f>IF(U171="nulová",N171,0)</f>
        <v>0</v>
      </c>
      <c r="BJ171" s="14" t="s">
        <v>9</v>
      </c>
      <c r="BK171" s="110">
        <f>ROUND(L171*K171,0)</f>
        <v>0</v>
      </c>
      <c r="BL171" s="14" t="s">
        <v>212</v>
      </c>
      <c r="BM171" s="14" t="s">
        <v>276</v>
      </c>
    </row>
    <row r="172" spans="2:63" s="10" customFormat="1" ht="29.85" customHeight="1">
      <c r="B172" s="150"/>
      <c r="C172" s="151"/>
      <c r="D172" s="160" t="s">
        <v>360</v>
      </c>
      <c r="E172" s="160"/>
      <c r="F172" s="160"/>
      <c r="G172" s="160"/>
      <c r="H172" s="160"/>
      <c r="I172" s="160"/>
      <c r="J172" s="160"/>
      <c r="K172" s="160"/>
      <c r="L172" s="160"/>
      <c r="M172" s="160"/>
      <c r="N172" s="264">
        <f>BK172</f>
        <v>0</v>
      </c>
      <c r="O172" s="265"/>
      <c r="P172" s="265"/>
      <c r="Q172" s="265"/>
      <c r="R172" s="153"/>
      <c r="T172" s="154"/>
      <c r="U172" s="151"/>
      <c r="V172" s="151"/>
      <c r="W172" s="155">
        <f>W173</f>
        <v>0</v>
      </c>
      <c r="X172" s="151"/>
      <c r="Y172" s="155">
        <f>Y173</f>
        <v>0</v>
      </c>
      <c r="Z172" s="151"/>
      <c r="AA172" s="156">
        <f>AA173</f>
        <v>0</v>
      </c>
      <c r="AR172" s="157" t="s">
        <v>9</v>
      </c>
      <c r="AT172" s="158" t="s">
        <v>73</v>
      </c>
      <c r="AU172" s="158" t="s">
        <v>9</v>
      </c>
      <c r="AY172" s="157" t="s">
        <v>196</v>
      </c>
      <c r="BK172" s="159">
        <f>BK173</f>
        <v>0</v>
      </c>
    </row>
    <row r="173" spans="2:65" s="1" customFormat="1" ht="31.5" customHeight="1">
      <c r="B173" s="132"/>
      <c r="C173" s="168" t="s">
        <v>74</v>
      </c>
      <c r="D173" s="168" t="s">
        <v>217</v>
      </c>
      <c r="E173" s="169" t="s">
        <v>406</v>
      </c>
      <c r="F173" s="252" t="s">
        <v>407</v>
      </c>
      <c r="G173" s="251"/>
      <c r="H173" s="251"/>
      <c r="I173" s="251"/>
      <c r="J173" s="170" t="s">
        <v>386</v>
      </c>
      <c r="K173" s="171">
        <v>1</v>
      </c>
      <c r="L173" s="253">
        <v>0</v>
      </c>
      <c r="M173" s="251"/>
      <c r="N173" s="254">
        <f>ROUND(L173*K173,0)</f>
        <v>0</v>
      </c>
      <c r="O173" s="251"/>
      <c r="P173" s="251"/>
      <c r="Q173" s="251"/>
      <c r="R173" s="134"/>
      <c r="T173" s="165" t="s">
        <v>3</v>
      </c>
      <c r="U173" s="40" t="s">
        <v>39</v>
      </c>
      <c r="V173" s="32"/>
      <c r="W173" s="166">
        <f>V173*K173</f>
        <v>0</v>
      </c>
      <c r="X173" s="166">
        <v>0</v>
      </c>
      <c r="Y173" s="166">
        <f>X173*K173</f>
        <v>0</v>
      </c>
      <c r="Z173" s="166">
        <v>0</v>
      </c>
      <c r="AA173" s="167">
        <f>Z173*K173</f>
        <v>0</v>
      </c>
      <c r="AR173" s="14" t="s">
        <v>212</v>
      </c>
      <c r="AT173" s="14" t="s">
        <v>217</v>
      </c>
      <c r="AU173" s="14" t="s">
        <v>84</v>
      </c>
      <c r="AY173" s="14" t="s">
        <v>196</v>
      </c>
      <c r="BE173" s="110">
        <f>IF(U173="základní",N173,0)</f>
        <v>0</v>
      </c>
      <c r="BF173" s="110">
        <f>IF(U173="snížená",N173,0)</f>
        <v>0</v>
      </c>
      <c r="BG173" s="110">
        <f>IF(U173="zákl. přenesená",N173,0)</f>
        <v>0</v>
      </c>
      <c r="BH173" s="110">
        <f>IF(U173="sníž. přenesená",N173,0)</f>
        <v>0</v>
      </c>
      <c r="BI173" s="110">
        <f>IF(U173="nulová",N173,0)</f>
        <v>0</v>
      </c>
      <c r="BJ173" s="14" t="s">
        <v>9</v>
      </c>
      <c r="BK173" s="110">
        <f>ROUND(L173*K173,0)</f>
        <v>0</v>
      </c>
      <c r="BL173" s="14" t="s">
        <v>212</v>
      </c>
      <c r="BM173" s="14" t="s">
        <v>284</v>
      </c>
    </row>
    <row r="174" spans="2:63" s="10" customFormat="1" ht="29.85" customHeight="1">
      <c r="B174" s="150"/>
      <c r="C174" s="151"/>
      <c r="D174" s="160" t="s">
        <v>359</v>
      </c>
      <c r="E174" s="160"/>
      <c r="F174" s="160"/>
      <c r="G174" s="160"/>
      <c r="H174" s="160"/>
      <c r="I174" s="160"/>
      <c r="J174" s="160"/>
      <c r="K174" s="160"/>
      <c r="L174" s="160"/>
      <c r="M174" s="160"/>
      <c r="N174" s="264">
        <f>BK174</f>
        <v>0</v>
      </c>
      <c r="O174" s="265"/>
      <c r="P174" s="265"/>
      <c r="Q174" s="265"/>
      <c r="R174" s="153"/>
      <c r="T174" s="154"/>
      <c r="U174" s="151"/>
      <c r="V174" s="151"/>
      <c r="W174" s="155">
        <f>W175</f>
        <v>0</v>
      </c>
      <c r="X174" s="151"/>
      <c r="Y174" s="155">
        <f>Y175</f>
        <v>0</v>
      </c>
      <c r="Z174" s="151"/>
      <c r="AA174" s="156">
        <f>AA175</f>
        <v>0</v>
      </c>
      <c r="AR174" s="157" t="s">
        <v>9</v>
      </c>
      <c r="AT174" s="158" t="s">
        <v>73</v>
      </c>
      <c r="AU174" s="158" t="s">
        <v>9</v>
      </c>
      <c r="AY174" s="157" t="s">
        <v>196</v>
      </c>
      <c r="BK174" s="159">
        <f>BK175</f>
        <v>0</v>
      </c>
    </row>
    <row r="175" spans="2:65" s="1" customFormat="1" ht="22.5" customHeight="1">
      <c r="B175" s="132"/>
      <c r="C175" s="168" t="s">
        <v>74</v>
      </c>
      <c r="D175" s="168" t="s">
        <v>217</v>
      </c>
      <c r="E175" s="169" t="s">
        <v>408</v>
      </c>
      <c r="F175" s="252" t="s">
        <v>409</v>
      </c>
      <c r="G175" s="251"/>
      <c r="H175" s="251"/>
      <c r="I175" s="251"/>
      <c r="J175" s="170" t="s">
        <v>386</v>
      </c>
      <c r="K175" s="171">
        <v>1</v>
      </c>
      <c r="L175" s="253">
        <v>0</v>
      </c>
      <c r="M175" s="251"/>
      <c r="N175" s="254">
        <f>ROUND(L175*K175,0)</f>
        <v>0</v>
      </c>
      <c r="O175" s="251"/>
      <c r="P175" s="251"/>
      <c r="Q175" s="251"/>
      <c r="R175" s="134"/>
      <c r="T175" s="165" t="s">
        <v>3</v>
      </c>
      <c r="U175" s="40" t="s">
        <v>39</v>
      </c>
      <c r="V175" s="32"/>
      <c r="W175" s="166">
        <f>V175*K175</f>
        <v>0</v>
      </c>
      <c r="X175" s="166">
        <v>0</v>
      </c>
      <c r="Y175" s="166">
        <f>X175*K175</f>
        <v>0</v>
      </c>
      <c r="Z175" s="166">
        <v>0</v>
      </c>
      <c r="AA175" s="167">
        <f>Z175*K175</f>
        <v>0</v>
      </c>
      <c r="AR175" s="14" t="s">
        <v>212</v>
      </c>
      <c r="AT175" s="14" t="s">
        <v>217</v>
      </c>
      <c r="AU175" s="14" t="s">
        <v>84</v>
      </c>
      <c r="AY175" s="14" t="s">
        <v>196</v>
      </c>
      <c r="BE175" s="110">
        <f>IF(U175="základní",N175,0)</f>
        <v>0</v>
      </c>
      <c r="BF175" s="110">
        <f>IF(U175="snížená",N175,0)</f>
        <v>0</v>
      </c>
      <c r="BG175" s="110">
        <f>IF(U175="zákl. přenesená",N175,0)</f>
        <v>0</v>
      </c>
      <c r="BH175" s="110">
        <f>IF(U175="sníž. přenesená",N175,0)</f>
        <v>0</v>
      </c>
      <c r="BI175" s="110">
        <f>IF(U175="nulová",N175,0)</f>
        <v>0</v>
      </c>
      <c r="BJ175" s="14" t="s">
        <v>9</v>
      </c>
      <c r="BK175" s="110">
        <f>ROUND(L175*K175,0)</f>
        <v>0</v>
      </c>
      <c r="BL175" s="14" t="s">
        <v>212</v>
      </c>
      <c r="BM175" s="14" t="s">
        <v>410</v>
      </c>
    </row>
    <row r="176" spans="2:63" s="10" customFormat="1" ht="29.85" customHeight="1">
      <c r="B176" s="150"/>
      <c r="C176" s="151"/>
      <c r="D176" s="160" t="s">
        <v>361</v>
      </c>
      <c r="E176" s="160"/>
      <c r="F176" s="160"/>
      <c r="G176" s="160"/>
      <c r="H176" s="160"/>
      <c r="I176" s="160"/>
      <c r="J176" s="160"/>
      <c r="K176" s="160"/>
      <c r="L176" s="160"/>
      <c r="M176" s="160"/>
      <c r="N176" s="264">
        <f>BK176</f>
        <v>0</v>
      </c>
      <c r="O176" s="265"/>
      <c r="P176" s="265"/>
      <c r="Q176" s="265"/>
      <c r="R176" s="153"/>
      <c r="T176" s="154"/>
      <c r="U176" s="151"/>
      <c r="V176" s="151"/>
      <c r="W176" s="155">
        <f>W177</f>
        <v>0</v>
      </c>
      <c r="X176" s="151"/>
      <c r="Y176" s="155">
        <f>Y177</f>
        <v>0</v>
      </c>
      <c r="Z176" s="151"/>
      <c r="AA176" s="156">
        <f>AA177</f>
        <v>0</v>
      </c>
      <c r="AR176" s="157" t="s">
        <v>9</v>
      </c>
      <c r="AT176" s="158" t="s">
        <v>73</v>
      </c>
      <c r="AU176" s="158" t="s">
        <v>9</v>
      </c>
      <c r="AY176" s="157" t="s">
        <v>196</v>
      </c>
      <c r="BK176" s="159">
        <f>BK177</f>
        <v>0</v>
      </c>
    </row>
    <row r="177" spans="2:65" s="1" customFormat="1" ht="22.5" customHeight="1">
      <c r="B177" s="132"/>
      <c r="C177" s="168" t="s">
        <v>74</v>
      </c>
      <c r="D177" s="168" t="s">
        <v>217</v>
      </c>
      <c r="E177" s="169" t="s">
        <v>411</v>
      </c>
      <c r="F177" s="252" t="s">
        <v>412</v>
      </c>
      <c r="G177" s="251"/>
      <c r="H177" s="251"/>
      <c r="I177" s="251"/>
      <c r="J177" s="170" t="s">
        <v>386</v>
      </c>
      <c r="K177" s="171">
        <v>2</v>
      </c>
      <c r="L177" s="253">
        <v>0</v>
      </c>
      <c r="M177" s="251"/>
      <c r="N177" s="254">
        <f>ROUND(L177*K177,0)</f>
        <v>0</v>
      </c>
      <c r="O177" s="251"/>
      <c r="P177" s="251"/>
      <c r="Q177" s="251"/>
      <c r="R177" s="134"/>
      <c r="T177" s="165" t="s">
        <v>3</v>
      </c>
      <c r="U177" s="40" t="s">
        <v>39</v>
      </c>
      <c r="V177" s="32"/>
      <c r="W177" s="166">
        <f>V177*K177</f>
        <v>0</v>
      </c>
      <c r="X177" s="166">
        <v>0</v>
      </c>
      <c r="Y177" s="166">
        <f>X177*K177</f>
        <v>0</v>
      </c>
      <c r="Z177" s="166">
        <v>0</v>
      </c>
      <c r="AA177" s="167">
        <f>Z177*K177</f>
        <v>0</v>
      </c>
      <c r="AR177" s="14" t="s">
        <v>212</v>
      </c>
      <c r="AT177" s="14" t="s">
        <v>217</v>
      </c>
      <c r="AU177" s="14" t="s">
        <v>84</v>
      </c>
      <c r="AY177" s="14" t="s">
        <v>196</v>
      </c>
      <c r="BE177" s="110">
        <f>IF(U177="základní",N177,0)</f>
        <v>0</v>
      </c>
      <c r="BF177" s="110">
        <f>IF(U177="snížená",N177,0)</f>
        <v>0</v>
      </c>
      <c r="BG177" s="110">
        <f>IF(U177="zákl. přenesená",N177,0)</f>
        <v>0</v>
      </c>
      <c r="BH177" s="110">
        <f>IF(U177="sníž. přenesená",N177,0)</f>
        <v>0</v>
      </c>
      <c r="BI177" s="110">
        <f>IF(U177="nulová",N177,0)</f>
        <v>0</v>
      </c>
      <c r="BJ177" s="14" t="s">
        <v>9</v>
      </c>
      <c r="BK177" s="110">
        <f>ROUND(L177*K177,0)</f>
        <v>0</v>
      </c>
      <c r="BL177" s="14" t="s">
        <v>212</v>
      </c>
      <c r="BM177" s="14" t="s">
        <v>413</v>
      </c>
    </row>
    <row r="178" spans="2:63" s="10" customFormat="1" ht="29.85" customHeight="1">
      <c r="B178" s="150"/>
      <c r="C178" s="151"/>
      <c r="D178" s="160" t="s">
        <v>362</v>
      </c>
      <c r="E178" s="160"/>
      <c r="F178" s="160"/>
      <c r="G178" s="160"/>
      <c r="H178" s="160"/>
      <c r="I178" s="160"/>
      <c r="J178" s="160"/>
      <c r="K178" s="160"/>
      <c r="L178" s="160"/>
      <c r="M178" s="160"/>
      <c r="N178" s="264">
        <f>BK178</f>
        <v>0</v>
      </c>
      <c r="O178" s="265"/>
      <c r="P178" s="265"/>
      <c r="Q178" s="265"/>
      <c r="R178" s="153"/>
      <c r="T178" s="154"/>
      <c r="U178" s="151"/>
      <c r="V178" s="151"/>
      <c r="W178" s="155">
        <f>W179</f>
        <v>0</v>
      </c>
      <c r="X178" s="151"/>
      <c r="Y178" s="155">
        <f>Y179</f>
        <v>0</v>
      </c>
      <c r="Z178" s="151"/>
      <c r="AA178" s="156">
        <f>AA179</f>
        <v>0</v>
      </c>
      <c r="AR178" s="157" t="s">
        <v>9</v>
      </c>
      <c r="AT178" s="158" t="s">
        <v>73</v>
      </c>
      <c r="AU178" s="158" t="s">
        <v>9</v>
      </c>
      <c r="AY178" s="157" t="s">
        <v>196</v>
      </c>
      <c r="BK178" s="159">
        <f>BK179</f>
        <v>0</v>
      </c>
    </row>
    <row r="179" spans="2:65" s="1" customFormat="1" ht="31.5" customHeight="1">
      <c r="B179" s="132"/>
      <c r="C179" s="168" t="s">
        <v>74</v>
      </c>
      <c r="D179" s="168" t="s">
        <v>217</v>
      </c>
      <c r="E179" s="169" t="s">
        <v>414</v>
      </c>
      <c r="F179" s="252" t="s">
        <v>415</v>
      </c>
      <c r="G179" s="251"/>
      <c r="H179" s="251"/>
      <c r="I179" s="251"/>
      <c r="J179" s="170" t="s">
        <v>386</v>
      </c>
      <c r="K179" s="171">
        <v>1</v>
      </c>
      <c r="L179" s="253">
        <v>0</v>
      </c>
      <c r="M179" s="251"/>
      <c r="N179" s="254">
        <f>ROUND(L179*K179,0)</f>
        <v>0</v>
      </c>
      <c r="O179" s="251"/>
      <c r="P179" s="251"/>
      <c r="Q179" s="251"/>
      <c r="R179" s="134"/>
      <c r="T179" s="165" t="s">
        <v>3</v>
      </c>
      <c r="U179" s="40" t="s">
        <v>39</v>
      </c>
      <c r="V179" s="32"/>
      <c r="W179" s="166">
        <f>V179*K179</f>
        <v>0</v>
      </c>
      <c r="X179" s="166">
        <v>0</v>
      </c>
      <c r="Y179" s="166">
        <f>X179*K179</f>
        <v>0</v>
      </c>
      <c r="Z179" s="166">
        <v>0</v>
      </c>
      <c r="AA179" s="167">
        <f>Z179*K179</f>
        <v>0</v>
      </c>
      <c r="AR179" s="14" t="s">
        <v>212</v>
      </c>
      <c r="AT179" s="14" t="s">
        <v>217</v>
      </c>
      <c r="AU179" s="14" t="s">
        <v>84</v>
      </c>
      <c r="AY179" s="14" t="s">
        <v>196</v>
      </c>
      <c r="BE179" s="110">
        <f>IF(U179="základní",N179,0)</f>
        <v>0</v>
      </c>
      <c r="BF179" s="110">
        <f>IF(U179="snížená",N179,0)</f>
        <v>0</v>
      </c>
      <c r="BG179" s="110">
        <f>IF(U179="zákl. přenesená",N179,0)</f>
        <v>0</v>
      </c>
      <c r="BH179" s="110">
        <f>IF(U179="sníž. přenesená",N179,0)</f>
        <v>0</v>
      </c>
      <c r="BI179" s="110">
        <f>IF(U179="nulová",N179,0)</f>
        <v>0</v>
      </c>
      <c r="BJ179" s="14" t="s">
        <v>9</v>
      </c>
      <c r="BK179" s="110">
        <f>ROUND(L179*K179,0)</f>
        <v>0</v>
      </c>
      <c r="BL179" s="14" t="s">
        <v>212</v>
      </c>
      <c r="BM179" s="14" t="s">
        <v>416</v>
      </c>
    </row>
    <row r="180" spans="2:63" s="10" customFormat="1" ht="29.85" customHeight="1">
      <c r="B180" s="150"/>
      <c r="C180" s="151"/>
      <c r="D180" s="160" t="s">
        <v>363</v>
      </c>
      <c r="E180" s="160"/>
      <c r="F180" s="160"/>
      <c r="G180" s="160"/>
      <c r="H180" s="160"/>
      <c r="I180" s="160"/>
      <c r="J180" s="160"/>
      <c r="K180" s="160"/>
      <c r="L180" s="160"/>
      <c r="M180" s="160"/>
      <c r="N180" s="264">
        <f>BK180</f>
        <v>0</v>
      </c>
      <c r="O180" s="265"/>
      <c r="P180" s="265"/>
      <c r="Q180" s="265"/>
      <c r="R180" s="153"/>
      <c r="T180" s="154"/>
      <c r="U180" s="151"/>
      <c r="V180" s="151"/>
      <c r="W180" s="155">
        <f>W181</f>
        <v>0</v>
      </c>
      <c r="X180" s="151"/>
      <c r="Y180" s="155">
        <f>Y181</f>
        <v>0</v>
      </c>
      <c r="Z180" s="151"/>
      <c r="AA180" s="156">
        <f>AA181</f>
        <v>0</v>
      </c>
      <c r="AR180" s="157" t="s">
        <v>9</v>
      </c>
      <c r="AT180" s="158" t="s">
        <v>73</v>
      </c>
      <c r="AU180" s="158" t="s">
        <v>9</v>
      </c>
      <c r="AY180" s="157" t="s">
        <v>196</v>
      </c>
      <c r="BK180" s="159">
        <f>BK181</f>
        <v>0</v>
      </c>
    </row>
    <row r="181" spans="2:65" s="1" customFormat="1" ht="44.25" customHeight="1">
      <c r="B181" s="132"/>
      <c r="C181" s="168" t="s">
        <v>74</v>
      </c>
      <c r="D181" s="168" t="s">
        <v>217</v>
      </c>
      <c r="E181" s="169" t="s">
        <v>417</v>
      </c>
      <c r="F181" s="252" t="s">
        <v>418</v>
      </c>
      <c r="G181" s="251"/>
      <c r="H181" s="251"/>
      <c r="I181" s="251"/>
      <c r="J181" s="170" t="s">
        <v>386</v>
      </c>
      <c r="K181" s="171">
        <v>1</v>
      </c>
      <c r="L181" s="253">
        <v>0</v>
      </c>
      <c r="M181" s="251"/>
      <c r="N181" s="254">
        <f>ROUND(L181*K181,0)</f>
        <v>0</v>
      </c>
      <c r="O181" s="251"/>
      <c r="P181" s="251"/>
      <c r="Q181" s="251"/>
      <c r="R181" s="134"/>
      <c r="T181" s="165" t="s">
        <v>3</v>
      </c>
      <c r="U181" s="40" t="s">
        <v>39</v>
      </c>
      <c r="V181" s="32"/>
      <c r="W181" s="166">
        <f>V181*K181</f>
        <v>0</v>
      </c>
      <c r="X181" s="166">
        <v>0</v>
      </c>
      <c r="Y181" s="166">
        <f>X181*K181</f>
        <v>0</v>
      </c>
      <c r="Z181" s="166">
        <v>0</v>
      </c>
      <c r="AA181" s="167">
        <f>Z181*K181</f>
        <v>0</v>
      </c>
      <c r="AR181" s="14" t="s">
        <v>212</v>
      </c>
      <c r="AT181" s="14" t="s">
        <v>217</v>
      </c>
      <c r="AU181" s="14" t="s">
        <v>84</v>
      </c>
      <c r="AY181" s="14" t="s">
        <v>196</v>
      </c>
      <c r="BE181" s="110">
        <f>IF(U181="základní",N181,0)</f>
        <v>0</v>
      </c>
      <c r="BF181" s="110">
        <f>IF(U181="snížená",N181,0)</f>
        <v>0</v>
      </c>
      <c r="BG181" s="110">
        <f>IF(U181="zákl. přenesená",N181,0)</f>
        <v>0</v>
      </c>
      <c r="BH181" s="110">
        <f>IF(U181="sníž. přenesená",N181,0)</f>
        <v>0</v>
      </c>
      <c r="BI181" s="110">
        <f>IF(U181="nulová",N181,0)</f>
        <v>0</v>
      </c>
      <c r="BJ181" s="14" t="s">
        <v>9</v>
      </c>
      <c r="BK181" s="110">
        <f>ROUND(L181*K181,0)</f>
        <v>0</v>
      </c>
      <c r="BL181" s="14" t="s">
        <v>212</v>
      </c>
      <c r="BM181" s="14" t="s">
        <v>419</v>
      </c>
    </row>
    <row r="182" spans="2:63" s="10" customFormat="1" ht="29.85" customHeight="1">
      <c r="B182" s="150"/>
      <c r="C182" s="151"/>
      <c r="D182" s="160" t="s">
        <v>364</v>
      </c>
      <c r="E182" s="160"/>
      <c r="F182" s="160"/>
      <c r="G182" s="160"/>
      <c r="H182" s="160"/>
      <c r="I182" s="160"/>
      <c r="J182" s="160"/>
      <c r="K182" s="160"/>
      <c r="L182" s="160"/>
      <c r="M182" s="160"/>
      <c r="N182" s="264">
        <f>BK182</f>
        <v>0</v>
      </c>
      <c r="O182" s="265"/>
      <c r="P182" s="265"/>
      <c r="Q182" s="265"/>
      <c r="R182" s="153"/>
      <c r="T182" s="154"/>
      <c r="U182" s="151"/>
      <c r="V182" s="151"/>
      <c r="W182" s="155">
        <f>SUM(W183:W187)</f>
        <v>0</v>
      </c>
      <c r="X182" s="151"/>
      <c r="Y182" s="155">
        <f>SUM(Y183:Y187)</f>
        <v>0</v>
      </c>
      <c r="Z182" s="151"/>
      <c r="AA182" s="156">
        <f>SUM(AA183:AA187)</f>
        <v>0</v>
      </c>
      <c r="AR182" s="157" t="s">
        <v>9</v>
      </c>
      <c r="AT182" s="158" t="s">
        <v>73</v>
      </c>
      <c r="AU182" s="158" t="s">
        <v>9</v>
      </c>
      <c r="AY182" s="157" t="s">
        <v>196</v>
      </c>
      <c r="BK182" s="159">
        <f>SUM(BK183:BK187)</f>
        <v>0</v>
      </c>
    </row>
    <row r="183" spans="2:65" s="1" customFormat="1" ht="44.25" customHeight="1">
      <c r="B183" s="132"/>
      <c r="C183" s="168" t="s">
        <v>74</v>
      </c>
      <c r="D183" s="168" t="s">
        <v>217</v>
      </c>
      <c r="E183" s="169" t="s">
        <v>593</v>
      </c>
      <c r="F183" s="252" t="s">
        <v>594</v>
      </c>
      <c r="G183" s="251"/>
      <c r="H183" s="251"/>
      <c r="I183" s="251"/>
      <c r="J183" s="170" t="s">
        <v>386</v>
      </c>
      <c r="K183" s="171">
        <v>1</v>
      </c>
      <c r="L183" s="253">
        <v>0</v>
      </c>
      <c r="M183" s="251"/>
      <c r="N183" s="254">
        <f>ROUND(L183*K183,0)</f>
        <v>0</v>
      </c>
      <c r="O183" s="251"/>
      <c r="P183" s="251"/>
      <c r="Q183" s="251"/>
      <c r="R183" s="134"/>
      <c r="T183" s="165" t="s">
        <v>3</v>
      </c>
      <c r="U183" s="40" t="s">
        <v>39</v>
      </c>
      <c r="V183" s="32"/>
      <c r="W183" s="166">
        <f>V183*K183</f>
        <v>0</v>
      </c>
      <c r="X183" s="166">
        <v>0</v>
      </c>
      <c r="Y183" s="166">
        <f>X183*K183</f>
        <v>0</v>
      </c>
      <c r="Z183" s="166">
        <v>0</v>
      </c>
      <c r="AA183" s="167">
        <f>Z183*K183</f>
        <v>0</v>
      </c>
      <c r="AR183" s="14" t="s">
        <v>212</v>
      </c>
      <c r="AT183" s="14" t="s">
        <v>217</v>
      </c>
      <c r="AU183" s="14" t="s">
        <v>84</v>
      </c>
      <c r="AY183" s="14" t="s">
        <v>196</v>
      </c>
      <c r="BE183" s="110">
        <f>IF(U183="základní",N183,0)</f>
        <v>0</v>
      </c>
      <c r="BF183" s="110">
        <f>IF(U183="snížená",N183,0)</f>
        <v>0</v>
      </c>
      <c r="BG183" s="110">
        <f>IF(U183="zákl. přenesená",N183,0)</f>
        <v>0</v>
      </c>
      <c r="BH183" s="110">
        <f>IF(U183="sníž. přenesená",N183,0)</f>
        <v>0</v>
      </c>
      <c r="BI183" s="110">
        <f>IF(U183="nulová",N183,0)</f>
        <v>0</v>
      </c>
      <c r="BJ183" s="14" t="s">
        <v>9</v>
      </c>
      <c r="BK183" s="110">
        <f>ROUND(L183*K183,0)</f>
        <v>0</v>
      </c>
      <c r="BL183" s="14" t="s">
        <v>212</v>
      </c>
      <c r="BM183" s="14" t="s">
        <v>300</v>
      </c>
    </row>
    <row r="184" spans="2:65" s="1" customFormat="1" ht="31.5" customHeight="1">
      <c r="B184" s="132"/>
      <c r="C184" s="168" t="s">
        <v>74</v>
      </c>
      <c r="D184" s="168" t="s">
        <v>217</v>
      </c>
      <c r="E184" s="169" t="s">
        <v>422</v>
      </c>
      <c r="F184" s="252" t="s">
        <v>423</v>
      </c>
      <c r="G184" s="251"/>
      <c r="H184" s="251"/>
      <c r="I184" s="251"/>
      <c r="J184" s="170" t="s">
        <v>386</v>
      </c>
      <c r="K184" s="171">
        <v>1</v>
      </c>
      <c r="L184" s="253">
        <v>0</v>
      </c>
      <c r="M184" s="251"/>
      <c r="N184" s="254">
        <f>ROUND(L184*K184,0)</f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>V184*K184</f>
        <v>0</v>
      </c>
      <c r="X184" s="166">
        <v>0</v>
      </c>
      <c r="Y184" s="166">
        <f>X184*K184</f>
        <v>0</v>
      </c>
      <c r="Z184" s="166">
        <v>0</v>
      </c>
      <c r="AA184" s="167">
        <f>Z184*K184</f>
        <v>0</v>
      </c>
      <c r="AR184" s="14" t="s">
        <v>212</v>
      </c>
      <c r="AT184" s="14" t="s">
        <v>217</v>
      </c>
      <c r="AU184" s="14" t="s">
        <v>84</v>
      </c>
      <c r="AY184" s="14" t="s">
        <v>196</v>
      </c>
      <c r="BE184" s="110">
        <f>IF(U184="základní",N184,0)</f>
        <v>0</v>
      </c>
      <c r="BF184" s="110">
        <f>IF(U184="snížená",N184,0)</f>
        <v>0</v>
      </c>
      <c r="BG184" s="110">
        <f>IF(U184="zákl. přenesená",N184,0)</f>
        <v>0</v>
      </c>
      <c r="BH184" s="110">
        <f>IF(U184="sníž. přenesená",N184,0)</f>
        <v>0</v>
      </c>
      <c r="BI184" s="110">
        <f>IF(U184="nulová",N184,0)</f>
        <v>0</v>
      </c>
      <c r="BJ184" s="14" t="s">
        <v>9</v>
      </c>
      <c r="BK184" s="110">
        <f>ROUND(L184*K184,0)</f>
        <v>0</v>
      </c>
      <c r="BL184" s="14" t="s">
        <v>212</v>
      </c>
      <c r="BM184" s="14" t="s">
        <v>202</v>
      </c>
    </row>
    <row r="185" spans="2:65" s="1" customFormat="1" ht="44.25" customHeight="1">
      <c r="B185" s="132"/>
      <c r="C185" s="168" t="s">
        <v>74</v>
      </c>
      <c r="D185" s="168" t="s">
        <v>217</v>
      </c>
      <c r="E185" s="169" t="s">
        <v>424</v>
      </c>
      <c r="F185" s="252" t="s">
        <v>425</v>
      </c>
      <c r="G185" s="251"/>
      <c r="H185" s="251"/>
      <c r="I185" s="251"/>
      <c r="J185" s="170" t="s">
        <v>386</v>
      </c>
      <c r="K185" s="171">
        <v>1</v>
      </c>
      <c r="L185" s="253">
        <v>0</v>
      </c>
      <c r="M185" s="251"/>
      <c r="N185" s="254">
        <f>ROUND(L185*K185,0)</f>
        <v>0</v>
      </c>
      <c r="O185" s="251"/>
      <c r="P185" s="251"/>
      <c r="Q185" s="251"/>
      <c r="R185" s="134"/>
      <c r="T185" s="165" t="s">
        <v>3</v>
      </c>
      <c r="U185" s="40" t="s">
        <v>39</v>
      </c>
      <c r="V185" s="32"/>
      <c r="W185" s="166">
        <f>V185*K185</f>
        <v>0</v>
      </c>
      <c r="X185" s="166">
        <v>0</v>
      </c>
      <c r="Y185" s="166">
        <f>X185*K185</f>
        <v>0</v>
      </c>
      <c r="Z185" s="166">
        <v>0</v>
      </c>
      <c r="AA185" s="167">
        <f>Z185*K185</f>
        <v>0</v>
      </c>
      <c r="AR185" s="14" t="s">
        <v>212</v>
      </c>
      <c r="AT185" s="14" t="s">
        <v>217</v>
      </c>
      <c r="AU185" s="14" t="s">
        <v>84</v>
      </c>
      <c r="AY185" s="14" t="s">
        <v>196</v>
      </c>
      <c r="BE185" s="110">
        <f>IF(U185="základní",N185,0)</f>
        <v>0</v>
      </c>
      <c r="BF185" s="110">
        <f>IF(U185="snížená",N185,0)</f>
        <v>0</v>
      </c>
      <c r="BG185" s="110">
        <f>IF(U185="zákl. přenesená",N185,0)</f>
        <v>0</v>
      </c>
      <c r="BH185" s="110">
        <f>IF(U185="sníž. přenesená",N185,0)</f>
        <v>0</v>
      </c>
      <c r="BI185" s="110">
        <f>IF(U185="nulová",N185,0)</f>
        <v>0</v>
      </c>
      <c r="BJ185" s="14" t="s">
        <v>9</v>
      </c>
      <c r="BK185" s="110">
        <f>ROUND(L185*K185,0)</f>
        <v>0</v>
      </c>
      <c r="BL185" s="14" t="s">
        <v>212</v>
      </c>
      <c r="BM185" s="14" t="s">
        <v>316</v>
      </c>
    </row>
    <row r="186" spans="2:65" s="1" customFormat="1" ht="22.5" customHeight="1">
      <c r="B186" s="132"/>
      <c r="C186" s="168" t="s">
        <v>74</v>
      </c>
      <c r="D186" s="168" t="s">
        <v>217</v>
      </c>
      <c r="E186" s="169" t="s">
        <v>426</v>
      </c>
      <c r="F186" s="252" t="s">
        <v>427</v>
      </c>
      <c r="G186" s="251"/>
      <c r="H186" s="251"/>
      <c r="I186" s="251"/>
      <c r="J186" s="170" t="s">
        <v>386</v>
      </c>
      <c r="K186" s="171">
        <v>2</v>
      </c>
      <c r="L186" s="253">
        <v>0</v>
      </c>
      <c r="M186" s="251"/>
      <c r="N186" s="254">
        <f>ROUND(L186*K186,0)</f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>V186*K186</f>
        <v>0</v>
      </c>
      <c r="X186" s="166">
        <v>0</v>
      </c>
      <c r="Y186" s="166">
        <f>X186*K186</f>
        <v>0</v>
      </c>
      <c r="Z186" s="166">
        <v>0</v>
      </c>
      <c r="AA186" s="167">
        <f>Z186*K186</f>
        <v>0</v>
      </c>
      <c r="AR186" s="14" t="s">
        <v>212</v>
      </c>
      <c r="AT186" s="14" t="s">
        <v>217</v>
      </c>
      <c r="AU186" s="14" t="s">
        <v>84</v>
      </c>
      <c r="AY186" s="14" t="s">
        <v>196</v>
      </c>
      <c r="BE186" s="110">
        <f>IF(U186="základní",N186,0)</f>
        <v>0</v>
      </c>
      <c r="BF186" s="110">
        <f>IF(U186="snížená",N186,0)</f>
        <v>0</v>
      </c>
      <c r="BG186" s="110">
        <f>IF(U186="zákl. přenesená",N186,0)</f>
        <v>0</v>
      </c>
      <c r="BH186" s="110">
        <f>IF(U186="sníž. přenesená",N186,0)</f>
        <v>0</v>
      </c>
      <c r="BI186" s="110">
        <f>IF(U186="nulová",N186,0)</f>
        <v>0</v>
      </c>
      <c r="BJ186" s="14" t="s">
        <v>9</v>
      </c>
      <c r="BK186" s="110">
        <f>ROUND(L186*K186,0)</f>
        <v>0</v>
      </c>
      <c r="BL186" s="14" t="s">
        <v>212</v>
      </c>
      <c r="BM186" s="14" t="s">
        <v>325</v>
      </c>
    </row>
    <row r="187" spans="2:65" s="1" customFormat="1" ht="22.5" customHeight="1">
      <c r="B187" s="132"/>
      <c r="C187" s="168" t="s">
        <v>74</v>
      </c>
      <c r="D187" s="168" t="s">
        <v>217</v>
      </c>
      <c r="E187" s="169" t="s">
        <v>428</v>
      </c>
      <c r="F187" s="252" t="s">
        <v>429</v>
      </c>
      <c r="G187" s="251"/>
      <c r="H187" s="251"/>
      <c r="I187" s="251"/>
      <c r="J187" s="170" t="s">
        <v>386</v>
      </c>
      <c r="K187" s="171">
        <v>1</v>
      </c>
      <c r="L187" s="253">
        <v>0</v>
      </c>
      <c r="M187" s="251"/>
      <c r="N187" s="254">
        <f>ROUND(L187*K187,0)</f>
        <v>0</v>
      </c>
      <c r="O187" s="251"/>
      <c r="P187" s="251"/>
      <c r="Q187" s="251"/>
      <c r="R187" s="134"/>
      <c r="T187" s="165" t="s">
        <v>3</v>
      </c>
      <c r="U187" s="40" t="s">
        <v>39</v>
      </c>
      <c r="V187" s="32"/>
      <c r="W187" s="166">
        <f>V187*K187</f>
        <v>0</v>
      </c>
      <c r="X187" s="166">
        <v>0</v>
      </c>
      <c r="Y187" s="166">
        <f>X187*K187</f>
        <v>0</v>
      </c>
      <c r="Z187" s="166">
        <v>0</v>
      </c>
      <c r="AA187" s="167">
        <f>Z187*K187</f>
        <v>0</v>
      </c>
      <c r="AR187" s="14" t="s">
        <v>212</v>
      </c>
      <c r="AT187" s="14" t="s">
        <v>217</v>
      </c>
      <c r="AU187" s="14" t="s">
        <v>84</v>
      </c>
      <c r="AY187" s="14" t="s">
        <v>196</v>
      </c>
      <c r="BE187" s="110">
        <f>IF(U187="základní",N187,0)</f>
        <v>0</v>
      </c>
      <c r="BF187" s="110">
        <f>IF(U187="snížená",N187,0)</f>
        <v>0</v>
      </c>
      <c r="BG187" s="110">
        <f>IF(U187="zákl. přenesená",N187,0)</f>
        <v>0</v>
      </c>
      <c r="BH187" s="110">
        <f>IF(U187="sníž. přenesená",N187,0)</f>
        <v>0</v>
      </c>
      <c r="BI187" s="110">
        <f>IF(U187="nulová",N187,0)</f>
        <v>0</v>
      </c>
      <c r="BJ187" s="14" t="s">
        <v>9</v>
      </c>
      <c r="BK187" s="110">
        <f>ROUND(L187*K187,0)</f>
        <v>0</v>
      </c>
      <c r="BL187" s="14" t="s">
        <v>212</v>
      </c>
      <c r="BM187" s="14" t="s">
        <v>333</v>
      </c>
    </row>
    <row r="188" spans="2:63" s="10" customFormat="1" ht="29.85" customHeight="1">
      <c r="B188" s="150"/>
      <c r="C188" s="151"/>
      <c r="D188" s="160" t="s">
        <v>365</v>
      </c>
      <c r="E188" s="160"/>
      <c r="F188" s="160"/>
      <c r="G188" s="160"/>
      <c r="H188" s="160"/>
      <c r="I188" s="160"/>
      <c r="J188" s="160"/>
      <c r="K188" s="160"/>
      <c r="L188" s="160"/>
      <c r="M188" s="160"/>
      <c r="N188" s="264">
        <f>BK188</f>
        <v>0</v>
      </c>
      <c r="O188" s="265"/>
      <c r="P188" s="265"/>
      <c r="Q188" s="265"/>
      <c r="R188" s="153"/>
      <c r="T188" s="154"/>
      <c r="U188" s="151"/>
      <c r="V188" s="151"/>
      <c r="W188" s="155">
        <f>SUM(W189:W191)</f>
        <v>0</v>
      </c>
      <c r="X188" s="151"/>
      <c r="Y188" s="155">
        <f>SUM(Y189:Y191)</f>
        <v>0</v>
      </c>
      <c r="Z188" s="151"/>
      <c r="AA188" s="156">
        <f>SUM(AA189:AA191)</f>
        <v>0</v>
      </c>
      <c r="AR188" s="157" t="s">
        <v>9</v>
      </c>
      <c r="AT188" s="158" t="s">
        <v>73</v>
      </c>
      <c r="AU188" s="158" t="s">
        <v>9</v>
      </c>
      <c r="AY188" s="157" t="s">
        <v>196</v>
      </c>
      <c r="BK188" s="159">
        <f>SUM(BK189:BK191)</f>
        <v>0</v>
      </c>
    </row>
    <row r="189" spans="2:65" s="1" customFormat="1" ht="31.5" customHeight="1">
      <c r="B189" s="132"/>
      <c r="C189" s="168" t="s">
        <v>74</v>
      </c>
      <c r="D189" s="168" t="s">
        <v>217</v>
      </c>
      <c r="E189" s="169" t="s">
        <v>430</v>
      </c>
      <c r="F189" s="252" t="s">
        <v>431</v>
      </c>
      <c r="G189" s="251"/>
      <c r="H189" s="251"/>
      <c r="I189" s="251"/>
      <c r="J189" s="170" t="s">
        <v>386</v>
      </c>
      <c r="K189" s="171">
        <v>1</v>
      </c>
      <c r="L189" s="253">
        <v>0</v>
      </c>
      <c r="M189" s="251"/>
      <c r="N189" s="254">
        <f>ROUND(L189*K189,0)</f>
        <v>0</v>
      </c>
      <c r="O189" s="251"/>
      <c r="P189" s="251"/>
      <c r="Q189" s="251"/>
      <c r="R189" s="134"/>
      <c r="T189" s="165" t="s">
        <v>3</v>
      </c>
      <c r="U189" s="40" t="s">
        <v>39</v>
      </c>
      <c r="V189" s="32"/>
      <c r="W189" s="166">
        <f>V189*K189</f>
        <v>0</v>
      </c>
      <c r="X189" s="166">
        <v>0</v>
      </c>
      <c r="Y189" s="166">
        <f>X189*K189</f>
        <v>0</v>
      </c>
      <c r="Z189" s="166">
        <v>0</v>
      </c>
      <c r="AA189" s="167">
        <f>Z189*K189</f>
        <v>0</v>
      </c>
      <c r="AR189" s="14" t="s">
        <v>212</v>
      </c>
      <c r="AT189" s="14" t="s">
        <v>217</v>
      </c>
      <c r="AU189" s="14" t="s">
        <v>84</v>
      </c>
      <c r="AY189" s="14" t="s">
        <v>196</v>
      </c>
      <c r="BE189" s="110">
        <f>IF(U189="základní",N189,0)</f>
        <v>0</v>
      </c>
      <c r="BF189" s="110">
        <f>IF(U189="snížená",N189,0)</f>
        <v>0</v>
      </c>
      <c r="BG189" s="110">
        <f>IF(U189="zákl. přenesená",N189,0)</f>
        <v>0</v>
      </c>
      <c r="BH189" s="110">
        <f>IF(U189="sníž. přenesená",N189,0)</f>
        <v>0</v>
      </c>
      <c r="BI189" s="110">
        <f>IF(U189="nulová",N189,0)</f>
        <v>0</v>
      </c>
      <c r="BJ189" s="14" t="s">
        <v>9</v>
      </c>
      <c r="BK189" s="110">
        <f>ROUND(L189*K189,0)</f>
        <v>0</v>
      </c>
      <c r="BL189" s="14" t="s">
        <v>212</v>
      </c>
      <c r="BM189" s="14" t="s">
        <v>341</v>
      </c>
    </row>
    <row r="190" spans="2:65" s="1" customFormat="1" ht="22.5" customHeight="1">
      <c r="B190" s="132"/>
      <c r="C190" s="168" t="s">
        <v>74</v>
      </c>
      <c r="D190" s="168" t="s">
        <v>217</v>
      </c>
      <c r="E190" s="169" t="s">
        <v>432</v>
      </c>
      <c r="F190" s="252" t="s">
        <v>433</v>
      </c>
      <c r="G190" s="251"/>
      <c r="H190" s="251"/>
      <c r="I190" s="251"/>
      <c r="J190" s="170" t="s">
        <v>386</v>
      </c>
      <c r="K190" s="171">
        <v>1</v>
      </c>
      <c r="L190" s="253">
        <v>0</v>
      </c>
      <c r="M190" s="251"/>
      <c r="N190" s="254">
        <f>ROUND(L190*K190,0)</f>
        <v>0</v>
      </c>
      <c r="O190" s="251"/>
      <c r="P190" s="251"/>
      <c r="Q190" s="251"/>
      <c r="R190" s="134"/>
      <c r="T190" s="165" t="s">
        <v>3</v>
      </c>
      <c r="U190" s="40" t="s">
        <v>39</v>
      </c>
      <c r="V190" s="32"/>
      <c r="W190" s="166">
        <f>V190*K190</f>
        <v>0</v>
      </c>
      <c r="X190" s="166">
        <v>0</v>
      </c>
      <c r="Y190" s="166">
        <f>X190*K190</f>
        <v>0</v>
      </c>
      <c r="Z190" s="166">
        <v>0</v>
      </c>
      <c r="AA190" s="167">
        <f>Z190*K190</f>
        <v>0</v>
      </c>
      <c r="AR190" s="14" t="s">
        <v>212</v>
      </c>
      <c r="AT190" s="14" t="s">
        <v>217</v>
      </c>
      <c r="AU190" s="14" t="s">
        <v>84</v>
      </c>
      <c r="AY190" s="14" t="s">
        <v>196</v>
      </c>
      <c r="BE190" s="110">
        <f>IF(U190="základní",N190,0)</f>
        <v>0</v>
      </c>
      <c r="BF190" s="110">
        <f>IF(U190="snížená",N190,0)</f>
        <v>0</v>
      </c>
      <c r="BG190" s="110">
        <f>IF(U190="zákl. přenesená",N190,0)</f>
        <v>0</v>
      </c>
      <c r="BH190" s="110">
        <f>IF(U190="sníž. přenesená",N190,0)</f>
        <v>0</v>
      </c>
      <c r="BI190" s="110">
        <f>IF(U190="nulová",N190,0)</f>
        <v>0</v>
      </c>
      <c r="BJ190" s="14" t="s">
        <v>9</v>
      </c>
      <c r="BK190" s="110">
        <f>ROUND(L190*K190,0)</f>
        <v>0</v>
      </c>
      <c r="BL190" s="14" t="s">
        <v>212</v>
      </c>
      <c r="BM190" s="14" t="s">
        <v>252</v>
      </c>
    </row>
    <row r="191" spans="2:65" s="1" customFormat="1" ht="22.5" customHeight="1">
      <c r="B191" s="132"/>
      <c r="C191" s="168" t="s">
        <v>74</v>
      </c>
      <c r="D191" s="168" t="s">
        <v>217</v>
      </c>
      <c r="E191" s="169" t="s">
        <v>434</v>
      </c>
      <c r="F191" s="252" t="s">
        <v>435</v>
      </c>
      <c r="G191" s="251"/>
      <c r="H191" s="251"/>
      <c r="I191" s="251"/>
      <c r="J191" s="170" t="s">
        <v>386</v>
      </c>
      <c r="K191" s="171">
        <v>1</v>
      </c>
      <c r="L191" s="253">
        <v>0</v>
      </c>
      <c r="M191" s="251"/>
      <c r="N191" s="254">
        <f>ROUND(L191*K191,0)</f>
        <v>0</v>
      </c>
      <c r="O191" s="251"/>
      <c r="P191" s="251"/>
      <c r="Q191" s="251"/>
      <c r="R191" s="134"/>
      <c r="T191" s="165" t="s">
        <v>3</v>
      </c>
      <c r="U191" s="40" t="s">
        <v>39</v>
      </c>
      <c r="V191" s="32"/>
      <c r="W191" s="166">
        <f>V191*K191</f>
        <v>0</v>
      </c>
      <c r="X191" s="166">
        <v>0</v>
      </c>
      <c r="Y191" s="166">
        <f>X191*K191</f>
        <v>0</v>
      </c>
      <c r="Z191" s="166">
        <v>0</v>
      </c>
      <c r="AA191" s="167">
        <f>Z191*K191</f>
        <v>0</v>
      </c>
      <c r="AR191" s="14" t="s">
        <v>212</v>
      </c>
      <c r="AT191" s="14" t="s">
        <v>217</v>
      </c>
      <c r="AU191" s="14" t="s">
        <v>84</v>
      </c>
      <c r="AY191" s="14" t="s">
        <v>196</v>
      </c>
      <c r="BE191" s="110">
        <f>IF(U191="základní",N191,0)</f>
        <v>0</v>
      </c>
      <c r="BF191" s="110">
        <f>IF(U191="snížená",N191,0)</f>
        <v>0</v>
      </c>
      <c r="BG191" s="110">
        <f>IF(U191="zákl. přenesená",N191,0)</f>
        <v>0</v>
      </c>
      <c r="BH191" s="110">
        <f>IF(U191="sníž. přenesená",N191,0)</f>
        <v>0</v>
      </c>
      <c r="BI191" s="110">
        <f>IF(U191="nulová",N191,0)</f>
        <v>0</v>
      </c>
      <c r="BJ191" s="14" t="s">
        <v>9</v>
      </c>
      <c r="BK191" s="110">
        <f>ROUND(L191*K191,0)</f>
        <v>0</v>
      </c>
      <c r="BL191" s="14" t="s">
        <v>212</v>
      </c>
      <c r="BM191" s="14" t="s">
        <v>197</v>
      </c>
    </row>
    <row r="192" spans="2:63" s="10" customFormat="1" ht="29.85" customHeight="1">
      <c r="B192" s="150"/>
      <c r="C192" s="151"/>
      <c r="D192" s="160" t="s">
        <v>366</v>
      </c>
      <c r="E192" s="160"/>
      <c r="F192" s="160"/>
      <c r="G192" s="160"/>
      <c r="H192" s="160"/>
      <c r="I192" s="160"/>
      <c r="J192" s="160"/>
      <c r="K192" s="160"/>
      <c r="L192" s="160"/>
      <c r="M192" s="160"/>
      <c r="N192" s="264">
        <f>BK192</f>
        <v>0</v>
      </c>
      <c r="O192" s="265"/>
      <c r="P192" s="265"/>
      <c r="Q192" s="265"/>
      <c r="R192" s="153"/>
      <c r="T192" s="154"/>
      <c r="U192" s="151"/>
      <c r="V192" s="151"/>
      <c r="W192" s="155">
        <f>SUM(W193:W194)</f>
        <v>0</v>
      </c>
      <c r="X192" s="151"/>
      <c r="Y192" s="155">
        <f>SUM(Y193:Y194)</f>
        <v>0</v>
      </c>
      <c r="Z192" s="151"/>
      <c r="AA192" s="156">
        <f>SUM(AA193:AA194)</f>
        <v>0</v>
      </c>
      <c r="AR192" s="157" t="s">
        <v>9</v>
      </c>
      <c r="AT192" s="158" t="s">
        <v>73</v>
      </c>
      <c r="AU192" s="158" t="s">
        <v>9</v>
      </c>
      <c r="AY192" s="157" t="s">
        <v>196</v>
      </c>
      <c r="BK192" s="159">
        <f>SUM(BK193:BK194)</f>
        <v>0</v>
      </c>
    </row>
    <row r="193" spans="2:65" s="1" customFormat="1" ht="31.5" customHeight="1">
      <c r="B193" s="132"/>
      <c r="C193" s="168" t="s">
        <v>74</v>
      </c>
      <c r="D193" s="168" t="s">
        <v>217</v>
      </c>
      <c r="E193" s="169" t="s">
        <v>436</v>
      </c>
      <c r="F193" s="252" t="s">
        <v>437</v>
      </c>
      <c r="G193" s="251"/>
      <c r="H193" s="251"/>
      <c r="I193" s="251"/>
      <c r="J193" s="170" t="s">
        <v>386</v>
      </c>
      <c r="K193" s="171">
        <v>1</v>
      </c>
      <c r="L193" s="253">
        <v>0</v>
      </c>
      <c r="M193" s="251"/>
      <c r="N193" s="254">
        <f>ROUND(L193*K193,0)</f>
        <v>0</v>
      </c>
      <c r="O193" s="251"/>
      <c r="P193" s="251"/>
      <c r="Q193" s="251"/>
      <c r="R193" s="134"/>
      <c r="T193" s="165" t="s">
        <v>3</v>
      </c>
      <c r="U193" s="40" t="s">
        <v>39</v>
      </c>
      <c r="V193" s="32"/>
      <c r="W193" s="166">
        <f>V193*K193</f>
        <v>0</v>
      </c>
      <c r="X193" s="166">
        <v>0</v>
      </c>
      <c r="Y193" s="166">
        <f>X193*K193</f>
        <v>0</v>
      </c>
      <c r="Z193" s="166">
        <v>0</v>
      </c>
      <c r="AA193" s="167">
        <f>Z193*K193</f>
        <v>0</v>
      </c>
      <c r="AR193" s="14" t="s">
        <v>212</v>
      </c>
      <c r="AT193" s="14" t="s">
        <v>217</v>
      </c>
      <c r="AU193" s="14" t="s">
        <v>84</v>
      </c>
      <c r="AY193" s="14" t="s">
        <v>196</v>
      </c>
      <c r="BE193" s="110">
        <f>IF(U193="základní",N193,0)</f>
        <v>0</v>
      </c>
      <c r="BF193" s="110">
        <f>IF(U193="snížená",N193,0)</f>
        <v>0</v>
      </c>
      <c r="BG193" s="110">
        <f>IF(U193="zákl. přenesená",N193,0)</f>
        <v>0</v>
      </c>
      <c r="BH193" s="110">
        <f>IF(U193="sníž. přenesená",N193,0)</f>
        <v>0</v>
      </c>
      <c r="BI193" s="110">
        <f>IF(U193="nulová",N193,0)</f>
        <v>0</v>
      </c>
      <c r="BJ193" s="14" t="s">
        <v>9</v>
      </c>
      <c r="BK193" s="110">
        <f>ROUND(L193*K193,0)</f>
        <v>0</v>
      </c>
      <c r="BL193" s="14" t="s">
        <v>212</v>
      </c>
      <c r="BM193" s="14" t="s">
        <v>288</v>
      </c>
    </row>
    <row r="194" spans="2:65" s="1" customFormat="1" ht="31.5" customHeight="1">
      <c r="B194" s="132"/>
      <c r="C194" s="168" t="s">
        <v>74</v>
      </c>
      <c r="D194" s="168" t="s">
        <v>217</v>
      </c>
      <c r="E194" s="169" t="s">
        <v>438</v>
      </c>
      <c r="F194" s="252" t="s">
        <v>439</v>
      </c>
      <c r="G194" s="251"/>
      <c r="H194" s="251"/>
      <c r="I194" s="251"/>
      <c r="J194" s="170" t="s">
        <v>386</v>
      </c>
      <c r="K194" s="171">
        <v>1</v>
      </c>
      <c r="L194" s="253">
        <v>0</v>
      </c>
      <c r="M194" s="251"/>
      <c r="N194" s="254">
        <f>ROUND(L194*K194,0)</f>
        <v>0</v>
      </c>
      <c r="O194" s="251"/>
      <c r="P194" s="251"/>
      <c r="Q194" s="251"/>
      <c r="R194" s="134"/>
      <c r="T194" s="165" t="s">
        <v>3</v>
      </c>
      <c r="U194" s="40" t="s">
        <v>39</v>
      </c>
      <c r="V194" s="32"/>
      <c r="W194" s="166">
        <f>V194*K194</f>
        <v>0</v>
      </c>
      <c r="X194" s="166">
        <v>0</v>
      </c>
      <c r="Y194" s="166">
        <f>X194*K194</f>
        <v>0</v>
      </c>
      <c r="Z194" s="166">
        <v>0</v>
      </c>
      <c r="AA194" s="167">
        <f>Z194*K194</f>
        <v>0</v>
      </c>
      <c r="AR194" s="14" t="s">
        <v>212</v>
      </c>
      <c r="AT194" s="14" t="s">
        <v>217</v>
      </c>
      <c r="AU194" s="14" t="s">
        <v>84</v>
      </c>
      <c r="AY194" s="14" t="s">
        <v>196</v>
      </c>
      <c r="BE194" s="110">
        <f>IF(U194="základní",N194,0)</f>
        <v>0</v>
      </c>
      <c r="BF194" s="110">
        <f>IF(U194="snížená",N194,0)</f>
        <v>0</v>
      </c>
      <c r="BG194" s="110">
        <f>IF(U194="zákl. přenesená",N194,0)</f>
        <v>0</v>
      </c>
      <c r="BH194" s="110">
        <f>IF(U194="sníž. přenesená",N194,0)</f>
        <v>0</v>
      </c>
      <c r="BI194" s="110">
        <f>IF(U194="nulová",N194,0)</f>
        <v>0</v>
      </c>
      <c r="BJ194" s="14" t="s">
        <v>9</v>
      </c>
      <c r="BK194" s="110">
        <f>ROUND(L194*K194,0)</f>
        <v>0</v>
      </c>
      <c r="BL194" s="14" t="s">
        <v>212</v>
      </c>
      <c r="BM194" s="14" t="s">
        <v>440</v>
      </c>
    </row>
    <row r="195" spans="2:63" s="10" customFormat="1" ht="37.35" customHeight="1">
      <c r="B195" s="150"/>
      <c r="C195" s="151"/>
      <c r="D195" s="152" t="s">
        <v>578</v>
      </c>
      <c r="E195" s="152"/>
      <c r="F195" s="152"/>
      <c r="G195" s="152"/>
      <c r="H195" s="152"/>
      <c r="I195" s="152"/>
      <c r="J195" s="152"/>
      <c r="K195" s="152"/>
      <c r="L195" s="152"/>
      <c r="M195" s="152"/>
      <c r="N195" s="273">
        <f>BK195</f>
        <v>0</v>
      </c>
      <c r="O195" s="274"/>
      <c r="P195" s="274"/>
      <c r="Q195" s="274"/>
      <c r="R195" s="153"/>
      <c r="T195" s="154"/>
      <c r="U195" s="151"/>
      <c r="V195" s="151"/>
      <c r="W195" s="155">
        <v>0</v>
      </c>
      <c r="X195" s="151"/>
      <c r="Y195" s="155">
        <v>0</v>
      </c>
      <c r="Z195" s="151"/>
      <c r="AA195" s="156">
        <v>0</v>
      </c>
      <c r="AR195" s="157" t="s">
        <v>9</v>
      </c>
      <c r="AT195" s="158" t="s">
        <v>73</v>
      </c>
      <c r="AU195" s="158" t="s">
        <v>74</v>
      </c>
      <c r="AY195" s="157" t="s">
        <v>196</v>
      </c>
      <c r="BK195" s="159">
        <v>0</v>
      </c>
    </row>
    <row r="196" spans="2:63" s="10" customFormat="1" ht="24.95" customHeight="1">
      <c r="B196" s="150"/>
      <c r="C196" s="151"/>
      <c r="D196" s="152" t="s">
        <v>368</v>
      </c>
      <c r="E196" s="152"/>
      <c r="F196" s="152"/>
      <c r="G196" s="152"/>
      <c r="H196" s="152"/>
      <c r="I196" s="152"/>
      <c r="J196" s="152"/>
      <c r="K196" s="152"/>
      <c r="L196" s="152"/>
      <c r="M196" s="152"/>
      <c r="N196" s="240">
        <f>BK196</f>
        <v>0</v>
      </c>
      <c r="O196" s="238"/>
      <c r="P196" s="238"/>
      <c r="Q196" s="238"/>
      <c r="R196" s="153"/>
      <c r="T196" s="154"/>
      <c r="U196" s="151"/>
      <c r="V196" s="151"/>
      <c r="W196" s="155">
        <f>W197+W199+W202</f>
        <v>0</v>
      </c>
      <c r="X196" s="151"/>
      <c r="Y196" s="155">
        <f>Y197+Y199+Y202</f>
        <v>0</v>
      </c>
      <c r="Z196" s="151"/>
      <c r="AA196" s="156">
        <f>AA197+AA199+AA202</f>
        <v>0</v>
      </c>
      <c r="AR196" s="157" t="s">
        <v>9</v>
      </c>
      <c r="AT196" s="158" t="s">
        <v>73</v>
      </c>
      <c r="AU196" s="158" t="s">
        <v>74</v>
      </c>
      <c r="AY196" s="157" t="s">
        <v>196</v>
      </c>
      <c r="BK196" s="159">
        <f>BK197+BK199+BK202</f>
        <v>0</v>
      </c>
    </row>
    <row r="197" spans="2:63" s="10" customFormat="1" ht="19.9" customHeight="1">
      <c r="B197" s="150"/>
      <c r="C197" s="151"/>
      <c r="D197" s="160" t="s">
        <v>369</v>
      </c>
      <c r="E197" s="160"/>
      <c r="F197" s="160"/>
      <c r="G197" s="160"/>
      <c r="H197" s="160"/>
      <c r="I197" s="160"/>
      <c r="J197" s="160"/>
      <c r="K197" s="160"/>
      <c r="L197" s="160"/>
      <c r="M197" s="160"/>
      <c r="N197" s="262">
        <f>BK197</f>
        <v>0</v>
      </c>
      <c r="O197" s="263"/>
      <c r="P197" s="263"/>
      <c r="Q197" s="263"/>
      <c r="R197" s="153"/>
      <c r="T197" s="154"/>
      <c r="U197" s="151"/>
      <c r="V197" s="151"/>
      <c r="W197" s="155">
        <f>W198</f>
        <v>0</v>
      </c>
      <c r="X197" s="151"/>
      <c r="Y197" s="155">
        <f>Y198</f>
        <v>0</v>
      </c>
      <c r="Z197" s="151"/>
      <c r="AA197" s="156">
        <f>AA198</f>
        <v>0</v>
      </c>
      <c r="AR197" s="157" t="s">
        <v>9</v>
      </c>
      <c r="AT197" s="158" t="s">
        <v>73</v>
      </c>
      <c r="AU197" s="158" t="s">
        <v>9</v>
      </c>
      <c r="AY197" s="157" t="s">
        <v>196</v>
      </c>
      <c r="BK197" s="159">
        <f>BK198</f>
        <v>0</v>
      </c>
    </row>
    <row r="198" spans="2:65" s="1" customFormat="1" ht="31.5" customHeight="1">
      <c r="B198" s="132"/>
      <c r="C198" s="168" t="s">
        <v>74</v>
      </c>
      <c r="D198" s="168" t="s">
        <v>217</v>
      </c>
      <c r="E198" s="169" t="s">
        <v>443</v>
      </c>
      <c r="F198" s="252" t="s">
        <v>444</v>
      </c>
      <c r="G198" s="251"/>
      <c r="H198" s="251"/>
      <c r="I198" s="251"/>
      <c r="J198" s="170" t="s">
        <v>386</v>
      </c>
      <c r="K198" s="171">
        <v>1</v>
      </c>
      <c r="L198" s="253">
        <v>0</v>
      </c>
      <c r="M198" s="251"/>
      <c r="N198" s="254">
        <f>ROUND(L198*K198,0)</f>
        <v>0</v>
      </c>
      <c r="O198" s="251"/>
      <c r="P198" s="251"/>
      <c r="Q198" s="251"/>
      <c r="R198" s="134"/>
      <c r="T198" s="165" t="s">
        <v>3</v>
      </c>
      <c r="U198" s="40" t="s">
        <v>39</v>
      </c>
      <c r="V198" s="32"/>
      <c r="W198" s="166">
        <f>V198*K198</f>
        <v>0</v>
      </c>
      <c r="X198" s="166">
        <v>0</v>
      </c>
      <c r="Y198" s="166">
        <f>X198*K198</f>
        <v>0</v>
      </c>
      <c r="Z198" s="166">
        <v>0</v>
      </c>
      <c r="AA198" s="167">
        <f>Z198*K198</f>
        <v>0</v>
      </c>
      <c r="AR198" s="14" t="s">
        <v>212</v>
      </c>
      <c r="AT198" s="14" t="s">
        <v>217</v>
      </c>
      <c r="AU198" s="14" t="s">
        <v>84</v>
      </c>
      <c r="AY198" s="14" t="s">
        <v>196</v>
      </c>
      <c r="BE198" s="110">
        <f>IF(U198="základní",N198,0)</f>
        <v>0</v>
      </c>
      <c r="BF198" s="110">
        <f>IF(U198="snížená",N198,0)</f>
        <v>0</v>
      </c>
      <c r="BG198" s="110">
        <f>IF(U198="zákl. přenesená",N198,0)</f>
        <v>0</v>
      </c>
      <c r="BH198" s="110">
        <f>IF(U198="sníž. přenesená",N198,0)</f>
        <v>0</v>
      </c>
      <c r="BI198" s="110">
        <f>IF(U198="nulová",N198,0)</f>
        <v>0</v>
      </c>
      <c r="BJ198" s="14" t="s">
        <v>9</v>
      </c>
      <c r="BK198" s="110">
        <f>ROUND(L198*K198,0)</f>
        <v>0</v>
      </c>
      <c r="BL198" s="14" t="s">
        <v>212</v>
      </c>
      <c r="BM198" s="14" t="s">
        <v>234</v>
      </c>
    </row>
    <row r="199" spans="2:63" s="10" customFormat="1" ht="29.85" customHeight="1">
      <c r="B199" s="150"/>
      <c r="C199" s="151"/>
      <c r="D199" s="160" t="s">
        <v>579</v>
      </c>
      <c r="E199" s="160"/>
      <c r="F199" s="160"/>
      <c r="G199" s="160"/>
      <c r="H199" s="160"/>
      <c r="I199" s="160"/>
      <c r="J199" s="160"/>
      <c r="K199" s="160"/>
      <c r="L199" s="160"/>
      <c r="M199" s="160"/>
      <c r="N199" s="264">
        <f>BK199</f>
        <v>0</v>
      </c>
      <c r="O199" s="265"/>
      <c r="P199" s="265"/>
      <c r="Q199" s="265"/>
      <c r="R199" s="153"/>
      <c r="T199" s="154"/>
      <c r="U199" s="151"/>
      <c r="V199" s="151"/>
      <c r="W199" s="155">
        <f>SUM(W200:W201)</f>
        <v>0</v>
      </c>
      <c r="X199" s="151"/>
      <c r="Y199" s="155">
        <f>SUM(Y200:Y201)</f>
        <v>0</v>
      </c>
      <c r="Z199" s="151"/>
      <c r="AA199" s="156">
        <f>SUM(AA200:AA201)</f>
        <v>0</v>
      </c>
      <c r="AR199" s="157" t="s">
        <v>9</v>
      </c>
      <c r="AT199" s="158" t="s">
        <v>73</v>
      </c>
      <c r="AU199" s="158" t="s">
        <v>9</v>
      </c>
      <c r="AY199" s="157" t="s">
        <v>196</v>
      </c>
      <c r="BK199" s="159">
        <f>SUM(BK200:BK201)</f>
        <v>0</v>
      </c>
    </row>
    <row r="200" spans="2:65" s="1" customFormat="1" ht="31.5" customHeight="1">
      <c r="B200" s="132"/>
      <c r="C200" s="168" t="s">
        <v>74</v>
      </c>
      <c r="D200" s="168" t="s">
        <v>217</v>
      </c>
      <c r="E200" s="169" t="s">
        <v>595</v>
      </c>
      <c r="F200" s="252" t="s">
        <v>596</v>
      </c>
      <c r="G200" s="251"/>
      <c r="H200" s="251"/>
      <c r="I200" s="251"/>
      <c r="J200" s="170" t="s">
        <v>386</v>
      </c>
      <c r="K200" s="171">
        <v>1</v>
      </c>
      <c r="L200" s="253">
        <v>0</v>
      </c>
      <c r="M200" s="251"/>
      <c r="N200" s="254">
        <f>ROUND(L200*K200,0)</f>
        <v>0</v>
      </c>
      <c r="O200" s="251"/>
      <c r="P200" s="251"/>
      <c r="Q200" s="251"/>
      <c r="R200" s="134"/>
      <c r="T200" s="165" t="s">
        <v>3</v>
      </c>
      <c r="U200" s="40" t="s">
        <v>39</v>
      </c>
      <c r="V200" s="32"/>
      <c r="W200" s="166">
        <f>V200*K200</f>
        <v>0</v>
      </c>
      <c r="X200" s="166">
        <v>0</v>
      </c>
      <c r="Y200" s="166">
        <f>X200*K200</f>
        <v>0</v>
      </c>
      <c r="Z200" s="166">
        <v>0</v>
      </c>
      <c r="AA200" s="167">
        <f>Z200*K200</f>
        <v>0</v>
      </c>
      <c r="AR200" s="14" t="s">
        <v>212</v>
      </c>
      <c r="AT200" s="14" t="s">
        <v>217</v>
      </c>
      <c r="AU200" s="14" t="s">
        <v>84</v>
      </c>
      <c r="AY200" s="14" t="s">
        <v>196</v>
      </c>
      <c r="BE200" s="110">
        <f>IF(U200="základní",N200,0)</f>
        <v>0</v>
      </c>
      <c r="BF200" s="110">
        <f>IF(U200="snížená",N200,0)</f>
        <v>0</v>
      </c>
      <c r="BG200" s="110">
        <f>IF(U200="zákl. přenesená",N200,0)</f>
        <v>0</v>
      </c>
      <c r="BH200" s="110">
        <f>IF(U200="sníž. přenesená",N200,0)</f>
        <v>0</v>
      </c>
      <c r="BI200" s="110">
        <f>IF(U200="nulová",N200,0)</f>
        <v>0</v>
      </c>
      <c r="BJ200" s="14" t="s">
        <v>9</v>
      </c>
      <c r="BK200" s="110">
        <f>ROUND(L200*K200,0)</f>
        <v>0</v>
      </c>
      <c r="BL200" s="14" t="s">
        <v>212</v>
      </c>
      <c r="BM200" s="14" t="s">
        <v>280</v>
      </c>
    </row>
    <row r="201" spans="2:65" s="1" customFormat="1" ht="31.5" customHeight="1">
      <c r="B201" s="132"/>
      <c r="C201" s="168" t="s">
        <v>74</v>
      </c>
      <c r="D201" s="168" t="s">
        <v>217</v>
      </c>
      <c r="E201" s="169" t="s">
        <v>597</v>
      </c>
      <c r="F201" s="252" t="s">
        <v>598</v>
      </c>
      <c r="G201" s="251"/>
      <c r="H201" s="251"/>
      <c r="I201" s="251"/>
      <c r="J201" s="170" t="s">
        <v>386</v>
      </c>
      <c r="K201" s="171">
        <v>1</v>
      </c>
      <c r="L201" s="253">
        <v>0</v>
      </c>
      <c r="M201" s="251"/>
      <c r="N201" s="254">
        <f>ROUND(L201*K201,0)</f>
        <v>0</v>
      </c>
      <c r="O201" s="251"/>
      <c r="P201" s="251"/>
      <c r="Q201" s="251"/>
      <c r="R201" s="134"/>
      <c r="T201" s="165" t="s">
        <v>3</v>
      </c>
      <c r="U201" s="40" t="s">
        <v>39</v>
      </c>
      <c r="V201" s="32"/>
      <c r="W201" s="166">
        <f>V201*K201</f>
        <v>0</v>
      </c>
      <c r="X201" s="166">
        <v>0</v>
      </c>
      <c r="Y201" s="166">
        <f>X201*K201</f>
        <v>0</v>
      </c>
      <c r="Z201" s="166">
        <v>0</v>
      </c>
      <c r="AA201" s="167">
        <f>Z201*K201</f>
        <v>0</v>
      </c>
      <c r="AR201" s="14" t="s">
        <v>212</v>
      </c>
      <c r="AT201" s="14" t="s">
        <v>217</v>
      </c>
      <c r="AU201" s="14" t="s">
        <v>84</v>
      </c>
      <c r="AY201" s="14" t="s">
        <v>196</v>
      </c>
      <c r="BE201" s="110">
        <f>IF(U201="základní",N201,0)</f>
        <v>0</v>
      </c>
      <c r="BF201" s="110">
        <f>IF(U201="snížená",N201,0)</f>
        <v>0</v>
      </c>
      <c r="BG201" s="110">
        <f>IF(U201="zákl. přenesená",N201,0)</f>
        <v>0</v>
      </c>
      <c r="BH201" s="110">
        <f>IF(U201="sníž. přenesená",N201,0)</f>
        <v>0</v>
      </c>
      <c r="BI201" s="110">
        <f>IF(U201="nulová",N201,0)</f>
        <v>0</v>
      </c>
      <c r="BJ201" s="14" t="s">
        <v>9</v>
      </c>
      <c r="BK201" s="110">
        <f>ROUND(L201*K201,0)</f>
        <v>0</v>
      </c>
      <c r="BL201" s="14" t="s">
        <v>212</v>
      </c>
      <c r="BM201" s="14" t="s">
        <v>230</v>
      </c>
    </row>
    <row r="202" spans="2:63" s="10" customFormat="1" ht="29.85" customHeight="1">
      <c r="B202" s="150"/>
      <c r="C202" s="151"/>
      <c r="D202" s="160" t="s">
        <v>580</v>
      </c>
      <c r="E202" s="160"/>
      <c r="F202" s="160"/>
      <c r="G202" s="160"/>
      <c r="H202" s="160"/>
      <c r="I202" s="160"/>
      <c r="J202" s="160"/>
      <c r="K202" s="160"/>
      <c r="L202" s="160"/>
      <c r="M202" s="160"/>
      <c r="N202" s="271">
        <f>BK202</f>
        <v>0</v>
      </c>
      <c r="O202" s="272"/>
      <c r="P202" s="272"/>
      <c r="Q202" s="272"/>
      <c r="R202" s="153"/>
      <c r="T202" s="154"/>
      <c r="U202" s="151"/>
      <c r="V202" s="151"/>
      <c r="W202" s="155">
        <v>0</v>
      </c>
      <c r="X202" s="151"/>
      <c r="Y202" s="155">
        <v>0</v>
      </c>
      <c r="Z202" s="151"/>
      <c r="AA202" s="156">
        <v>0</v>
      </c>
      <c r="AR202" s="157" t="s">
        <v>9</v>
      </c>
      <c r="AT202" s="158" t="s">
        <v>73</v>
      </c>
      <c r="AU202" s="158" t="s">
        <v>9</v>
      </c>
      <c r="AY202" s="157" t="s">
        <v>196</v>
      </c>
      <c r="BK202" s="159">
        <v>0</v>
      </c>
    </row>
    <row r="203" spans="2:63" s="10" customFormat="1" ht="24.95" customHeight="1">
      <c r="B203" s="150"/>
      <c r="C203" s="151"/>
      <c r="D203" s="152" t="s">
        <v>581</v>
      </c>
      <c r="E203" s="152"/>
      <c r="F203" s="152"/>
      <c r="G203" s="152"/>
      <c r="H203" s="152"/>
      <c r="I203" s="152"/>
      <c r="J203" s="152"/>
      <c r="K203" s="152"/>
      <c r="L203" s="152"/>
      <c r="M203" s="152"/>
      <c r="N203" s="240">
        <f>BK203</f>
        <v>0</v>
      </c>
      <c r="O203" s="238"/>
      <c r="P203" s="238"/>
      <c r="Q203" s="238"/>
      <c r="R203" s="153"/>
      <c r="T203" s="154"/>
      <c r="U203" s="151"/>
      <c r="V203" s="151"/>
      <c r="W203" s="155">
        <v>0</v>
      </c>
      <c r="X203" s="151"/>
      <c r="Y203" s="155">
        <v>0</v>
      </c>
      <c r="Z203" s="151"/>
      <c r="AA203" s="156">
        <v>0</v>
      </c>
      <c r="AR203" s="157" t="s">
        <v>9</v>
      </c>
      <c r="AT203" s="158" t="s">
        <v>73</v>
      </c>
      <c r="AU203" s="158" t="s">
        <v>74</v>
      </c>
      <c r="AY203" s="157" t="s">
        <v>196</v>
      </c>
      <c r="BK203" s="159">
        <v>0</v>
      </c>
    </row>
    <row r="204" spans="2:63" s="10" customFormat="1" ht="24.95" customHeight="1">
      <c r="B204" s="150"/>
      <c r="C204" s="151"/>
      <c r="D204" s="152" t="s">
        <v>582</v>
      </c>
      <c r="E204" s="152"/>
      <c r="F204" s="152"/>
      <c r="G204" s="152"/>
      <c r="H204" s="152"/>
      <c r="I204" s="152"/>
      <c r="J204" s="152"/>
      <c r="K204" s="152"/>
      <c r="L204" s="152"/>
      <c r="M204" s="152"/>
      <c r="N204" s="240">
        <f>BK204</f>
        <v>0</v>
      </c>
      <c r="O204" s="238"/>
      <c r="P204" s="238"/>
      <c r="Q204" s="238"/>
      <c r="R204" s="153"/>
      <c r="T204" s="154"/>
      <c r="U204" s="151"/>
      <c r="V204" s="151"/>
      <c r="W204" s="155">
        <f>W205+W207+W210+W214+W216+W218+W224+W226+W233+W235</f>
        <v>0</v>
      </c>
      <c r="X204" s="151"/>
      <c r="Y204" s="155">
        <f>Y205+Y207+Y210+Y214+Y216+Y218+Y224+Y226+Y233+Y235</f>
        <v>0</v>
      </c>
      <c r="Z204" s="151"/>
      <c r="AA204" s="156">
        <f>AA205+AA207+AA210+AA214+AA216+AA218+AA224+AA226+AA233+AA235</f>
        <v>0</v>
      </c>
      <c r="AR204" s="157" t="s">
        <v>9</v>
      </c>
      <c r="AT204" s="158" t="s">
        <v>73</v>
      </c>
      <c r="AU204" s="158" t="s">
        <v>74</v>
      </c>
      <c r="AY204" s="157" t="s">
        <v>196</v>
      </c>
      <c r="BK204" s="159">
        <f>BK205+BK207+BK210+BK214+BK216+BK218+BK224+BK226+BK233+BK235</f>
        <v>0</v>
      </c>
    </row>
    <row r="205" spans="2:63" s="10" customFormat="1" ht="19.9" customHeight="1">
      <c r="B205" s="150"/>
      <c r="C205" s="151"/>
      <c r="D205" s="160" t="s">
        <v>583</v>
      </c>
      <c r="E205" s="160"/>
      <c r="F205" s="160"/>
      <c r="G205" s="160"/>
      <c r="H205" s="160"/>
      <c r="I205" s="160"/>
      <c r="J205" s="160"/>
      <c r="K205" s="160"/>
      <c r="L205" s="160"/>
      <c r="M205" s="160"/>
      <c r="N205" s="262">
        <f>BK205</f>
        <v>0</v>
      </c>
      <c r="O205" s="263"/>
      <c r="P205" s="263"/>
      <c r="Q205" s="263"/>
      <c r="R205" s="153"/>
      <c r="T205" s="154"/>
      <c r="U205" s="151"/>
      <c r="V205" s="151"/>
      <c r="W205" s="155">
        <f>W206</f>
        <v>0</v>
      </c>
      <c r="X205" s="151"/>
      <c r="Y205" s="155">
        <f>Y206</f>
        <v>0</v>
      </c>
      <c r="Z205" s="151"/>
      <c r="AA205" s="156">
        <f>AA206</f>
        <v>0</v>
      </c>
      <c r="AR205" s="157" t="s">
        <v>9</v>
      </c>
      <c r="AT205" s="158" t="s">
        <v>73</v>
      </c>
      <c r="AU205" s="158" t="s">
        <v>9</v>
      </c>
      <c r="AY205" s="157" t="s">
        <v>196</v>
      </c>
      <c r="BK205" s="159">
        <f>BK206</f>
        <v>0</v>
      </c>
    </row>
    <row r="206" spans="2:65" s="1" customFormat="1" ht="22.5" customHeight="1">
      <c r="B206" s="132"/>
      <c r="C206" s="168" t="s">
        <v>74</v>
      </c>
      <c r="D206" s="168" t="s">
        <v>217</v>
      </c>
      <c r="E206" s="169" t="s">
        <v>445</v>
      </c>
      <c r="F206" s="252" t="s">
        <v>446</v>
      </c>
      <c r="G206" s="251"/>
      <c r="H206" s="251"/>
      <c r="I206" s="251"/>
      <c r="J206" s="170" t="s">
        <v>201</v>
      </c>
      <c r="K206" s="171">
        <v>1</v>
      </c>
      <c r="L206" s="253">
        <v>0</v>
      </c>
      <c r="M206" s="251"/>
      <c r="N206" s="254">
        <f>ROUND(L206*K206,0)</f>
        <v>0</v>
      </c>
      <c r="O206" s="251"/>
      <c r="P206" s="251"/>
      <c r="Q206" s="251"/>
      <c r="R206" s="134"/>
      <c r="T206" s="165" t="s">
        <v>3</v>
      </c>
      <c r="U206" s="40" t="s">
        <v>39</v>
      </c>
      <c r="V206" s="32"/>
      <c r="W206" s="166">
        <f>V206*K206</f>
        <v>0</v>
      </c>
      <c r="X206" s="166">
        <v>0</v>
      </c>
      <c r="Y206" s="166">
        <f>X206*K206</f>
        <v>0</v>
      </c>
      <c r="Z206" s="166">
        <v>0</v>
      </c>
      <c r="AA206" s="167">
        <f>Z206*K206</f>
        <v>0</v>
      </c>
      <c r="AR206" s="14" t="s">
        <v>212</v>
      </c>
      <c r="AT206" s="14" t="s">
        <v>217</v>
      </c>
      <c r="AU206" s="14" t="s">
        <v>84</v>
      </c>
      <c r="AY206" s="14" t="s">
        <v>196</v>
      </c>
      <c r="BE206" s="110">
        <f>IF(U206="základní",N206,0)</f>
        <v>0</v>
      </c>
      <c r="BF206" s="110">
        <f>IF(U206="snížená",N206,0)</f>
        <v>0</v>
      </c>
      <c r="BG206" s="110">
        <f>IF(U206="zákl. přenesená",N206,0)</f>
        <v>0</v>
      </c>
      <c r="BH206" s="110">
        <f>IF(U206="sníž. přenesená",N206,0)</f>
        <v>0</v>
      </c>
      <c r="BI206" s="110">
        <f>IF(U206="nulová",N206,0)</f>
        <v>0</v>
      </c>
      <c r="BJ206" s="14" t="s">
        <v>9</v>
      </c>
      <c r="BK206" s="110">
        <f>ROUND(L206*K206,0)</f>
        <v>0</v>
      </c>
      <c r="BL206" s="14" t="s">
        <v>212</v>
      </c>
      <c r="BM206" s="14" t="s">
        <v>449</v>
      </c>
    </row>
    <row r="207" spans="2:63" s="10" customFormat="1" ht="29.85" customHeight="1">
      <c r="B207" s="150"/>
      <c r="C207" s="151"/>
      <c r="D207" s="160" t="s">
        <v>584</v>
      </c>
      <c r="E207" s="160"/>
      <c r="F207" s="160"/>
      <c r="G207" s="160"/>
      <c r="H207" s="160"/>
      <c r="I207" s="160"/>
      <c r="J207" s="160"/>
      <c r="K207" s="160"/>
      <c r="L207" s="160"/>
      <c r="M207" s="160"/>
      <c r="N207" s="264">
        <f>BK207</f>
        <v>0</v>
      </c>
      <c r="O207" s="265"/>
      <c r="P207" s="265"/>
      <c r="Q207" s="265"/>
      <c r="R207" s="153"/>
      <c r="T207" s="154"/>
      <c r="U207" s="151"/>
      <c r="V207" s="151"/>
      <c r="W207" s="155">
        <f>SUM(W208:W209)</f>
        <v>0</v>
      </c>
      <c r="X207" s="151"/>
      <c r="Y207" s="155">
        <f>SUM(Y208:Y209)</f>
        <v>0</v>
      </c>
      <c r="Z207" s="151"/>
      <c r="AA207" s="156">
        <f>SUM(AA208:AA209)</f>
        <v>0</v>
      </c>
      <c r="AR207" s="157" t="s">
        <v>9</v>
      </c>
      <c r="AT207" s="158" t="s">
        <v>73</v>
      </c>
      <c r="AU207" s="158" t="s">
        <v>9</v>
      </c>
      <c r="AY207" s="157" t="s">
        <v>196</v>
      </c>
      <c r="BK207" s="159">
        <f>SUM(BK208:BK209)</f>
        <v>0</v>
      </c>
    </row>
    <row r="208" spans="2:65" s="1" customFormat="1" ht="22.5" customHeight="1">
      <c r="B208" s="132"/>
      <c r="C208" s="168" t="s">
        <v>74</v>
      </c>
      <c r="D208" s="168" t="s">
        <v>217</v>
      </c>
      <c r="E208" s="169" t="s">
        <v>447</v>
      </c>
      <c r="F208" s="252" t="s">
        <v>448</v>
      </c>
      <c r="G208" s="251"/>
      <c r="H208" s="251"/>
      <c r="I208" s="251"/>
      <c r="J208" s="170" t="s">
        <v>201</v>
      </c>
      <c r="K208" s="171">
        <v>4</v>
      </c>
      <c r="L208" s="253">
        <v>0</v>
      </c>
      <c r="M208" s="251"/>
      <c r="N208" s="254">
        <f>ROUND(L208*K208,0)</f>
        <v>0</v>
      </c>
      <c r="O208" s="251"/>
      <c r="P208" s="251"/>
      <c r="Q208" s="251"/>
      <c r="R208" s="134"/>
      <c r="T208" s="165" t="s">
        <v>3</v>
      </c>
      <c r="U208" s="40" t="s">
        <v>39</v>
      </c>
      <c r="V208" s="32"/>
      <c r="W208" s="166">
        <f>V208*K208</f>
        <v>0</v>
      </c>
      <c r="X208" s="166">
        <v>0</v>
      </c>
      <c r="Y208" s="166">
        <f>X208*K208</f>
        <v>0</v>
      </c>
      <c r="Z208" s="166">
        <v>0</v>
      </c>
      <c r="AA208" s="167">
        <f>Z208*K208</f>
        <v>0</v>
      </c>
      <c r="AR208" s="14" t="s">
        <v>212</v>
      </c>
      <c r="AT208" s="14" t="s">
        <v>217</v>
      </c>
      <c r="AU208" s="14" t="s">
        <v>84</v>
      </c>
      <c r="AY208" s="14" t="s">
        <v>196</v>
      </c>
      <c r="BE208" s="110">
        <f>IF(U208="základní",N208,0)</f>
        <v>0</v>
      </c>
      <c r="BF208" s="110">
        <f>IF(U208="snížená",N208,0)</f>
        <v>0</v>
      </c>
      <c r="BG208" s="110">
        <f>IF(U208="zákl. přenesená",N208,0)</f>
        <v>0</v>
      </c>
      <c r="BH208" s="110">
        <f>IF(U208="sníž. přenesená",N208,0)</f>
        <v>0</v>
      </c>
      <c r="BI208" s="110">
        <f>IF(U208="nulová",N208,0)</f>
        <v>0</v>
      </c>
      <c r="BJ208" s="14" t="s">
        <v>9</v>
      </c>
      <c r="BK208" s="110">
        <f>ROUND(L208*K208,0)</f>
        <v>0</v>
      </c>
      <c r="BL208" s="14" t="s">
        <v>212</v>
      </c>
      <c r="BM208" s="14" t="s">
        <v>452</v>
      </c>
    </row>
    <row r="209" spans="2:65" s="1" customFormat="1" ht="22.5" customHeight="1">
      <c r="B209" s="132"/>
      <c r="C209" s="168" t="s">
        <v>74</v>
      </c>
      <c r="D209" s="168" t="s">
        <v>217</v>
      </c>
      <c r="E209" s="169" t="s">
        <v>599</v>
      </c>
      <c r="F209" s="252" t="s">
        <v>600</v>
      </c>
      <c r="G209" s="251"/>
      <c r="H209" s="251"/>
      <c r="I209" s="251"/>
      <c r="J209" s="170" t="s">
        <v>201</v>
      </c>
      <c r="K209" s="171">
        <v>25</v>
      </c>
      <c r="L209" s="253">
        <v>0</v>
      </c>
      <c r="M209" s="251"/>
      <c r="N209" s="254">
        <f>ROUND(L209*K209,0)</f>
        <v>0</v>
      </c>
      <c r="O209" s="251"/>
      <c r="P209" s="251"/>
      <c r="Q209" s="251"/>
      <c r="R209" s="134"/>
      <c r="T209" s="165" t="s">
        <v>3</v>
      </c>
      <c r="U209" s="40" t="s">
        <v>39</v>
      </c>
      <c r="V209" s="32"/>
      <c r="W209" s="166">
        <f>V209*K209</f>
        <v>0</v>
      </c>
      <c r="X209" s="166">
        <v>0</v>
      </c>
      <c r="Y209" s="166">
        <f>X209*K209</f>
        <v>0</v>
      </c>
      <c r="Z209" s="166">
        <v>0</v>
      </c>
      <c r="AA209" s="167">
        <f>Z209*K209</f>
        <v>0</v>
      </c>
      <c r="AR209" s="14" t="s">
        <v>212</v>
      </c>
      <c r="AT209" s="14" t="s">
        <v>217</v>
      </c>
      <c r="AU209" s="14" t="s">
        <v>84</v>
      </c>
      <c r="AY209" s="14" t="s">
        <v>196</v>
      </c>
      <c r="BE209" s="110">
        <f>IF(U209="základní",N209,0)</f>
        <v>0</v>
      </c>
      <c r="BF209" s="110">
        <f>IF(U209="snížená",N209,0)</f>
        <v>0</v>
      </c>
      <c r="BG209" s="110">
        <f>IF(U209="zákl. přenesená",N209,0)</f>
        <v>0</v>
      </c>
      <c r="BH209" s="110">
        <f>IF(U209="sníž. přenesená",N209,0)</f>
        <v>0</v>
      </c>
      <c r="BI209" s="110">
        <f>IF(U209="nulová",N209,0)</f>
        <v>0</v>
      </c>
      <c r="BJ209" s="14" t="s">
        <v>9</v>
      </c>
      <c r="BK209" s="110">
        <f>ROUND(L209*K209,0)</f>
        <v>0</v>
      </c>
      <c r="BL209" s="14" t="s">
        <v>212</v>
      </c>
      <c r="BM209" s="14" t="s">
        <v>455</v>
      </c>
    </row>
    <row r="210" spans="2:63" s="10" customFormat="1" ht="29.85" customHeight="1">
      <c r="B210" s="150"/>
      <c r="C210" s="151"/>
      <c r="D210" s="160" t="s">
        <v>585</v>
      </c>
      <c r="E210" s="160"/>
      <c r="F210" s="160"/>
      <c r="G210" s="160"/>
      <c r="H210" s="160"/>
      <c r="I210" s="160"/>
      <c r="J210" s="160"/>
      <c r="K210" s="160"/>
      <c r="L210" s="160"/>
      <c r="M210" s="160"/>
      <c r="N210" s="264">
        <f>BK210</f>
        <v>0</v>
      </c>
      <c r="O210" s="265"/>
      <c r="P210" s="265"/>
      <c r="Q210" s="265"/>
      <c r="R210" s="153"/>
      <c r="T210" s="154"/>
      <c r="U210" s="151"/>
      <c r="V210" s="151"/>
      <c r="W210" s="155">
        <f>SUM(W211:W213)</f>
        <v>0</v>
      </c>
      <c r="X210" s="151"/>
      <c r="Y210" s="155">
        <f>SUM(Y211:Y213)</f>
        <v>0</v>
      </c>
      <c r="Z210" s="151"/>
      <c r="AA210" s="156">
        <f>SUM(AA211:AA213)</f>
        <v>0</v>
      </c>
      <c r="AR210" s="157" t="s">
        <v>9</v>
      </c>
      <c r="AT210" s="158" t="s">
        <v>73</v>
      </c>
      <c r="AU210" s="158" t="s">
        <v>9</v>
      </c>
      <c r="AY210" s="157" t="s">
        <v>196</v>
      </c>
      <c r="BK210" s="159">
        <f>SUM(BK211:BK213)</f>
        <v>0</v>
      </c>
    </row>
    <row r="211" spans="2:65" s="1" customFormat="1" ht="22.5" customHeight="1">
      <c r="B211" s="132"/>
      <c r="C211" s="168" t="s">
        <v>74</v>
      </c>
      <c r="D211" s="168" t="s">
        <v>217</v>
      </c>
      <c r="E211" s="169" t="s">
        <v>450</v>
      </c>
      <c r="F211" s="252" t="s">
        <v>451</v>
      </c>
      <c r="G211" s="251"/>
      <c r="H211" s="251"/>
      <c r="I211" s="251"/>
      <c r="J211" s="170" t="s">
        <v>201</v>
      </c>
      <c r="K211" s="171">
        <v>15</v>
      </c>
      <c r="L211" s="253">
        <v>0</v>
      </c>
      <c r="M211" s="251"/>
      <c r="N211" s="254">
        <f>ROUND(L211*K211,0)</f>
        <v>0</v>
      </c>
      <c r="O211" s="251"/>
      <c r="P211" s="251"/>
      <c r="Q211" s="251"/>
      <c r="R211" s="134"/>
      <c r="T211" s="165" t="s">
        <v>3</v>
      </c>
      <c r="U211" s="40" t="s">
        <v>39</v>
      </c>
      <c r="V211" s="32"/>
      <c r="W211" s="166">
        <f>V211*K211</f>
        <v>0</v>
      </c>
      <c r="X211" s="166">
        <v>0</v>
      </c>
      <c r="Y211" s="166">
        <f>X211*K211</f>
        <v>0</v>
      </c>
      <c r="Z211" s="166">
        <v>0</v>
      </c>
      <c r="AA211" s="167">
        <f>Z211*K211</f>
        <v>0</v>
      </c>
      <c r="AR211" s="14" t="s">
        <v>212</v>
      </c>
      <c r="AT211" s="14" t="s">
        <v>217</v>
      </c>
      <c r="AU211" s="14" t="s">
        <v>84</v>
      </c>
      <c r="AY211" s="14" t="s">
        <v>196</v>
      </c>
      <c r="BE211" s="110">
        <f>IF(U211="základní",N211,0)</f>
        <v>0</v>
      </c>
      <c r="BF211" s="110">
        <f>IF(U211="snížená",N211,0)</f>
        <v>0</v>
      </c>
      <c r="BG211" s="110">
        <f>IF(U211="zákl. přenesená",N211,0)</f>
        <v>0</v>
      </c>
      <c r="BH211" s="110">
        <f>IF(U211="sníž. přenesená",N211,0)</f>
        <v>0</v>
      </c>
      <c r="BI211" s="110">
        <f>IF(U211="nulová",N211,0)</f>
        <v>0</v>
      </c>
      <c r="BJ211" s="14" t="s">
        <v>9</v>
      </c>
      <c r="BK211" s="110">
        <f>ROUND(L211*K211,0)</f>
        <v>0</v>
      </c>
      <c r="BL211" s="14" t="s">
        <v>212</v>
      </c>
      <c r="BM211" s="14" t="s">
        <v>458</v>
      </c>
    </row>
    <row r="212" spans="2:65" s="1" customFormat="1" ht="22.5" customHeight="1">
      <c r="B212" s="132"/>
      <c r="C212" s="168" t="s">
        <v>74</v>
      </c>
      <c r="D212" s="168" t="s">
        <v>217</v>
      </c>
      <c r="E212" s="169" t="s">
        <v>453</v>
      </c>
      <c r="F212" s="252" t="s">
        <v>454</v>
      </c>
      <c r="G212" s="251"/>
      <c r="H212" s="251"/>
      <c r="I212" s="251"/>
      <c r="J212" s="170" t="s">
        <v>201</v>
      </c>
      <c r="K212" s="171">
        <v>15</v>
      </c>
      <c r="L212" s="253">
        <v>0</v>
      </c>
      <c r="M212" s="251"/>
      <c r="N212" s="254">
        <f>ROUND(L212*K212,0)</f>
        <v>0</v>
      </c>
      <c r="O212" s="251"/>
      <c r="P212" s="251"/>
      <c r="Q212" s="251"/>
      <c r="R212" s="134"/>
      <c r="T212" s="165" t="s">
        <v>3</v>
      </c>
      <c r="U212" s="40" t="s">
        <v>39</v>
      </c>
      <c r="V212" s="32"/>
      <c r="W212" s="166">
        <f>V212*K212</f>
        <v>0</v>
      </c>
      <c r="X212" s="166">
        <v>0</v>
      </c>
      <c r="Y212" s="166">
        <f>X212*K212</f>
        <v>0</v>
      </c>
      <c r="Z212" s="166">
        <v>0</v>
      </c>
      <c r="AA212" s="167">
        <f>Z212*K212</f>
        <v>0</v>
      </c>
      <c r="AR212" s="14" t="s">
        <v>212</v>
      </c>
      <c r="AT212" s="14" t="s">
        <v>217</v>
      </c>
      <c r="AU212" s="14" t="s">
        <v>84</v>
      </c>
      <c r="AY212" s="14" t="s">
        <v>196</v>
      </c>
      <c r="BE212" s="110">
        <f>IF(U212="základní",N212,0)</f>
        <v>0</v>
      </c>
      <c r="BF212" s="110">
        <f>IF(U212="snížená",N212,0)</f>
        <v>0</v>
      </c>
      <c r="BG212" s="110">
        <f>IF(U212="zákl. přenesená",N212,0)</f>
        <v>0</v>
      </c>
      <c r="BH212" s="110">
        <f>IF(U212="sníž. přenesená",N212,0)</f>
        <v>0</v>
      </c>
      <c r="BI212" s="110">
        <f>IF(U212="nulová",N212,0)</f>
        <v>0</v>
      </c>
      <c r="BJ212" s="14" t="s">
        <v>9</v>
      </c>
      <c r="BK212" s="110">
        <f>ROUND(L212*K212,0)</f>
        <v>0</v>
      </c>
      <c r="BL212" s="14" t="s">
        <v>212</v>
      </c>
      <c r="BM212" s="14" t="s">
        <v>461</v>
      </c>
    </row>
    <row r="213" spans="2:65" s="1" customFormat="1" ht="22.5" customHeight="1">
      <c r="B213" s="132"/>
      <c r="C213" s="168" t="s">
        <v>74</v>
      </c>
      <c r="D213" s="168" t="s">
        <v>217</v>
      </c>
      <c r="E213" s="169" t="s">
        <v>456</v>
      </c>
      <c r="F213" s="252" t="s">
        <v>457</v>
      </c>
      <c r="G213" s="251"/>
      <c r="H213" s="251"/>
      <c r="I213" s="251"/>
      <c r="J213" s="170" t="s">
        <v>201</v>
      </c>
      <c r="K213" s="171">
        <v>30</v>
      </c>
      <c r="L213" s="253">
        <v>0</v>
      </c>
      <c r="M213" s="251"/>
      <c r="N213" s="254">
        <f>ROUND(L213*K213,0)</f>
        <v>0</v>
      </c>
      <c r="O213" s="251"/>
      <c r="P213" s="251"/>
      <c r="Q213" s="251"/>
      <c r="R213" s="134"/>
      <c r="T213" s="165" t="s">
        <v>3</v>
      </c>
      <c r="U213" s="40" t="s">
        <v>39</v>
      </c>
      <c r="V213" s="32"/>
      <c r="W213" s="166">
        <f>V213*K213</f>
        <v>0</v>
      </c>
      <c r="X213" s="166">
        <v>0</v>
      </c>
      <c r="Y213" s="166">
        <f>X213*K213</f>
        <v>0</v>
      </c>
      <c r="Z213" s="166">
        <v>0</v>
      </c>
      <c r="AA213" s="167">
        <f>Z213*K213</f>
        <v>0</v>
      </c>
      <c r="AR213" s="14" t="s">
        <v>212</v>
      </c>
      <c r="AT213" s="14" t="s">
        <v>217</v>
      </c>
      <c r="AU213" s="14" t="s">
        <v>84</v>
      </c>
      <c r="AY213" s="14" t="s">
        <v>196</v>
      </c>
      <c r="BE213" s="110">
        <f>IF(U213="základní",N213,0)</f>
        <v>0</v>
      </c>
      <c r="BF213" s="110">
        <f>IF(U213="snížená",N213,0)</f>
        <v>0</v>
      </c>
      <c r="BG213" s="110">
        <f>IF(U213="zákl. přenesená",N213,0)</f>
        <v>0</v>
      </c>
      <c r="BH213" s="110">
        <f>IF(U213="sníž. přenesená",N213,0)</f>
        <v>0</v>
      </c>
      <c r="BI213" s="110">
        <f>IF(U213="nulová",N213,0)</f>
        <v>0</v>
      </c>
      <c r="BJ213" s="14" t="s">
        <v>9</v>
      </c>
      <c r="BK213" s="110">
        <f>ROUND(L213*K213,0)</f>
        <v>0</v>
      </c>
      <c r="BL213" s="14" t="s">
        <v>212</v>
      </c>
      <c r="BM213" s="14" t="s">
        <v>464</v>
      </c>
    </row>
    <row r="214" spans="2:63" s="10" customFormat="1" ht="29.85" customHeight="1">
      <c r="B214" s="150"/>
      <c r="C214" s="151"/>
      <c r="D214" s="160" t="s">
        <v>586</v>
      </c>
      <c r="E214" s="160"/>
      <c r="F214" s="160"/>
      <c r="G214" s="160"/>
      <c r="H214" s="160"/>
      <c r="I214" s="160"/>
      <c r="J214" s="160"/>
      <c r="K214" s="160"/>
      <c r="L214" s="160"/>
      <c r="M214" s="160"/>
      <c r="N214" s="264">
        <f>BK214</f>
        <v>0</v>
      </c>
      <c r="O214" s="265"/>
      <c r="P214" s="265"/>
      <c r="Q214" s="265"/>
      <c r="R214" s="153"/>
      <c r="T214" s="154"/>
      <c r="U214" s="151"/>
      <c r="V214" s="151"/>
      <c r="W214" s="155">
        <f>W215</f>
        <v>0</v>
      </c>
      <c r="X214" s="151"/>
      <c r="Y214" s="155">
        <f>Y215</f>
        <v>0</v>
      </c>
      <c r="Z214" s="151"/>
      <c r="AA214" s="156">
        <f>AA215</f>
        <v>0</v>
      </c>
      <c r="AR214" s="157" t="s">
        <v>9</v>
      </c>
      <c r="AT214" s="158" t="s">
        <v>73</v>
      </c>
      <c r="AU214" s="158" t="s">
        <v>9</v>
      </c>
      <c r="AY214" s="157" t="s">
        <v>196</v>
      </c>
      <c r="BK214" s="159">
        <f>BK215</f>
        <v>0</v>
      </c>
    </row>
    <row r="215" spans="2:65" s="1" customFormat="1" ht="22.5" customHeight="1">
      <c r="B215" s="132"/>
      <c r="C215" s="168" t="s">
        <v>74</v>
      </c>
      <c r="D215" s="168" t="s">
        <v>217</v>
      </c>
      <c r="E215" s="169" t="s">
        <v>459</v>
      </c>
      <c r="F215" s="252" t="s">
        <v>460</v>
      </c>
      <c r="G215" s="251"/>
      <c r="H215" s="251"/>
      <c r="I215" s="251"/>
      <c r="J215" s="170" t="s">
        <v>201</v>
      </c>
      <c r="K215" s="171">
        <v>25</v>
      </c>
      <c r="L215" s="253">
        <v>0</v>
      </c>
      <c r="M215" s="251"/>
      <c r="N215" s="254">
        <f>ROUND(L215*K215,0)</f>
        <v>0</v>
      </c>
      <c r="O215" s="251"/>
      <c r="P215" s="251"/>
      <c r="Q215" s="251"/>
      <c r="R215" s="134"/>
      <c r="T215" s="165" t="s">
        <v>3</v>
      </c>
      <c r="U215" s="40" t="s">
        <v>39</v>
      </c>
      <c r="V215" s="32"/>
      <c r="W215" s="166">
        <f>V215*K215</f>
        <v>0</v>
      </c>
      <c r="X215" s="166">
        <v>0</v>
      </c>
      <c r="Y215" s="166">
        <f>X215*K215</f>
        <v>0</v>
      </c>
      <c r="Z215" s="166">
        <v>0</v>
      </c>
      <c r="AA215" s="167">
        <f>Z215*K215</f>
        <v>0</v>
      </c>
      <c r="AR215" s="14" t="s">
        <v>212</v>
      </c>
      <c r="AT215" s="14" t="s">
        <v>217</v>
      </c>
      <c r="AU215" s="14" t="s">
        <v>84</v>
      </c>
      <c r="AY215" s="14" t="s">
        <v>196</v>
      </c>
      <c r="BE215" s="110">
        <f>IF(U215="základní",N215,0)</f>
        <v>0</v>
      </c>
      <c r="BF215" s="110">
        <f>IF(U215="snížená",N215,0)</f>
        <v>0</v>
      </c>
      <c r="BG215" s="110">
        <f>IF(U215="zákl. přenesená",N215,0)</f>
        <v>0</v>
      </c>
      <c r="BH215" s="110">
        <f>IF(U215="sníž. přenesená",N215,0)</f>
        <v>0</v>
      </c>
      <c r="BI215" s="110">
        <f>IF(U215="nulová",N215,0)</f>
        <v>0</v>
      </c>
      <c r="BJ215" s="14" t="s">
        <v>9</v>
      </c>
      <c r="BK215" s="110">
        <f>ROUND(L215*K215,0)</f>
        <v>0</v>
      </c>
      <c r="BL215" s="14" t="s">
        <v>212</v>
      </c>
      <c r="BM215" s="14" t="s">
        <v>467</v>
      </c>
    </row>
    <row r="216" spans="2:63" s="10" customFormat="1" ht="29.85" customHeight="1">
      <c r="B216" s="150"/>
      <c r="C216" s="151"/>
      <c r="D216" s="160" t="s">
        <v>357</v>
      </c>
      <c r="E216" s="160"/>
      <c r="F216" s="160"/>
      <c r="G216" s="160"/>
      <c r="H216" s="160"/>
      <c r="I216" s="160"/>
      <c r="J216" s="160"/>
      <c r="K216" s="160"/>
      <c r="L216" s="160"/>
      <c r="M216" s="160"/>
      <c r="N216" s="264">
        <f>BK216</f>
        <v>0</v>
      </c>
      <c r="O216" s="265"/>
      <c r="P216" s="265"/>
      <c r="Q216" s="265"/>
      <c r="R216" s="153"/>
      <c r="T216" s="154"/>
      <c r="U216" s="151"/>
      <c r="V216" s="151"/>
      <c r="W216" s="155">
        <f>W217</f>
        <v>0</v>
      </c>
      <c r="X216" s="151"/>
      <c r="Y216" s="155">
        <f>Y217</f>
        <v>0</v>
      </c>
      <c r="Z216" s="151"/>
      <c r="AA216" s="156">
        <f>AA217</f>
        <v>0</v>
      </c>
      <c r="AR216" s="157" t="s">
        <v>9</v>
      </c>
      <c r="AT216" s="158" t="s">
        <v>73</v>
      </c>
      <c r="AU216" s="158" t="s">
        <v>9</v>
      </c>
      <c r="AY216" s="157" t="s">
        <v>196</v>
      </c>
      <c r="BK216" s="159">
        <f>BK217</f>
        <v>0</v>
      </c>
    </row>
    <row r="217" spans="2:65" s="1" customFormat="1" ht="22.5" customHeight="1">
      <c r="B217" s="132"/>
      <c r="C217" s="168" t="s">
        <v>74</v>
      </c>
      <c r="D217" s="168" t="s">
        <v>217</v>
      </c>
      <c r="E217" s="169" t="s">
        <v>462</v>
      </c>
      <c r="F217" s="252" t="s">
        <v>463</v>
      </c>
      <c r="G217" s="251"/>
      <c r="H217" s="251"/>
      <c r="I217" s="251"/>
      <c r="J217" s="170" t="s">
        <v>386</v>
      </c>
      <c r="K217" s="171">
        <v>1</v>
      </c>
      <c r="L217" s="253">
        <v>0</v>
      </c>
      <c r="M217" s="251"/>
      <c r="N217" s="254">
        <f>ROUND(L217*K217,0)</f>
        <v>0</v>
      </c>
      <c r="O217" s="251"/>
      <c r="P217" s="251"/>
      <c r="Q217" s="251"/>
      <c r="R217" s="134"/>
      <c r="T217" s="165" t="s">
        <v>3</v>
      </c>
      <c r="U217" s="40" t="s">
        <v>39</v>
      </c>
      <c r="V217" s="32"/>
      <c r="W217" s="166">
        <f>V217*K217</f>
        <v>0</v>
      </c>
      <c r="X217" s="166">
        <v>0</v>
      </c>
      <c r="Y217" s="166">
        <f>X217*K217</f>
        <v>0</v>
      </c>
      <c r="Z217" s="166">
        <v>0</v>
      </c>
      <c r="AA217" s="167">
        <f>Z217*K217</f>
        <v>0</v>
      </c>
      <c r="AR217" s="14" t="s">
        <v>212</v>
      </c>
      <c r="AT217" s="14" t="s">
        <v>217</v>
      </c>
      <c r="AU217" s="14" t="s">
        <v>84</v>
      </c>
      <c r="AY217" s="14" t="s">
        <v>196</v>
      </c>
      <c r="BE217" s="110">
        <f>IF(U217="základní",N217,0)</f>
        <v>0</v>
      </c>
      <c r="BF217" s="110">
        <f>IF(U217="snížená",N217,0)</f>
        <v>0</v>
      </c>
      <c r="BG217" s="110">
        <f>IF(U217="zákl. přenesená",N217,0)</f>
        <v>0</v>
      </c>
      <c r="BH217" s="110">
        <f>IF(U217="sníž. přenesená",N217,0)</f>
        <v>0</v>
      </c>
      <c r="BI217" s="110">
        <f>IF(U217="nulová",N217,0)</f>
        <v>0</v>
      </c>
      <c r="BJ217" s="14" t="s">
        <v>9</v>
      </c>
      <c r="BK217" s="110">
        <f>ROUND(L217*K217,0)</f>
        <v>0</v>
      </c>
      <c r="BL217" s="14" t="s">
        <v>212</v>
      </c>
      <c r="BM217" s="14" t="s">
        <v>470</v>
      </c>
    </row>
    <row r="218" spans="2:63" s="10" customFormat="1" ht="29.85" customHeight="1">
      <c r="B218" s="150"/>
      <c r="C218" s="151"/>
      <c r="D218" s="160" t="s">
        <v>587</v>
      </c>
      <c r="E218" s="160"/>
      <c r="F218" s="160"/>
      <c r="G218" s="160"/>
      <c r="H218" s="160"/>
      <c r="I218" s="160"/>
      <c r="J218" s="160"/>
      <c r="K218" s="160"/>
      <c r="L218" s="160"/>
      <c r="M218" s="160"/>
      <c r="N218" s="264">
        <f>BK218</f>
        <v>0</v>
      </c>
      <c r="O218" s="265"/>
      <c r="P218" s="265"/>
      <c r="Q218" s="265"/>
      <c r="R218" s="153"/>
      <c r="T218" s="154"/>
      <c r="U218" s="151"/>
      <c r="V218" s="151"/>
      <c r="W218" s="155">
        <f>SUM(W219:W223)</f>
        <v>0</v>
      </c>
      <c r="X218" s="151"/>
      <c r="Y218" s="155">
        <f>SUM(Y219:Y223)</f>
        <v>0</v>
      </c>
      <c r="Z218" s="151"/>
      <c r="AA218" s="156">
        <f>SUM(AA219:AA223)</f>
        <v>0</v>
      </c>
      <c r="AR218" s="157" t="s">
        <v>9</v>
      </c>
      <c r="AT218" s="158" t="s">
        <v>73</v>
      </c>
      <c r="AU218" s="158" t="s">
        <v>9</v>
      </c>
      <c r="AY218" s="157" t="s">
        <v>196</v>
      </c>
      <c r="BK218" s="159">
        <f>SUM(BK219:BK223)</f>
        <v>0</v>
      </c>
    </row>
    <row r="219" spans="2:65" s="1" customFormat="1" ht="22.5" customHeight="1">
      <c r="B219" s="132"/>
      <c r="C219" s="168" t="s">
        <v>74</v>
      </c>
      <c r="D219" s="168" t="s">
        <v>217</v>
      </c>
      <c r="E219" s="169" t="s">
        <v>465</v>
      </c>
      <c r="F219" s="252" t="s">
        <v>466</v>
      </c>
      <c r="G219" s="251"/>
      <c r="H219" s="251"/>
      <c r="I219" s="251"/>
      <c r="J219" s="170" t="s">
        <v>386</v>
      </c>
      <c r="K219" s="171">
        <v>2</v>
      </c>
      <c r="L219" s="253">
        <v>0</v>
      </c>
      <c r="M219" s="251"/>
      <c r="N219" s="254">
        <f>ROUND(L219*K219,0)</f>
        <v>0</v>
      </c>
      <c r="O219" s="251"/>
      <c r="P219" s="251"/>
      <c r="Q219" s="251"/>
      <c r="R219" s="134"/>
      <c r="T219" s="165" t="s">
        <v>3</v>
      </c>
      <c r="U219" s="40" t="s">
        <v>39</v>
      </c>
      <c r="V219" s="32"/>
      <c r="W219" s="166">
        <f>V219*K219</f>
        <v>0</v>
      </c>
      <c r="X219" s="166">
        <v>0</v>
      </c>
      <c r="Y219" s="166">
        <f>X219*K219</f>
        <v>0</v>
      </c>
      <c r="Z219" s="166">
        <v>0</v>
      </c>
      <c r="AA219" s="167">
        <f>Z219*K219</f>
        <v>0</v>
      </c>
      <c r="AR219" s="14" t="s">
        <v>212</v>
      </c>
      <c r="AT219" s="14" t="s">
        <v>217</v>
      </c>
      <c r="AU219" s="14" t="s">
        <v>84</v>
      </c>
      <c r="AY219" s="14" t="s">
        <v>196</v>
      </c>
      <c r="BE219" s="110">
        <f>IF(U219="základní",N219,0)</f>
        <v>0</v>
      </c>
      <c r="BF219" s="110">
        <f>IF(U219="snížená",N219,0)</f>
        <v>0</v>
      </c>
      <c r="BG219" s="110">
        <f>IF(U219="zákl. přenesená",N219,0)</f>
        <v>0</v>
      </c>
      <c r="BH219" s="110">
        <f>IF(U219="sníž. přenesená",N219,0)</f>
        <v>0</v>
      </c>
      <c r="BI219" s="110">
        <f>IF(U219="nulová",N219,0)</f>
        <v>0</v>
      </c>
      <c r="BJ219" s="14" t="s">
        <v>9</v>
      </c>
      <c r="BK219" s="110">
        <f>ROUND(L219*K219,0)</f>
        <v>0</v>
      </c>
      <c r="BL219" s="14" t="s">
        <v>212</v>
      </c>
      <c r="BM219" s="14" t="s">
        <v>473</v>
      </c>
    </row>
    <row r="220" spans="2:65" s="1" customFormat="1" ht="22.5" customHeight="1">
      <c r="B220" s="132"/>
      <c r="C220" s="168" t="s">
        <v>74</v>
      </c>
      <c r="D220" s="168" t="s">
        <v>217</v>
      </c>
      <c r="E220" s="169" t="s">
        <v>468</v>
      </c>
      <c r="F220" s="252" t="s">
        <v>469</v>
      </c>
      <c r="G220" s="251"/>
      <c r="H220" s="251"/>
      <c r="I220" s="251"/>
      <c r="J220" s="170" t="s">
        <v>386</v>
      </c>
      <c r="K220" s="171">
        <v>1</v>
      </c>
      <c r="L220" s="253">
        <v>0</v>
      </c>
      <c r="M220" s="251"/>
      <c r="N220" s="254">
        <f>ROUND(L220*K220,0)</f>
        <v>0</v>
      </c>
      <c r="O220" s="251"/>
      <c r="P220" s="251"/>
      <c r="Q220" s="251"/>
      <c r="R220" s="134"/>
      <c r="T220" s="165" t="s">
        <v>3</v>
      </c>
      <c r="U220" s="40" t="s">
        <v>39</v>
      </c>
      <c r="V220" s="32"/>
      <c r="W220" s="166">
        <f>V220*K220</f>
        <v>0</v>
      </c>
      <c r="X220" s="166">
        <v>0</v>
      </c>
      <c r="Y220" s="166">
        <f>X220*K220</f>
        <v>0</v>
      </c>
      <c r="Z220" s="166">
        <v>0</v>
      </c>
      <c r="AA220" s="167">
        <f>Z220*K220</f>
        <v>0</v>
      </c>
      <c r="AR220" s="14" t="s">
        <v>212</v>
      </c>
      <c r="AT220" s="14" t="s">
        <v>217</v>
      </c>
      <c r="AU220" s="14" t="s">
        <v>84</v>
      </c>
      <c r="AY220" s="14" t="s">
        <v>196</v>
      </c>
      <c r="BE220" s="110">
        <f>IF(U220="základní",N220,0)</f>
        <v>0</v>
      </c>
      <c r="BF220" s="110">
        <f>IF(U220="snížená",N220,0)</f>
        <v>0</v>
      </c>
      <c r="BG220" s="110">
        <f>IF(U220="zákl. přenesená",N220,0)</f>
        <v>0</v>
      </c>
      <c r="BH220" s="110">
        <f>IF(U220="sníž. přenesená",N220,0)</f>
        <v>0</v>
      </c>
      <c r="BI220" s="110">
        <f>IF(U220="nulová",N220,0)</f>
        <v>0</v>
      </c>
      <c r="BJ220" s="14" t="s">
        <v>9</v>
      </c>
      <c r="BK220" s="110">
        <f>ROUND(L220*K220,0)</f>
        <v>0</v>
      </c>
      <c r="BL220" s="14" t="s">
        <v>212</v>
      </c>
      <c r="BM220" s="14" t="s">
        <v>476</v>
      </c>
    </row>
    <row r="221" spans="2:65" s="1" customFormat="1" ht="22.5" customHeight="1">
      <c r="B221" s="132"/>
      <c r="C221" s="168" t="s">
        <v>74</v>
      </c>
      <c r="D221" s="168" t="s">
        <v>217</v>
      </c>
      <c r="E221" s="169" t="s">
        <v>471</v>
      </c>
      <c r="F221" s="252" t="s">
        <v>472</v>
      </c>
      <c r="G221" s="251"/>
      <c r="H221" s="251"/>
      <c r="I221" s="251"/>
      <c r="J221" s="170" t="s">
        <v>386</v>
      </c>
      <c r="K221" s="171">
        <v>1</v>
      </c>
      <c r="L221" s="253">
        <v>0</v>
      </c>
      <c r="M221" s="251"/>
      <c r="N221" s="254">
        <f>ROUND(L221*K221,0)</f>
        <v>0</v>
      </c>
      <c r="O221" s="251"/>
      <c r="P221" s="251"/>
      <c r="Q221" s="251"/>
      <c r="R221" s="134"/>
      <c r="T221" s="165" t="s">
        <v>3</v>
      </c>
      <c r="U221" s="40" t="s">
        <v>39</v>
      </c>
      <c r="V221" s="32"/>
      <c r="W221" s="166">
        <f>V221*K221</f>
        <v>0</v>
      </c>
      <c r="X221" s="166">
        <v>0</v>
      </c>
      <c r="Y221" s="166">
        <f>X221*K221</f>
        <v>0</v>
      </c>
      <c r="Z221" s="166">
        <v>0</v>
      </c>
      <c r="AA221" s="167">
        <f>Z221*K221</f>
        <v>0</v>
      </c>
      <c r="AR221" s="14" t="s">
        <v>212</v>
      </c>
      <c r="AT221" s="14" t="s">
        <v>217</v>
      </c>
      <c r="AU221" s="14" t="s">
        <v>84</v>
      </c>
      <c r="AY221" s="14" t="s">
        <v>196</v>
      </c>
      <c r="BE221" s="110">
        <f>IF(U221="základní",N221,0)</f>
        <v>0</v>
      </c>
      <c r="BF221" s="110">
        <f>IF(U221="snížená",N221,0)</f>
        <v>0</v>
      </c>
      <c r="BG221" s="110">
        <f>IF(U221="zákl. přenesená",N221,0)</f>
        <v>0</v>
      </c>
      <c r="BH221" s="110">
        <f>IF(U221="sníž. přenesená",N221,0)</f>
        <v>0</v>
      </c>
      <c r="BI221" s="110">
        <f>IF(U221="nulová",N221,0)</f>
        <v>0</v>
      </c>
      <c r="BJ221" s="14" t="s">
        <v>9</v>
      </c>
      <c r="BK221" s="110">
        <f>ROUND(L221*K221,0)</f>
        <v>0</v>
      </c>
      <c r="BL221" s="14" t="s">
        <v>212</v>
      </c>
      <c r="BM221" s="14" t="s">
        <v>479</v>
      </c>
    </row>
    <row r="222" spans="2:65" s="1" customFormat="1" ht="22.5" customHeight="1">
      <c r="B222" s="132"/>
      <c r="C222" s="168" t="s">
        <v>74</v>
      </c>
      <c r="D222" s="168" t="s">
        <v>217</v>
      </c>
      <c r="E222" s="169" t="s">
        <v>474</v>
      </c>
      <c r="F222" s="252" t="s">
        <v>475</v>
      </c>
      <c r="G222" s="251"/>
      <c r="H222" s="251"/>
      <c r="I222" s="251"/>
      <c r="J222" s="170" t="s">
        <v>386</v>
      </c>
      <c r="K222" s="171">
        <v>1</v>
      </c>
      <c r="L222" s="253">
        <v>0</v>
      </c>
      <c r="M222" s="251"/>
      <c r="N222" s="254">
        <f>ROUND(L222*K222,0)</f>
        <v>0</v>
      </c>
      <c r="O222" s="251"/>
      <c r="P222" s="251"/>
      <c r="Q222" s="251"/>
      <c r="R222" s="134"/>
      <c r="T222" s="165" t="s">
        <v>3</v>
      </c>
      <c r="U222" s="40" t="s">
        <v>39</v>
      </c>
      <c r="V222" s="32"/>
      <c r="W222" s="166">
        <f>V222*K222</f>
        <v>0</v>
      </c>
      <c r="X222" s="166">
        <v>0</v>
      </c>
      <c r="Y222" s="166">
        <f>X222*K222</f>
        <v>0</v>
      </c>
      <c r="Z222" s="166">
        <v>0</v>
      </c>
      <c r="AA222" s="167">
        <f>Z222*K222</f>
        <v>0</v>
      </c>
      <c r="AR222" s="14" t="s">
        <v>212</v>
      </c>
      <c r="AT222" s="14" t="s">
        <v>217</v>
      </c>
      <c r="AU222" s="14" t="s">
        <v>84</v>
      </c>
      <c r="AY222" s="14" t="s">
        <v>196</v>
      </c>
      <c r="BE222" s="110">
        <f>IF(U222="základní",N222,0)</f>
        <v>0</v>
      </c>
      <c r="BF222" s="110">
        <f>IF(U222="snížená",N222,0)</f>
        <v>0</v>
      </c>
      <c r="BG222" s="110">
        <f>IF(U222="zákl. přenesená",N222,0)</f>
        <v>0</v>
      </c>
      <c r="BH222" s="110">
        <f>IF(U222="sníž. přenesená",N222,0)</f>
        <v>0</v>
      </c>
      <c r="BI222" s="110">
        <f>IF(U222="nulová",N222,0)</f>
        <v>0</v>
      </c>
      <c r="BJ222" s="14" t="s">
        <v>9</v>
      </c>
      <c r="BK222" s="110">
        <f>ROUND(L222*K222,0)</f>
        <v>0</v>
      </c>
      <c r="BL222" s="14" t="s">
        <v>212</v>
      </c>
      <c r="BM222" s="14" t="s">
        <v>482</v>
      </c>
    </row>
    <row r="223" spans="2:65" s="1" customFormat="1" ht="22.5" customHeight="1">
      <c r="B223" s="132"/>
      <c r="C223" s="168" t="s">
        <v>74</v>
      </c>
      <c r="D223" s="168" t="s">
        <v>217</v>
      </c>
      <c r="E223" s="169" t="s">
        <v>477</v>
      </c>
      <c r="F223" s="252" t="s">
        <v>478</v>
      </c>
      <c r="G223" s="251"/>
      <c r="H223" s="251"/>
      <c r="I223" s="251"/>
      <c r="J223" s="170" t="s">
        <v>201</v>
      </c>
      <c r="K223" s="171">
        <v>15</v>
      </c>
      <c r="L223" s="253">
        <v>0</v>
      </c>
      <c r="M223" s="251"/>
      <c r="N223" s="254">
        <f>ROUND(L223*K223,0)</f>
        <v>0</v>
      </c>
      <c r="O223" s="251"/>
      <c r="P223" s="251"/>
      <c r="Q223" s="251"/>
      <c r="R223" s="134"/>
      <c r="T223" s="165" t="s">
        <v>3</v>
      </c>
      <c r="U223" s="40" t="s">
        <v>39</v>
      </c>
      <c r="V223" s="32"/>
      <c r="W223" s="166">
        <f>V223*K223</f>
        <v>0</v>
      </c>
      <c r="X223" s="166">
        <v>0</v>
      </c>
      <c r="Y223" s="166">
        <f>X223*K223</f>
        <v>0</v>
      </c>
      <c r="Z223" s="166">
        <v>0</v>
      </c>
      <c r="AA223" s="167">
        <f>Z223*K223</f>
        <v>0</v>
      </c>
      <c r="AR223" s="14" t="s">
        <v>212</v>
      </c>
      <c r="AT223" s="14" t="s">
        <v>217</v>
      </c>
      <c r="AU223" s="14" t="s">
        <v>84</v>
      </c>
      <c r="AY223" s="14" t="s">
        <v>196</v>
      </c>
      <c r="BE223" s="110">
        <f>IF(U223="základní",N223,0)</f>
        <v>0</v>
      </c>
      <c r="BF223" s="110">
        <f>IF(U223="snížená",N223,0)</f>
        <v>0</v>
      </c>
      <c r="BG223" s="110">
        <f>IF(U223="zákl. přenesená",N223,0)</f>
        <v>0</v>
      </c>
      <c r="BH223" s="110">
        <f>IF(U223="sníž. přenesená",N223,0)</f>
        <v>0</v>
      </c>
      <c r="BI223" s="110">
        <f>IF(U223="nulová",N223,0)</f>
        <v>0</v>
      </c>
      <c r="BJ223" s="14" t="s">
        <v>9</v>
      </c>
      <c r="BK223" s="110">
        <f>ROUND(L223*K223,0)</f>
        <v>0</v>
      </c>
      <c r="BL223" s="14" t="s">
        <v>212</v>
      </c>
      <c r="BM223" s="14" t="s">
        <v>486</v>
      </c>
    </row>
    <row r="224" spans="2:63" s="10" customFormat="1" ht="29.85" customHeight="1">
      <c r="B224" s="150"/>
      <c r="C224" s="151"/>
      <c r="D224" s="160" t="s">
        <v>588</v>
      </c>
      <c r="E224" s="160"/>
      <c r="F224" s="160"/>
      <c r="G224" s="160"/>
      <c r="H224" s="160"/>
      <c r="I224" s="160"/>
      <c r="J224" s="160"/>
      <c r="K224" s="160"/>
      <c r="L224" s="160"/>
      <c r="M224" s="160"/>
      <c r="N224" s="264">
        <f>BK224</f>
        <v>0</v>
      </c>
      <c r="O224" s="265"/>
      <c r="P224" s="265"/>
      <c r="Q224" s="265"/>
      <c r="R224" s="153"/>
      <c r="T224" s="154"/>
      <c r="U224" s="151"/>
      <c r="V224" s="151"/>
      <c r="W224" s="155">
        <f>W225</f>
        <v>0</v>
      </c>
      <c r="X224" s="151"/>
      <c r="Y224" s="155">
        <f>Y225</f>
        <v>0</v>
      </c>
      <c r="Z224" s="151"/>
      <c r="AA224" s="156">
        <f>AA225</f>
        <v>0</v>
      </c>
      <c r="AR224" s="157" t="s">
        <v>9</v>
      </c>
      <c r="AT224" s="158" t="s">
        <v>73</v>
      </c>
      <c r="AU224" s="158" t="s">
        <v>9</v>
      </c>
      <c r="AY224" s="157" t="s">
        <v>196</v>
      </c>
      <c r="BK224" s="159">
        <f>BK225</f>
        <v>0</v>
      </c>
    </row>
    <row r="225" spans="2:65" s="1" customFormat="1" ht="22.5" customHeight="1">
      <c r="B225" s="132"/>
      <c r="C225" s="168" t="s">
        <v>74</v>
      </c>
      <c r="D225" s="168" t="s">
        <v>217</v>
      </c>
      <c r="E225" s="169" t="s">
        <v>601</v>
      </c>
      <c r="F225" s="252" t="s">
        <v>481</v>
      </c>
      <c r="G225" s="251"/>
      <c r="H225" s="251"/>
      <c r="I225" s="251"/>
      <c r="J225" s="170" t="s">
        <v>602</v>
      </c>
      <c r="K225" s="171">
        <v>12</v>
      </c>
      <c r="L225" s="253">
        <v>0</v>
      </c>
      <c r="M225" s="251"/>
      <c r="N225" s="254">
        <f>ROUND(L225*K225,0)</f>
        <v>0</v>
      </c>
      <c r="O225" s="251"/>
      <c r="P225" s="251"/>
      <c r="Q225" s="251"/>
      <c r="R225" s="134"/>
      <c r="T225" s="165" t="s">
        <v>3</v>
      </c>
      <c r="U225" s="40" t="s">
        <v>39</v>
      </c>
      <c r="V225" s="32"/>
      <c r="W225" s="166">
        <f>V225*K225</f>
        <v>0</v>
      </c>
      <c r="X225" s="166">
        <v>0</v>
      </c>
      <c r="Y225" s="166">
        <f>X225*K225</f>
        <v>0</v>
      </c>
      <c r="Z225" s="166">
        <v>0</v>
      </c>
      <c r="AA225" s="167">
        <f>Z225*K225</f>
        <v>0</v>
      </c>
      <c r="AR225" s="14" t="s">
        <v>212</v>
      </c>
      <c r="AT225" s="14" t="s">
        <v>217</v>
      </c>
      <c r="AU225" s="14" t="s">
        <v>84</v>
      </c>
      <c r="AY225" s="14" t="s">
        <v>196</v>
      </c>
      <c r="BE225" s="110">
        <f>IF(U225="základní",N225,0)</f>
        <v>0</v>
      </c>
      <c r="BF225" s="110">
        <f>IF(U225="snížená",N225,0)</f>
        <v>0</v>
      </c>
      <c r="BG225" s="110">
        <f>IF(U225="zákl. přenesená",N225,0)</f>
        <v>0</v>
      </c>
      <c r="BH225" s="110">
        <f>IF(U225="sníž. přenesená",N225,0)</f>
        <v>0</v>
      </c>
      <c r="BI225" s="110">
        <f>IF(U225="nulová",N225,0)</f>
        <v>0</v>
      </c>
      <c r="BJ225" s="14" t="s">
        <v>9</v>
      </c>
      <c r="BK225" s="110">
        <f>ROUND(L225*K225,0)</f>
        <v>0</v>
      </c>
      <c r="BL225" s="14" t="s">
        <v>212</v>
      </c>
      <c r="BM225" s="14" t="s">
        <v>489</v>
      </c>
    </row>
    <row r="226" spans="2:63" s="10" customFormat="1" ht="29.85" customHeight="1">
      <c r="B226" s="150"/>
      <c r="C226" s="151"/>
      <c r="D226" s="160" t="s">
        <v>589</v>
      </c>
      <c r="E226" s="160"/>
      <c r="F226" s="160"/>
      <c r="G226" s="160"/>
      <c r="H226" s="160"/>
      <c r="I226" s="160"/>
      <c r="J226" s="160"/>
      <c r="K226" s="160"/>
      <c r="L226" s="160"/>
      <c r="M226" s="160"/>
      <c r="N226" s="264">
        <f>BK226</f>
        <v>0</v>
      </c>
      <c r="O226" s="265"/>
      <c r="P226" s="265"/>
      <c r="Q226" s="265"/>
      <c r="R226" s="153"/>
      <c r="T226" s="154"/>
      <c r="U226" s="151"/>
      <c r="V226" s="151"/>
      <c r="W226" s="155">
        <f>SUM(W227:W232)</f>
        <v>0</v>
      </c>
      <c r="X226" s="151"/>
      <c r="Y226" s="155">
        <f>SUM(Y227:Y232)</f>
        <v>0</v>
      </c>
      <c r="Z226" s="151"/>
      <c r="AA226" s="156">
        <f>SUM(AA227:AA232)</f>
        <v>0</v>
      </c>
      <c r="AR226" s="157" t="s">
        <v>9</v>
      </c>
      <c r="AT226" s="158" t="s">
        <v>73</v>
      </c>
      <c r="AU226" s="158" t="s">
        <v>9</v>
      </c>
      <c r="AY226" s="157" t="s">
        <v>196</v>
      </c>
      <c r="BK226" s="159">
        <f>SUM(BK227:BK232)</f>
        <v>0</v>
      </c>
    </row>
    <row r="227" spans="2:65" s="1" customFormat="1" ht="22.5" customHeight="1">
      <c r="B227" s="132"/>
      <c r="C227" s="168" t="s">
        <v>74</v>
      </c>
      <c r="D227" s="168" t="s">
        <v>217</v>
      </c>
      <c r="E227" s="169" t="s">
        <v>483</v>
      </c>
      <c r="F227" s="252" t="s">
        <v>484</v>
      </c>
      <c r="G227" s="251"/>
      <c r="H227" s="251"/>
      <c r="I227" s="251"/>
      <c r="J227" s="170" t="s">
        <v>485</v>
      </c>
      <c r="K227" s="171">
        <v>20</v>
      </c>
      <c r="L227" s="253">
        <v>0</v>
      </c>
      <c r="M227" s="251"/>
      <c r="N227" s="254">
        <f aca="true" t="shared" si="5" ref="N227:N232">ROUND(L227*K227,0)</f>
        <v>0</v>
      </c>
      <c r="O227" s="251"/>
      <c r="P227" s="251"/>
      <c r="Q227" s="251"/>
      <c r="R227" s="134"/>
      <c r="T227" s="165" t="s">
        <v>3</v>
      </c>
      <c r="U227" s="40" t="s">
        <v>39</v>
      </c>
      <c r="V227" s="32"/>
      <c r="W227" s="166">
        <f aca="true" t="shared" si="6" ref="W227:W232">V227*K227</f>
        <v>0</v>
      </c>
      <c r="X227" s="166">
        <v>0</v>
      </c>
      <c r="Y227" s="166">
        <f aca="true" t="shared" si="7" ref="Y227:Y232">X227*K227</f>
        <v>0</v>
      </c>
      <c r="Z227" s="166">
        <v>0</v>
      </c>
      <c r="AA227" s="167">
        <f aca="true" t="shared" si="8" ref="AA227:AA232">Z227*K227</f>
        <v>0</v>
      </c>
      <c r="AR227" s="14" t="s">
        <v>212</v>
      </c>
      <c r="AT227" s="14" t="s">
        <v>217</v>
      </c>
      <c r="AU227" s="14" t="s">
        <v>84</v>
      </c>
      <c r="AY227" s="14" t="s">
        <v>196</v>
      </c>
      <c r="BE227" s="110">
        <f aca="true" t="shared" si="9" ref="BE227:BE232">IF(U227="základní",N227,0)</f>
        <v>0</v>
      </c>
      <c r="BF227" s="110">
        <f aca="true" t="shared" si="10" ref="BF227:BF232">IF(U227="snížená",N227,0)</f>
        <v>0</v>
      </c>
      <c r="BG227" s="110">
        <f aca="true" t="shared" si="11" ref="BG227:BG232">IF(U227="zákl. přenesená",N227,0)</f>
        <v>0</v>
      </c>
      <c r="BH227" s="110">
        <f aca="true" t="shared" si="12" ref="BH227:BH232">IF(U227="sníž. přenesená",N227,0)</f>
        <v>0</v>
      </c>
      <c r="BI227" s="110">
        <f aca="true" t="shared" si="13" ref="BI227:BI232">IF(U227="nulová",N227,0)</f>
        <v>0</v>
      </c>
      <c r="BJ227" s="14" t="s">
        <v>9</v>
      </c>
      <c r="BK227" s="110">
        <f aca="true" t="shared" si="14" ref="BK227:BK232">ROUND(L227*K227,0)</f>
        <v>0</v>
      </c>
      <c r="BL227" s="14" t="s">
        <v>212</v>
      </c>
      <c r="BM227" s="14" t="s">
        <v>492</v>
      </c>
    </row>
    <row r="228" spans="2:65" s="1" customFormat="1" ht="22.5" customHeight="1">
      <c r="B228" s="132"/>
      <c r="C228" s="168" t="s">
        <v>74</v>
      </c>
      <c r="D228" s="168" t="s">
        <v>217</v>
      </c>
      <c r="E228" s="169" t="s">
        <v>487</v>
      </c>
      <c r="F228" s="252" t="s">
        <v>488</v>
      </c>
      <c r="G228" s="251"/>
      <c r="H228" s="251"/>
      <c r="I228" s="251"/>
      <c r="J228" s="170" t="s">
        <v>485</v>
      </c>
      <c r="K228" s="171">
        <v>2</v>
      </c>
      <c r="L228" s="253">
        <v>0</v>
      </c>
      <c r="M228" s="251"/>
      <c r="N228" s="254">
        <f t="shared" si="5"/>
        <v>0</v>
      </c>
      <c r="O228" s="251"/>
      <c r="P228" s="251"/>
      <c r="Q228" s="251"/>
      <c r="R228" s="134"/>
      <c r="T228" s="165" t="s">
        <v>3</v>
      </c>
      <c r="U228" s="40" t="s">
        <v>39</v>
      </c>
      <c r="V228" s="32"/>
      <c r="W228" s="166">
        <f t="shared" si="6"/>
        <v>0</v>
      </c>
      <c r="X228" s="166">
        <v>0</v>
      </c>
      <c r="Y228" s="166">
        <f t="shared" si="7"/>
        <v>0</v>
      </c>
      <c r="Z228" s="166">
        <v>0</v>
      </c>
      <c r="AA228" s="167">
        <f t="shared" si="8"/>
        <v>0</v>
      </c>
      <c r="AR228" s="14" t="s">
        <v>212</v>
      </c>
      <c r="AT228" s="14" t="s">
        <v>217</v>
      </c>
      <c r="AU228" s="14" t="s">
        <v>84</v>
      </c>
      <c r="AY228" s="14" t="s">
        <v>196</v>
      </c>
      <c r="BE228" s="110">
        <f t="shared" si="9"/>
        <v>0</v>
      </c>
      <c r="BF228" s="110">
        <f t="shared" si="10"/>
        <v>0</v>
      </c>
      <c r="BG228" s="110">
        <f t="shared" si="11"/>
        <v>0</v>
      </c>
      <c r="BH228" s="110">
        <f t="shared" si="12"/>
        <v>0</v>
      </c>
      <c r="BI228" s="110">
        <f t="shared" si="13"/>
        <v>0</v>
      </c>
      <c r="BJ228" s="14" t="s">
        <v>9</v>
      </c>
      <c r="BK228" s="110">
        <f t="shared" si="14"/>
        <v>0</v>
      </c>
      <c r="BL228" s="14" t="s">
        <v>212</v>
      </c>
      <c r="BM228" s="14" t="s">
        <v>495</v>
      </c>
    </row>
    <row r="229" spans="2:65" s="1" customFormat="1" ht="22.5" customHeight="1">
      <c r="B229" s="132"/>
      <c r="C229" s="168" t="s">
        <v>74</v>
      </c>
      <c r="D229" s="168" t="s">
        <v>217</v>
      </c>
      <c r="E229" s="169" t="s">
        <v>490</v>
      </c>
      <c r="F229" s="252" t="s">
        <v>491</v>
      </c>
      <c r="G229" s="251"/>
      <c r="H229" s="251"/>
      <c r="I229" s="251"/>
      <c r="J229" s="170" t="s">
        <v>485</v>
      </c>
      <c r="K229" s="171">
        <v>6</v>
      </c>
      <c r="L229" s="253">
        <v>0</v>
      </c>
      <c r="M229" s="251"/>
      <c r="N229" s="254">
        <f t="shared" si="5"/>
        <v>0</v>
      </c>
      <c r="O229" s="251"/>
      <c r="P229" s="251"/>
      <c r="Q229" s="251"/>
      <c r="R229" s="134"/>
      <c r="T229" s="165" t="s">
        <v>3</v>
      </c>
      <c r="U229" s="40" t="s">
        <v>39</v>
      </c>
      <c r="V229" s="32"/>
      <c r="W229" s="166">
        <f t="shared" si="6"/>
        <v>0</v>
      </c>
      <c r="X229" s="166">
        <v>0</v>
      </c>
      <c r="Y229" s="166">
        <f t="shared" si="7"/>
        <v>0</v>
      </c>
      <c r="Z229" s="166">
        <v>0</v>
      </c>
      <c r="AA229" s="167">
        <f t="shared" si="8"/>
        <v>0</v>
      </c>
      <c r="AR229" s="14" t="s">
        <v>212</v>
      </c>
      <c r="AT229" s="14" t="s">
        <v>217</v>
      </c>
      <c r="AU229" s="14" t="s">
        <v>84</v>
      </c>
      <c r="AY229" s="14" t="s">
        <v>196</v>
      </c>
      <c r="BE229" s="110">
        <f t="shared" si="9"/>
        <v>0</v>
      </c>
      <c r="BF229" s="110">
        <f t="shared" si="10"/>
        <v>0</v>
      </c>
      <c r="BG229" s="110">
        <f t="shared" si="11"/>
        <v>0</v>
      </c>
      <c r="BH229" s="110">
        <f t="shared" si="12"/>
        <v>0</v>
      </c>
      <c r="BI229" s="110">
        <f t="shared" si="13"/>
        <v>0</v>
      </c>
      <c r="BJ229" s="14" t="s">
        <v>9</v>
      </c>
      <c r="BK229" s="110">
        <f t="shared" si="14"/>
        <v>0</v>
      </c>
      <c r="BL229" s="14" t="s">
        <v>212</v>
      </c>
      <c r="BM229" s="14" t="s">
        <v>498</v>
      </c>
    </row>
    <row r="230" spans="2:65" s="1" customFormat="1" ht="22.5" customHeight="1">
      <c r="B230" s="132"/>
      <c r="C230" s="168" t="s">
        <v>74</v>
      </c>
      <c r="D230" s="168" t="s">
        <v>217</v>
      </c>
      <c r="E230" s="169" t="s">
        <v>493</v>
      </c>
      <c r="F230" s="252" t="s">
        <v>494</v>
      </c>
      <c r="G230" s="251"/>
      <c r="H230" s="251"/>
      <c r="I230" s="251"/>
      <c r="J230" s="170" t="s">
        <v>485</v>
      </c>
      <c r="K230" s="171">
        <v>4</v>
      </c>
      <c r="L230" s="253">
        <v>0</v>
      </c>
      <c r="M230" s="251"/>
      <c r="N230" s="254">
        <f t="shared" si="5"/>
        <v>0</v>
      </c>
      <c r="O230" s="251"/>
      <c r="P230" s="251"/>
      <c r="Q230" s="251"/>
      <c r="R230" s="134"/>
      <c r="T230" s="165" t="s">
        <v>3</v>
      </c>
      <c r="U230" s="40" t="s">
        <v>39</v>
      </c>
      <c r="V230" s="32"/>
      <c r="W230" s="166">
        <f t="shared" si="6"/>
        <v>0</v>
      </c>
      <c r="X230" s="166">
        <v>0</v>
      </c>
      <c r="Y230" s="166">
        <f t="shared" si="7"/>
        <v>0</v>
      </c>
      <c r="Z230" s="166">
        <v>0</v>
      </c>
      <c r="AA230" s="167">
        <f t="shared" si="8"/>
        <v>0</v>
      </c>
      <c r="AR230" s="14" t="s">
        <v>212</v>
      </c>
      <c r="AT230" s="14" t="s">
        <v>217</v>
      </c>
      <c r="AU230" s="14" t="s">
        <v>84</v>
      </c>
      <c r="AY230" s="14" t="s">
        <v>196</v>
      </c>
      <c r="BE230" s="110">
        <f t="shared" si="9"/>
        <v>0</v>
      </c>
      <c r="BF230" s="110">
        <f t="shared" si="10"/>
        <v>0</v>
      </c>
      <c r="BG230" s="110">
        <f t="shared" si="11"/>
        <v>0</v>
      </c>
      <c r="BH230" s="110">
        <f t="shared" si="12"/>
        <v>0</v>
      </c>
      <c r="BI230" s="110">
        <f t="shared" si="13"/>
        <v>0</v>
      </c>
      <c r="BJ230" s="14" t="s">
        <v>9</v>
      </c>
      <c r="BK230" s="110">
        <f t="shared" si="14"/>
        <v>0</v>
      </c>
      <c r="BL230" s="14" t="s">
        <v>212</v>
      </c>
      <c r="BM230" s="14" t="s">
        <v>501</v>
      </c>
    </row>
    <row r="231" spans="2:65" s="1" customFormat="1" ht="22.5" customHeight="1">
      <c r="B231" s="132"/>
      <c r="C231" s="168" t="s">
        <v>74</v>
      </c>
      <c r="D231" s="168" t="s">
        <v>217</v>
      </c>
      <c r="E231" s="169" t="s">
        <v>496</v>
      </c>
      <c r="F231" s="252" t="s">
        <v>497</v>
      </c>
      <c r="G231" s="251"/>
      <c r="H231" s="251"/>
      <c r="I231" s="251"/>
      <c r="J231" s="170" t="s">
        <v>485</v>
      </c>
      <c r="K231" s="171">
        <v>6</v>
      </c>
      <c r="L231" s="253">
        <v>0</v>
      </c>
      <c r="M231" s="251"/>
      <c r="N231" s="254">
        <f t="shared" si="5"/>
        <v>0</v>
      </c>
      <c r="O231" s="251"/>
      <c r="P231" s="251"/>
      <c r="Q231" s="251"/>
      <c r="R231" s="134"/>
      <c r="T231" s="165" t="s">
        <v>3</v>
      </c>
      <c r="U231" s="40" t="s">
        <v>39</v>
      </c>
      <c r="V231" s="32"/>
      <c r="W231" s="166">
        <f t="shared" si="6"/>
        <v>0</v>
      </c>
      <c r="X231" s="166">
        <v>0</v>
      </c>
      <c r="Y231" s="166">
        <f t="shared" si="7"/>
        <v>0</v>
      </c>
      <c r="Z231" s="166">
        <v>0</v>
      </c>
      <c r="AA231" s="167">
        <f t="shared" si="8"/>
        <v>0</v>
      </c>
      <c r="AR231" s="14" t="s">
        <v>212</v>
      </c>
      <c r="AT231" s="14" t="s">
        <v>217</v>
      </c>
      <c r="AU231" s="14" t="s">
        <v>84</v>
      </c>
      <c r="AY231" s="14" t="s">
        <v>196</v>
      </c>
      <c r="BE231" s="110">
        <f t="shared" si="9"/>
        <v>0</v>
      </c>
      <c r="BF231" s="110">
        <f t="shared" si="10"/>
        <v>0</v>
      </c>
      <c r="BG231" s="110">
        <f t="shared" si="11"/>
        <v>0</v>
      </c>
      <c r="BH231" s="110">
        <f t="shared" si="12"/>
        <v>0</v>
      </c>
      <c r="BI231" s="110">
        <f t="shared" si="13"/>
        <v>0</v>
      </c>
      <c r="BJ231" s="14" t="s">
        <v>9</v>
      </c>
      <c r="BK231" s="110">
        <f t="shared" si="14"/>
        <v>0</v>
      </c>
      <c r="BL231" s="14" t="s">
        <v>212</v>
      </c>
      <c r="BM231" s="14" t="s">
        <v>504</v>
      </c>
    </row>
    <row r="232" spans="2:65" s="1" customFormat="1" ht="22.5" customHeight="1">
      <c r="B232" s="132"/>
      <c r="C232" s="168" t="s">
        <v>74</v>
      </c>
      <c r="D232" s="168" t="s">
        <v>217</v>
      </c>
      <c r="E232" s="169" t="s">
        <v>499</v>
      </c>
      <c r="F232" s="252" t="s">
        <v>500</v>
      </c>
      <c r="G232" s="251"/>
      <c r="H232" s="251"/>
      <c r="I232" s="251"/>
      <c r="J232" s="170" t="s">
        <v>485</v>
      </c>
      <c r="K232" s="171">
        <v>2</v>
      </c>
      <c r="L232" s="253">
        <v>0</v>
      </c>
      <c r="M232" s="251"/>
      <c r="N232" s="254">
        <f t="shared" si="5"/>
        <v>0</v>
      </c>
      <c r="O232" s="251"/>
      <c r="P232" s="251"/>
      <c r="Q232" s="251"/>
      <c r="R232" s="134"/>
      <c r="T232" s="165" t="s">
        <v>3</v>
      </c>
      <c r="U232" s="40" t="s">
        <v>39</v>
      </c>
      <c r="V232" s="32"/>
      <c r="W232" s="166">
        <f t="shared" si="6"/>
        <v>0</v>
      </c>
      <c r="X232" s="166">
        <v>0</v>
      </c>
      <c r="Y232" s="166">
        <f t="shared" si="7"/>
        <v>0</v>
      </c>
      <c r="Z232" s="166">
        <v>0</v>
      </c>
      <c r="AA232" s="167">
        <f t="shared" si="8"/>
        <v>0</v>
      </c>
      <c r="AR232" s="14" t="s">
        <v>212</v>
      </c>
      <c r="AT232" s="14" t="s">
        <v>217</v>
      </c>
      <c r="AU232" s="14" t="s">
        <v>84</v>
      </c>
      <c r="AY232" s="14" t="s">
        <v>196</v>
      </c>
      <c r="BE232" s="110">
        <f t="shared" si="9"/>
        <v>0</v>
      </c>
      <c r="BF232" s="110">
        <f t="shared" si="10"/>
        <v>0</v>
      </c>
      <c r="BG232" s="110">
        <f t="shared" si="11"/>
        <v>0</v>
      </c>
      <c r="BH232" s="110">
        <f t="shared" si="12"/>
        <v>0</v>
      </c>
      <c r="BI232" s="110">
        <f t="shared" si="13"/>
        <v>0</v>
      </c>
      <c r="BJ232" s="14" t="s">
        <v>9</v>
      </c>
      <c r="BK232" s="110">
        <f t="shared" si="14"/>
        <v>0</v>
      </c>
      <c r="BL232" s="14" t="s">
        <v>212</v>
      </c>
      <c r="BM232" s="14" t="s">
        <v>507</v>
      </c>
    </row>
    <row r="233" spans="2:63" s="10" customFormat="1" ht="29.85" customHeight="1">
      <c r="B233" s="150"/>
      <c r="C233" s="151"/>
      <c r="D233" s="160" t="s">
        <v>590</v>
      </c>
      <c r="E233" s="160"/>
      <c r="F233" s="160"/>
      <c r="G233" s="160"/>
      <c r="H233" s="160"/>
      <c r="I233" s="160"/>
      <c r="J233" s="160"/>
      <c r="K233" s="160"/>
      <c r="L233" s="160"/>
      <c r="M233" s="160"/>
      <c r="N233" s="264">
        <f>BK233</f>
        <v>0</v>
      </c>
      <c r="O233" s="265"/>
      <c r="P233" s="265"/>
      <c r="Q233" s="265"/>
      <c r="R233" s="153"/>
      <c r="T233" s="154"/>
      <c r="U233" s="151"/>
      <c r="V233" s="151"/>
      <c r="W233" s="155">
        <f>W234</f>
        <v>0</v>
      </c>
      <c r="X233" s="151"/>
      <c r="Y233" s="155">
        <f>Y234</f>
        <v>0</v>
      </c>
      <c r="Z233" s="151"/>
      <c r="AA233" s="156">
        <f>AA234</f>
        <v>0</v>
      </c>
      <c r="AR233" s="157" t="s">
        <v>9</v>
      </c>
      <c r="AT233" s="158" t="s">
        <v>73</v>
      </c>
      <c r="AU233" s="158" t="s">
        <v>9</v>
      </c>
      <c r="AY233" s="157" t="s">
        <v>196</v>
      </c>
      <c r="BK233" s="159">
        <f>BK234</f>
        <v>0</v>
      </c>
    </row>
    <row r="234" spans="2:65" s="1" customFormat="1" ht="22.5" customHeight="1">
      <c r="B234" s="132"/>
      <c r="C234" s="168" t="s">
        <v>74</v>
      </c>
      <c r="D234" s="168" t="s">
        <v>217</v>
      </c>
      <c r="E234" s="169" t="s">
        <v>502</v>
      </c>
      <c r="F234" s="252" t="s">
        <v>503</v>
      </c>
      <c r="G234" s="251"/>
      <c r="H234" s="251"/>
      <c r="I234" s="251"/>
      <c r="J234" s="170" t="s">
        <v>485</v>
      </c>
      <c r="K234" s="171">
        <v>4</v>
      </c>
      <c r="L234" s="253">
        <v>0</v>
      </c>
      <c r="M234" s="251"/>
      <c r="N234" s="254">
        <f>ROUND(L234*K234,0)</f>
        <v>0</v>
      </c>
      <c r="O234" s="251"/>
      <c r="P234" s="251"/>
      <c r="Q234" s="251"/>
      <c r="R234" s="134"/>
      <c r="T234" s="165" t="s">
        <v>3</v>
      </c>
      <c r="U234" s="40" t="s">
        <v>39</v>
      </c>
      <c r="V234" s="32"/>
      <c r="W234" s="166">
        <f>V234*K234</f>
        <v>0</v>
      </c>
      <c r="X234" s="166">
        <v>0</v>
      </c>
      <c r="Y234" s="166">
        <f>X234*K234</f>
        <v>0</v>
      </c>
      <c r="Z234" s="166">
        <v>0</v>
      </c>
      <c r="AA234" s="167">
        <f>Z234*K234</f>
        <v>0</v>
      </c>
      <c r="AR234" s="14" t="s">
        <v>212</v>
      </c>
      <c r="AT234" s="14" t="s">
        <v>217</v>
      </c>
      <c r="AU234" s="14" t="s">
        <v>84</v>
      </c>
      <c r="AY234" s="14" t="s">
        <v>196</v>
      </c>
      <c r="BE234" s="110">
        <f>IF(U234="základní",N234,0)</f>
        <v>0</v>
      </c>
      <c r="BF234" s="110">
        <f>IF(U234="snížená",N234,0)</f>
        <v>0</v>
      </c>
      <c r="BG234" s="110">
        <f>IF(U234="zákl. přenesená",N234,0)</f>
        <v>0</v>
      </c>
      <c r="BH234" s="110">
        <f>IF(U234="sníž. přenesená",N234,0)</f>
        <v>0</v>
      </c>
      <c r="BI234" s="110">
        <f>IF(U234="nulová",N234,0)</f>
        <v>0</v>
      </c>
      <c r="BJ234" s="14" t="s">
        <v>9</v>
      </c>
      <c r="BK234" s="110">
        <f>ROUND(L234*K234,0)</f>
        <v>0</v>
      </c>
      <c r="BL234" s="14" t="s">
        <v>212</v>
      </c>
      <c r="BM234" s="14" t="s">
        <v>510</v>
      </c>
    </row>
    <row r="235" spans="2:63" s="10" customFormat="1" ht="29.85" customHeight="1">
      <c r="B235" s="150"/>
      <c r="C235" s="151"/>
      <c r="D235" s="160" t="s">
        <v>591</v>
      </c>
      <c r="E235" s="160"/>
      <c r="F235" s="160"/>
      <c r="G235" s="160"/>
      <c r="H235" s="160"/>
      <c r="I235" s="160"/>
      <c r="J235" s="160"/>
      <c r="K235" s="160"/>
      <c r="L235" s="160"/>
      <c r="M235" s="160"/>
      <c r="N235" s="264">
        <f>BK235</f>
        <v>0</v>
      </c>
      <c r="O235" s="265"/>
      <c r="P235" s="265"/>
      <c r="Q235" s="265"/>
      <c r="R235" s="153"/>
      <c r="T235" s="154"/>
      <c r="U235" s="151"/>
      <c r="V235" s="151"/>
      <c r="W235" s="155">
        <f>SUM(W236:W238)</f>
        <v>0</v>
      </c>
      <c r="X235" s="151"/>
      <c r="Y235" s="155">
        <f>SUM(Y236:Y238)</f>
        <v>0</v>
      </c>
      <c r="Z235" s="151"/>
      <c r="AA235" s="156">
        <f>SUM(AA236:AA238)</f>
        <v>0</v>
      </c>
      <c r="AR235" s="157" t="s">
        <v>9</v>
      </c>
      <c r="AT235" s="158" t="s">
        <v>73</v>
      </c>
      <c r="AU235" s="158" t="s">
        <v>9</v>
      </c>
      <c r="AY235" s="157" t="s">
        <v>196</v>
      </c>
      <c r="BK235" s="159">
        <f>SUM(BK236:BK238)</f>
        <v>0</v>
      </c>
    </row>
    <row r="236" spans="2:65" s="1" customFormat="1" ht="22.5" customHeight="1">
      <c r="B236" s="132"/>
      <c r="C236" s="168" t="s">
        <v>74</v>
      </c>
      <c r="D236" s="168" t="s">
        <v>217</v>
      </c>
      <c r="E236" s="169" t="s">
        <v>505</v>
      </c>
      <c r="F236" s="252" t="s">
        <v>506</v>
      </c>
      <c r="G236" s="251"/>
      <c r="H236" s="251"/>
      <c r="I236" s="251"/>
      <c r="J236" s="170" t="s">
        <v>485</v>
      </c>
      <c r="K236" s="171">
        <v>8</v>
      </c>
      <c r="L236" s="253">
        <v>0</v>
      </c>
      <c r="M236" s="251"/>
      <c r="N236" s="254">
        <f>ROUND(L236*K236,0)</f>
        <v>0</v>
      </c>
      <c r="O236" s="251"/>
      <c r="P236" s="251"/>
      <c r="Q236" s="251"/>
      <c r="R236" s="134"/>
      <c r="T236" s="165" t="s">
        <v>3</v>
      </c>
      <c r="U236" s="40" t="s">
        <v>39</v>
      </c>
      <c r="V236" s="32"/>
      <c r="W236" s="166">
        <f>V236*K236</f>
        <v>0</v>
      </c>
      <c r="X236" s="166">
        <v>0</v>
      </c>
      <c r="Y236" s="166">
        <f>X236*K236</f>
        <v>0</v>
      </c>
      <c r="Z236" s="166">
        <v>0</v>
      </c>
      <c r="AA236" s="167">
        <f>Z236*K236</f>
        <v>0</v>
      </c>
      <c r="AR236" s="14" t="s">
        <v>212</v>
      </c>
      <c r="AT236" s="14" t="s">
        <v>217</v>
      </c>
      <c r="AU236" s="14" t="s">
        <v>84</v>
      </c>
      <c r="AY236" s="14" t="s">
        <v>196</v>
      </c>
      <c r="BE236" s="110">
        <f>IF(U236="základní",N236,0)</f>
        <v>0</v>
      </c>
      <c r="BF236" s="110">
        <f>IF(U236="snížená",N236,0)</f>
        <v>0</v>
      </c>
      <c r="BG236" s="110">
        <f>IF(U236="zákl. přenesená",N236,0)</f>
        <v>0</v>
      </c>
      <c r="BH236" s="110">
        <f>IF(U236="sníž. přenesená",N236,0)</f>
        <v>0</v>
      </c>
      <c r="BI236" s="110">
        <f>IF(U236="nulová",N236,0)</f>
        <v>0</v>
      </c>
      <c r="BJ236" s="14" t="s">
        <v>9</v>
      </c>
      <c r="BK236" s="110">
        <f>ROUND(L236*K236,0)</f>
        <v>0</v>
      </c>
      <c r="BL236" s="14" t="s">
        <v>212</v>
      </c>
      <c r="BM236" s="14" t="s">
        <v>603</v>
      </c>
    </row>
    <row r="237" spans="2:65" s="1" customFormat="1" ht="22.5" customHeight="1">
      <c r="B237" s="132"/>
      <c r="C237" s="168" t="s">
        <v>74</v>
      </c>
      <c r="D237" s="168" t="s">
        <v>217</v>
      </c>
      <c r="E237" s="169" t="s">
        <v>508</v>
      </c>
      <c r="F237" s="252" t="s">
        <v>509</v>
      </c>
      <c r="G237" s="251"/>
      <c r="H237" s="251"/>
      <c r="I237" s="251"/>
      <c r="J237" s="170" t="s">
        <v>386</v>
      </c>
      <c r="K237" s="171">
        <v>1</v>
      </c>
      <c r="L237" s="253">
        <v>0</v>
      </c>
      <c r="M237" s="251"/>
      <c r="N237" s="254">
        <f>ROUND(L237*K237,0)</f>
        <v>0</v>
      </c>
      <c r="O237" s="251"/>
      <c r="P237" s="251"/>
      <c r="Q237" s="251"/>
      <c r="R237" s="134"/>
      <c r="T237" s="165" t="s">
        <v>3</v>
      </c>
      <c r="U237" s="40" t="s">
        <v>39</v>
      </c>
      <c r="V237" s="32"/>
      <c r="W237" s="166">
        <f>V237*K237</f>
        <v>0</v>
      </c>
      <c r="X237" s="166">
        <v>0</v>
      </c>
      <c r="Y237" s="166">
        <f>X237*K237</f>
        <v>0</v>
      </c>
      <c r="Z237" s="166">
        <v>0</v>
      </c>
      <c r="AA237" s="167">
        <f>Z237*K237</f>
        <v>0</v>
      </c>
      <c r="AR237" s="14" t="s">
        <v>212</v>
      </c>
      <c r="AT237" s="14" t="s">
        <v>217</v>
      </c>
      <c r="AU237" s="14" t="s">
        <v>84</v>
      </c>
      <c r="AY237" s="14" t="s">
        <v>196</v>
      </c>
      <c r="BE237" s="110">
        <f>IF(U237="základní",N237,0)</f>
        <v>0</v>
      </c>
      <c r="BF237" s="110">
        <f>IF(U237="snížená",N237,0)</f>
        <v>0</v>
      </c>
      <c r="BG237" s="110">
        <f>IF(U237="zákl. přenesená",N237,0)</f>
        <v>0</v>
      </c>
      <c r="BH237" s="110">
        <f>IF(U237="sníž. přenesená",N237,0)</f>
        <v>0</v>
      </c>
      <c r="BI237" s="110">
        <f>IF(U237="nulová",N237,0)</f>
        <v>0</v>
      </c>
      <c r="BJ237" s="14" t="s">
        <v>9</v>
      </c>
      <c r="BK237" s="110">
        <f>ROUND(L237*K237,0)</f>
        <v>0</v>
      </c>
      <c r="BL237" s="14" t="s">
        <v>212</v>
      </c>
      <c r="BM237" s="14" t="s">
        <v>604</v>
      </c>
    </row>
    <row r="238" spans="2:47" s="1" customFormat="1" ht="22.5" customHeight="1">
      <c r="B238" s="31"/>
      <c r="C238" s="32"/>
      <c r="D238" s="32"/>
      <c r="E238" s="32"/>
      <c r="F238" s="270" t="s">
        <v>511</v>
      </c>
      <c r="G238" s="204"/>
      <c r="H238" s="204"/>
      <c r="I238" s="204"/>
      <c r="J238" s="32"/>
      <c r="K238" s="32"/>
      <c r="L238" s="32"/>
      <c r="M238" s="32"/>
      <c r="N238" s="32"/>
      <c r="O238" s="32"/>
      <c r="P238" s="32"/>
      <c r="Q238" s="32"/>
      <c r="R238" s="33"/>
      <c r="T238" s="70"/>
      <c r="U238" s="32"/>
      <c r="V238" s="32"/>
      <c r="W238" s="32"/>
      <c r="X238" s="32"/>
      <c r="Y238" s="32"/>
      <c r="Z238" s="32"/>
      <c r="AA238" s="71"/>
      <c r="AT238" s="14" t="s">
        <v>348</v>
      </c>
      <c r="AU238" s="14" t="s">
        <v>84</v>
      </c>
    </row>
    <row r="239" spans="2:63" s="10" customFormat="1" ht="37.35" customHeight="1">
      <c r="B239" s="150"/>
      <c r="C239" s="151"/>
      <c r="D239" s="152" t="s">
        <v>592</v>
      </c>
      <c r="E239" s="152"/>
      <c r="F239" s="152"/>
      <c r="G239" s="152"/>
      <c r="H239" s="152"/>
      <c r="I239" s="152"/>
      <c r="J239" s="152"/>
      <c r="K239" s="152"/>
      <c r="L239" s="152"/>
      <c r="M239" s="152"/>
      <c r="N239" s="240">
        <f aca="true" t="shared" si="15" ref="N239:N245">BK239</f>
        <v>0</v>
      </c>
      <c r="O239" s="238"/>
      <c r="P239" s="238"/>
      <c r="Q239" s="238"/>
      <c r="R239" s="153"/>
      <c r="T239" s="154"/>
      <c r="U239" s="151"/>
      <c r="V239" s="151"/>
      <c r="W239" s="155">
        <v>0</v>
      </c>
      <c r="X239" s="151"/>
      <c r="Y239" s="155">
        <v>0</v>
      </c>
      <c r="Z239" s="151"/>
      <c r="AA239" s="156">
        <v>0</v>
      </c>
      <c r="AR239" s="157" t="s">
        <v>9</v>
      </c>
      <c r="AT239" s="158" t="s">
        <v>73</v>
      </c>
      <c r="AU239" s="158" t="s">
        <v>74</v>
      </c>
      <c r="AY239" s="157" t="s">
        <v>196</v>
      </c>
      <c r="BK239" s="159">
        <v>0</v>
      </c>
    </row>
    <row r="240" spans="2:63" s="1" customFormat="1" ht="49.9" customHeight="1">
      <c r="B240" s="31"/>
      <c r="C240" s="32"/>
      <c r="D240" s="152" t="s">
        <v>349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268">
        <f t="shared" si="15"/>
        <v>0</v>
      </c>
      <c r="O240" s="269"/>
      <c r="P240" s="269"/>
      <c r="Q240" s="269"/>
      <c r="R240" s="33"/>
      <c r="T240" s="70"/>
      <c r="U240" s="32"/>
      <c r="V240" s="32"/>
      <c r="W240" s="32"/>
      <c r="X240" s="32"/>
      <c r="Y240" s="32"/>
      <c r="Z240" s="32"/>
      <c r="AA240" s="71"/>
      <c r="AT240" s="14" t="s">
        <v>73</v>
      </c>
      <c r="AU240" s="14" t="s">
        <v>74</v>
      </c>
      <c r="AY240" s="14" t="s">
        <v>350</v>
      </c>
      <c r="BK240" s="110">
        <f>SUM(BK241:BK245)</f>
        <v>0</v>
      </c>
    </row>
    <row r="241" spans="2:63" s="1" customFormat="1" ht="22.35" customHeight="1">
      <c r="B241" s="31"/>
      <c r="C241" s="173" t="s">
        <v>3</v>
      </c>
      <c r="D241" s="173" t="s">
        <v>217</v>
      </c>
      <c r="E241" s="174" t="s">
        <v>3</v>
      </c>
      <c r="F241" s="257" t="s">
        <v>3</v>
      </c>
      <c r="G241" s="258"/>
      <c r="H241" s="258"/>
      <c r="I241" s="258"/>
      <c r="J241" s="175" t="s">
        <v>3</v>
      </c>
      <c r="K241" s="172"/>
      <c r="L241" s="253"/>
      <c r="M241" s="255"/>
      <c r="N241" s="256">
        <f t="shared" si="15"/>
        <v>0</v>
      </c>
      <c r="O241" s="255"/>
      <c r="P241" s="255"/>
      <c r="Q241" s="255"/>
      <c r="R241" s="33"/>
      <c r="T241" s="165" t="s">
        <v>3</v>
      </c>
      <c r="U241" s="176" t="s">
        <v>39</v>
      </c>
      <c r="V241" s="32"/>
      <c r="W241" s="32"/>
      <c r="X241" s="32"/>
      <c r="Y241" s="32"/>
      <c r="Z241" s="32"/>
      <c r="AA241" s="71"/>
      <c r="AT241" s="14" t="s">
        <v>350</v>
      </c>
      <c r="AU241" s="14" t="s">
        <v>9</v>
      </c>
      <c r="AY241" s="14" t="s">
        <v>350</v>
      </c>
      <c r="BE241" s="110">
        <f>IF(U241="základní",N241,0)</f>
        <v>0</v>
      </c>
      <c r="BF241" s="110">
        <f>IF(U241="snížená",N241,0)</f>
        <v>0</v>
      </c>
      <c r="BG241" s="110">
        <f>IF(U241="zákl. přenesená",N241,0)</f>
        <v>0</v>
      </c>
      <c r="BH241" s="110">
        <f>IF(U241="sníž. přenesená",N241,0)</f>
        <v>0</v>
      </c>
      <c r="BI241" s="110">
        <f>IF(U241="nulová",N241,0)</f>
        <v>0</v>
      </c>
      <c r="BJ241" s="14" t="s">
        <v>9</v>
      </c>
      <c r="BK241" s="110">
        <f>L241*K241</f>
        <v>0</v>
      </c>
    </row>
    <row r="242" spans="2:63" s="1" customFormat="1" ht="22.35" customHeight="1">
      <c r="B242" s="31"/>
      <c r="C242" s="173" t="s">
        <v>3</v>
      </c>
      <c r="D242" s="173" t="s">
        <v>217</v>
      </c>
      <c r="E242" s="174" t="s">
        <v>3</v>
      </c>
      <c r="F242" s="257" t="s">
        <v>3</v>
      </c>
      <c r="G242" s="258"/>
      <c r="H242" s="258"/>
      <c r="I242" s="258"/>
      <c r="J242" s="175" t="s">
        <v>3</v>
      </c>
      <c r="K242" s="172"/>
      <c r="L242" s="253"/>
      <c r="M242" s="255"/>
      <c r="N242" s="256">
        <f t="shared" si="15"/>
        <v>0</v>
      </c>
      <c r="O242" s="255"/>
      <c r="P242" s="255"/>
      <c r="Q242" s="255"/>
      <c r="R242" s="33"/>
      <c r="T242" s="165" t="s">
        <v>3</v>
      </c>
      <c r="U242" s="176" t="s">
        <v>39</v>
      </c>
      <c r="V242" s="32"/>
      <c r="W242" s="32"/>
      <c r="X242" s="32"/>
      <c r="Y242" s="32"/>
      <c r="Z242" s="32"/>
      <c r="AA242" s="71"/>
      <c r="AT242" s="14" t="s">
        <v>350</v>
      </c>
      <c r="AU242" s="14" t="s">
        <v>9</v>
      </c>
      <c r="AY242" s="14" t="s">
        <v>350</v>
      </c>
      <c r="BE242" s="110">
        <f>IF(U242="základní",N242,0)</f>
        <v>0</v>
      </c>
      <c r="BF242" s="110">
        <f>IF(U242="snížená",N242,0)</f>
        <v>0</v>
      </c>
      <c r="BG242" s="110">
        <f>IF(U242="zákl. přenesená",N242,0)</f>
        <v>0</v>
      </c>
      <c r="BH242" s="110">
        <f>IF(U242="sníž. přenesená",N242,0)</f>
        <v>0</v>
      </c>
      <c r="BI242" s="110">
        <f>IF(U242="nulová",N242,0)</f>
        <v>0</v>
      </c>
      <c r="BJ242" s="14" t="s">
        <v>9</v>
      </c>
      <c r="BK242" s="110">
        <f>L242*K242</f>
        <v>0</v>
      </c>
    </row>
    <row r="243" spans="2:63" s="1" customFormat="1" ht="22.35" customHeight="1">
      <c r="B243" s="31"/>
      <c r="C243" s="173" t="s">
        <v>3</v>
      </c>
      <c r="D243" s="173" t="s">
        <v>217</v>
      </c>
      <c r="E243" s="174" t="s">
        <v>3</v>
      </c>
      <c r="F243" s="257" t="s">
        <v>3</v>
      </c>
      <c r="G243" s="258"/>
      <c r="H243" s="258"/>
      <c r="I243" s="258"/>
      <c r="J243" s="175" t="s">
        <v>3</v>
      </c>
      <c r="K243" s="172"/>
      <c r="L243" s="253"/>
      <c r="M243" s="255"/>
      <c r="N243" s="256">
        <f t="shared" si="15"/>
        <v>0</v>
      </c>
      <c r="O243" s="255"/>
      <c r="P243" s="255"/>
      <c r="Q243" s="255"/>
      <c r="R243" s="33"/>
      <c r="T243" s="165" t="s">
        <v>3</v>
      </c>
      <c r="U243" s="176" t="s">
        <v>39</v>
      </c>
      <c r="V243" s="32"/>
      <c r="W243" s="32"/>
      <c r="X243" s="32"/>
      <c r="Y243" s="32"/>
      <c r="Z243" s="32"/>
      <c r="AA243" s="71"/>
      <c r="AT243" s="14" t="s">
        <v>350</v>
      </c>
      <c r="AU243" s="14" t="s">
        <v>9</v>
      </c>
      <c r="AY243" s="14" t="s">
        <v>350</v>
      </c>
      <c r="BE243" s="110">
        <f>IF(U243="základní",N243,0)</f>
        <v>0</v>
      </c>
      <c r="BF243" s="110">
        <f>IF(U243="snížená",N243,0)</f>
        <v>0</v>
      </c>
      <c r="BG243" s="110">
        <f>IF(U243="zákl. přenesená",N243,0)</f>
        <v>0</v>
      </c>
      <c r="BH243" s="110">
        <f>IF(U243="sníž. přenesená",N243,0)</f>
        <v>0</v>
      </c>
      <c r="BI243" s="110">
        <f>IF(U243="nulová",N243,0)</f>
        <v>0</v>
      </c>
      <c r="BJ243" s="14" t="s">
        <v>9</v>
      </c>
      <c r="BK243" s="110">
        <f>L243*K243</f>
        <v>0</v>
      </c>
    </row>
    <row r="244" spans="2:63" s="1" customFormat="1" ht="22.35" customHeight="1">
      <c r="B244" s="31"/>
      <c r="C244" s="173" t="s">
        <v>3</v>
      </c>
      <c r="D244" s="173" t="s">
        <v>217</v>
      </c>
      <c r="E244" s="174" t="s">
        <v>3</v>
      </c>
      <c r="F244" s="257" t="s">
        <v>3</v>
      </c>
      <c r="G244" s="258"/>
      <c r="H244" s="258"/>
      <c r="I244" s="258"/>
      <c r="J244" s="175" t="s">
        <v>3</v>
      </c>
      <c r="K244" s="172"/>
      <c r="L244" s="253"/>
      <c r="M244" s="255"/>
      <c r="N244" s="256">
        <f t="shared" si="15"/>
        <v>0</v>
      </c>
      <c r="O244" s="255"/>
      <c r="P244" s="255"/>
      <c r="Q244" s="255"/>
      <c r="R244" s="33"/>
      <c r="T244" s="165" t="s">
        <v>3</v>
      </c>
      <c r="U244" s="176" t="s">
        <v>39</v>
      </c>
      <c r="V244" s="32"/>
      <c r="W244" s="32"/>
      <c r="X244" s="32"/>
      <c r="Y244" s="32"/>
      <c r="Z244" s="32"/>
      <c r="AA244" s="71"/>
      <c r="AT244" s="14" t="s">
        <v>350</v>
      </c>
      <c r="AU244" s="14" t="s">
        <v>9</v>
      </c>
      <c r="AY244" s="14" t="s">
        <v>350</v>
      </c>
      <c r="BE244" s="110">
        <f>IF(U244="základní",N244,0)</f>
        <v>0</v>
      </c>
      <c r="BF244" s="110">
        <f>IF(U244="snížená",N244,0)</f>
        <v>0</v>
      </c>
      <c r="BG244" s="110">
        <f>IF(U244="zákl. přenesená",N244,0)</f>
        <v>0</v>
      </c>
      <c r="BH244" s="110">
        <f>IF(U244="sníž. přenesená",N244,0)</f>
        <v>0</v>
      </c>
      <c r="BI244" s="110">
        <f>IF(U244="nulová",N244,0)</f>
        <v>0</v>
      </c>
      <c r="BJ244" s="14" t="s">
        <v>9</v>
      </c>
      <c r="BK244" s="110">
        <f>L244*K244</f>
        <v>0</v>
      </c>
    </row>
    <row r="245" spans="2:63" s="1" customFormat="1" ht="22.35" customHeight="1">
      <c r="B245" s="31"/>
      <c r="C245" s="173" t="s">
        <v>3</v>
      </c>
      <c r="D245" s="173" t="s">
        <v>217</v>
      </c>
      <c r="E245" s="174" t="s">
        <v>3</v>
      </c>
      <c r="F245" s="257" t="s">
        <v>3</v>
      </c>
      <c r="G245" s="258"/>
      <c r="H245" s="258"/>
      <c r="I245" s="258"/>
      <c r="J245" s="175" t="s">
        <v>3</v>
      </c>
      <c r="K245" s="172"/>
      <c r="L245" s="253"/>
      <c r="M245" s="255"/>
      <c r="N245" s="256">
        <f t="shared" si="15"/>
        <v>0</v>
      </c>
      <c r="O245" s="255"/>
      <c r="P245" s="255"/>
      <c r="Q245" s="255"/>
      <c r="R245" s="33"/>
      <c r="T245" s="165" t="s">
        <v>3</v>
      </c>
      <c r="U245" s="176" t="s">
        <v>39</v>
      </c>
      <c r="V245" s="52"/>
      <c r="W245" s="52"/>
      <c r="X245" s="52"/>
      <c r="Y245" s="52"/>
      <c r="Z245" s="52"/>
      <c r="AA245" s="54"/>
      <c r="AT245" s="14" t="s">
        <v>350</v>
      </c>
      <c r="AU245" s="14" t="s">
        <v>9</v>
      </c>
      <c r="AY245" s="14" t="s">
        <v>350</v>
      </c>
      <c r="BE245" s="110">
        <f>IF(U245="základní",N245,0)</f>
        <v>0</v>
      </c>
      <c r="BF245" s="110">
        <f>IF(U245="snížená",N245,0)</f>
        <v>0</v>
      </c>
      <c r="BG245" s="110">
        <f>IF(U245="zákl. přenesená",N245,0)</f>
        <v>0</v>
      </c>
      <c r="BH245" s="110">
        <f>IF(U245="sníž. přenesená",N245,0)</f>
        <v>0</v>
      </c>
      <c r="BI245" s="110">
        <f>IF(U245="nulová",N245,0)</f>
        <v>0</v>
      </c>
      <c r="BJ245" s="14" t="s">
        <v>9</v>
      </c>
      <c r="BK245" s="110">
        <f>L245*K245</f>
        <v>0</v>
      </c>
    </row>
    <row r="246" spans="2:18" s="1" customFormat="1" ht="6.95" customHeight="1">
      <c r="B246" s="55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7"/>
    </row>
  </sheetData>
  <mergeCells count="304">
    <mergeCell ref="H1:K1"/>
    <mergeCell ref="S2:AC2"/>
    <mergeCell ref="N202:Q202"/>
    <mergeCell ref="N203:Q203"/>
    <mergeCell ref="N204:Q204"/>
    <mergeCell ref="N205:Q205"/>
    <mergeCell ref="N207:Q207"/>
    <mergeCell ref="N210:Q210"/>
    <mergeCell ref="N214:Q214"/>
    <mergeCell ref="F245:I245"/>
    <mergeCell ref="L245:M245"/>
    <mergeCell ref="N245:Q245"/>
    <mergeCell ref="N153:Q153"/>
    <mergeCell ref="N154:Q154"/>
    <mergeCell ref="N155:Q155"/>
    <mergeCell ref="N157:Q157"/>
    <mergeCell ref="N159:Q159"/>
    <mergeCell ref="N161:Q161"/>
    <mergeCell ref="N163:Q163"/>
    <mergeCell ref="N166:Q166"/>
    <mergeCell ref="N168:Q168"/>
    <mergeCell ref="N170:Q170"/>
    <mergeCell ref="N172:Q172"/>
    <mergeCell ref="N174:Q174"/>
    <mergeCell ref="N176:Q176"/>
    <mergeCell ref="N178:Q178"/>
    <mergeCell ref="N180:Q180"/>
    <mergeCell ref="N182:Q182"/>
    <mergeCell ref="N188:Q188"/>
    <mergeCell ref="N192:Q192"/>
    <mergeCell ref="N195:Q195"/>
    <mergeCell ref="N196:Q196"/>
    <mergeCell ref="N197:Q197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1:I241"/>
    <mergeCell ref="L241:M241"/>
    <mergeCell ref="N241:Q241"/>
    <mergeCell ref="F231:I231"/>
    <mergeCell ref="L231:M231"/>
    <mergeCell ref="N231:Q231"/>
    <mergeCell ref="F232:I232"/>
    <mergeCell ref="L232:M232"/>
    <mergeCell ref="N232:Q232"/>
    <mergeCell ref="F234:I234"/>
    <mergeCell ref="L234:M234"/>
    <mergeCell ref="N234:Q234"/>
    <mergeCell ref="N233:Q233"/>
    <mergeCell ref="N235:Q235"/>
    <mergeCell ref="N239:Q239"/>
    <mergeCell ref="N240:Q240"/>
    <mergeCell ref="F236:I236"/>
    <mergeCell ref="L236:M236"/>
    <mergeCell ref="N236:Q236"/>
    <mergeCell ref="F237:I237"/>
    <mergeCell ref="L237:M237"/>
    <mergeCell ref="N237:Q237"/>
    <mergeCell ref="F238:I238"/>
    <mergeCell ref="F229:I229"/>
    <mergeCell ref="L229:M229"/>
    <mergeCell ref="N229:Q229"/>
    <mergeCell ref="F230:I230"/>
    <mergeCell ref="L230:M230"/>
    <mergeCell ref="N230:Q230"/>
    <mergeCell ref="F223:I223"/>
    <mergeCell ref="L223:M223"/>
    <mergeCell ref="N223:Q223"/>
    <mergeCell ref="F225:I225"/>
    <mergeCell ref="L225:M225"/>
    <mergeCell ref="N225:Q225"/>
    <mergeCell ref="F227:I227"/>
    <mergeCell ref="L227:M227"/>
    <mergeCell ref="N227:Q227"/>
    <mergeCell ref="N224:Q224"/>
    <mergeCell ref="N226:Q226"/>
    <mergeCell ref="F228:I228"/>
    <mergeCell ref="L228:M228"/>
    <mergeCell ref="N228:Q228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5:I215"/>
    <mergeCell ref="L215:M215"/>
    <mergeCell ref="N215:Q215"/>
    <mergeCell ref="F217:I217"/>
    <mergeCell ref="L217:M217"/>
    <mergeCell ref="N217:Q217"/>
    <mergeCell ref="F219:I219"/>
    <mergeCell ref="L219:M219"/>
    <mergeCell ref="N219:Q219"/>
    <mergeCell ref="N216:Q216"/>
    <mergeCell ref="N218:Q218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6:I206"/>
    <mergeCell ref="L206:M206"/>
    <mergeCell ref="N206:Q206"/>
    <mergeCell ref="F208:I208"/>
    <mergeCell ref="L208:M208"/>
    <mergeCell ref="N208:Q208"/>
    <mergeCell ref="F209:I209"/>
    <mergeCell ref="L209:M209"/>
    <mergeCell ref="N209:Q209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N199:Q199"/>
    <mergeCell ref="F191:I191"/>
    <mergeCell ref="L191:M191"/>
    <mergeCell ref="N191:Q191"/>
    <mergeCell ref="F193:I193"/>
    <mergeCell ref="L193:M193"/>
    <mergeCell ref="N193:Q193"/>
    <mergeCell ref="F194:I194"/>
    <mergeCell ref="L194:M194"/>
    <mergeCell ref="N194:Q194"/>
    <mergeCell ref="F187:I187"/>
    <mergeCell ref="L187:M187"/>
    <mergeCell ref="N187:Q187"/>
    <mergeCell ref="F189:I189"/>
    <mergeCell ref="L189:M189"/>
    <mergeCell ref="N189:Q189"/>
    <mergeCell ref="F190:I190"/>
    <mergeCell ref="L190:M190"/>
    <mergeCell ref="N190:Q190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79:I179"/>
    <mergeCell ref="L179:M179"/>
    <mergeCell ref="N179:Q179"/>
    <mergeCell ref="F181:I181"/>
    <mergeCell ref="L181:M181"/>
    <mergeCell ref="N181:Q181"/>
    <mergeCell ref="F183:I183"/>
    <mergeCell ref="L183:M183"/>
    <mergeCell ref="N183:Q183"/>
    <mergeCell ref="F173:I173"/>
    <mergeCell ref="L173:M173"/>
    <mergeCell ref="N173:Q173"/>
    <mergeCell ref="F175:I175"/>
    <mergeCell ref="L175:M175"/>
    <mergeCell ref="N175:Q175"/>
    <mergeCell ref="F177:I177"/>
    <mergeCell ref="L177:M177"/>
    <mergeCell ref="N177:Q177"/>
    <mergeCell ref="F167:I167"/>
    <mergeCell ref="L167:M167"/>
    <mergeCell ref="N167:Q167"/>
    <mergeCell ref="F169:I169"/>
    <mergeCell ref="L169:M169"/>
    <mergeCell ref="N169:Q169"/>
    <mergeCell ref="F171:I171"/>
    <mergeCell ref="L171:M171"/>
    <mergeCell ref="N171:Q171"/>
    <mergeCell ref="F162:I162"/>
    <mergeCell ref="L162:M162"/>
    <mergeCell ref="N162:Q162"/>
    <mergeCell ref="F164:I164"/>
    <mergeCell ref="L164:M164"/>
    <mergeCell ref="N164:Q164"/>
    <mergeCell ref="F165:I165"/>
    <mergeCell ref="L165:M165"/>
    <mergeCell ref="N165:Q165"/>
    <mergeCell ref="F156:I156"/>
    <mergeCell ref="L156:M156"/>
    <mergeCell ref="N156:Q156"/>
    <mergeCell ref="F158:I158"/>
    <mergeCell ref="L158:M158"/>
    <mergeCell ref="N158:Q158"/>
    <mergeCell ref="F160:I160"/>
    <mergeCell ref="L160:M160"/>
    <mergeCell ref="N160:Q160"/>
    <mergeCell ref="F143:P143"/>
    <mergeCell ref="F144:P144"/>
    <mergeCell ref="F145:P145"/>
    <mergeCell ref="M147:P147"/>
    <mergeCell ref="M149:Q149"/>
    <mergeCell ref="M150:Q150"/>
    <mergeCell ref="F152:I152"/>
    <mergeCell ref="L152:M152"/>
    <mergeCell ref="N152:Q152"/>
    <mergeCell ref="D130:H130"/>
    <mergeCell ref="N130:Q130"/>
    <mergeCell ref="D131:H131"/>
    <mergeCell ref="N131:Q131"/>
    <mergeCell ref="D132:H132"/>
    <mergeCell ref="N132:Q132"/>
    <mergeCell ref="N133:Q133"/>
    <mergeCell ref="L135:Q135"/>
    <mergeCell ref="C141:Q141"/>
    <mergeCell ref="N122:Q122"/>
    <mergeCell ref="N123:Q123"/>
    <mergeCell ref="N124:Q124"/>
    <mergeCell ref="N125:Q125"/>
    <mergeCell ref="N127:Q127"/>
    <mergeCell ref="D128:H128"/>
    <mergeCell ref="N128:Q128"/>
    <mergeCell ref="D129:H129"/>
    <mergeCell ref="N129:Q129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241:D246">
      <formula1>"K,M"</formula1>
    </dataValidation>
    <dataValidation type="list" allowBlank="1" showInputMessage="1" showErrorMessage="1" error="Povoleny jsou hodnoty základní, snížená, zákl. přenesená, sníž. přenesená, nulová." sqref="U241:U24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5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97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605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156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N101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ROUND((((SUM(BE101:BE108)+SUM(BE127:BE242))+SUM(BE244:BE248))),2)</f>
        <v>0</v>
      </c>
      <c r="I33" s="204"/>
      <c r="J33" s="204"/>
      <c r="K33" s="32"/>
      <c r="L33" s="32"/>
      <c r="M33" s="233">
        <f>ROUND(((ROUND((SUM(BE101:BE108)+SUM(BE127:BE242)),2)*F33)+SUM(BE244:BE248)*F33),2)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ROUND((((SUM(BF101:BF108)+SUM(BF127:BF242))+SUM(BF244:BF248))),2)</f>
        <v>0</v>
      </c>
      <c r="I34" s="204"/>
      <c r="J34" s="204"/>
      <c r="K34" s="32"/>
      <c r="L34" s="32"/>
      <c r="M34" s="233">
        <f>ROUND(((ROUND((SUM(BF101:BF108)+SUM(BF127:BF242)),2)*F34)+SUM(BF244:BF248)*F34),2)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ROUND((((SUM(BG101:BG108)+SUM(BG127:BG242))+SUM(BG244:BG248))),2)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ROUND((((SUM(BH101:BH108)+SUM(BH127:BH242))+SUM(BH244:BH248))),2)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ROUND((((SUM(BI101:BI108)+SUM(BI127:BI242))+SUM(BI244:BI248))),2)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605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ÚT - STROJNÍ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N127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163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N128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164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N129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165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N144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166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N157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167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N173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168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N189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169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N225</f>
        <v>0</v>
      </c>
      <c r="O96" s="220"/>
      <c r="P96" s="220"/>
      <c r="Q96" s="220"/>
      <c r="R96" s="129"/>
    </row>
    <row r="97" spans="2:18" s="8" customFormat="1" ht="19.9" customHeight="1">
      <c r="B97" s="128"/>
      <c r="C97" s="95"/>
      <c r="D97" s="106" t="s">
        <v>170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N231</f>
        <v>0</v>
      </c>
      <c r="O97" s="220"/>
      <c r="P97" s="220"/>
      <c r="Q97" s="220"/>
      <c r="R97" s="129"/>
    </row>
    <row r="98" spans="2:18" s="7" customFormat="1" ht="24.95" customHeight="1">
      <c r="B98" s="124"/>
      <c r="C98" s="125"/>
      <c r="D98" s="126" t="s">
        <v>171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38">
        <f>N234</f>
        <v>0</v>
      </c>
      <c r="O98" s="239"/>
      <c r="P98" s="239"/>
      <c r="Q98" s="239"/>
      <c r="R98" s="127"/>
    </row>
    <row r="99" spans="2:18" s="7" customFormat="1" ht="21.75" customHeight="1">
      <c r="B99" s="124"/>
      <c r="C99" s="125"/>
      <c r="D99" s="126" t="s">
        <v>172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40">
        <f>N243</f>
        <v>0</v>
      </c>
      <c r="O99" s="239"/>
      <c r="P99" s="239"/>
      <c r="Q99" s="239"/>
      <c r="R99" s="127"/>
    </row>
    <row r="100" spans="2:18" s="1" customFormat="1" ht="21.7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>
      <c r="B101" s="31"/>
      <c r="C101" s="123" t="s">
        <v>173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41">
        <f>ROUND(N102+N103+N104+N105+N106+N107,2)</f>
        <v>0</v>
      </c>
      <c r="O101" s="204"/>
      <c r="P101" s="204"/>
      <c r="Q101" s="204"/>
      <c r="R101" s="33"/>
      <c r="T101" s="130"/>
      <c r="U101" s="131" t="s">
        <v>38</v>
      </c>
    </row>
    <row r="102" spans="2:65" s="1" customFormat="1" ht="18" customHeight="1">
      <c r="B102" s="132"/>
      <c r="C102" s="133"/>
      <c r="D102" s="227" t="s">
        <v>174</v>
      </c>
      <c r="E102" s="242"/>
      <c r="F102" s="242"/>
      <c r="G102" s="242"/>
      <c r="H102" s="242"/>
      <c r="I102" s="133"/>
      <c r="J102" s="133"/>
      <c r="K102" s="133"/>
      <c r="L102" s="133"/>
      <c r="M102" s="133"/>
      <c r="N102" s="228">
        <f>ROUND(N89*T102,2)</f>
        <v>0</v>
      </c>
      <c r="O102" s="242"/>
      <c r="P102" s="242"/>
      <c r="Q102" s="242"/>
      <c r="R102" s="134"/>
      <c r="S102" s="133"/>
      <c r="T102" s="135"/>
      <c r="U102" s="136" t="s">
        <v>39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8" t="s">
        <v>175</v>
      </c>
      <c r="AZ102" s="137"/>
      <c r="BA102" s="137"/>
      <c r="BB102" s="137"/>
      <c r="BC102" s="137"/>
      <c r="BD102" s="137"/>
      <c r="BE102" s="139">
        <f aca="true" t="shared" si="0" ref="BE102:BE107">IF(U102="základní",N102,0)</f>
        <v>0</v>
      </c>
      <c r="BF102" s="139">
        <f aca="true" t="shared" si="1" ref="BF102:BF107">IF(U102="snížená",N102,0)</f>
        <v>0</v>
      </c>
      <c r="BG102" s="139">
        <f aca="true" t="shared" si="2" ref="BG102:BG107">IF(U102="zákl. přenesená",N102,0)</f>
        <v>0</v>
      </c>
      <c r="BH102" s="139">
        <f aca="true" t="shared" si="3" ref="BH102:BH107">IF(U102="sníž. přenesená",N102,0)</f>
        <v>0</v>
      </c>
      <c r="BI102" s="139">
        <f aca="true" t="shared" si="4" ref="BI102:BI107">IF(U102="nulová",N102,0)</f>
        <v>0</v>
      </c>
      <c r="BJ102" s="138" t="s">
        <v>9</v>
      </c>
      <c r="BK102" s="137"/>
      <c r="BL102" s="137"/>
      <c r="BM102" s="137"/>
    </row>
    <row r="103" spans="2:65" s="1" customFormat="1" ht="18" customHeight="1">
      <c r="B103" s="132"/>
      <c r="C103" s="133"/>
      <c r="D103" s="227" t="s">
        <v>176</v>
      </c>
      <c r="E103" s="242"/>
      <c r="F103" s="242"/>
      <c r="G103" s="242"/>
      <c r="H103" s="242"/>
      <c r="I103" s="133"/>
      <c r="J103" s="133"/>
      <c r="K103" s="133"/>
      <c r="L103" s="133"/>
      <c r="M103" s="133"/>
      <c r="N103" s="228">
        <f>ROUND(N89*T103,2)</f>
        <v>0</v>
      </c>
      <c r="O103" s="242"/>
      <c r="P103" s="242"/>
      <c r="Q103" s="242"/>
      <c r="R103" s="134"/>
      <c r="S103" s="133"/>
      <c r="T103" s="135"/>
      <c r="U103" s="136" t="s">
        <v>39</v>
      </c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8" t="s">
        <v>175</v>
      </c>
      <c r="AZ103" s="137"/>
      <c r="BA103" s="137"/>
      <c r="BB103" s="137"/>
      <c r="BC103" s="137"/>
      <c r="BD103" s="137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9</v>
      </c>
      <c r="BK103" s="137"/>
      <c r="BL103" s="137"/>
      <c r="BM103" s="137"/>
    </row>
    <row r="104" spans="2:65" s="1" customFormat="1" ht="18" customHeight="1">
      <c r="B104" s="132"/>
      <c r="C104" s="133"/>
      <c r="D104" s="227" t="s">
        <v>177</v>
      </c>
      <c r="E104" s="242"/>
      <c r="F104" s="242"/>
      <c r="G104" s="242"/>
      <c r="H104" s="242"/>
      <c r="I104" s="133"/>
      <c r="J104" s="133"/>
      <c r="K104" s="133"/>
      <c r="L104" s="133"/>
      <c r="M104" s="133"/>
      <c r="N104" s="228">
        <f>ROUND(N89*T104,2)</f>
        <v>0</v>
      </c>
      <c r="O104" s="242"/>
      <c r="P104" s="242"/>
      <c r="Q104" s="242"/>
      <c r="R104" s="134"/>
      <c r="S104" s="133"/>
      <c r="T104" s="135"/>
      <c r="U104" s="136" t="s">
        <v>39</v>
      </c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8" t="s">
        <v>175</v>
      </c>
      <c r="AZ104" s="137"/>
      <c r="BA104" s="137"/>
      <c r="BB104" s="137"/>
      <c r="BC104" s="137"/>
      <c r="BD104" s="137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9</v>
      </c>
      <c r="BK104" s="137"/>
      <c r="BL104" s="137"/>
      <c r="BM104" s="137"/>
    </row>
    <row r="105" spans="2:65" s="1" customFormat="1" ht="18" customHeight="1">
      <c r="B105" s="132"/>
      <c r="C105" s="133"/>
      <c r="D105" s="227" t="s">
        <v>178</v>
      </c>
      <c r="E105" s="242"/>
      <c r="F105" s="242"/>
      <c r="G105" s="242"/>
      <c r="H105" s="242"/>
      <c r="I105" s="133"/>
      <c r="J105" s="133"/>
      <c r="K105" s="133"/>
      <c r="L105" s="133"/>
      <c r="M105" s="133"/>
      <c r="N105" s="228">
        <f>ROUND(N89*T105,2)</f>
        <v>0</v>
      </c>
      <c r="O105" s="242"/>
      <c r="P105" s="242"/>
      <c r="Q105" s="242"/>
      <c r="R105" s="134"/>
      <c r="S105" s="133"/>
      <c r="T105" s="135"/>
      <c r="U105" s="136" t="s">
        <v>39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8" t="s">
        <v>175</v>
      </c>
      <c r="AZ105" s="137"/>
      <c r="BA105" s="137"/>
      <c r="BB105" s="137"/>
      <c r="BC105" s="137"/>
      <c r="BD105" s="137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9</v>
      </c>
      <c r="BK105" s="137"/>
      <c r="BL105" s="137"/>
      <c r="BM105" s="137"/>
    </row>
    <row r="106" spans="2:65" s="1" customFormat="1" ht="18" customHeight="1">
      <c r="B106" s="132"/>
      <c r="C106" s="133"/>
      <c r="D106" s="227" t="s">
        <v>179</v>
      </c>
      <c r="E106" s="242"/>
      <c r="F106" s="242"/>
      <c r="G106" s="242"/>
      <c r="H106" s="242"/>
      <c r="I106" s="133"/>
      <c r="J106" s="133"/>
      <c r="K106" s="133"/>
      <c r="L106" s="133"/>
      <c r="M106" s="133"/>
      <c r="N106" s="228">
        <f>ROUND(N89*T106,2)</f>
        <v>0</v>
      </c>
      <c r="O106" s="242"/>
      <c r="P106" s="242"/>
      <c r="Q106" s="242"/>
      <c r="R106" s="134"/>
      <c r="S106" s="133"/>
      <c r="T106" s="135"/>
      <c r="U106" s="136" t="s">
        <v>39</v>
      </c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8" t="s">
        <v>175</v>
      </c>
      <c r="AZ106" s="137"/>
      <c r="BA106" s="137"/>
      <c r="BB106" s="137"/>
      <c r="BC106" s="137"/>
      <c r="BD106" s="137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9</v>
      </c>
      <c r="BK106" s="137"/>
      <c r="BL106" s="137"/>
      <c r="BM106" s="137"/>
    </row>
    <row r="107" spans="2:65" s="1" customFormat="1" ht="18" customHeight="1">
      <c r="B107" s="132"/>
      <c r="C107" s="133"/>
      <c r="D107" s="140" t="s">
        <v>180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228">
        <f>ROUND(N89*T107,2)</f>
        <v>0</v>
      </c>
      <c r="O107" s="242"/>
      <c r="P107" s="242"/>
      <c r="Q107" s="242"/>
      <c r="R107" s="134"/>
      <c r="S107" s="133"/>
      <c r="T107" s="141"/>
      <c r="U107" s="142" t="s">
        <v>39</v>
      </c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8" t="s">
        <v>181</v>
      </c>
      <c r="AZ107" s="137"/>
      <c r="BA107" s="137"/>
      <c r="BB107" s="137"/>
      <c r="BC107" s="137"/>
      <c r="BD107" s="137"/>
      <c r="BE107" s="139">
        <f t="shared" si="0"/>
        <v>0</v>
      </c>
      <c r="BF107" s="139">
        <f t="shared" si="1"/>
        <v>0</v>
      </c>
      <c r="BG107" s="139">
        <f t="shared" si="2"/>
        <v>0</v>
      </c>
      <c r="BH107" s="139">
        <f t="shared" si="3"/>
        <v>0</v>
      </c>
      <c r="BI107" s="139">
        <f t="shared" si="4"/>
        <v>0</v>
      </c>
      <c r="BJ107" s="138" t="s">
        <v>9</v>
      </c>
      <c r="BK107" s="137"/>
      <c r="BL107" s="137"/>
      <c r="BM107" s="137"/>
    </row>
    <row r="108" spans="2:18" s="1" customFormat="1" ht="13.5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29.25" customHeight="1">
      <c r="B109" s="31"/>
      <c r="C109" s="115" t="s">
        <v>150</v>
      </c>
      <c r="D109" s="116"/>
      <c r="E109" s="116"/>
      <c r="F109" s="116"/>
      <c r="G109" s="116"/>
      <c r="H109" s="116"/>
      <c r="I109" s="116"/>
      <c r="J109" s="116"/>
      <c r="K109" s="116"/>
      <c r="L109" s="225">
        <f>ROUND(SUM(N89+N101),2)</f>
        <v>0</v>
      </c>
      <c r="M109" s="237"/>
      <c r="N109" s="237"/>
      <c r="O109" s="237"/>
      <c r="P109" s="237"/>
      <c r="Q109" s="237"/>
      <c r="R109" s="33"/>
    </row>
    <row r="110" spans="2:18" s="1" customFormat="1" ht="6.95" customHeight="1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4" spans="2:18" s="1" customFormat="1" ht="6.95" customHeight="1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5" spans="2:18" s="1" customFormat="1" ht="36.95" customHeight="1">
      <c r="B115" s="31"/>
      <c r="C115" s="185" t="s">
        <v>182</v>
      </c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33"/>
    </row>
    <row r="116" spans="2:18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30" customHeight="1">
      <c r="B117" s="31"/>
      <c r="C117" s="26" t="s">
        <v>18</v>
      </c>
      <c r="D117" s="32"/>
      <c r="E117" s="32"/>
      <c r="F117" s="229" t="str">
        <f>F6</f>
        <v>ODOLOV</v>
      </c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32"/>
      <c r="R117" s="33"/>
    </row>
    <row r="118" spans="2:18" ht="30" customHeight="1">
      <c r="B118" s="18"/>
      <c r="C118" s="26" t="s">
        <v>153</v>
      </c>
      <c r="D118" s="19"/>
      <c r="E118" s="19"/>
      <c r="F118" s="229" t="s">
        <v>605</v>
      </c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9"/>
      <c r="R118" s="20"/>
    </row>
    <row r="119" spans="2:18" s="1" customFormat="1" ht="36.95" customHeight="1">
      <c r="B119" s="31"/>
      <c r="C119" s="65" t="s">
        <v>155</v>
      </c>
      <c r="D119" s="32"/>
      <c r="E119" s="32"/>
      <c r="F119" s="205" t="str">
        <f>F8</f>
        <v>ÚT - STROJNÍ</v>
      </c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32"/>
      <c r="R119" s="33"/>
    </row>
    <row r="120" spans="2:18" s="1" customFormat="1" ht="6.9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18" s="1" customFormat="1" ht="18" customHeight="1">
      <c r="B121" s="31"/>
      <c r="C121" s="26" t="s">
        <v>22</v>
      </c>
      <c r="D121" s="32"/>
      <c r="E121" s="32"/>
      <c r="F121" s="24" t="str">
        <f>F10</f>
        <v xml:space="preserve"> </v>
      </c>
      <c r="G121" s="32"/>
      <c r="H121" s="32"/>
      <c r="I121" s="32"/>
      <c r="J121" s="32"/>
      <c r="K121" s="26" t="s">
        <v>24</v>
      </c>
      <c r="L121" s="32"/>
      <c r="M121" s="235" t="str">
        <f>IF(O10="","",O10)</f>
        <v>8.7.2016</v>
      </c>
      <c r="N121" s="204"/>
      <c r="O121" s="204"/>
      <c r="P121" s="204"/>
      <c r="Q121" s="32"/>
      <c r="R121" s="33"/>
    </row>
    <row r="122" spans="2:18" s="1" customFormat="1" ht="6.95" customHeight="1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18" s="1" customFormat="1" ht="15">
      <c r="B123" s="31"/>
      <c r="C123" s="26" t="s">
        <v>26</v>
      </c>
      <c r="D123" s="32"/>
      <c r="E123" s="32"/>
      <c r="F123" s="24" t="str">
        <f>E13</f>
        <v xml:space="preserve"> </v>
      </c>
      <c r="G123" s="32"/>
      <c r="H123" s="32"/>
      <c r="I123" s="32"/>
      <c r="J123" s="32"/>
      <c r="K123" s="26" t="s">
        <v>31</v>
      </c>
      <c r="L123" s="32"/>
      <c r="M123" s="190" t="str">
        <f>E19</f>
        <v xml:space="preserve"> </v>
      </c>
      <c r="N123" s="204"/>
      <c r="O123" s="204"/>
      <c r="P123" s="204"/>
      <c r="Q123" s="204"/>
      <c r="R123" s="33"/>
    </row>
    <row r="124" spans="2:18" s="1" customFormat="1" ht="14.45" customHeight="1">
      <c r="B124" s="31"/>
      <c r="C124" s="26" t="s">
        <v>29</v>
      </c>
      <c r="D124" s="32"/>
      <c r="E124" s="32"/>
      <c r="F124" s="24" t="str">
        <f>IF(E16="","",E16)</f>
        <v>Vyplň údaj</v>
      </c>
      <c r="G124" s="32"/>
      <c r="H124" s="32"/>
      <c r="I124" s="32"/>
      <c r="J124" s="32"/>
      <c r="K124" s="26" t="s">
        <v>33</v>
      </c>
      <c r="L124" s="32"/>
      <c r="M124" s="190" t="str">
        <f>E22</f>
        <v xml:space="preserve"> </v>
      </c>
      <c r="N124" s="204"/>
      <c r="O124" s="204"/>
      <c r="P124" s="204"/>
      <c r="Q124" s="204"/>
      <c r="R124" s="33"/>
    </row>
    <row r="125" spans="2:18" s="1" customFormat="1" ht="10.3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</row>
    <row r="126" spans="2:27" s="9" customFormat="1" ht="29.25" customHeight="1">
      <c r="B126" s="143"/>
      <c r="C126" s="144" t="s">
        <v>183</v>
      </c>
      <c r="D126" s="145" t="s">
        <v>184</v>
      </c>
      <c r="E126" s="145" t="s">
        <v>56</v>
      </c>
      <c r="F126" s="243" t="s">
        <v>185</v>
      </c>
      <c r="G126" s="244"/>
      <c r="H126" s="244"/>
      <c r="I126" s="244"/>
      <c r="J126" s="145" t="s">
        <v>186</v>
      </c>
      <c r="K126" s="145" t="s">
        <v>187</v>
      </c>
      <c r="L126" s="245" t="s">
        <v>188</v>
      </c>
      <c r="M126" s="244"/>
      <c r="N126" s="243" t="s">
        <v>160</v>
      </c>
      <c r="O126" s="244"/>
      <c r="P126" s="244"/>
      <c r="Q126" s="246"/>
      <c r="R126" s="146"/>
      <c r="T126" s="73" t="s">
        <v>189</v>
      </c>
      <c r="U126" s="74" t="s">
        <v>38</v>
      </c>
      <c r="V126" s="74" t="s">
        <v>190</v>
      </c>
      <c r="W126" s="74" t="s">
        <v>191</v>
      </c>
      <c r="X126" s="74" t="s">
        <v>192</v>
      </c>
      <c r="Y126" s="74" t="s">
        <v>193</v>
      </c>
      <c r="Z126" s="74" t="s">
        <v>194</v>
      </c>
      <c r="AA126" s="75" t="s">
        <v>195</v>
      </c>
    </row>
    <row r="127" spans="2:63" s="1" customFormat="1" ht="29.25" customHeight="1">
      <c r="B127" s="31"/>
      <c r="C127" s="77" t="s">
        <v>157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260">
        <f>BK127</f>
        <v>0</v>
      </c>
      <c r="O127" s="261"/>
      <c r="P127" s="261"/>
      <c r="Q127" s="261"/>
      <c r="R127" s="33"/>
      <c r="T127" s="76"/>
      <c r="U127" s="47"/>
      <c r="V127" s="47"/>
      <c r="W127" s="147">
        <f>W128+W234+W243</f>
        <v>0</v>
      </c>
      <c r="X127" s="47"/>
      <c r="Y127" s="147">
        <f>Y128+Y234+Y243</f>
        <v>3.8617699999999995</v>
      </c>
      <c r="Z127" s="47"/>
      <c r="AA127" s="148">
        <f>AA128+AA234+AA243</f>
        <v>0</v>
      </c>
      <c r="AT127" s="14" t="s">
        <v>73</v>
      </c>
      <c r="AU127" s="14" t="s">
        <v>162</v>
      </c>
      <c r="BK127" s="149">
        <f>BK128+BK234+BK243</f>
        <v>0</v>
      </c>
    </row>
    <row r="128" spans="2:63" s="10" customFormat="1" ht="37.35" customHeight="1">
      <c r="B128" s="150"/>
      <c r="C128" s="151"/>
      <c r="D128" s="152" t="s">
        <v>163</v>
      </c>
      <c r="E128" s="152"/>
      <c r="F128" s="152"/>
      <c r="G128" s="152"/>
      <c r="H128" s="152"/>
      <c r="I128" s="152"/>
      <c r="J128" s="152"/>
      <c r="K128" s="152"/>
      <c r="L128" s="152"/>
      <c r="M128" s="152"/>
      <c r="N128" s="240">
        <f>BK128</f>
        <v>0</v>
      </c>
      <c r="O128" s="238"/>
      <c r="P128" s="238"/>
      <c r="Q128" s="238"/>
      <c r="R128" s="153"/>
      <c r="T128" s="154"/>
      <c r="U128" s="151"/>
      <c r="V128" s="151"/>
      <c r="W128" s="155">
        <f>W129+W144+W157+W173+W189+W225+W231</f>
        <v>0</v>
      </c>
      <c r="X128" s="151"/>
      <c r="Y128" s="155">
        <f>Y129+Y144+Y157+Y173+Y189+Y225+Y231</f>
        <v>3.8617699999999995</v>
      </c>
      <c r="Z128" s="151"/>
      <c r="AA128" s="156">
        <f>AA129+AA144+AA157+AA173+AA189+AA225+AA231</f>
        <v>0</v>
      </c>
      <c r="AR128" s="157" t="s">
        <v>84</v>
      </c>
      <c r="AT128" s="158" t="s">
        <v>73</v>
      </c>
      <c r="AU128" s="158" t="s">
        <v>74</v>
      </c>
      <c r="AY128" s="157" t="s">
        <v>196</v>
      </c>
      <c r="BK128" s="159">
        <f>BK129+BK144+BK157+BK173+BK189+BK225+BK231</f>
        <v>0</v>
      </c>
    </row>
    <row r="129" spans="2:63" s="10" customFormat="1" ht="19.9" customHeight="1">
      <c r="B129" s="150"/>
      <c r="C129" s="151"/>
      <c r="D129" s="160" t="s">
        <v>164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62">
        <f>BK129</f>
        <v>0</v>
      </c>
      <c r="O129" s="263"/>
      <c r="P129" s="263"/>
      <c r="Q129" s="263"/>
      <c r="R129" s="153"/>
      <c r="T129" s="154"/>
      <c r="U129" s="151"/>
      <c r="V129" s="151"/>
      <c r="W129" s="155">
        <f>SUM(W130:W143)</f>
        <v>0</v>
      </c>
      <c r="X129" s="151"/>
      <c r="Y129" s="155">
        <f>SUM(Y130:Y143)</f>
        <v>0</v>
      </c>
      <c r="Z129" s="151"/>
      <c r="AA129" s="156">
        <f>SUM(AA130:AA143)</f>
        <v>0</v>
      </c>
      <c r="AR129" s="157" t="s">
        <v>84</v>
      </c>
      <c r="AT129" s="158" t="s">
        <v>73</v>
      </c>
      <c r="AU129" s="158" t="s">
        <v>9</v>
      </c>
      <c r="AY129" s="157" t="s">
        <v>196</v>
      </c>
      <c r="BK129" s="159">
        <f>SUM(BK130:BK143)</f>
        <v>0</v>
      </c>
    </row>
    <row r="130" spans="2:65" s="1" customFormat="1" ht="22.5" customHeight="1">
      <c r="B130" s="132"/>
      <c r="C130" s="161" t="s">
        <v>606</v>
      </c>
      <c r="D130" s="161" t="s">
        <v>198</v>
      </c>
      <c r="E130" s="162" t="s">
        <v>607</v>
      </c>
      <c r="F130" s="247" t="s">
        <v>608</v>
      </c>
      <c r="G130" s="248"/>
      <c r="H130" s="248"/>
      <c r="I130" s="248"/>
      <c r="J130" s="163" t="s">
        <v>245</v>
      </c>
      <c r="K130" s="164">
        <v>1</v>
      </c>
      <c r="L130" s="249">
        <v>0</v>
      </c>
      <c r="M130" s="248"/>
      <c r="N130" s="250">
        <f aca="true" t="shared" si="5" ref="N130:N143">ROUND(L130*K130,0)</f>
        <v>0</v>
      </c>
      <c r="O130" s="251"/>
      <c r="P130" s="251"/>
      <c r="Q130" s="251"/>
      <c r="R130" s="134"/>
      <c r="T130" s="165" t="s">
        <v>3</v>
      </c>
      <c r="U130" s="40" t="s">
        <v>39</v>
      </c>
      <c r="V130" s="32"/>
      <c r="W130" s="166">
        <f aca="true" t="shared" si="6" ref="W130:W143">V130*K130</f>
        <v>0</v>
      </c>
      <c r="X130" s="166">
        <v>0</v>
      </c>
      <c r="Y130" s="166">
        <f aca="true" t="shared" si="7" ref="Y130:Y143">X130*K130</f>
        <v>0</v>
      </c>
      <c r="Z130" s="166">
        <v>0</v>
      </c>
      <c r="AA130" s="167">
        <f aca="true" t="shared" si="8" ref="AA130:AA143">Z130*K130</f>
        <v>0</v>
      </c>
      <c r="AR130" s="14" t="s">
        <v>202</v>
      </c>
      <c r="AT130" s="14" t="s">
        <v>198</v>
      </c>
      <c r="AU130" s="14" t="s">
        <v>84</v>
      </c>
      <c r="AY130" s="14" t="s">
        <v>196</v>
      </c>
      <c r="BE130" s="110">
        <f aca="true" t="shared" si="9" ref="BE130:BE143">IF(U130="základní",N130,0)</f>
        <v>0</v>
      </c>
      <c r="BF130" s="110">
        <f aca="true" t="shared" si="10" ref="BF130:BF143">IF(U130="snížená",N130,0)</f>
        <v>0</v>
      </c>
      <c r="BG130" s="110">
        <f aca="true" t="shared" si="11" ref="BG130:BG143">IF(U130="zákl. přenesená",N130,0)</f>
        <v>0</v>
      </c>
      <c r="BH130" s="110">
        <f aca="true" t="shared" si="12" ref="BH130:BH143">IF(U130="sníž. přenesená",N130,0)</f>
        <v>0</v>
      </c>
      <c r="BI130" s="110">
        <f aca="true" t="shared" si="13" ref="BI130:BI143">IF(U130="nulová",N130,0)</f>
        <v>0</v>
      </c>
      <c r="BJ130" s="14" t="s">
        <v>9</v>
      </c>
      <c r="BK130" s="110">
        <f aca="true" t="shared" si="14" ref="BK130:BK143">ROUND(L130*K130,0)</f>
        <v>0</v>
      </c>
      <c r="BL130" s="14" t="s">
        <v>203</v>
      </c>
      <c r="BM130" s="14" t="s">
        <v>609</v>
      </c>
    </row>
    <row r="131" spans="2:65" s="1" customFormat="1" ht="31.5" customHeight="1">
      <c r="B131" s="132"/>
      <c r="C131" s="161" t="s">
        <v>507</v>
      </c>
      <c r="D131" s="161" t="s">
        <v>198</v>
      </c>
      <c r="E131" s="162" t="s">
        <v>610</v>
      </c>
      <c r="F131" s="247" t="s">
        <v>611</v>
      </c>
      <c r="G131" s="248"/>
      <c r="H131" s="248"/>
      <c r="I131" s="248"/>
      <c r="J131" s="163" t="s">
        <v>612</v>
      </c>
      <c r="K131" s="164">
        <v>65</v>
      </c>
      <c r="L131" s="249">
        <v>0</v>
      </c>
      <c r="M131" s="248"/>
      <c r="N131" s="250">
        <f t="shared" si="5"/>
        <v>0</v>
      </c>
      <c r="O131" s="251"/>
      <c r="P131" s="251"/>
      <c r="Q131" s="251"/>
      <c r="R131" s="134"/>
      <c r="T131" s="165" t="s">
        <v>3</v>
      </c>
      <c r="U131" s="40" t="s">
        <v>39</v>
      </c>
      <c r="V131" s="32"/>
      <c r="W131" s="166">
        <f t="shared" si="6"/>
        <v>0</v>
      </c>
      <c r="X131" s="166">
        <v>0</v>
      </c>
      <c r="Y131" s="166">
        <f t="shared" si="7"/>
        <v>0</v>
      </c>
      <c r="Z131" s="166">
        <v>0</v>
      </c>
      <c r="AA131" s="167">
        <f t="shared" si="8"/>
        <v>0</v>
      </c>
      <c r="AR131" s="14" t="s">
        <v>202</v>
      </c>
      <c r="AT131" s="14" t="s">
        <v>198</v>
      </c>
      <c r="AU131" s="14" t="s">
        <v>84</v>
      </c>
      <c r="AY131" s="14" t="s">
        <v>196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9</v>
      </c>
      <c r="BK131" s="110">
        <f t="shared" si="14"/>
        <v>0</v>
      </c>
      <c r="BL131" s="14" t="s">
        <v>203</v>
      </c>
      <c r="BM131" s="14" t="s">
        <v>613</v>
      </c>
    </row>
    <row r="132" spans="2:65" s="1" customFormat="1" ht="57" customHeight="1">
      <c r="B132" s="132"/>
      <c r="C132" s="161" t="s">
        <v>84</v>
      </c>
      <c r="D132" s="161" t="s">
        <v>198</v>
      </c>
      <c r="E132" s="162" t="s">
        <v>205</v>
      </c>
      <c r="F132" s="247" t="s">
        <v>206</v>
      </c>
      <c r="G132" s="248"/>
      <c r="H132" s="248"/>
      <c r="I132" s="248"/>
      <c r="J132" s="163" t="s">
        <v>201</v>
      </c>
      <c r="K132" s="164">
        <v>48</v>
      </c>
      <c r="L132" s="249">
        <v>0</v>
      </c>
      <c r="M132" s="248"/>
      <c r="N132" s="250">
        <f t="shared" si="5"/>
        <v>0</v>
      </c>
      <c r="O132" s="251"/>
      <c r="P132" s="251"/>
      <c r="Q132" s="251"/>
      <c r="R132" s="134"/>
      <c r="T132" s="165" t="s">
        <v>3</v>
      </c>
      <c r="U132" s="40" t="s">
        <v>39</v>
      </c>
      <c r="V132" s="32"/>
      <c r="W132" s="166">
        <f t="shared" si="6"/>
        <v>0</v>
      </c>
      <c r="X132" s="166">
        <v>0</v>
      </c>
      <c r="Y132" s="166">
        <f t="shared" si="7"/>
        <v>0</v>
      </c>
      <c r="Z132" s="166">
        <v>0</v>
      </c>
      <c r="AA132" s="167">
        <f t="shared" si="8"/>
        <v>0</v>
      </c>
      <c r="AR132" s="14" t="s">
        <v>202</v>
      </c>
      <c r="AT132" s="14" t="s">
        <v>198</v>
      </c>
      <c r="AU132" s="14" t="s">
        <v>84</v>
      </c>
      <c r="AY132" s="14" t="s">
        <v>196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9</v>
      </c>
      <c r="BK132" s="110">
        <f t="shared" si="14"/>
        <v>0</v>
      </c>
      <c r="BL132" s="14" t="s">
        <v>203</v>
      </c>
      <c r="BM132" s="14" t="s">
        <v>614</v>
      </c>
    </row>
    <row r="133" spans="2:65" s="1" customFormat="1" ht="57" customHeight="1">
      <c r="B133" s="132"/>
      <c r="C133" s="161" t="s">
        <v>221</v>
      </c>
      <c r="D133" s="161" t="s">
        <v>198</v>
      </c>
      <c r="E133" s="162" t="s">
        <v>615</v>
      </c>
      <c r="F133" s="247" t="s">
        <v>616</v>
      </c>
      <c r="G133" s="248"/>
      <c r="H133" s="248"/>
      <c r="I133" s="248"/>
      <c r="J133" s="163" t="s">
        <v>201</v>
      </c>
      <c r="K133" s="164">
        <v>71</v>
      </c>
      <c r="L133" s="249">
        <v>0</v>
      </c>
      <c r="M133" s="248"/>
      <c r="N133" s="250">
        <f t="shared" si="5"/>
        <v>0</v>
      </c>
      <c r="O133" s="251"/>
      <c r="P133" s="251"/>
      <c r="Q133" s="251"/>
      <c r="R133" s="134"/>
      <c r="T133" s="165" t="s">
        <v>3</v>
      </c>
      <c r="U133" s="40" t="s">
        <v>39</v>
      </c>
      <c r="V133" s="32"/>
      <c r="W133" s="166">
        <f t="shared" si="6"/>
        <v>0</v>
      </c>
      <c r="X133" s="166">
        <v>0</v>
      </c>
      <c r="Y133" s="166">
        <f t="shared" si="7"/>
        <v>0</v>
      </c>
      <c r="Z133" s="166">
        <v>0</v>
      </c>
      <c r="AA133" s="167">
        <f t="shared" si="8"/>
        <v>0</v>
      </c>
      <c r="AR133" s="14" t="s">
        <v>202</v>
      </c>
      <c r="AT133" s="14" t="s">
        <v>198</v>
      </c>
      <c r="AU133" s="14" t="s">
        <v>84</v>
      </c>
      <c r="AY133" s="14" t="s">
        <v>196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9</v>
      </c>
      <c r="BK133" s="110">
        <f t="shared" si="14"/>
        <v>0</v>
      </c>
      <c r="BL133" s="14" t="s">
        <v>203</v>
      </c>
      <c r="BM133" s="14" t="s">
        <v>617</v>
      </c>
    </row>
    <row r="134" spans="2:65" s="1" customFormat="1" ht="57" customHeight="1">
      <c r="B134" s="132"/>
      <c r="C134" s="168" t="s">
        <v>256</v>
      </c>
      <c r="D134" s="168" t="s">
        <v>217</v>
      </c>
      <c r="E134" s="169" t="s">
        <v>618</v>
      </c>
      <c r="F134" s="252" t="s">
        <v>619</v>
      </c>
      <c r="G134" s="251"/>
      <c r="H134" s="251"/>
      <c r="I134" s="251"/>
      <c r="J134" s="170" t="s">
        <v>201</v>
      </c>
      <c r="K134" s="171">
        <v>14</v>
      </c>
      <c r="L134" s="253">
        <v>0</v>
      </c>
      <c r="M134" s="251"/>
      <c r="N134" s="254">
        <f t="shared" si="5"/>
        <v>0</v>
      </c>
      <c r="O134" s="251"/>
      <c r="P134" s="251"/>
      <c r="Q134" s="251"/>
      <c r="R134" s="134"/>
      <c r="T134" s="165" t="s">
        <v>3</v>
      </c>
      <c r="U134" s="40" t="s">
        <v>39</v>
      </c>
      <c r="V134" s="32"/>
      <c r="W134" s="166">
        <f t="shared" si="6"/>
        <v>0</v>
      </c>
      <c r="X134" s="166">
        <v>0</v>
      </c>
      <c r="Y134" s="166">
        <f t="shared" si="7"/>
        <v>0</v>
      </c>
      <c r="Z134" s="166">
        <v>0</v>
      </c>
      <c r="AA134" s="167">
        <f t="shared" si="8"/>
        <v>0</v>
      </c>
      <c r="AR134" s="14" t="s">
        <v>212</v>
      </c>
      <c r="AT134" s="14" t="s">
        <v>217</v>
      </c>
      <c r="AU134" s="14" t="s">
        <v>84</v>
      </c>
      <c r="AY134" s="14" t="s">
        <v>196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9</v>
      </c>
      <c r="BK134" s="110">
        <f t="shared" si="14"/>
        <v>0</v>
      </c>
      <c r="BL134" s="14" t="s">
        <v>212</v>
      </c>
      <c r="BM134" s="14" t="s">
        <v>620</v>
      </c>
    </row>
    <row r="135" spans="2:65" s="1" customFormat="1" ht="57" customHeight="1">
      <c r="B135" s="132"/>
      <c r="C135" s="161" t="s">
        <v>242</v>
      </c>
      <c r="D135" s="161" t="s">
        <v>198</v>
      </c>
      <c r="E135" s="162" t="s">
        <v>621</v>
      </c>
      <c r="F135" s="247" t="s">
        <v>622</v>
      </c>
      <c r="G135" s="248"/>
      <c r="H135" s="248"/>
      <c r="I135" s="248"/>
      <c r="J135" s="163" t="s">
        <v>201</v>
      </c>
      <c r="K135" s="164">
        <v>29</v>
      </c>
      <c r="L135" s="249">
        <v>0</v>
      </c>
      <c r="M135" s="248"/>
      <c r="N135" s="250">
        <f t="shared" si="5"/>
        <v>0</v>
      </c>
      <c r="O135" s="251"/>
      <c r="P135" s="251"/>
      <c r="Q135" s="251"/>
      <c r="R135" s="134"/>
      <c r="T135" s="165" t="s">
        <v>3</v>
      </c>
      <c r="U135" s="40" t="s">
        <v>39</v>
      </c>
      <c r="V135" s="32"/>
      <c r="W135" s="166">
        <f t="shared" si="6"/>
        <v>0</v>
      </c>
      <c r="X135" s="166">
        <v>0</v>
      </c>
      <c r="Y135" s="166">
        <f t="shared" si="7"/>
        <v>0</v>
      </c>
      <c r="Z135" s="166">
        <v>0</v>
      </c>
      <c r="AA135" s="167">
        <f t="shared" si="8"/>
        <v>0</v>
      </c>
      <c r="AR135" s="14" t="s">
        <v>202</v>
      </c>
      <c r="AT135" s="14" t="s">
        <v>198</v>
      </c>
      <c r="AU135" s="14" t="s">
        <v>84</v>
      </c>
      <c r="AY135" s="14" t="s">
        <v>196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9</v>
      </c>
      <c r="BK135" s="110">
        <f t="shared" si="14"/>
        <v>0</v>
      </c>
      <c r="BL135" s="14" t="s">
        <v>203</v>
      </c>
      <c r="BM135" s="14" t="s">
        <v>623</v>
      </c>
    </row>
    <row r="136" spans="2:65" s="1" customFormat="1" ht="57" customHeight="1">
      <c r="B136" s="132"/>
      <c r="C136" s="161" t="s">
        <v>98</v>
      </c>
      <c r="D136" s="161" t="s">
        <v>198</v>
      </c>
      <c r="E136" s="162" t="s">
        <v>213</v>
      </c>
      <c r="F136" s="247" t="s">
        <v>214</v>
      </c>
      <c r="G136" s="248"/>
      <c r="H136" s="248"/>
      <c r="I136" s="248"/>
      <c r="J136" s="163" t="s">
        <v>201</v>
      </c>
      <c r="K136" s="164">
        <v>108</v>
      </c>
      <c r="L136" s="249">
        <v>0</v>
      </c>
      <c r="M136" s="248"/>
      <c r="N136" s="250">
        <f t="shared" si="5"/>
        <v>0</v>
      </c>
      <c r="O136" s="251"/>
      <c r="P136" s="251"/>
      <c r="Q136" s="251"/>
      <c r="R136" s="134"/>
      <c r="T136" s="165" t="s">
        <v>3</v>
      </c>
      <c r="U136" s="40" t="s">
        <v>39</v>
      </c>
      <c r="V136" s="32"/>
      <c r="W136" s="166">
        <f t="shared" si="6"/>
        <v>0</v>
      </c>
      <c r="X136" s="166">
        <v>0</v>
      </c>
      <c r="Y136" s="166">
        <f t="shared" si="7"/>
        <v>0</v>
      </c>
      <c r="Z136" s="166">
        <v>0</v>
      </c>
      <c r="AA136" s="167">
        <f t="shared" si="8"/>
        <v>0</v>
      </c>
      <c r="AR136" s="14" t="s">
        <v>202</v>
      </c>
      <c r="AT136" s="14" t="s">
        <v>198</v>
      </c>
      <c r="AU136" s="14" t="s">
        <v>84</v>
      </c>
      <c r="AY136" s="14" t="s">
        <v>196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9</v>
      </c>
      <c r="BK136" s="110">
        <f t="shared" si="14"/>
        <v>0</v>
      </c>
      <c r="BL136" s="14" t="s">
        <v>203</v>
      </c>
      <c r="BM136" s="14" t="s">
        <v>624</v>
      </c>
    </row>
    <row r="137" spans="2:65" s="1" customFormat="1" ht="44.25" customHeight="1">
      <c r="B137" s="132"/>
      <c r="C137" s="168" t="s">
        <v>247</v>
      </c>
      <c r="D137" s="168" t="s">
        <v>217</v>
      </c>
      <c r="E137" s="169" t="s">
        <v>625</v>
      </c>
      <c r="F137" s="252" t="s">
        <v>626</v>
      </c>
      <c r="G137" s="251"/>
      <c r="H137" s="251"/>
      <c r="I137" s="251"/>
      <c r="J137" s="170" t="s">
        <v>201</v>
      </c>
      <c r="K137" s="171">
        <v>14</v>
      </c>
      <c r="L137" s="253">
        <v>0</v>
      </c>
      <c r="M137" s="251"/>
      <c r="N137" s="254">
        <f t="shared" si="5"/>
        <v>0</v>
      </c>
      <c r="O137" s="251"/>
      <c r="P137" s="251"/>
      <c r="Q137" s="251"/>
      <c r="R137" s="134"/>
      <c r="T137" s="165" t="s">
        <v>3</v>
      </c>
      <c r="U137" s="40" t="s">
        <v>39</v>
      </c>
      <c r="V137" s="32"/>
      <c r="W137" s="166">
        <f t="shared" si="6"/>
        <v>0</v>
      </c>
      <c r="X137" s="166">
        <v>0</v>
      </c>
      <c r="Y137" s="166">
        <f t="shared" si="7"/>
        <v>0</v>
      </c>
      <c r="Z137" s="166">
        <v>0</v>
      </c>
      <c r="AA137" s="167">
        <f t="shared" si="8"/>
        <v>0</v>
      </c>
      <c r="AR137" s="14" t="s">
        <v>212</v>
      </c>
      <c r="AT137" s="14" t="s">
        <v>217</v>
      </c>
      <c r="AU137" s="14" t="s">
        <v>84</v>
      </c>
      <c r="AY137" s="14" t="s">
        <v>196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9</v>
      </c>
      <c r="BK137" s="110">
        <f t="shared" si="14"/>
        <v>0</v>
      </c>
      <c r="BL137" s="14" t="s">
        <v>212</v>
      </c>
      <c r="BM137" s="14" t="s">
        <v>627</v>
      </c>
    </row>
    <row r="138" spans="2:65" s="1" customFormat="1" ht="44.25" customHeight="1">
      <c r="B138" s="132"/>
      <c r="C138" s="168" t="s">
        <v>395</v>
      </c>
      <c r="D138" s="168" t="s">
        <v>217</v>
      </c>
      <c r="E138" s="169" t="s">
        <v>628</v>
      </c>
      <c r="F138" s="252" t="s">
        <v>629</v>
      </c>
      <c r="G138" s="251"/>
      <c r="H138" s="251"/>
      <c r="I138" s="251"/>
      <c r="J138" s="170" t="s">
        <v>201</v>
      </c>
      <c r="K138" s="171">
        <v>34</v>
      </c>
      <c r="L138" s="253">
        <v>0</v>
      </c>
      <c r="M138" s="251"/>
      <c r="N138" s="254">
        <f t="shared" si="5"/>
        <v>0</v>
      </c>
      <c r="O138" s="251"/>
      <c r="P138" s="251"/>
      <c r="Q138" s="251"/>
      <c r="R138" s="134"/>
      <c r="T138" s="165" t="s">
        <v>3</v>
      </c>
      <c r="U138" s="40" t="s">
        <v>39</v>
      </c>
      <c r="V138" s="32"/>
      <c r="W138" s="166">
        <f t="shared" si="6"/>
        <v>0</v>
      </c>
      <c r="X138" s="166">
        <v>0</v>
      </c>
      <c r="Y138" s="166">
        <f t="shared" si="7"/>
        <v>0</v>
      </c>
      <c r="Z138" s="166">
        <v>0</v>
      </c>
      <c r="AA138" s="167">
        <f t="shared" si="8"/>
        <v>0</v>
      </c>
      <c r="AR138" s="14" t="s">
        <v>212</v>
      </c>
      <c r="AT138" s="14" t="s">
        <v>217</v>
      </c>
      <c r="AU138" s="14" t="s">
        <v>84</v>
      </c>
      <c r="AY138" s="14" t="s">
        <v>196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9</v>
      </c>
      <c r="BK138" s="110">
        <f t="shared" si="14"/>
        <v>0</v>
      </c>
      <c r="BL138" s="14" t="s">
        <v>212</v>
      </c>
      <c r="BM138" s="14" t="s">
        <v>630</v>
      </c>
    </row>
    <row r="139" spans="2:65" s="1" customFormat="1" ht="31.5" customHeight="1">
      <c r="B139" s="132"/>
      <c r="C139" s="168" t="s">
        <v>212</v>
      </c>
      <c r="D139" s="168" t="s">
        <v>217</v>
      </c>
      <c r="E139" s="169" t="s">
        <v>218</v>
      </c>
      <c r="F139" s="252" t="s">
        <v>219</v>
      </c>
      <c r="G139" s="251"/>
      <c r="H139" s="251"/>
      <c r="I139" s="251"/>
      <c r="J139" s="170" t="s">
        <v>201</v>
      </c>
      <c r="K139" s="171">
        <v>206</v>
      </c>
      <c r="L139" s="253">
        <v>0</v>
      </c>
      <c r="M139" s="251"/>
      <c r="N139" s="254">
        <f t="shared" si="5"/>
        <v>0</v>
      </c>
      <c r="O139" s="251"/>
      <c r="P139" s="251"/>
      <c r="Q139" s="251"/>
      <c r="R139" s="134"/>
      <c r="T139" s="165" t="s">
        <v>3</v>
      </c>
      <c r="U139" s="40" t="s">
        <v>39</v>
      </c>
      <c r="V139" s="32"/>
      <c r="W139" s="166">
        <f t="shared" si="6"/>
        <v>0</v>
      </c>
      <c r="X139" s="166">
        <v>0</v>
      </c>
      <c r="Y139" s="166">
        <f t="shared" si="7"/>
        <v>0</v>
      </c>
      <c r="Z139" s="166">
        <v>0</v>
      </c>
      <c r="AA139" s="167">
        <f t="shared" si="8"/>
        <v>0</v>
      </c>
      <c r="AR139" s="14" t="s">
        <v>203</v>
      </c>
      <c r="AT139" s="14" t="s">
        <v>217</v>
      </c>
      <c r="AU139" s="14" t="s">
        <v>84</v>
      </c>
      <c r="AY139" s="14" t="s">
        <v>196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9</v>
      </c>
      <c r="BK139" s="110">
        <f t="shared" si="14"/>
        <v>0</v>
      </c>
      <c r="BL139" s="14" t="s">
        <v>203</v>
      </c>
      <c r="BM139" s="14" t="s">
        <v>631</v>
      </c>
    </row>
    <row r="140" spans="2:65" s="1" customFormat="1" ht="44.25" customHeight="1">
      <c r="B140" s="132"/>
      <c r="C140" s="168" t="s">
        <v>264</v>
      </c>
      <c r="D140" s="168" t="s">
        <v>217</v>
      </c>
      <c r="E140" s="169" t="s">
        <v>632</v>
      </c>
      <c r="F140" s="252" t="s">
        <v>633</v>
      </c>
      <c r="G140" s="251"/>
      <c r="H140" s="251"/>
      <c r="I140" s="251"/>
      <c r="J140" s="170" t="s">
        <v>201</v>
      </c>
      <c r="K140" s="171">
        <v>65</v>
      </c>
      <c r="L140" s="253">
        <v>0</v>
      </c>
      <c r="M140" s="251"/>
      <c r="N140" s="254">
        <f t="shared" si="5"/>
        <v>0</v>
      </c>
      <c r="O140" s="251"/>
      <c r="P140" s="251"/>
      <c r="Q140" s="251"/>
      <c r="R140" s="134"/>
      <c r="T140" s="165" t="s">
        <v>3</v>
      </c>
      <c r="U140" s="40" t="s">
        <v>39</v>
      </c>
      <c r="V140" s="32"/>
      <c r="W140" s="166">
        <f t="shared" si="6"/>
        <v>0</v>
      </c>
      <c r="X140" s="166">
        <v>0</v>
      </c>
      <c r="Y140" s="166">
        <f t="shared" si="7"/>
        <v>0</v>
      </c>
      <c r="Z140" s="166">
        <v>0</v>
      </c>
      <c r="AA140" s="167">
        <f t="shared" si="8"/>
        <v>0</v>
      </c>
      <c r="AR140" s="14" t="s">
        <v>212</v>
      </c>
      <c r="AT140" s="14" t="s">
        <v>217</v>
      </c>
      <c r="AU140" s="14" t="s">
        <v>84</v>
      </c>
      <c r="AY140" s="14" t="s">
        <v>196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9</v>
      </c>
      <c r="BK140" s="110">
        <f t="shared" si="14"/>
        <v>0</v>
      </c>
      <c r="BL140" s="14" t="s">
        <v>212</v>
      </c>
      <c r="BM140" s="14" t="s">
        <v>634</v>
      </c>
    </row>
    <row r="141" spans="2:65" s="1" customFormat="1" ht="82.5" customHeight="1">
      <c r="B141" s="132"/>
      <c r="C141" s="168" t="s">
        <v>532</v>
      </c>
      <c r="D141" s="168" t="s">
        <v>217</v>
      </c>
      <c r="E141" s="169" t="s">
        <v>635</v>
      </c>
      <c r="F141" s="252" t="s">
        <v>636</v>
      </c>
      <c r="G141" s="251"/>
      <c r="H141" s="251"/>
      <c r="I141" s="251"/>
      <c r="J141" s="170" t="s">
        <v>612</v>
      </c>
      <c r="K141" s="171">
        <v>3</v>
      </c>
      <c r="L141" s="253">
        <v>0</v>
      </c>
      <c r="M141" s="251"/>
      <c r="N141" s="254">
        <f t="shared" si="5"/>
        <v>0</v>
      </c>
      <c r="O141" s="251"/>
      <c r="P141" s="251"/>
      <c r="Q141" s="251"/>
      <c r="R141" s="134"/>
      <c r="T141" s="165" t="s">
        <v>3</v>
      </c>
      <c r="U141" s="40" t="s">
        <v>39</v>
      </c>
      <c r="V141" s="32"/>
      <c r="W141" s="166">
        <f t="shared" si="6"/>
        <v>0</v>
      </c>
      <c r="X141" s="166">
        <v>0</v>
      </c>
      <c r="Y141" s="166">
        <f t="shared" si="7"/>
        <v>0</v>
      </c>
      <c r="Z141" s="166">
        <v>0</v>
      </c>
      <c r="AA141" s="167">
        <f t="shared" si="8"/>
        <v>0</v>
      </c>
      <c r="AR141" s="14" t="s">
        <v>212</v>
      </c>
      <c r="AT141" s="14" t="s">
        <v>217</v>
      </c>
      <c r="AU141" s="14" t="s">
        <v>84</v>
      </c>
      <c r="AY141" s="14" t="s">
        <v>196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9</v>
      </c>
      <c r="BK141" s="110">
        <f t="shared" si="14"/>
        <v>0</v>
      </c>
      <c r="BL141" s="14" t="s">
        <v>212</v>
      </c>
      <c r="BM141" s="14" t="s">
        <v>637</v>
      </c>
    </row>
    <row r="142" spans="2:65" s="1" customFormat="1" ht="82.5" customHeight="1">
      <c r="B142" s="132"/>
      <c r="C142" s="168" t="s">
        <v>401</v>
      </c>
      <c r="D142" s="168" t="s">
        <v>217</v>
      </c>
      <c r="E142" s="169" t="s">
        <v>638</v>
      </c>
      <c r="F142" s="252" t="s">
        <v>639</v>
      </c>
      <c r="G142" s="251"/>
      <c r="H142" s="251"/>
      <c r="I142" s="251"/>
      <c r="J142" s="170" t="s">
        <v>612</v>
      </c>
      <c r="K142" s="171">
        <v>3</v>
      </c>
      <c r="L142" s="253">
        <v>0</v>
      </c>
      <c r="M142" s="251"/>
      <c r="N142" s="254">
        <f t="shared" si="5"/>
        <v>0</v>
      </c>
      <c r="O142" s="251"/>
      <c r="P142" s="251"/>
      <c r="Q142" s="251"/>
      <c r="R142" s="134"/>
      <c r="T142" s="165" t="s">
        <v>3</v>
      </c>
      <c r="U142" s="40" t="s">
        <v>39</v>
      </c>
      <c r="V142" s="32"/>
      <c r="W142" s="166">
        <f t="shared" si="6"/>
        <v>0</v>
      </c>
      <c r="X142" s="166">
        <v>0</v>
      </c>
      <c r="Y142" s="166">
        <f t="shared" si="7"/>
        <v>0</v>
      </c>
      <c r="Z142" s="166">
        <v>0</v>
      </c>
      <c r="AA142" s="167">
        <f t="shared" si="8"/>
        <v>0</v>
      </c>
      <c r="AR142" s="14" t="s">
        <v>212</v>
      </c>
      <c r="AT142" s="14" t="s">
        <v>217</v>
      </c>
      <c r="AU142" s="14" t="s">
        <v>84</v>
      </c>
      <c r="AY142" s="14" t="s">
        <v>196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9</v>
      </c>
      <c r="BK142" s="110">
        <f t="shared" si="14"/>
        <v>0</v>
      </c>
      <c r="BL142" s="14" t="s">
        <v>212</v>
      </c>
      <c r="BM142" s="14" t="s">
        <v>640</v>
      </c>
    </row>
    <row r="143" spans="2:65" s="1" customFormat="1" ht="31.5" customHeight="1">
      <c r="B143" s="132"/>
      <c r="C143" s="168" t="s">
        <v>216</v>
      </c>
      <c r="D143" s="168" t="s">
        <v>217</v>
      </c>
      <c r="E143" s="169" t="s">
        <v>222</v>
      </c>
      <c r="F143" s="252" t="s">
        <v>223</v>
      </c>
      <c r="G143" s="251"/>
      <c r="H143" s="251"/>
      <c r="I143" s="251"/>
      <c r="J143" s="170" t="s">
        <v>224</v>
      </c>
      <c r="K143" s="172">
        <v>0</v>
      </c>
      <c r="L143" s="253">
        <v>0</v>
      </c>
      <c r="M143" s="251"/>
      <c r="N143" s="254">
        <f t="shared" si="5"/>
        <v>0</v>
      </c>
      <c r="O143" s="251"/>
      <c r="P143" s="251"/>
      <c r="Q143" s="251"/>
      <c r="R143" s="134"/>
      <c r="T143" s="165" t="s">
        <v>3</v>
      </c>
      <c r="U143" s="40" t="s">
        <v>39</v>
      </c>
      <c r="V143" s="32"/>
      <c r="W143" s="166">
        <f t="shared" si="6"/>
        <v>0</v>
      </c>
      <c r="X143" s="166">
        <v>0</v>
      </c>
      <c r="Y143" s="166">
        <f t="shared" si="7"/>
        <v>0</v>
      </c>
      <c r="Z143" s="166">
        <v>0</v>
      </c>
      <c r="AA143" s="167">
        <f t="shared" si="8"/>
        <v>0</v>
      </c>
      <c r="AR143" s="14" t="s">
        <v>203</v>
      </c>
      <c r="AT143" s="14" t="s">
        <v>217</v>
      </c>
      <c r="AU143" s="14" t="s">
        <v>84</v>
      </c>
      <c r="AY143" s="14" t="s">
        <v>196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4" t="s">
        <v>9</v>
      </c>
      <c r="BK143" s="110">
        <f t="shared" si="14"/>
        <v>0</v>
      </c>
      <c r="BL143" s="14" t="s">
        <v>203</v>
      </c>
      <c r="BM143" s="14" t="s">
        <v>641</v>
      </c>
    </row>
    <row r="144" spans="2:63" s="10" customFormat="1" ht="29.85" customHeight="1">
      <c r="B144" s="150"/>
      <c r="C144" s="151"/>
      <c r="D144" s="160" t="s">
        <v>165</v>
      </c>
      <c r="E144" s="160"/>
      <c r="F144" s="160"/>
      <c r="G144" s="160"/>
      <c r="H144" s="160"/>
      <c r="I144" s="160"/>
      <c r="J144" s="160"/>
      <c r="K144" s="160"/>
      <c r="L144" s="160"/>
      <c r="M144" s="160"/>
      <c r="N144" s="264">
        <f>BK144</f>
        <v>0</v>
      </c>
      <c r="O144" s="265"/>
      <c r="P144" s="265"/>
      <c r="Q144" s="265"/>
      <c r="R144" s="153"/>
      <c r="T144" s="154"/>
      <c r="U144" s="151"/>
      <c r="V144" s="151"/>
      <c r="W144" s="155">
        <f>SUM(W145:W156)</f>
        <v>0</v>
      </c>
      <c r="X144" s="151"/>
      <c r="Y144" s="155">
        <f>SUM(Y145:Y156)</f>
        <v>1.7757500000000002</v>
      </c>
      <c r="Z144" s="151"/>
      <c r="AA144" s="156">
        <f>SUM(AA145:AA156)</f>
        <v>0</v>
      </c>
      <c r="AR144" s="157" t="s">
        <v>84</v>
      </c>
      <c r="AT144" s="158" t="s">
        <v>73</v>
      </c>
      <c r="AU144" s="158" t="s">
        <v>9</v>
      </c>
      <c r="AY144" s="157" t="s">
        <v>196</v>
      </c>
      <c r="BK144" s="159">
        <f>SUM(BK145:BK156)</f>
        <v>0</v>
      </c>
    </row>
    <row r="145" spans="2:65" s="1" customFormat="1" ht="31.5" customHeight="1">
      <c r="B145" s="132"/>
      <c r="C145" s="168" t="s">
        <v>642</v>
      </c>
      <c r="D145" s="168" t="s">
        <v>217</v>
      </c>
      <c r="E145" s="169" t="s">
        <v>643</v>
      </c>
      <c r="F145" s="252" t="s">
        <v>644</v>
      </c>
      <c r="G145" s="251"/>
      <c r="H145" s="251"/>
      <c r="I145" s="251"/>
      <c r="J145" s="170" t="s">
        <v>201</v>
      </c>
      <c r="K145" s="171">
        <v>1</v>
      </c>
      <c r="L145" s="253">
        <v>0</v>
      </c>
      <c r="M145" s="251"/>
      <c r="N145" s="254">
        <f aca="true" t="shared" si="15" ref="N145:N156">ROUND(L145*K145,0)</f>
        <v>0</v>
      </c>
      <c r="O145" s="251"/>
      <c r="P145" s="251"/>
      <c r="Q145" s="251"/>
      <c r="R145" s="134"/>
      <c r="T145" s="165" t="s">
        <v>3</v>
      </c>
      <c r="U145" s="40" t="s">
        <v>39</v>
      </c>
      <c r="V145" s="32"/>
      <c r="W145" s="166">
        <f aca="true" t="shared" si="16" ref="W145:W156">V145*K145</f>
        <v>0</v>
      </c>
      <c r="X145" s="166">
        <v>0.0064</v>
      </c>
      <c r="Y145" s="166">
        <f aca="true" t="shared" si="17" ref="Y145:Y156">X145*K145</f>
        <v>0.0064</v>
      </c>
      <c r="Z145" s="166">
        <v>0</v>
      </c>
      <c r="AA145" s="167">
        <f aca="true" t="shared" si="18" ref="AA145:AA156">Z145*K145</f>
        <v>0</v>
      </c>
      <c r="AR145" s="14" t="s">
        <v>203</v>
      </c>
      <c r="AT145" s="14" t="s">
        <v>217</v>
      </c>
      <c r="AU145" s="14" t="s">
        <v>84</v>
      </c>
      <c r="AY145" s="14" t="s">
        <v>196</v>
      </c>
      <c r="BE145" s="110">
        <f aca="true" t="shared" si="19" ref="BE145:BE156">IF(U145="základní",N145,0)</f>
        <v>0</v>
      </c>
      <c r="BF145" s="110">
        <f aca="true" t="shared" si="20" ref="BF145:BF156">IF(U145="snížená",N145,0)</f>
        <v>0</v>
      </c>
      <c r="BG145" s="110">
        <f aca="true" t="shared" si="21" ref="BG145:BG156">IF(U145="zákl. přenesená",N145,0)</f>
        <v>0</v>
      </c>
      <c r="BH145" s="110">
        <f aca="true" t="shared" si="22" ref="BH145:BH156">IF(U145="sníž. přenesená",N145,0)</f>
        <v>0</v>
      </c>
      <c r="BI145" s="110">
        <f aca="true" t="shared" si="23" ref="BI145:BI156">IF(U145="nulová",N145,0)</f>
        <v>0</v>
      </c>
      <c r="BJ145" s="14" t="s">
        <v>9</v>
      </c>
      <c r="BK145" s="110">
        <f aca="true" t="shared" si="24" ref="BK145:BK156">ROUND(L145*K145,0)</f>
        <v>0</v>
      </c>
      <c r="BL145" s="14" t="s">
        <v>203</v>
      </c>
      <c r="BM145" s="14" t="s">
        <v>645</v>
      </c>
    </row>
    <row r="146" spans="2:65" s="1" customFormat="1" ht="31.5" customHeight="1">
      <c r="B146" s="132"/>
      <c r="C146" s="168" t="s">
        <v>646</v>
      </c>
      <c r="D146" s="168" t="s">
        <v>217</v>
      </c>
      <c r="E146" s="169" t="s">
        <v>227</v>
      </c>
      <c r="F146" s="252" t="s">
        <v>228</v>
      </c>
      <c r="G146" s="251"/>
      <c r="H146" s="251"/>
      <c r="I146" s="251"/>
      <c r="J146" s="170" t="s">
        <v>201</v>
      </c>
      <c r="K146" s="171">
        <v>48</v>
      </c>
      <c r="L146" s="253">
        <v>0</v>
      </c>
      <c r="M146" s="251"/>
      <c r="N146" s="254">
        <f t="shared" si="15"/>
        <v>0</v>
      </c>
      <c r="O146" s="251"/>
      <c r="P146" s="251"/>
      <c r="Q146" s="251"/>
      <c r="R146" s="134"/>
      <c r="T146" s="165" t="s">
        <v>3</v>
      </c>
      <c r="U146" s="40" t="s">
        <v>39</v>
      </c>
      <c r="V146" s="32"/>
      <c r="W146" s="166">
        <f t="shared" si="16"/>
        <v>0</v>
      </c>
      <c r="X146" s="166">
        <v>0.00252</v>
      </c>
      <c r="Y146" s="166">
        <f t="shared" si="17"/>
        <v>0.12096000000000001</v>
      </c>
      <c r="Z146" s="166">
        <v>0</v>
      </c>
      <c r="AA146" s="167">
        <f t="shared" si="18"/>
        <v>0</v>
      </c>
      <c r="AR146" s="14" t="s">
        <v>203</v>
      </c>
      <c r="AT146" s="14" t="s">
        <v>217</v>
      </c>
      <c r="AU146" s="14" t="s">
        <v>84</v>
      </c>
      <c r="AY146" s="14" t="s">
        <v>196</v>
      </c>
      <c r="BE146" s="110">
        <f t="shared" si="19"/>
        <v>0</v>
      </c>
      <c r="BF146" s="110">
        <f t="shared" si="20"/>
        <v>0</v>
      </c>
      <c r="BG146" s="110">
        <f t="shared" si="21"/>
        <v>0</v>
      </c>
      <c r="BH146" s="110">
        <f t="shared" si="22"/>
        <v>0</v>
      </c>
      <c r="BI146" s="110">
        <f t="shared" si="23"/>
        <v>0</v>
      </c>
      <c r="BJ146" s="14" t="s">
        <v>9</v>
      </c>
      <c r="BK146" s="110">
        <f t="shared" si="24"/>
        <v>0</v>
      </c>
      <c r="BL146" s="14" t="s">
        <v>203</v>
      </c>
      <c r="BM146" s="14" t="s">
        <v>647</v>
      </c>
    </row>
    <row r="147" spans="2:65" s="1" customFormat="1" ht="31.5" customHeight="1">
      <c r="B147" s="132"/>
      <c r="C147" s="168" t="s">
        <v>280</v>
      </c>
      <c r="D147" s="168" t="s">
        <v>217</v>
      </c>
      <c r="E147" s="169" t="s">
        <v>648</v>
      </c>
      <c r="F147" s="252" t="s">
        <v>649</v>
      </c>
      <c r="G147" s="251"/>
      <c r="H147" s="251"/>
      <c r="I147" s="251"/>
      <c r="J147" s="170" t="s">
        <v>201</v>
      </c>
      <c r="K147" s="171">
        <v>27</v>
      </c>
      <c r="L147" s="253">
        <v>0</v>
      </c>
      <c r="M147" s="251"/>
      <c r="N147" s="254">
        <f t="shared" si="15"/>
        <v>0</v>
      </c>
      <c r="O147" s="251"/>
      <c r="P147" s="251"/>
      <c r="Q147" s="251"/>
      <c r="R147" s="134"/>
      <c r="T147" s="165" t="s">
        <v>3</v>
      </c>
      <c r="U147" s="40" t="s">
        <v>39</v>
      </c>
      <c r="V147" s="32"/>
      <c r="W147" s="166">
        <f t="shared" si="16"/>
        <v>0</v>
      </c>
      <c r="X147" s="166">
        <v>0.0035</v>
      </c>
      <c r="Y147" s="166">
        <f t="shared" si="17"/>
        <v>0.0945</v>
      </c>
      <c r="Z147" s="166">
        <v>0</v>
      </c>
      <c r="AA147" s="167">
        <f t="shared" si="18"/>
        <v>0</v>
      </c>
      <c r="AR147" s="14" t="s">
        <v>203</v>
      </c>
      <c r="AT147" s="14" t="s">
        <v>217</v>
      </c>
      <c r="AU147" s="14" t="s">
        <v>84</v>
      </c>
      <c r="AY147" s="14" t="s">
        <v>196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4" t="s">
        <v>9</v>
      </c>
      <c r="BK147" s="110">
        <f t="shared" si="24"/>
        <v>0</v>
      </c>
      <c r="BL147" s="14" t="s">
        <v>203</v>
      </c>
      <c r="BM147" s="14" t="s">
        <v>650</v>
      </c>
    </row>
    <row r="148" spans="2:65" s="1" customFormat="1" ht="31.5" customHeight="1">
      <c r="B148" s="132"/>
      <c r="C148" s="168" t="s">
        <v>651</v>
      </c>
      <c r="D148" s="168" t="s">
        <v>217</v>
      </c>
      <c r="E148" s="169" t="s">
        <v>231</v>
      </c>
      <c r="F148" s="252" t="s">
        <v>232</v>
      </c>
      <c r="G148" s="251"/>
      <c r="H148" s="251"/>
      <c r="I148" s="251"/>
      <c r="J148" s="170" t="s">
        <v>201</v>
      </c>
      <c r="K148" s="171">
        <v>44</v>
      </c>
      <c r="L148" s="253">
        <v>0</v>
      </c>
      <c r="M148" s="251"/>
      <c r="N148" s="254">
        <f t="shared" si="15"/>
        <v>0</v>
      </c>
      <c r="O148" s="251"/>
      <c r="P148" s="251"/>
      <c r="Q148" s="251"/>
      <c r="R148" s="134"/>
      <c r="T148" s="165" t="s">
        <v>3</v>
      </c>
      <c r="U148" s="40" t="s">
        <v>39</v>
      </c>
      <c r="V148" s="32"/>
      <c r="W148" s="166">
        <f t="shared" si="16"/>
        <v>0</v>
      </c>
      <c r="X148" s="166">
        <v>0.00586</v>
      </c>
      <c r="Y148" s="166">
        <f t="shared" si="17"/>
        <v>0.25784</v>
      </c>
      <c r="Z148" s="166">
        <v>0</v>
      </c>
      <c r="AA148" s="167">
        <f t="shared" si="18"/>
        <v>0</v>
      </c>
      <c r="AR148" s="14" t="s">
        <v>203</v>
      </c>
      <c r="AT148" s="14" t="s">
        <v>217</v>
      </c>
      <c r="AU148" s="14" t="s">
        <v>84</v>
      </c>
      <c r="AY148" s="14" t="s">
        <v>196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4" t="s">
        <v>9</v>
      </c>
      <c r="BK148" s="110">
        <f t="shared" si="24"/>
        <v>0</v>
      </c>
      <c r="BL148" s="14" t="s">
        <v>203</v>
      </c>
      <c r="BM148" s="14" t="s">
        <v>652</v>
      </c>
    </row>
    <row r="149" spans="2:65" s="1" customFormat="1" ht="31.5" customHeight="1">
      <c r="B149" s="132"/>
      <c r="C149" s="168" t="s">
        <v>234</v>
      </c>
      <c r="D149" s="168" t="s">
        <v>217</v>
      </c>
      <c r="E149" s="169" t="s">
        <v>653</v>
      </c>
      <c r="F149" s="252" t="s">
        <v>654</v>
      </c>
      <c r="G149" s="251"/>
      <c r="H149" s="251"/>
      <c r="I149" s="251"/>
      <c r="J149" s="170" t="s">
        <v>201</v>
      </c>
      <c r="K149" s="171">
        <v>21</v>
      </c>
      <c r="L149" s="253">
        <v>0</v>
      </c>
      <c r="M149" s="251"/>
      <c r="N149" s="254">
        <f t="shared" si="15"/>
        <v>0</v>
      </c>
      <c r="O149" s="251"/>
      <c r="P149" s="251"/>
      <c r="Q149" s="251"/>
      <c r="R149" s="134"/>
      <c r="T149" s="165" t="s">
        <v>3</v>
      </c>
      <c r="U149" s="40" t="s">
        <v>39</v>
      </c>
      <c r="V149" s="32"/>
      <c r="W149" s="166">
        <f t="shared" si="16"/>
        <v>0</v>
      </c>
      <c r="X149" s="166">
        <v>0.01484</v>
      </c>
      <c r="Y149" s="166">
        <f t="shared" si="17"/>
        <v>0.31164000000000003</v>
      </c>
      <c r="Z149" s="166">
        <v>0</v>
      </c>
      <c r="AA149" s="167">
        <f t="shared" si="18"/>
        <v>0</v>
      </c>
      <c r="AR149" s="14" t="s">
        <v>203</v>
      </c>
      <c r="AT149" s="14" t="s">
        <v>217</v>
      </c>
      <c r="AU149" s="14" t="s">
        <v>84</v>
      </c>
      <c r="AY149" s="14" t="s">
        <v>196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4" t="s">
        <v>9</v>
      </c>
      <c r="BK149" s="110">
        <f t="shared" si="24"/>
        <v>0</v>
      </c>
      <c r="BL149" s="14" t="s">
        <v>203</v>
      </c>
      <c r="BM149" s="14" t="s">
        <v>655</v>
      </c>
    </row>
    <row r="150" spans="2:65" s="1" customFormat="1" ht="31.5" customHeight="1">
      <c r="B150" s="132"/>
      <c r="C150" s="168" t="s">
        <v>238</v>
      </c>
      <c r="D150" s="168" t="s">
        <v>217</v>
      </c>
      <c r="E150" s="169" t="s">
        <v>656</v>
      </c>
      <c r="F150" s="252" t="s">
        <v>657</v>
      </c>
      <c r="G150" s="251"/>
      <c r="H150" s="251"/>
      <c r="I150" s="251"/>
      <c r="J150" s="170" t="s">
        <v>201</v>
      </c>
      <c r="K150" s="171">
        <v>32</v>
      </c>
      <c r="L150" s="253">
        <v>0</v>
      </c>
      <c r="M150" s="251"/>
      <c r="N150" s="254">
        <f t="shared" si="15"/>
        <v>0</v>
      </c>
      <c r="O150" s="251"/>
      <c r="P150" s="251"/>
      <c r="Q150" s="251"/>
      <c r="R150" s="134"/>
      <c r="T150" s="165" t="s">
        <v>3</v>
      </c>
      <c r="U150" s="40" t="s">
        <v>39</v>
      </c>
      <c r="V150" s="32"/>
      <c r="W150" s="166">
        <f t="shared" si="16"/>
        <v>0</v>
      </c>
      <c r="X150" s="166">
        <v>0.0229</v>
      </c>
      <c r="Y150" s="166">
        <f t="shared" si="17"/>
        <v>0.7328</v>
      </c>
      <c r="Z150" s="166">
        <v>0</v>
      </c>
      <c r="AA150" s="167">
        <f t="shared" si="18"/>
        <v>0</v>
      </c>
      <c r="AR150" s="14" t="s">
        <v>203</v>
      </c>
      <c r="AT150" s="14" t="s">
        <v>217</v>
      </c>
      <c r="AU150" s="14" t="s">
        <v>84</v>
      </c>
      <c r="AY150" s="14" t="s">
        <v>196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4" t="s">
        <v>9</v>
      </c>
      <c r="BK150" s="110">
        <f t="shared" si="24"/>
        <v>0</v>
      </c>
      <c r="BL150" s="14" t="s">
        <v>203</v>
      </c>
      <c r="BM150" s="14" t="s">
        <v>658</v>
      </c>
    </row>
    <row r="151" spans="2:65" s="1" customFormat="1" ht="31.5" customHeight="1">
      <c r="B151" s="132"/>
      <c r="C151" s="168" t="s">
        <v>226</v>
      </c>
      <c r="D151" s="168" t="s">
        <v>217</v>
      </c>
      <c r="E151" s="169" t="s">
        <v>659</v>
      </c>
      <c r="F151" s="252" t="s">
        <v>660</v>
      </c>
      <c r="G151" s="251"/>
      <c r="H151" s="251"/>
      <c r="I151" s="251"/>
      <c r="J151" s="170" t="s">
        <v>201</v>
      </c>
      <c r="K151" s="171">
        <v>8</v>
      </c>
      <c r="L151" s="253">
        <v>0</v>
      </c>
      <c r="M151" s="251"/>
      <c r="N151" s="254">
        <f t="shared" si="15"/>
        <v>0</v>
      </c>
      <c r="O151" s="251"/>
      <c r="P151" s="251"/>
      <c r="Q151" s="251"/>
      <c r="R151" s="134"/>
      <c r="T151" s="165" t="s">
        <v>3</v>
      </c>
      <c r="U151" s="40" t="s">
        <v>39</v>
      </c>
      <c r="V151" s="32"/>
      <c r="W151" s="166">
        <f t="shared" si="16"/>
        <v>0</v>
      </c>
      <c r="X151" s="166">
        <v>0.02534</v>
      </c>
      <c r="Y151" s="166">
        <f t="shared" si="17"/>
        <v>0.20272</v>
      </c>
      <c r="Z151" s="166">
        <v>0</v>
      </c>
      <c r="AA151" s="167">
        <f t="shared" si="18"/>
        <v>0</v>
      </c>
      <c r="AR151" s="14" t="s">
        <v>203</v>
      </c>
      <c r="AT151" s="14" t="s">
        <v>217</v>
      </c>
      <c r="AU151" s="14" t="s">
        <v>84</v>
      </c>
      <c r="AY151" s="14" t="s">
        <v>196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9</v>
      </c>
      <c r="BK151" s="110">
        <f t="shared" si="24"/>
        <v>0</v>
      </c>
      <c r="BL151" s="14" t="s">
        <v>203</v>
      </c>
      <c r="BM151" s="14" t="s">
        <v>661</v>
      </c>
    </row>
    <row r="152" spans="2:65" s="1" customFormat="1" ht="31.5" customHeight="1">
      <c r="B152" s="132"/>
      <c r="C152" s="168" t="s">
        <v>662</v>
      </c>
      <c r="D152" s="168" t="s">
        <v>217</v>
      </c>
      <c r="E152" s="169" t="s">
        <v>663</v>
      </c>
      <c r="F152" s="252" t="s">
        <v>664</v>
      </c>
      <c r="G152" s="251"/>
      <c r="H152" s="251"/>
      <c r="I152" s="251"/>
      <c r="J152" s="170" t="s">
        <v>250</v>
      </c>
      <c r="K152" s="171">
        <v>1</v>
      </c>
      <c r="L152" s="253">
        <v>0</v>
      </c>
      <c r="M152" s="251"/>
      <c r="N152" s="254">
        <f t="shared" si="15"/>
        <v>0</v>
      </c>
      <c r="O152" s="251"/>
      <c r="P152" s="251"/>
      <c r="Q152" s="251"/>
      <c r="R152" s="134"/>
      <c r="T152" s="165" t="s">
        <v>3</v>
      </c>
      <c r="U152" s="40" t="s">
        <v>39</v>
      </c>
      <c r="V152" s="32"/>
      <c r="W152" s="166">
        <f t="shared" si="16"/>
        <v>0</v>
      </c>
      <c r="X152" s="166">
        <v>0.00338</v>
      </c>
      <c r="Y152" s="166">
        <f t="shared" si="17"/>
        <v>0.00338</v>
      </c>
      <c r="Z152" s="166">
        <v>0</v>
      </c>
      <c r="AA152" s="167">
        <f t="shared" si="18"/>
        <v>0</v>
      </c>
      <c r="AR152" s="14" t="s">
        <v>203</v>
      </c>
      <c r="AT152" s="14" t="s">
        <v>217</v>
      </c>
      <c r="AU152" s="14" t="s">
        <v>84</v>
      </c>
      <c r="AY152" s="14" t="s">
        <v>196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9</v>
      </c>
      <c r="BK152" s="110">
        <f t="shared" si="24"/>
        <v>0</v>
      </c>
      <c r="BL152" s="14" t="s">
        <v>203</v>
      </c>
      <c r="BM152" s="14" t="s">
        <v>665</v>
      </c>
    </row>
    <row r="153" spans="2:65" s="1" customFormat="1" ht="31.5" customHeight="1">
      <c r="B153" s="132"/>
      <c r="C153" s="168" t="s">
        <v>666</v>
      </c>
      <c r="D153" s="168" t="s">
        <v>217</v>
      </c>
      <c r="E153" s="169" t="s">
        <v>667</v>
      </c>
      <c r="F153" s="252" t="s">
        <v>668</v>
      </c>
      <c r="G153" s="251"/>
      <c r="H153" s="251"/>
      <c r="I153" s="251"/>
      <c r="J153" s="170" t="s">
        <v>201</v>
      </c>
      <c r="K153" s="171">
        <v>111</v>
      </c>
      <c r="L153" s="253">
        <v>0</v>
      </c>
      <c r="M153" s="251"/>
      <c r="N153" s="254">
        <f t="shared" si="15"/>
        <v>0</v>
      </c>
      <c r="O153" s="251"/>
      <c r="P153" s="251"/>
      <c r="Q153" s="251"/>
      <c r="R153" s="134"/>
      <c r="T153" s="165" t="s">
        <v>3</v>
      </c>
      <c r="U153" s="40" t="s">
        <v>39</v>
      </c>
      <c r="V153" s="32"/>
      <c r="W153" s="166">
        <f t="shared" si="16"/>
        <v>0</v>
      </c>
      <c r="X153" s="166">
        <v>0.0004</v>
      </c>
      <c r="Y153" s="166">
        <f t="shared" si="17"/>
        <v>0.0444</v>
      </c>
      <c r="Z153" s="166">
        <v>0</v>
      </c>
      <c r="AA153" s="167">
        <f t="shared" si="18"/>
        <v>0</v>
      </c>
      <c r="AR153" s="14" t="s">
        <v>203</v>
      </c>
      <c r="AT153" s="14" t="s">
        <v>217</v>
      </c>
      <c r="AU153" s="14" t="s">
        <v>84</v>
      </c>
      <c r="AY153" s="14" t="s">
        <v>196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9</v>
      </c>
      <c r="BK153" s="110">
        <f t="shared" si="24"/>
        <v>0</v>
      </c>
      <c r="BL153" s="14" t="s">
        <v>203</v>
      </c>
      <c r="BM153" s="14" t="s">
        <v>669</v>
      </c>
    </row>
    <row r="154" spans="2:65" s="1" customFormat="1" ht="31.5" customHeight="1">
      <c r="B154" s="132"/>
      <c r="C154" s="168" t="s">
        <v>670</v>
      </c>
      <c r="D154" s="168" t="s">
        <v>217</v>
      </c>
      <c r="E154" s="169" t="s">
        <v>235</v>
      </c>
      <c r="F154" s="252" t="s">
        <v>236</v>
      </c>
      <c r="G154" s="251"/>
      <c r="H154" s="251"/>
      <c r="I154" s="251"/>
      <c r="J154" s="170" t="s">
        <v>201</v>
      </c>
      <c r="K154" s="171">
        <v>103</v>
      </c>
      <c r="L154" s="253">
        <v>0</v>
      </c>
      <c r="M154" s="251"/>
      <c r="N154" s="254">
        <f t="shared" si="15"/>
        <v>0</v>
      </c>
      <c r="O154" s="251"/>
      <c r="P154" s="251"/>
      <c r="Q154" s="251"/>
      <c r="R154" s="134"/>
      <c r="T154" s="165" t="s">
        <v>3</v>
      </c>
      <c r="U154" s="40" t="s">
        <v>39</v>
      </c>
      <c r="V154" s="32"/>
      <c r="W154" s="166">
        <f t="shared" si="16"/>
        <v>0</v>
      </c>
      <c r="X154" s="166">
        <v>1E-05</v>
      </c>
      <c r="Y154" s="166">
        <f t="shared" si="17"/>
        <v>0.00103</v>
      </c>
      <c r="Z154" s="166">
        <v>0</v>
      </c>
      <c r="AA154" s="167">
        <f t="shared" si="18"/>
        <v>0</v>
      </c>
      <c r="AR154" s="14" t="s">
        <v>203</v>
      </c>
      <c r="AT154" s="14" t="s">
        <v>217</v>
      </c>
      <c r="AU154" s="14" t="s">
        <v>84</v>
      </c>
      <c r="AY154" s="14" t="s">
        <v>196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9</v>
      </c>
      <c r="BK154" s="110">
        <f t="shared" si="24"/>
        <v>0</v>
      </c>
      <c r="BL154" s="14" t="s">
        <v>203</v>
      </c>
      <c r="BM154" s="14" t="s">
        <v>671</v>
      </c>
    </row>
    <row r="155" spans="2:65" s="1" customFormat="1" ht="31.5" customHeight="1">
      <c r="B155" s="132"/>
      <c r="C155" s="168" t="s">
        <v>510</v>
      </c>
      <c r="D155" s="168" t="s">
        <v>217</v>
      </c>
      <c r="E155" s="169" t="s">
        <v>672</v>
      </c>
      <c r="F155" s="252" t="s">
        <v>673</v>
      </c>
      <c r="G155" s="251"/>
      <c r="H155" s="251"/>
      <c r="I155" s="251"/>
      <c r="J155" s="170" t="s">
        <v>201</v>
      </c>
      <c r="K155" s="171">
        <v>8</v>
      </c>
      <c r="L155" s="253">
        <v>0</v>
      </c>
      <c r="M155" s="251"/>
      <c r="N155" s="254">
        <f t="shared" si="15"/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 t="shared" si="16"/>
        <v>0</v>
      </c>
      <c r="X155" s="166">
        <v>1E-05</v>
      </c>
      <c r="Y155" s="166">
        <f t="shared" si="17"/>
        <v>8E-05</v>
      </c>
      <c r="Z155" s="166">
        <v>0</v>
      </c>
      <c r="AA155" s="167">
        <f t="shared" si="18"/>
        <v>0</v>
      </c>
      <c r="AR155" s="14" t="s">
        <v>203</v>
      </c>
      <c r="AT155" s="14" t="s">
        <v>217</v>
      </c>
      <c r="AU155" s="14" t="s">
        <v>84</v>
      </c>
      <c r="AY155" s="14" t="s">
        <v>196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9</v>
      </c>
      <c r="BK155" s="110">
        <f t="shared" si="24"/>
        <v>0</v>
      </c>
      <c r="BL155" s="14" t="s">
        <v>203</v>
      </c>
      <c r="BM155" s="14" t="s">
        <v>674</v>
      </c>
    </row>
    <row r="156" spans="2:65" s="1" customFormat="1" ht="31.5" customHeight="1">
      <c r="B156" s="132"/>
      <c r="C156" s="168" t="s">
        <v>675</v>
      </c>
      <c r="D156" s="168" t="s">
        <v>217</v>
      </c>
      <c r="E156" s="169" t="s">
        <v>239</v>
      </c>
      <c r="F156" s="252" t="s">
        <v>240</v>
      </c>
      <c r="G156" s="251"/>
      <c r="H156" s="251"/>
      <c r="I156" s="251"/>
      <c r="J156" s="170" t="s">
        <v>224</v>
      </c>
      <c r="K156" s="172">
        <v>0</v>
      </c>
      <c r="L156" s="253">
        <v>0</v>
      </c>
      <c r="M156" s="251"/>
      <c r="N156" s="254">
        <f t="shared" si="15"/>
        <v>0</v>
      </c>
      <c r="O156" s="251"/>
      <c r="P156" s="251"/>
      <c r="Q156" s="251"/>
      <c r="R156" s="134"/>
      <c r="T156" s="165" t="s">
        <v>3</v>
      </c>
      <c r="U156" s="40" t="s">
        <v>39</v>
      </c>
      <c r="V156" s="32"/>
      <c r="W156" s="166">
        <f t="shared" si="16"/>
        <v>0</v>
      </c>
      <c r="X156" s="166">
        <v>0</v>
      </c>
      <c r="Y156" s="166">
        <f t="shared" si="17"/>
        <v>0</v>
      </c>
      <c r="Z156" s="166">
        <v>0</v>
      </c>
      <c r="AA156" s="167">
        <f t="shared" si="18"/>
        <v>0</v>
      </c>
      <c r="AR156" s="14" t="s">
        <v>203</v>
      </c>
      <c r="AT156" s="14" t="s">
        <v>217</v>
      </c>
      <c r="AU156" s="14" t="s">
        <v>84</v>
      </c>
      <c r="AY156" s="14" t="s">
        <v>196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4" t="s">
        <v>9</v>
      </c>
      <c r="BK156" s="110">
        <f t="shared" si="24"/>
        <v>0</v>
      </c>
      <c r="BL156" s="14" t="s">
        <v>203</v>
      </c>
      <c r="BM156" s="14" t="s">
        <v>676</v>
      </c>
    </row>
    <row r="157" spans="2:63" s="10" customFormat="1" ht="29.85" customHeight="1">
      <c r="B157" s="150"/>
      <c r="C157" s="151"/>
      <c r="D157" s="160" t="s">
        <v>166</v>
      </c>
      <c r="E157" s="160"/>
      <c r="F157" s="160"/>
      <c r="G157" s="160"/>
      <c r="H157" s="160"/>
      <c r="I157" s="160"/>
      <c r="J157" s="160"/>
      <c r="K157" s="160"/>
      <c r="L157" s="160"/>
      <c r="M157" s="160"/>
      <c r="N157" s="264">
        <f>BK157</f>
        <v>0</v>
      </c>
      <c r="O157" s="265"/>
      <c r="P157" s="265"/>
      <c r="Q157" s="265"/>
      <c r="R157" s="153"/>
      <c r="T157" s="154"/>
      <c r="U157" s="151"/>
      <c r="V157" s="151"/>
      <c r="W157" s="155">
        <f>SUM(W158:W172)</f>
        <v>0</v>
      </c>
      <c r="X157" s="151"/>
      <c r="Y157" s="155">
        <f>SUM(Y158:Y172)</f>
        <v>0.18492999999999998</v>
      </c>
      <c r="Z157" s="151"/>
      <c r="AA157" s="156">
        <f>SUM(AA158:AA172)</f>
        <v>0</v>
      </c>
      <c r="AR157" s="157" t="s">
        <v>84</v>
      </c>
      <c r="AT157" s="158" t="s">
        <v>73</v>
      </c>
      <c r="AU157" s="158" t="s">
        <v>9</v>
      </c>
      <c r="AY157" s="157" t="s">
        <v>196</v>
      </c>
      <c r="BK157" s="159">
        <f>SUM(BK158:BK172)</f>
        <v>0</v>
      </c>
    </row>
    <row r="158" spans="2:65" s="1" customFormat="1" ht="31.5" customHeight="1">
      <c r="B158" s="132"/>
      <c r="C158" s="168" t="s">
        <v>504</v>
      </c>
      <c r="D158" s="168" t="s">
        <v>217</v>
      </c>
      <c r="E158" s="169" t="s">
        <v>677</v>
      </c>
      <c r="F158" s="252" t="s">
        <v>678</v>
      </c>
      <c r="G158" s="251"/>
      <c r="H158" s="251"/>
      <c r="I158" s="251"/>
      <c r="J158" s="170" t="s">
        <v>250</v>
      </c>
      <c r="K158" s="171">
        <v>1</v>
      </c>
      <c r="L158" s="253">
        <v>0</v>
      </c>
      <c r="M158" s="251"/>
      <c r="N158" s="254">
        <f aca="true" t="shared" si="25" ref="N158:N172">ROUND(L158*K158,0)</f>
        <v>0</v>
      </c>
      <c r="O158" s="251"/>
      <c r="P158" s="251"/>
      <c r="Q158" s="251"/>
      <c r="R158" s="134"/>
      <c r="T158" s="165" t="s">
        <v>3</v>
      </c>
      <c r="U158" s="40" t="s">
        <v>39</v>
      </c>
      <c r="V158" s="32"/>
      <c r="W158" s="166">
        <f aca="true" t="shared" si="26" ref="W158:W172">V158*K158</f>
        <v>0</v>
      </c>
      <c r="X158" s="166">
        <v>0.01448</v>
      </c>
      <c r="Y158" s="166">
        <f aca="true" t="shared" si="27" ref="Y158:Y172">X158*K158</f>
        <v>0.01448</v>
      </c>
      <c r="Z158" s="166">
        <v>0</v>
      </c>
      <c r="AA158" s="167">
        <f aca="true" t="shared" si="28" ref="AA158:AA172">Z158*K158</f>
        <v>0</v>
      </c>
      <c r="AR158" s="14" t="s">
        <v>203</v>
      </c>
      <c r="AT158" s="14" t="s">
        <v>217</v>
      </c>
      <c r="AU158" s="14" t="s">
        <v>84</v>
      </c>
      <c r="AY158" s="14" t="s">
        <v>196</v>
      </c>
      <c r="BE158" s="110">
        <f aca="true" t="shared" si="29" ref="BE158:BE172">IF(U158="základní",N158,0)</f>
        <v>0</v>
      </c>
      <c r="BF158" s="110">
        <f aca="true" t="shared" si="30" ref="BF158:BF172">IF(U158="snížená",N158,0)</f>
        <v>0</v>
      </c>
      <c r="BG158" s="110">
        <f aca="true" t="shared" si="31" ref="BG158:BG172">IF(U158="zákl. přenesená",N158,0)</f>
        <v>0</v>
      </c>
      <c r="BH158" s="110">
        <f aca="true" t="shared" si="32" ref="BH158:BH172">IF(U158="sníž. přenesená",N158,0)</f>
        <v>0</v>
      </c>
      <c r="BI158" s="110">
        <f aca="true" t="shared" si="33" ref="BI158:BI172">IF(U158="nulová",N158,0)</f>
        <v>0</v>
      </c>
      <c r="BJ158" s="14" t="s">
        <v>9</v>
      </c>
      <c r="BK158" s="110">
        <f aca="true" t="shared" si="34" ref="BK158:BK172">ROUND(L158*K158,0)</f>
        <v>0</v>
      </c>
      <c r="BL158" s="14" t="s">
        <v>203</v>
      </c>
      <c r="BM158" s="14" t="s">
        <v>679</v>
      </c>
    </row>
    <row r="159" spans="2:65" s="1" customFormat="1" ht="31.5" customHeight="1">
      <c r="B159" s="132"/>
      <c r="C159" s="168" t="s">
        <v>495</v>
      </c>
      <c r="D159" s="168" t="s">
        <v>217</v>
      </c>
      <c r="E159" s="169" t="s">
        <v>680</v>
      </c>
      <c r="F159" s="252" t="s">
        <v>681</v>
      </c>
      <c r="G159" s="251"/>
      <c r="H159" s="251"/>
      <c r="I159" s="251"/>
      <c r="J159" s="170" t="s">
        <v>250</v>
      </c>
      <c r="K159" s="171">
        <v>1</v>
      </c>
      <c r="L159" s="253">
        <v>0</v>
      </c>
      <c r="M159" s="251"/>
      <c r="N159" s="254">
        <f t="shared" si="25"/>
        <v>0</v>
      </c>
      <c r="O159" s="251"/>
      <c r="P159" s="251"/>
      <c r="Q159" s="251"/>
      <c r="R159" s="134"/>
      <c r="T159" s="165" t="s">
        <v>3</v>
      </c>
      <c r="U159" s="40" t="s">
        <v>39</v>
      </c>
      <c r="V159" s="32"/>
      <c r="W159" s="166">
        <f t="shared" si="26"/>
        <v>0</v>
      </c>
      <c r="X159" s="166">
        <v>0.02708</v>
      </c>
      <c r="Y159" s="166">
        <f t="shared" si="27"/>
        <v>0.02708</v>
      </c>
      <c r="Z159" s="166">
        <v>0</v>
      </c>
      <c r="AA159" s="167">
        <f t="shared" si="28"/>
        <v>0</v>
      </c>
      <c r="AR159" s="14" t="s">
        <v>203</v>
      </c>
      <c r="AT159" s="14" t="s">
        <v>217</v>
      </c>
      <c r="AU159" s="14" t="s">
        <v>84</v>
      </c>
      <c r="AY159" s="14" t="s">
        <v>196</v>
      </c>
      <c r="BE159" s="110">
        <f t="shared" si="29"/>
        <v>0</v>
      </c>
      <c r="BF159" s="110">
        <f t="shared" si="30"/>
        <v>0</v>
      </c>
      <c r="BG159" s="110">
        <f t="shared" si="31"/>
        <v>0</v>
      </c>
      <c r="BH159" s="110">
        <f t="shared" si="32"/>
        <v>0</v>
      </c>
      <c r="BI159" s="110">
        <f t="shared" si="33"/>
        <v>0</v>
      </c>
      <c r="BJ159" s="14" t="s">
        <v>9</v>
      </c>
      <c r="BK159" s="110">
        <f t="shared" si="34"/>
        <v>0</v>
      </c>
      <c r="BL159" s="14" t="s">
        <v>203</v>
      </c>
      <c r="BM159" s="14" t="s">
        <v>682</v>
      </c>
    </row>
    <row r="160" spans="2:65" s="1" customFormat="1" ht="22.5" customHeight="1">
      <c r="B160" s="132"/>
      <c r="C160" s="168" t="s">
        <v>10</v>
      </c>
      <c r="D160" s="168" t="s">
        <v>217</v>
      </c>
      <c r="E160" s="169" t="s">
        <v>243</v>
      </c>
      <c r="F160" s="252" t="s">
        <v>244</v>
      </c>
      <c r="G160" s="251"/>
      <c r="H160" s="251"/>
      <c r="I160" s="251"/>
      <c r="J160" s="170" t="s">
        <v>245</v>
      </c>
      <c r="K160" s="171">
        <v>50</v>
      </c>
      <c r="L160" s="253">
        <v>0</v>
      </c>
      <c r="M160" s="251"/>
      <c r="N160" s="254">
        <f t="shared" si="25"/>
        <v>0</v>
      </c>
      <c r="O160" s="251"/>
      <c r="P160" s="251"/>
      <c r="Q160" s="251"/>
      <c r="R160" s="134"/>
      <c r="T160" s="165" t="s">
        <v>3</v>
      </c>
      <c r="U160" s="40" t="s">
        <v>39</v>
      </c>
      <c r="V160" s="32"/>
      <c r="W160" s="166">
        <f t="shared" si="26"/>
        <v>0</v>
      </c>
      <c r="X160" s="166">
        <v>0.00113</v>
      </c>
      <c r="Y160" s="166">
        <f t="shared" si="27"/>
        <v>0.056499999999999995</v>
      </c>
      <c r="Z160" s="166">
        <v>0</v>
      </c>
      <c r="AA160" s="167">
        <f t="shared" si="28"/>
        <v>0</v>
      </c>
      <c r="AR160" s="14" t="s">
        <v>203</v>
      </c>
      <c r="AT160" s="14" t="s">
        <v>217</v>
      </c>
      <c r="AU160" s="14" t="s">
        <v>84</v>
      </c>
      <c r="AY160" s="14" t="s">
        <v>196</v>
      </c>
      <c r="BE160" s="110">
        <f t="shared" si="29"/>
        <v>0</v>
      </c>
      <c r="BF160" s="110">
        <f t="shared" si="30"/>
        <v>0</v>
      </c>
      <c r="BG160" s="110">
        <f t="shared" si="31"/>
        <v>0</v>
      </c>
      <c r="BH160" s="110">
        <f t="shared" si="32"/>
        <v>0</v>
      </c>
      <c r="BI160" s="110">
        <f t="shared" si="33"/>
        <v>0</v>
      </c>
      <c r="BJ160" s="14" t="s">
        <v>9</v>
      </c>
      <c r="BK160" s="110">
        <f t="shared" si="34"/>
        <v>0</v>
      </c>
      <c r="BL160" s="14" t="s">
        <v>203</v>
      </c>
      <c r="BM160" s="14" t="s">
        <v>683</v>
      </c>
    </row>
    <row r="161" spans="2:65" s="1" customFormat="1" ht="31.5" customHeight="1">
      <c r="B161" s="132"/>
      <c r="C161" s="168" t="s">
        <v>684</v>
      </c>
      <c r="D161" s="168" t="s">
        <v>217</v>
      </c>
      <c r="E161" s="169" t="s">
        <v>685</v>
      </c>
      <c r="F161" s="252" t="s">
        <v>686</v>
      </c>
      <c r="G161" s="251"/>
      <c r="H161" s="251"/>
      <c r="I161" s="251"/>
      <c r="J161" s="170" t="s">
        <v>250</v>
      </c>
      <c r="K161" s="171">
        <v>1</v>
      </c>
      <c r="L161" s="253">
        <v>0</v>
      </c>
      <c r="M161" s="251"/>
      <c r="N161" s="254">
        <f t="shared" si="25"/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 t="shared" si="26"/>
        <v>0</v>
      </c>
      <c r="X161" s="166">
        <v>0</v>
      </c>
      <c r="Y161" s="166">
        <f t="shared" si="27"/>
        <v>0</v>
      </c>
      <c r="Z161" s="166">
        <v>0</v>
      </c>
      <c r="AA161" s="167">
        <f t="shared" si="28"/>
        <v>0</v>
      </c>
      <c r="AR161" s="14" t="s">
        <v>203</v>
      </c>
      <c r="AT161" s="14" t="s">
        <v>217</v>
      </c>
      <c r="AU161" s="14" t="s">
        <v>84</v>
      </c>
      <c r="AY161" s="14" t="s">
        <v>196</v>
      </c>
      <c r="BE161" s="110">
        <f t="shared" si="29"/>
        <v>0</v>
      </c>
      <c r="BF161" s="110">
        <f t="shared" si="30"/>
        <v>0</v>
      </c>
      <c r="BG161" s="110">
        <f t="shared" si="31"/>
        <v>0</v>
      </c>
      <c r="BH161" s="110">
        <f t="shared" si="32"/>
        <v>0</v>
      </c>
      <c r="BI161" s="110">
        <f t="shared" si="33"/>
        <v>0</v>
      </c>
      <c r="BJ161" s="14" t="s">
        <v>9</v>
      </c>
      <c r="BK161" s="110">
        <f t="shared" si="34"/>
        <v>0</v>
      </c>
      <c r="BL161" s="14" t="s">
        <v>203</v>
      </c>
      <c r="BM161" s="14" t="s">
        <v>687</v>
      </c>
    </row>
    <row r="162" spans="2:65" s="1" customFormat="1" ht="31.5" customHeight="1">
      <c r="B162" s="132"/>
      <c r="C162" s="168" t="s">
        <v>688</v>
      </c>
      <c r="D162" s="168" t="s">
        <v>217</v>
      </c>
      <c r="E162" s="169" t="s">
        <v>689</v>
      </c>
      <c r="F162" s="252" t="s">
        <v>690</v>
      </c>
      <c r="G162" s="251"/>
      <c r="H162" s="251"/>
      <c r="I162" s="251"/>
      <c r="J162" s="170" t="s">
        <v>250</v>
      </c>
      <c r="K162" s="171">
        <v>2</v>
      </c>
      <c r="L162" s="253">
        <v>0</v>
      </c>
      <c r="M162" s="251"/>
      <c r="N162" s="254">
        <f t="shared" si="25"/>
        <v>0</v>
      </c>
      <c r="O162" s="251"/>
      <c r="P162" s="251"/>
      <c r="Q162" s="251"/>
      <c r="R162" s="134"/>
      <c r="T162" s="165" t="s">
        <v>3</v>
      </c>
      <c r="U162" s="40" t="s">
        <v>39</v>
      </c>
      <c r="V162" s="32"/>
      <c r="W162" s="166">
        <f t="shared" si="26"/>
        <v>0</v>
      </c>
      <c r="X162" s="166">
        <v>0</v>
      </c>
      <c r="Y162" s="166">
        <f t="shared" si="27"/>
        <v>0</v>
      </c>
      <c r="Z162" s="166">
        <v>0</v>
      </c>
      <c r="AA162" s="167">
        <f t="shared" si="28"/>
        <v>0</v>
      </c>
      <c r="AR162" s="14" t="s">
        <v>203</v>
      </c>
      <c r="AT162" s="14" t="s">
        <v>217</v>
      </c>
      <c r="AU162" s="14" t="s">
        <v>84</v>
      </c>
      <c r="AY162" s="14" t="s">
        <v>196</v>
      </c>
      <c r="BE162" s="110">
        <f t="shared" si="29"/>
        <v>0</v>
      </c>
      <c r="BF162" s="110">
        <f t="shared" si="30"/>
        <v>0</v>
      </c>
      <c r="BG162" s="110">
        <f t="shared" si="31"/>
        <v>0</v>
      </c>
      <c r="BH162" s="110">
        <f t="shared" si="32"/>
        <v>0</v>
      </c>
      <c r="BI162" s="110">
        <f t="shared" si="33"/>
        <v>0</v>
      </c>
      <c r="BJ162" s="14" t="s">
        <v>9</v>
      </c>
      <c r="BK162" s="110">
        <f t="shared" si="34"/>
        <v>0</v>
      </c>
      <c r="BL162" s="14" t="s">
        <v>203</v>
      </c>
      <c r="BM162" s="14" t="s">
        <v>691</v>
      </c>
    </row>
    <row r="163" spans="2:65" s="1" customFormat="1" ht="44.25" customHeight="1">
      <c r="B163" s="132"/>
      <c r="C163" s="168" t="s">
        <v>692</v>
      </c>
      <c r="D163" s="168" t="s">
        <v>217</v>
      </c>
      <c r="E163" s="169" t="s">
        <v>693</v>
      </c>
      <c r="F163" s="252" t="s">
        <v>694</v>
      </c>
      <c r="G163" s="251"/>
      <c r="H163" s="251"/>
      <c r="I163" s="251"/>
      <c r="J163" s="170" t="s">
        <v>250</v>
      </c>
      <c r="K163" s="171">
        <v>1</v>
      </c>
      <c r="L163" s="253">
        <v>0</v>
      </c>
      <c r="M163" s="251"/>
      <c r="N163" s="254">
        <f t="shared" si="25"/>
        <v>0</v>
      </c>
      <c r="O163" s="251"/>
      <c r="P163" s="251"/>
      <c r="Q163" s="251"/>
      <c r="R163" s="134"/>
      <c r="T163" s="165" t="s">
        <v>3</v>
      </c>
      <c r="U163" s="40" t="s">
        <v>39</v>
      </c>
      <c r="V163" s="32"/>
      <c r="W163" s="166">
        <f t="shared" si="26"/>
        <v>0</v>
      </c>
      <c r="X163" s="166">
        <v>0.0006</v>
      </c>
      <c r="Y163" s="166">
        <f t="shared" si="27"/>
        <v>0.0006</v>
      </c>
      <c r="Z163" s="166">
        <v>0</v>
      </c>
      <c r="AA163" s="167">
        <f t="shared" si="28"/>
        <v>0</v>
      </c>
      <c r="AR163" s="14" t="s">
        <v>203</v>
      </c>
      <c r="AT163" s="14" t="s">
        <v>217</v>
      </c>
      <c r="AU163" s="14" t="s">
        <v>84</v>
      </c>
      <c r="AY163" s="14" t="s">
        <v>196</v>
      </c>
      <c r="BE163" s="110">
        <f t="shared" si="29"/>
        <v>0</v>
      </c>
      <c r="BF163" s="110">
        <f t="shared" si="30"/>
        <v>0</v>
      </c>
      <c r="BG163" s="110">
        <f t="shared" si="31"/>
        <v>0</v>
      </c>
      <c r="BH163" s="110">
        <f t="shared" si="32"/>
        <v>0</v>
      </c>
      <c r="BI163" s="110">
        <f t="shared" si="33"/>
        <v>0</v>
      </c>
      <c r="BJ163" s="14" t="s">
        <v>9</v>
      </c>
      <c r="BK163" s="110">
        <f t="shared" si="34"/>
        <v>0</v>
      </c>
      <c r="BL163" s="14" t="s">
        <v>203</v>
      </c>
      <c r="BM163" s="14" t="s">
        <v>695</v>
      </c>
    </row>
    <row r="164" spans="2:65" s="1" customFormat="1" ht="22.5" customHeight="1">
      <c r="B164" s="132"/>
      <c r="C164" s="168" t="s">
        <v>696</v>
      </c>
      <c r="D164" s="168" t="s">
        <v>217</v>
      </c>
      <c r="E164" s="169" t="s">
        <v>697</v>
      </c>
      <c r="F164" s="252" t="s">
        <v>698</v>
      </c>
      <c r="G164" s="251"/>
      <c r="H164" s="251"/>
      <c r="I164" s="251"/>
      <c r="J164" s="170" t="s">
        <v>3</v>
      </c>
      <c r="K164" s="171">
        <v>1</v>
      </c>
      <c r="L164" s="253">
        <v>0</v>
      </c>
      <c r="M164" s="251"/>
      <c r="N164" s="254">
        <f t="shared" si="25"/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 t="shared" si="26"/>
        <v>0</v>
      </c>
      <c r="X164" s="166">
        <v>0</v>
      </c>
      <c r="Y164" s="166">
        <f t="shared" si="27"/>
        <v>0</v>
      </c>
      <c r="Z164" s="166">
        <v>0</v>
      </c>
      <c r="AA164" s="167">
        <f t="shared" si="28"/>
        <v>0</v>
      </c>
      <c r="AR164" s="14" t="s">
        <v>203</v>
      </c>
      <c r="AT164" s="14" t="s">
        <v>217</v>
      </c>
      <c r="AU164" s="14" t="s">
        <v>84</v>
      </c>
      <c r="AY164" s="14" t="s">
        <v>196</v>
      </c>
      <c r="BE164" s="110">
        <f t="shared" si="29"/>
        <v>0</v>
      </c>
      <c r="BF164" s="110">
        <f t="shared" si="30"/>
        <v>0</v>
      </c>
      <c r="BG164" s="110">
        <f t="shared" si="31"/>
        <v>0</v>
      </c>
      <c r="BH164" s="110">
        <f t="shared" si="32"/>
        <v>0</v>
      </c>
      <c r="BI164" s="110">
        <f t="shared" si="33"/>
        <v>0</v>
      </c>
      <c r="BJ164" s="14" t="s">
        <v>9</v>
      </c>
      <c r="BK164" s="110">
        <f t="shared" si="34"/>
        <v>0</v>
      </c>
      <c r="BL164" s="14" t="s">
        <v>203</v>
      </c>
      <c r="BM164" s="14" t="s">
        <v>699</v>
      </c>
    </row>
    <row r="165" spans="2:65" s="1" customFormat="1" ht="44.25" customHeight="1">
      <c r="B165" s="132"/>
      <c r="C165" s="168" t="s">
        <v>700</v>
      </c>
      <c r="D165" s="168" t="s">
        <v>217</v>
      </c>
      <c r="E165" s="169" t="s">
        <v>701</v>
      </c>
      <c r="F165" s="252" t="s">
        <v>702</v>
      </c>
      <c r="G165" s="251"/>
      <c r="H165" s="251"/>
      <c r="I165" s="251"/>
      <c r="J165" s="170" t="s">
        <v>250</v>
      </c>
      <c r="K165" s="171">
        <v>2</v>
      </c>
      <c r="L165" s="253">
        <v>0</v>
      </c>
      <c r="M165" s="251"/>
      <c r="N165" s="254">
        <f t="shared" si="25"/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 t="shared" si="26"/>
        <v>0</v>
      </c>
      <c r="X165" s="166">
        <v>0.0015</v>
      </c>
      <c r="Y165" s="166">
        <f t="shared" si="27"/>
        <v>0.003</v>
      </c>
      <c r="Z165" s="166">
        <v>0</v>
      </c>
      <c r="AA165" s="167">
        <f t="shared" si="28"/>
        <v>0</v>
      </c>
      <c r="AR165" s="14" t="s">
        <v>203</v>
      </c>
      <c r="AT165" s="14" t="s">
        <v>217</v>
      </c>
      <c r="AU165" s="14" t="s">
        <v>84</v>
      </c>
      <c r="AY165" s="14" t="s">
        <v>196</v>
      </c>
      <c r="BE165" s="110">
        <f t="shared" si="29"/>
        <v>0</v>
      </c>
      <c r="BF165" s="110">
        <f t="shared" si="30"/>
        <v>0</v>
      </c>
      <c r="BG165" s="110">
        <f t="shared" si="31"/>
        <v>0</v>
      </c>
      <c r="BH165" s="110">
        <f t="shared" si="32"/>
        <v>0</v>
      </c>
      <c r="BI165" s="110">
        <f t="shared" si="33"/>
        <v>0</v>
      </c>
      <c r="BJ165" s="14" t="s">
        <v>9</v>
      </c>
      <c r="BK165" s="110">
        <f t="shared" si="34"/>
        <v>0</v>
      </c>
      <c r="BL165" s="14" t="s">
        <v>203</v>
      </c>
      <c r="BM165" s="14" t="s">
        <v>703</v>
      </c>
    </row>
    <row r="166" spans="2:65" s="1" customFormat="1" ht="31.5" customHeight="1">
      <c r="B166" s="132"/>
      <c r="C166" s="168" t="s">
        <v>704</v>
      </c>
      <c r="D166" s="168" t="s">
        <v>217</v>
      </c>
      <c r="E166" s="169" t="s">
        <v>705</v>
      </c>
      <c r="F166" s="252" t="s">
        <v>706</v>
      </c>
      <c r="G166" s="251"/>
      <c r="H166" s="251"/>
      <c r="I166" s="251"/>
      <c r="J166" s="170" t="s">
        <v>3</v>
      </c>
      <c r="K166" s="171">
        <v>2</v>
      </c>
      <c r="L166" s="253">
        <v>0</v>
      </c>
      <c r="M166" s="251"/>
      <c r="N166" s="254">
        <f t="shared" si="25"/>
        <v>0</v>
      </c>
      <c r="O166" s="251"/>
      <c r="P166" s="251"/>
      <c r="Q166" s="251"/>
      <c r="R166" s="134"/>
      <c r="T166" s="165" t="s">
        <v>3</v>
      </c>
      <c r="U166" s="40" t="s">
        <v>39</v>
      </c>
      <c r="V166" s="32"/>
      <c r="W166" s="166">
        <f t="shared" si="26"/>
        <v>0</v>
      </c>
      <c r="X166" s="166">
        <v>0</v>
      </c>
      <c r="Y166" s="166">
        <f t="shared" si="27"/>
        <v>0</v>
      </c>
      <c r="Z166" s="166">
        <v>0</v>
      </c>
      <c r="AA166" s="167">
        <f t="shared" si="28"/>
        <v>0</v>
      </c>
      <c r="AR166" s="14" t="s">
        <v>203</v>
      </c>
      <c r="AT166" s="14" t="s">
        <v>217</v>
      </c>
      <c r="AU166" s="14" t="s">
        <v>84</v>
      </c>
      <c r="AY166" s="14" t="s">
        <v>196</v>
      </c>
      <c r="BE166" s="110">
        <f t="shared" si="29"/>
        <v>0</v>
      </c>
      <c r="BF166" s="110">
        <f t="shared" si="30"/>
        <v>0</v>
      </c>
      <c r="BG166" s="110">
        <f t="shared" si="31"/>
        <v>0</v>
      </c>
      <c r="BH166" s="110">
        <f t="shared" si="32"/>
        <v>0</v>
      </c>
      <c r="BI166" s="110">
        <f t="shared" si="33"/>
        <v>0</v>
      </c>
      <c r="BJ166" s="14" t="s">
        <v>9</v>
      </c>
      <c r="BK166" s="110">
        <f t="shared" si="34"/>
        <v>0</v>
      </c>
      <c r="BL166" s="14" t="s">
        <v>203</v>
      </c>
      <c r="BM166" s="14" t="s">
        <v>707</v>
      </c>
    </row>
    <row r="167" spans="2:65" s="1" customFormat="1" ht="31.5" customHeight="1">
      <c r="B167" s="132"/>
      <c r="C167" s="168" t="s">
        <v>708</v>
      </c>
      <c r="D167" s="168" t="s">
        <v>217</v>
      </c>
      <c r="E167" s="169" t="s">
        <v>709</v>
      </c>
      <c r="F167" s="252" t="s">
        <v>710</v>
      </c>
      <c r="G167" s="251"/>
      <c r="H167" s="251"/>
      <c r="I167" s="251"/>
      <c r="J167" s="170" t="s">
        <v>245</v>
      </c>
      <c r="K167" s="171">
        <v>1</v>
      </c>
      <c r="L167" s="253">
        <v>0</v>
      </c>
      <c r="M167" s="251"/>
      <c r="N167" s="254">
        <f t="shared" si="25"/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 t="shared" si="26"/>
        <v>0</v>
      </c>
      <c r="X167" s="166">
        <v>0.01087</v>
      </c>
      <c r="Y167" s="166">
        <f t="shared" si="27"/>
        <v>0.01087</v>
      </c>
      <c r="Z167" s="166">
        <v>0</v>
      </c>
      <c r="AA167" s="167">
        <f t="shared" si="28"/>
        <v>0</v>
      </c>
      <c r="AR167" s="14" t="s">
        <v>203</v>
      </c>
      <c r="AT167" s="14" t="s">
        <v>217</v>
      </c>
      <c r="AU167" s="14" t="s">
        <v>84</v>
      </c>
      <c r="AY167" s="14" t="s">
        <v>196</v>
      </c>
      <c r="BE167" s="110">
        <f t="shared" si="29"/>
        <v>0</v>
      </c>
      <c r="BF167" s="110">
        <f t="shared" si="30"/>
        <v>0</v>
      </c>
      <c r="BG167" s="110">
        <f t="shared" si="31"/>
        <v>0</v>
      </c>
      <c r="BH167" s="110">
        <f t="shared" si="32"/>
        <v>0</v>
      </c>
      <c r="BI167" s="110">
        <f t="shared" si="33"/>
        <v>0</v>
      </c>
      <c r="BJ167" s="14" t="s">
        <v>9</v>
      </c>
      <c r="BK167" s="110">
        <f t="shared" si="34"/>
        <v>0</v>
      </c>
      <c r="BL167" s="14" t="s">
        <v>203</v>
      </c>
      <c r="BM167" s="14" t="s">
        <v>711</v>
      </c>
    </row>
    <row r="168" spans="2:65" s="1" customFormat="1" ht="44.25" customHeight="1">
      <c r="B168" s="132"/>
      <c r="C168" s="168" t="s">
        <v>203</v>
      </c>
      <c r="D168" s="168" t="s">
        <v>217</v>
      </c>
      <c r="E168" s="169" t="s">
        <v>248</v>
      </c>
      <c r="F168" s="252" t="s">
        <v>712</v>
      </c>
      <c r="G168" s="251"/>
      <c r="H168" s="251"/>
      <c r="I168" s="251"/>
      <c r="J168" s="170" t="s">
        <v>250</v>
      </c>
      <c r="K168" s="171">
        <v>2</v>
      </c>
      <c r="L168" s="253">
        <v>0</v>
      </c>
      <c r="M168" s="251"/>
      <c r="N168" s="254">
        <f t="shared" si="25"/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 t="shared" si="26"/>
        <v>0</v>
      </c>
      <c r="X168" s="166">
        <v>0.01448</v>
      </c>
      <c r="Y168" s="166">
        <f t="shared" si="27"/>
        <v>0.02896</v>
      </c>
      <c r="Z168" s="166">
        <v>0</v>
      </c>
      <c r="AA168" s="167">
        <f t="shared" si="28"/>
        <v>0</v>
      </c>
      <c r="AR168" s="14" t="s">
        <v>203</v>
      </c>
      <c r="AT168" s="14" t="s">
        <v>217</v>
      </c>
      <c r="AU168" s="14" t="s">
        <v>84</v>
      </c>
      <c r="AY168" s="14" t="s">
        <v>196</v>
      </c>
      <c r="BE168" s="110">
        <f t="shared" si="29"/>
        <v>0</v>
      </c>
      <c r="BF168" s="110">
        <f t="shared" si="30"/>
        <v>0</v>
      </c>
      <c r="BG168" s="110">
        <f t="shared" si="31"/>
        <v>0</v>
      </c>
      <c r="BH168" s="110">
        <f t="shared" si="32"/>
        <v>0</v>
      </c>
      <c r="BI168" s="110">
        <f t="shared" si="33"/>
        <v>0</v>
      </c>
      <c r="BJ168" s="14" t="s">
        <v>9</v>
      </c>
      <c r="BK168" s="110">
        <f t="shared" si="34"/>
        <v>0</v>
      </c>
      <c r="BL168" s="14" t="s">
        <v>203</v>
      </c>
      <c r="BM168" s="14" t="s">
        <v>713</v>
      </c>
    </row>
    <row r="169" spans="2:65" s="1" customFormat="1" ht="44.25" customHeight="1">
      <c r="B169" s="132"/>
      <c r="C169" s="168" t="s">
        <v>272</v>
      </c>
      <c r="D169" s="168" t="s">
        <v>217</v>
      </c>
      <c r="E169" s="169" t="s">
        <v>253</v>
      </c>
      <c r="F169" s="252" t="s">
        <v>714</v>
      </c>
      <c r="G169" s="251"/>
      <c r="H169" s="251"/>
      <c r="I169" s="251"/>
      <c r="J169" s="170" t="s">
        <v>250</v>
      </c>
      <c r="K169" s="171">
        <v>1</v>
      </c>
      <c r="L169" s="253">
        <v>0</v>
      </c>
      <c r="M169" s="251"/>
      <c r="N169" s="254">
        <f t="shared" si="25"/>
        <v>0</v>
      </c>
      <c r="O169" s="251"/>
      <c r="P169" s="251"/>
      <c r="Q169" s="251"/>
      <c r="R169" s="134"/>
      <c r="T169" s="165" t="s">
        <v>3</v>
      </c>
      <c r="U169" s="40" t="s">
        <v>39</v>
      </c>
      <c r="V169" s="32"/>
      <c r="W169" s="166">
        <f t="shared" si="26"/>
        <v>0</v>
      </c>
      <c r="X169" s="166">
        <v>0.01448</v>
      </c>
      <c r="Y169" s="166">
        <f t="shared" si="27"/>
        <v>0.01448</v>
      </c>
      <c r="Z169" s="166">
        <v>0</v>
      </c>
      <c r="AA169" s="167">
        <f t="shared" si="28"/>
        <v>0</v>
      </c>
      <c r="AR169" s="14" t="s">
        <v>203</v>
      </c>
      <c r="AT169" s="14" t="s">
        <v>217</v>
      </c>
      <c r="AU169" s="14" t="s">
        <v>84</v>
      </c>
      <c r="AY169" s="14" t="s">
        <v>196</v>
      </c>
      <c r="BE169" s="110">
        <f t="shared" si="29"/>
        <v>0</v>
      </c>
      <c r="BF169" s="110">
        <f t="shared" si="30"/>
        <v>0</v>
      </c>
      <c r="BG169" s="110">
        <f t="shared" si="31"/>
        <v>0</v>
      </c>
      <c r="BH169" s="110">
        <f t="shared" si="32"/>
        <v>0</v>
      </c>
      <c r="BI169" s="110">
        <f t="shared" si="33"/>
        <v>0</v>
      </c>
      <c r="BJ169" s="14" t="s">
        <v>9</v>
      </c>
      <c r="BK169" s="110">
        <f t="shared" si="34"/>
        <v>0</v>
      </c>
      <c r="BL169" s="14" t="s">
        <v>203</v>
      </c>
      <c r="BM169" s="14" t="s">
        <v>715</v>
      </c>
    </row>
    <row r="170" spans="2:65" s="1" customFormat="1" ht="44.25" customHeight="1">
      <c r="B170" s="132"/>
      <c r="C170" s="168" t="s">
        <v>252</v>
      </c>
      <c r="D170" s="168" t="s">
        <v>217</v>
      </c>
      <c r="E170" s="169" t="s">
        <v>716</v>
      </c>
      <c r="F170" s="252" t="s">
        <v>717</v>
      </c>
      <c r="G170" s="251"/>
      <c r="H170" s="251"/>
      <c r="I170" s="251"/>
      <c r="J170" s="170" t="s">
        <v>250</v>
      </c>
      <c r="K170" s="171">
        <v>1</v>
      </c>
      <c r="L170" s="253">
        <v>0</v>
      </c>
      <c r="M170" s="251"/>
      <c r="N170" s="254">
        <f t="shared" si="25"/>
        <v>0</v>
      </c>
      <c r="O170" s="251"/>
      <c r="P170" s="251"/>
      <c r="Q170" s="251"/>
      <c r="R170" s="134"/>
      <c r="T170" s="165" t="s">
        <v>3</v>
      </c>
      <c r="U170" s="40" t="s">
        <v>39</v>
      </c>
      <c r="V170" s="32"/>
      <c r="W170" s="166">
        <f t="shared" si="26"/>
        <v>0</v>
      </c>
      <c r="X170" s="166">
        <v>0.01448</v>
      </c>
      <c r="Y170" s="166">
        <f t="shared" si="27"/>
        <v>0.01448</v>
      </c>
      <c r="Z170" s="166">
        <v>0</v>
      </c>
      <c r="AA170" s="167">
        <f t="shared" si="28"/>
        <v>0</v>
      </c>
      <c r="AR170" s="14" t="s">
        <v>203</v>
      </c>
      <c r="AT170" s="14" t="s">
        <v>217</v>
      </c>
      <c r="AU170" s="14" t="s">
        <v>84</v>
      </c>
      <c r="AY170" s="14" t="s">
        <v>196</v>
      </c>
      <c r="BE170" s="110">
        <f t="shared" si="29"/>
        <v>0</v>
      </c>
      <c r="BF170" s="110">
        <f t="shared" si="30"/>
        <v>0</v>
      </c>
      <c r="BG170" s="110">
        <f t="shared" si="31"/>
        <v>0</v>
      </c>
      <c r="BH170" s="110">
        <f t="shared" si="32"/>
        <v>0</v>
      </c>
      <c r="BI170" s="110">
        <f t="shared" si="33"/>
        <v>0</v>
      </c>
      <c r="BJ170" s="14" t="s">
        <v>9</v>
      </c>
      <c r="BK170" s="110">
        <f t="shared" si="34"/>
        <v>0</v>
      </c>
      <c r="BL170" s="14" t="s">
        <v>203</v>
      </c>
      <c r="BM170" s="14" t="s">
        <v>718</v>
      </c>
    </row>
    <row r="171" spans="2:65" s="1" customFormat="1" ht="44.25" customHeight="1">
      <c r="B171" s="132"/>
      <c r="C171" s="168" t="s">
        <v>719</v>
      </c>
      <c r="D171" s="168" t="s">
        <v>217</v>
      </c>
      <c r="E171" s="169" t="s">
        <v>720</v>
      </c>
      <c r="F171" s="252" t="s">
        <v>721</v>
      </c>
      <c r="G171" s="251"/>
      <c r="H171" s="251"/>
      <c r="I171" s="251"/>
      <c r="J171" s="170" t="s">
        <v>250</v>
      </c>
      <c r="K171" s="171">
        <v>1</v>
      </c>
      <c r="L171" s="253">
        <v>0</v>
      </c>
      <c r="M171" s="251"/>
      <c r="N171" s="254">
        <f t="shared" si="25"/>
        <v>0</v>
      </c>
      <c r="O171" s="251"/>
      <c r="P171" s="251"/>
      <c r="Q171" s="251"/>
      <c r="R171" s="134"/>
      <c r="T171" s="165" t="s">
        <v>3</v>
      </c>
      <c r="U171" s="40" t="s">
        <v>39</v>
      </c>
      <c r="V171" s="32"/>
      <c r="W171" s="166">
        <f t="shared" si="26"/>
        <v>0</v>
      </c>
      <c r="X171" s="166">
        <v>0.01448</v>
      </c>
      <c r="Y171" s="166">
        <f t="shared" si="27"/>
        <v>0.01448</v>
      </c>
      <c r="Z171" s="166">
        <v>0</v>
      </c>
      <c r="AA171" s="167">
        <f t="shared" si="28"/>
        <v>0</v>
      </c>
      <c r="AR171" s="14" t="s">
        <v>203</v>
      </c>
      <c r="AT171" s="14" t="s">
        <v>217</v>
      </c>
      <c r="AU171" s="14" t="s">
        <v>84</v>
      </c>
      <c r="AY171" s="14" t="s">
        <v>196</v>
      </c>
      <c r="BE171" s="110">
        <f t="shared" si="29"/>
        <v>0</v>
      </c>
      <c r="BF171" s="110">
        <f t="shared" si="30"/>
        <v>0</v>
      </c>
      <c r="BG171" s="110">
        <f t="shared" si="31"/>
        <v>0</v>
      </c>
      <c r="BH171" s="110">
        <f t="shared" si="32"/>
        <v>0</v>
      </c>
      <c r="BI171" s="110">
        <f t="shared" si="33"/>
        <v>0</v>
      </c>
      <c r="BJ171" s="14" t="s">
        <v>9</v>
      </c>
      <c r="BK171" s="110">
        <f t="shared" si="34"/>
        <v>0</v>
      </c>
      <c r="BL171" s="14" t="s">
        <v>203</v>
      </c>
      <c r="BM171" s="14" t="s">
        <v>722</v>
      </c>
    </row>
    <row r="172" spans="2:65" s="1" customFormat="1" ht="31.5" customHeight="1">
      <c r="B172" s="132"/>
      <c r="C172" s="168" t="s">
        <v>276</v>
      </c>
      <c r="D172" s="168" t="s">
        <v>217</v>
      </c>
      <c r="E172" s="169" t="s">
        <v>257</v>
      </c>
      <c r="F172" s="252" t="s">
        <v>258</v>
      </c>
      <c r="G172" s="251"/>
      <c r="H172" s="251"/>
      <c r="I172" s="251"/>
      <c r="J172" s="170" t="s">
        <v>224</v>
      </c>
      <c r="K172" s="172">
        <v>0</v>
      </c>
      <c r="L172" s="253">
        <v>0</v>
      </c>
      <c r="M172" s="251"/>
      <c r="N172" s="254">
        <f t="shared" si="25"/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 t="shared" si="26"/>
        <v>0</v>
      </c>
      <c r="X172" s="166">
        <v>0</v>
      </c>
      <c r="Y172" s="166">
        <f t="shared" si="27"/>
        <v>0</v>
      </c>
      <c r="Z172" s="166">
        <v>0</v>
      </c>
      <c r="AA172" s="167">
        <f t="shared" si="28"/>
        <v>0</v>
      </c>
      <c r="AR172" s="14" t="s">
        <v>203</v>
      </c>
      <c r="AT172" s="14" t="s">
        <v>217</v>
      </c>
      <c r="AU172" s="14" t="s">
        <v>84</v>
      </c>
      <c r="AY172" s="14" t="s">
        <v>196</v>
      </c>
      <c r="BE172" s="110">
        <f t="shared" si="29"/>
        <v>0</v>
      </c>
      <c r="BF172" s="110">
        <f t="shared" si="30"/>
        <v>0</v>
      </c>
      <c r="BG172" s="110">
        <f t="shared" si="31"/>
        <v>0</v>
      </c>
      <c r="BH172" s="110">
        <f t="shared" si="32"/>
        <v>0</v>
      </c>
      <c r="BI172" s="110">
        <f t="shared" si="33"/>
        <v>0</v>
      </c>
      <c r="BJ172" s="14" t="s">
        <v>9</v>
      </c>
      <c r="BK172" s="110">
        <f t="shared" si="34"/>
        <v>0</v>
      </c>
      <c r="BL172" s="14" t="s">
        <v>203</v>
      </c>
      <c r="BM172" s="14" t="s">
        <v>723</v>
      </c>
    </row>
    <row r="173" spans="2:63" s="10" customFormat="1" ht="29.85" customHeight="1">
      <c r="B173" s="150"/>
      <c r="C173" s="151"/>
      <c r="D173" s="160" t="s">
        <v>167</v>
      </c>
      <c r="E173" s="160"/>
      <c r="F173" s="160"/>
      <c r="G173" s="160"/>
      <c r="H173" s="160"/>
      <c r="I173" s="160"/>
      <c r="J173" s="160"/>
      <c r="K173" s="160"/>
      <c r="L173" s="160"/>
      <c r="M173" s="160"/>
      <c r="N173" s="264">
        <f>BK173</f>
        <v>0</v>
      </c>
      <c r="O173" s="265"/>
      <c r="P173" s="265"/>
      <c r="Q173" s="265"/>
      <c r="R173" s="153"/>
      <c r="T173" s="154"/>
      <c r="U173" s="151"/>
      <c r="V173" s="151"/>
      <c r="W173" s="155">
        <f>SUM(W174:W188)</f>
        <v>0</v>
      </c>
      <c r="X173" s="151"/>
      <c r="Y173" s="155">
        <f>SUM(Y174:Y188)</f>
        <v>1.3939099999999998</v>
      </c>
      <c r="Z173" s="151"/>
      <c r="AA173" s="156">
        <f>SUM(AA174:AA188)</f>
        <v>0</v>
      </c>
      <c r="AR173" s="157" t="s">
        <v>84</v>
      </c>
      <c r="AT173" s="158" t="s">
        <v>73</v>
      </c>
      <c r="AU173" s="158" t="s">
        <v>9</v>
      </c>
      <c r="AY173" s="157" t="s">
        <v>196</v>
      </c>
      <c r="BK173" s="159">
        <f>SUM(BK174:BK188)</f>
        <v>0</v>
      </c>
    </row>
    <row r="174" spans="2:65" s="1" customFormat="1" ht="31.5" customHeight="1">
      <c r="B174" s="132"/>
      <c r="C174" s="168" t="s">
        <v>284</v>
      </c>
      <c r="D174" s="168" t="s">
        <v>217</v>
      </c>
      <c r="E174" s="169" t="s">
        <v>265</v>
      </c>
      <c r="F174" s="252" t="s">
        <v>266</v>
      </c>
      <c r="G174" s="251"/>
      <c r="H174" s="251"/>
      <c r="I174" s="251"/>
      <c r="J174" s="170" t="s">
        <v>201</v>
      </c>
      <c r="K174" s="171">
        <v>2.5</v>
      </c>
      <c r="L174" s="253">
        <v>0</v>
      </c>
      <c r="M174" s="251"/>
      <c r="N174" s="254">
        <f aca="true" t="shared" si="35" ref="N174:N188">ROUND(L174*K174,0)</f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 aca="true" t="shared" si="36" ref="W174:W188">V174*K174</f>
        <v>0</v>
      </c>
      <c r="X174" s="166">
        <v>0.00376</v>
      </c>
      <c r="Y174" s="166">
        <f aca="true" t="shared" si="37" ref="Y174:Y188">X174*K174</f>
        <v>0.0094</v>
      </c>
      <c r="Z174" s="166">
        <v>0</v>
      </c>
      <c r="AA174" s="167">
        <f aca="true" t="shared" si="38" ref="AA174:AA188">Z174*K174</f>
        <v>0</v>
      </c>
      <c r="AR174" s="14" t="s">
        <v>203</v>
      </c>
      <c r="AT174" s="14" t="s">
        <v>217</v>
      </c>
      <c r="AU174" s="14" t="s">
        <v>84</v>
      </c>
      <c r="AY174" s="14" t="s">
        <v>196</v>
      </c>
      <c r="BE174" s="110">
        <f aca="true" t="shared" si="39" ref="BE174:BE188">IF(U174="základní",N174,0)</f>
        <v>0</v>
      </c>
      <c r="BF174" s="110">
        <f aca="true" t="shared" si="40" ref="BF174:BF188">IF(U174="snížená",N174,0)</f>
        <v>0</v>
      </c>
      <c r="BG174" s="110">
        <f aca="true" t="shared" si="41" ref="BG174:BG188">IF(U174="zákl. přenesená",N174,0)</f>
        <v>0</v>
      </c>
      <c r="BH174" s="110">
        <f aca="true" t="shared" si="42" ref="BH174:BH188">IF(U174="sníž. přenesená",N174,0)</f>
        <v>0</v>
      </c>
      <c r="BI174" s="110">
        <f aca="true" t="shared" si="43" ref="BI174:BI188">IF(U174="nulová",N174,0)</f>
        <v>0</v>
      </c>
      <c r="BJ174" s="14" t="s">
        <v>9</v>
      </c>
      <c r="BK174" s="110">
        <f aca="true" t="shared" si="44" ref="BK174:BK188">ROUND(L174*K174,0)</f>
        <v>0</v>
      </c>
      <c r="BL174" s="14" t="s">
        <v>203</v>
      </c>
      <c r="BM174" s="14" t="s">
        <v>724</v>
      </c>
    </row>
    <row r="175" spans="2:65" s="1" customFormat="1" ht="31.5" customHeight="1">
      <c r="B175" s="132"/>
      <c r="C175" s="168" t="s">
        <v>461</v>
      </c>
      <c r="D175" s="168" t="s">
        <v>217</v>
      </c>
      <c r="E175" s="169" t="s">
        <v>725</v>
      </c>
      <c r="F175" s="252" t="s">
        <v>726</v>
      </c>
      <c r="G175" s="251"/>
      <c r="H175" s="251"/>
      <c r="I175" s="251"/>
      <c r="J175" s="170" t="s">
        <v>201</v>
      </c>
      <c r="K175" s="171">
        <v>1</v>
      </c>
      <c r="L175" s="253">
        <v>0</v>
      </c>
      <c r="M175" s="251"/>
      <c r="N175" s="254">
        <f t="shared" si="35"/>
        <v>0</v>
      </c>
      <c r="O175" s="251"/>
      <c r="P175" s="251"/>
      <c r="Q175" s="251"/>
      <c r="R175" s="134"/>
      <c r="T175" s="165" t="s">
        <v>3</v>
      </c>
      <c r="U175" s="40" t="s">
        <v>39</v>
      </c>
      <c r="V175" s="32"/>
      <c r="W175" s="166">
        <f t="shared" si="36"/>
        <v>0</v>
      </c>
      <c r="X175" s="166">
        <v>0.0044</v>
      </c>
      <c r="Y175" s="166">
        <f t="shared" si="37"/>
        <v>0.0044</v>
      </c>
      <c r="Z175" s="166">
        <v>0</v>
      </c>
      <c r="AA175" s="167">
        <f t="shared" si="38"/>
        <v>0</v>
      </c>
      <c r="AR175" s="14" t="s">
        <v>203</v>
      </c>
      <c r="AT175" s="14" t="s">
        <v>217</v>
      </c>
      <c r="AU175" s="14" t="s">
        <v>84</v>
      </c>
      <c r="AY175" s="14" t="s">
        <v>196</v>
      </c>
      <c r="BE175" s="110">
        <f t="shared" si="39"/>
        <v>0</v>
      </c>
      <c r="BF175" s="110">
        <f t="shared" si="40"/>
        <v>0</v>
      </c>
      <c r="BG175" s="110">
        <f t="shared" si="41"/>
        <v>0</v>
      </c>
      <c r="BH175" s="110">
        <f t="shared" si="42"/>
        <v>0</v>
      </c>
      <c r="BI175" s="110">
        <f t="shared" si="43"/>
        <v>0</v>
      </c>
      <c r="BJ175" s="14" t="s">
        <v>9</v>
      </c>
      <c r="BK175" s="110">
        <f t="shared" si="44"/>
        <v>0</v>
      </c>
      <c r="BL175" s="14" t="s">
        <v>203</v>
      </c>
      <c r="BM175" s="14" t="s">
        <v>727</v>
      </c>
    </row>
    <row r="176" spans="2:65" s="1" customFormat="1" ht="31.5" customHeight="1">
      <c r="B176" s="132"/>
      <c r="C176" s="168" t="s">
        <v>268</v>
      </c>
      <c r="D176" s="168" t="s">
        <v>217</v>
      </c>
      <c r="E176" s="169" t="s">
        <v>728</v>
      </c>
      <c r="F176" s="252" t="s">
        <v>729</v>
      </c>
      <c r="G176" s="251"/>
      <c r="H176" s="251"/>
      <c r="I176" s="251"/>
      <c r="J176" s="170" t="s">
        <v>201</v>
      </c>
      <c r="K176" s="171">
        <v>14</v>
      </c>
      <c r="L176" s="253">
        <v>0</v>
      </c>
      <c r="M176" s="251"/>
      <c r="N176" s="254">
        <f t="shared" si="35"/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 t="shared" si="36"/>
        <v>0</v>
      </c>
      <c r="X176" s="166">
        <v>0.00629</v>
      </c>
      <c r="Y176" s="166">
        <f t="shared" si="37"/>
        <v>0.08806</v>
      </c>
      <c r="Z176" s="166">
        <v>0</v>
      </c>
      <c r="AA176" s="167">
        <f t="shared" si="38"/>
        <v>0</v>
      </c>
      <c r="AR176" s="14" t="s">
        <v>203</v>
      </c>
      <c r="AT176" s="14" t="s">
        <v>217</v>
      </c>
      <c r="AU176" s="14" t="s">
        <v>84</v>
      </c>
      <c r="AY176" s="14" t="s">
        <v>196</v>
      </c>
      <c r="BE176" s="110">
        <f t="shared" si="39"/>
        <v>0</v>
      </c>
      <c r="BF176" s="110">
        <f t="shared" si="40"/>
        <v>0</v>
      </c>
      <c r="BG176" s="110">
        <f t="shared" si="41"/>
        <v>0</v>
      </c>
      <c r="BH176" s="110">
        <f t="shared" si="42"/>
        <v>0</v>
      </c>
      <c r="BI176" s="110">
        <f t="shared" si="43"/>
        <v>0</v>
      </c>
      <c r="BJ176" s="14" t="s">
        <v>9</v>
      </c>
      <c r="BK176" s="110">
        <f t="shared" si="44"/>
        <v>0</v>
      </c>
      <c r="BL176" s="14" t="s">
        <v>203</v>
      </c>
      <c r="BM176" s="14" t="s">
        <v>730</v>
      </c>
    </row>
    <row r="177" spans="2:65" s="1" customFormat="1" ht="31.5" customHeight="1">
      <c r="B177" s="132"/>
      <c r="C177" s="168" t="s">
        <v>197</v>
      </c>
      <c r="D177" s="168" t="s">
        <v>217</v>
      </c>
      <c r="E177" s="169" t="s">
        <v>731</v>
      </c>
      <c r="F177" s="252" t="s">
        <v>732</v>
      </c>
      <c r="G177" s="251"/>
      <c r="H177" s="251"/>
      <c r="I177" s="251"/>
      <c r="J177" s="170" t="s">
        <v>201</v>
      </c>
      <c r="K177" s="171">
        <v>8</v>
      </c>
      <c r="L177" s="253">
        <v>0</v>
      </c>
      <c r="M177" s="251"/>
      <c r="N177" s="254">
        <f t="shared" si="35"/>
        <v>0</v>
      </c>
      <c r="O177" s="251"/>
      <c r="P177" s="251"/>
      <c r="Q177" s="251"/>
      <c r="R177" s="134"/>
      <c r="T177" s="165" t="s">
        <v>3</v>
      </c>
      <c r="U177" s="40" t="s">
        <v>39</v>
      </c>
      <c r="V177" s="32"/>
      <c r="W177" s="166">
        <f t="shared" si="36"/>
        <v>0</v>
      </c>
      <c r="X177" s="166">
        <v>0.00667</v>
      </c>
      <c r="Y177" s="166">
        <f t="shared" si="37"/>
        <v>0.05336</v>
      </c>
      <c r="Z177" s="166">
        <v>0</v>
      </c>
      <c r="AA177" s="167">
        <f t="shared" si="38"/>
        <v>0</v>
      </c>
      <c r="AR177" s="14" t="s">
        <v>203</v>
      </c>
      <c r="AT177" s="14" t="s">
        <v>217</v>
      </c>
      <c r="AU177" s="14" t="s">
        <v>84</v>
      </c>
      <c r="AY177" s="14" t="s">
        <v>196</v>
      </c>
      <c r="BE177" s="110">
        <f t="shared" si="39"/>
        <v>0</v>
      </c>
      <c r="BF177" s="110">
        <f t="shared" si="40"/>
        <v>0</v>
      </c>
      <c r="BG177" s="110">
        <f t="shared" si="41"/>
        <v>0</v>
      </c>
      <c r="BH177" s="110">
        <f t="shared" si="42"/>
        <v>0</v>
      </c>
      <c r="BI177" s="110">
        <f t="shared" si="43"/>
        <v>0</v>
      </c>
      <c r="BJ177" s="14" t="s">
        <v>9</v>
      </c>
      <c r="BK177" s="110">
        <f t="shared" si="44"/>
        <v>0</v>
      </c>
      <c r="BL177" s="14" t="s">
        <v>203</v>
      </c>
      <c r="BM177" s="14" t="s">
        <v>733</v>
      </c>
    </row>
    <row r="178" spans="2:65" s="1" customFormat="1" ht="31.5" customHeight="1">
      <c r="B178" s="132"/>
      <c r="C178" s="168" t="s">
        <v>8</v>
      </c>
      <c r="D178" s="168" t="s">
        <v>217</v>
      </c>
      <c r="E178" s="169" t="s">
        <v>269</v>
      </c>
      <c r="F178" s="252" t="s">
        <v>270</v>
      </c>
      <c r="G178" s="251"/>
      <c r="H178" s="251"/>
      <c r="I178" s="251"/>
      <c r="J178" s="170" t="s">
        <v>201</v>
      </c>
      <c r="K178" s="171">
        <v>76</v>
      </c>
      <c r="L178" s="253">
        <v>0</v>
      </c>
      <c r="M178" s="251"/>
      <c r="N178" s="254">
        <f t="shared" si="35"/>
        <v>0</v>
      </c>
      <c r="O178" s="251"/>
      <c r="P178" s="251"/>
      <c r="Q178" s="251"/>
      <c r="R178" s="134"/>
      <c r="T178" s="165" t="s">
        <v>3</v>
      </c>
      <c r="U178" s="40" t="s">
        <v>39</v>
      </c>
      <c r="V178" s="32"/>
      <c r="W178" s="166">
        <f t="shared" si="36"/>
        <v>0</v>
      </c>
      <c r="X178" s="166">
        <v>0.00908</v>
      </c>
      <c r="Y178" s="166">
        <f t="shared" si="37"/>
        <v>0.6900799999999999</v>
      </c>
      <c r="Z178" s="166">
        <v>0</v>
      </c>
      <c r="AA178" s="167">
        <f t="shared" si="38"/>
        <v>0</v>
      </c>
      <c r="AR178" s="14" t="s">
        <v>203</v>
      </c>
      <c r="AT178" s="14" t="s">
        <v>217</v>
      </c>
      <c r="AU178" s="14" t="s">
        <v>84</v>
      </c>
      <c r="AY178" s="14" t="s">
        <v>196</v>
      </c>
      <c r="BE178" s="110">
        <f t="shared" si="39"/>
        <v>0</v>
      </c>
      <c r="BF178" s="110">
        <f t="shared" si="40"/>
        <v>0</v>
      </c>
      <c r="BG178" s="110">
        <f t="shared" si="41"/>
        <v>0</v>
      </c>
      <c r="BH178" s="110">
        <f t="shared" si="42"/>
        <v>0</v>
      </c>
      <c r="BI178" s="110">
        <f t="shared" si="43"/>
        <v>0</v>
      </c>
      <c r="BJ178" s="14" t="s">
        <v>9</v>
      </c>
      <c r="BK178" s="110">
        <f t="shared" si="44"/>
        <v>0</v>
      </c>
      <c r="BL178" s="14" t="s">
        <v>203</v>
      </c>
      <c r="BM178" s="14" t="s">
        <v>734</v>
      </c>
    </row>
    <row r="179" spans="2:65" s="1" customFormat="1" ht="31.5" customHeight="1">
      <c r="B179" s="132"/>
      <c r="C179" s="168" t="s">
        <v>208</v>
      </c>
      <c r="D179" s="168" t="s">
        <v>217</v>
      </c>
      <c r="E179" s="169" t="s">
        <v>735</v>
      </c>
      <c r="F179" s="252" t="s">
        <v>736</v>
      </c>
      <c r="G179" s="251"/>
      <c r="H179" s="251"/>
      <c r="I179" s="251"/>
      <c r="J179" s="170" t="s">
        <v>201</v>
      </c>
      <c r="K179" s="171">
        <v>6</v>
      </c>
      <c r="L179" s="253">
        <v>0</v>
      </c>
      <c r="M179" s="251"/>
      <c r="N179" s="254">
        <f t="shared" si="35"/>
        <v>0</v>
      </c>
      <c r="O179" s="251"/>
      <c r="P179" s="251"/>
      <c r="Q179" s="251"/>
      <c r="R179" s="134"/>
      <c r="T179" s="165" t="s">
        <v>3</v>
      </c>
      <c r="U179" s="40" t="s">
        <v>39</v>
      </c>
      <c r="V179" s="32"/>
      <c r="W179" s="166">
        <f t="shared" si="36"/>
        <v>0</v>
      </c>
      <c r="X179" s="166">
        <v>0.01228</v>
      </c>
      <c r="Y179" s="166">
        <f t="shared" si="37"/>
        <v>0.07368</v>
      </c>
      <c r="Z179" s="166">
        <v>0</v>
      </c>
      <c r="AA179" s="167">
        <f t="shared" si="38"/>
        <v>0</v>
      </c>
      <c r="AR179" s="14" t="s">
        <v>203</v>
      </c>
      <c r="AT179" s="14" t="s">
        <v>217</v>
      </c>
      <c r="AU179" s="14" t="s">
        <v>84</v>
      </c>
      <c r="AY179" s="14" t="s">
        <v>196</v>
      </c>
      <c r="BE179" s="110">
        <f t="shared" si="39"/>
        <v>0</v>
      </c>
      <c r="BF179" s="110">
        <f t="shared" si="40"/>
        <v>0</v>
      </c>
      <c r="BG179" s="110">
        <f t="shared" si="41"/>
        <v>0</v>
      </c>
      <c r="BH179" s="110">
        <f t="shared" si="42"/>
        <v>0</v>
      </c>
      <c r="BI179" s="110">
        <f t="shared" si="43"/>
        <v>0</v>
      </c>
      <c r="BJ179" s="14" t="s">
        <v>9</v>
      </c>
      <c r="BK179" s="110">
        <f t="shared" si="44"/>
        <v>0</v>
      </c>
      <c r="BL179" s="14" t="s">
        <v>203</v>
      </c>
      <c r="BM179" s="14" t="s">
        <v>737</v>
      </c>
    </row>
    <row r="180" spans="2:65" s="1" customFormat="1" ht="31.5" customHeight="1">
      <c r="B180" s="132"/>
      <c r="C180" s="168" t="s">
        <v>288</v>
      </c>
      <c r="D180" s="168" t="s">
        <v>217</v>
      </c>
      <c r="E180" s="169" t="s">
        <v>738</v>
      </c>
      <c r="F180" s="252" t="s">
        <v>739</v>
      </c>
      <c r="G180" s="251"/>
      <c r="H180" s="251"/>
      <c r="I180" s="251"/>
      <c r="J180" s="170" t="s">
        <v>201</v>
      </c>
      <c r="K180" s="171">
        <v>34</v>
      </c>
      <c r="L180" s="253">
        <v>0</v>
      </c>
      <c r="M180" s="251"/>
      <c r="N180" s="254">
        <f t="shared" si="35"/>
        <v>0</v>
      </c>
      <c r="O180" s="251"/>
      <c r="P180" s="251"/>
      <c r="Q180" s="251"/>
      <c r="R180" s="134"/>
      <c r="T180" s="165" t="s">
        <v>3</v>
      </c>
      <c r="U180" s="40" t="s">
        <v>39</v>
      </c>
      <c r="V180" s="32"/>
      <c r="W180" s="166">
        <f t="shared" si="36"/>
        <v>0</v>
      </c>
      <c r="X180" s="166">
        <v>0.01312</v>
      </c>
      <c r="Y180" s="166">
        <f t="shared" si="37"/>
        <v>0.44608</v>
      </c>
      <c r="Z180" s="166">
        <v>0</v>
      </c>
      <c r="AA180" s="167">
        <f t="shared" si="38"/>
        <v>0</v>
      </c>
      <c r="AR180" s="14" t="s">
        <v>203</v>
      </c>
      <c r="AT180" s="14" t="s">
        <v>217</v>
      </c>
      <c r="AU180" s="14" t="s">
        <v>84</v>
      </c>
      <c r="AY180" s="14" t="s">
        <v>196</v>
      </c>
      <c r="BE180" s="110">
        <f t="shared" si="39"/>
        <v>0</v>
      </c>
      <c r="BF180" s="110">
        <f t="shared" si="40"/>
        <v>0</v>
      </c>
      <c r="BG180" s="110">
        <f t="shared" si="41"/>
        <v>0</v>
      </c>
      <c r="BH180" s="110">
        <f t="shared" si="42"/>
        <v>0</v>
      </c>
      <c r="BI180" s="110">
        <f t="shared" si="43"/>
        <v>0</v>
      </c>
      <c r="BJ180" s="14" t="s">
        <v>9</v>
      </c>
      <c r="BK180" s="110">
        <f t="shared" si="44"/>
        <v>0</v>
      </c>
      <c r="BL180" s="14" t="s">
        <v>203</v>
      </c>
      <c r="BM180" s="14" t="s">
        <v>740</v>
      </c>
    </row>
    <row r="181" spans="2:65" s="1" customFormat="1" ht="44.25" customHeight="1">
      <c r="B181" s="132"/>
      <c r="C181" s="168" t="s">
        <v>741</v>
      </c>
      <c r="D181" s="168" t="s">
        <v>217</v>
      </c>
      <c r="E181" s="169" t="s">
        <v>742</v>
      </c>
      <c r="F181" s="252" t="s">
        <v>743</v>
      </c>
      <c r="G181" s="251"/>
      <c r="H181" s="251"/>
      <c r="I181" s="251"/>
      <c r="J181" s="170" t="s">
        <v>250</v>
      </c>
      <c r="K181" s="171">
        <v>6</v>
      </c>
      <c r="L181" s="253">
        <v>0</v>
      </c>
      <c r="M181" s="251"/>
      <c r="N181" s="254">
        <f t="shared" si="35"/>
        <v>0</v>
      </c>
      <c r="O181" s="251"/>
      <c r="P181" s="251"/>
      <c r="Q181" s="251"/>
      <c r="R181" s="134"/>
      <c r="T181" s="165" t="s">
        <v>3</v>
      </c>
      <c r="U181" s="40" t="s">
        <v>39</v>
      </c>
      <c r="V181" s="32"/>
      <c r="W181" s="166">
        <f t="shared" si="36"/>
        <v>0</v>
      </c>
      <c r="X181" s="166">
        <v>0.00176</v>
      </c>
      <c r="Y181" s="166">
        <f t="shared" si="37"/>
        <v>0.01056</v>
      </c>
      <c r="Z181" s="166">
        <v>0</v>
      </c>
      <c r="AA181" s="167">
        <f t="shared" si="38"/>
        <v>0</v>
      </c>
      <c r="AR181" s="14" t="s">
        <v>203</v>
      </c>
      <c r="AT181" s="14" t="s">
        <v>217</v>
      </c>
      <c r="AU181" s="14" t="s">
        <v>84</v>
      </c>
      <c r="AY181" s="14" t="s">
        <v>196</v>
      </c>
      <c r="BE181" s="110">
        <f t="shared" si="39"/>
        <v>0</v>
      </c>
      <c r="BF181" s="110">
        <f t="shared" si="40"/>
        <v>0</v>
      </c>
      <c r="BG181" s="110">
        <f t="shared" si="41"/>
        <v>0</v>
      </c>
      <c r="BH181" s="110">
        <f t="shared" si="42"/>
        <v>0</v>
      </c>
      <c r="BI181" s="110">
        <f t="shared" si="43"/>
        <v>0</v>
      </c>
      <c r="BJ181" s="14" t="s">
        <v>9</v>
      </c>
      <c r="BK181" s="110">
        <f t="shared" si="44"/>
        <v>0</v>
      </c>
      <c r="BL181" s="14" t="s">
        <v>203</v>
      </c>
      <c r="BM181" s="14" t="s">
        <v>744</v>
      </c>
    </row>
    <row r="182" spans="2:65" s="1" customFormat="1" ht="44.25" customHeight="1">
      <c r="B182" s="132"/>
      <c r="C182" s="168" t="s">
        <v>745</v>
      </c>
      <c r="D182" s="168" t="s">
        <v>217</v>
      </c>
      <c r="E182" s="169" t="s">
        <v>746</v>
      </c>
      <c r="F182" s="252" t="s">
        <v>747</v>
      </c>
      <c r="G182" s="251"/>
      <c r="H182" s="251"/>
      <c r="I182" s="251"/>
      <c r="J182" s="170" t="s">
        <v>250</v>
      </c>
      <c r="K182" s="171">
        <v>2</v>
      </c>
      <c r="L182" s="253">
        <v>0</v>
      </c>
      <c r="M182" s="251"/>
      <c r="N182" s="254">
        <f t="shared" si="35"/>
        <v>0</v>
      </c>
      <c r="O182" s="251"/>
      <c r="P182" s="251"/>
      <c r="Q182" s="251"/>
      <c r="R182" s="134"/>
      <c r="T182" s="165" t="s">
        <v>3</v>
      </c>
      <c r="U182" s="40" t="s">
        <v>39</v>
      </c>
      <c r="V182" s="32"/>
      <c r="W182" s="166">
        <f t="shared" si="36"/>
        <v>0</v>
      </c>
      <c r="X182" s="166">
        <v>0.00237</v>
      </c>
      <c r="Y182" s="166">
        <f t="shared" si="37"/>
        <v>0.00474</v>
      </c>
      <c r="Z182" s="166">
        <v>0</v>
      </c>
      <c r="AA182" s="167">
        <f t="shared" si="38"/>
        <v>0</v>
      </c>
      <c r="AR182" s="14" t="s">
        <v>203</v>
      </c>
      <c r="AT182" s="14" t="s">
        <v>217</v>
      </c>
      <c r="AU182" s="14" t="s">
        <v>84</v>
      </c>
      <c r="AY182" s="14" t="s">
        <v>196</v>
      </c>
      <c r="BE182" s="110">
        <f t="shared" si="39"/>
        <v>0</v>
      </c>
      <c r="BF182" s="110">
        <f t="shared" si="40"/>
        <v>0</v>
      </c>
      <c r="BG182" s="110">
        <f t="shared" si="41"/>
        <v>0</v>
      </c>
      <c r="BH182" s="110">
        <f t="shared" si="42"/>
        <v>0</v>
      </c>
      <c r="BI182" s="110">
        <f t="shared" si="43"/>
        <v>0</v>
      </c>
      <c r="BJ182" s="14" t="s">
        <v>9</v>
      </c>
      <c r="BK182" s="110">
        <f t="shared" si="44"/>
        <v>0</v>
      </c>
      <c r="BL182" s="14" t="s">
        <v>203</v>
      </c>
      <c r="BM182" s="14" t="s">
        <v>748</v>
      </c>
    </row>
    <row r="183" spans="2:65" s="1" customFormat="1" ht="44.25" customHeight="1">
      <c r="B183" s="132"/>
      <c r="C183" s="168" t="s">
        <v>749</v>
      </c>
      <c r="D183" s="168" t="s">
        <v>217</v>
      </c>
      <c r="E183" s="169" t="s">
        <v>750</v>
      </c>
      <c r="F183" s="252" t="s">
        <v>751</v>
      </c>
      <c r="G183" s="251"/>
      <c r="H183" s="251"/>
      <c r="I183" s="251"/>
      <c r="J183" s="170" t="s">
        <v>250</v>
      </c>
      <c r="K183" s="171">
        <v>2</v>
      </c>
      <c r="L183" s="253">
        <v>0</v>
      </c>
      <c r="M183" s="251"/>
      <c r="N183" s="254">
        <f t="shared" si="35"/>
        <v>0</v>
      </c>
      <c r="O183" s="251"/>
      <c r="P183" s="251"/>
      <c r="Q183" s="251"/>
      <c r="R183" s="134"/>
      <c r="T183" s="165" t="s">
        <v>3</v>
      </c>
      <c r="U183" s="40" t="s">
        <v>39</v>
      </c>
      <c r="V183" s="32"/>
      <c r="W183" s="166">
        <f t="shared" si="36"/>
        <v>0</v>
      </c>
      <c r="X183" s="166">
        <v>0.00446</v>
      </c>
      <c r="Y183" s="166">
        <f t="shared" si="37"/>
        <v>0.00892</v>
      </c>
      <c r="Z183" s="166">
        <v>0</v>
      </c>
      <c r="AA183" s="167">
        <f t="shared" si="38"/>
        <v>0</v>
      </c>
      <c r="AR183" s="14" t="s">
        <v>203</v>
      </c>
      <c r="AT183" s="14" t="s">
        <v>217</v>
      </c>
      <c r="AU183" s="14" t="s">
        <v>84</v>
      </c>
      <c r="AY183" s="14" t="s">
        <v>196</v>
      </c>
      <c r="BE183" s="110">
        <f t="shared" si="39"/>
        <v>0</v>
      </c>
      <c r="BF183" s="110">
        <f t="shared" si="40"/>
        <v>0</v>
      </c>
      <c r="BG183" s="110">
        <f t="shared" si="41"/>
        <v>0</v>
      </c>
      <c r="BH183" s="110">
        <f t="shared" si="42"/>
        <v>0</v>
      </c>
      <c r="BI183" s="110">
        <f t="shared" si="43"/>
        <v>0</v>
      </c>
      <c r="BJ183" s="14" t="s">
        <v>9</v>
      </c>
      <c r="BK183" s="110">
        <f t="shared" si="44"/>
        <v>0</v>
      </c>
      <c r="BL183" s="14" t="s">
        <v>203</v>
      </c>
      <c r="BM183" s="14" t="s">
        <v>752</v>
      </c>
    </row>
    <row r="184" spans="2:65" s="1" customFormat="1" ht="44.25" customHeight="1">
      <c r="B184" s="132"/>
      <c r="C184" s="168" t="s">
        <v>753</v>
      </c>
      <c r="D184" s="168" t="s">
        <v>217</v>
      </c>
      <c r="E184" s="169" t="s">
        <v>754</v>
      </c>
      <c r="F184" s="252" t="s">
        <v>755</v>
      </c>
      <c r="G184" s="251"/>
      <c r="H184" s="251"/>
      <c r="I184" s="251"/>
      <c r="J184" s="170" t="s">
        <v>250</v>
      </c>
      <c r="K184" s="171">
        <v>1</v>
      </c>
      <c r="L184" s="253">
        <v>0</v>
      </c>
      <c r="M184" s="251"/>
      <c r="N184" s="254">
        <f t="shared" si="35"/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 t="shared" si="36"/>
        <v>0</v>
      </c>
      <c r="X184" s="166">
        <v>0.00463</v>
      </c>
      <c r="Y184" s="166">
        <f t="shared" si="37"/>
        <v>0.00463</v>
      </c>
      <c r="Z184" s="166">
        <v>0</v>
      </c>
      <c r="AA184" s="167">
        <f t="shared" si="38"/>
        <v>0</v>
      </c>
      <c r="AR184" s="14" t="s">
        <v>203</v>
      </c>
      <c r="AT184" s="14" t="s">
        <v>217</v>
      </c>
      <c r="AU184" s="14" t="s">
        <v>84</v>
      </c>
      <c r="AY184" s="14" t="s">
        <v>196</v>
      </c>
      <c r="BE184" s="110">
        <f t="shared" si="39"/>
        <v>0</v>
      </c>
      <c r="BF184" s="110">
        <f t="shared" si="40"/>
        <v>0</v>
      </c>
      <c r="BG184" s="110">
        <f t="shared" si="41"/>
        <v>0</v>
      </c>
      <c r="BH184" s="110">
        <f t="shared" si="42"/>
        <v>0</v>
      </c>
      <c r="BI184" s="110">
        <f t="shared" si="43"/>
        <v>0</v>
      </c>
      <c r="BJ184" s="14" t="s">
        <v>9</v>
      </c>
      <c r="BK184" s="110">
        <f t="shared" si="44"/>
        <v>0</v>
      </c>
      <c r="BL184" s="14" t="s">
        <v>203</v>
      </c>
      <c r="BM184" s="14" t="s">
        <v>756</v>
      </c>
    </row>
    <row r="185" spans="2:65" s="1" customFormat="1" ht="31.5" customHeight="1">
      <c r="B185" s="132"/>
      <c r="C185" s="168" t="s">
        <v>410</v>
      </c>
      <c r="D185" s="168" t="s">
        <v>217</v>
      </c>
      <c r="E185" s="169" t="s">
        <v>273</v>
      </c>
      <c r="F185" s="252" t="s">
        <v>274</v>
      </c>
      <c r="G185" s="251"/>
      <c r="H185" s="251"/>
      <c r="I185" s="251"/>
      <c r="J185" s="170" t="s">
        <v>201</v>
      </c>
      <c r="K185" s="171">
        <v>16.5</v>
      </c>
      <c r="L185" s="253">
        <v>0</v>
      </c>
      <c r="M185" s="251"/>
      <c r="N185" s="254">
        <f t="shared" si="35"/>
        <v>0</v>
      </c>
      <c r="O185" s="251"/>
      <c r="P185" s="251"/>
      <c r="Q185" s="251"/>
      <c r="R185" s="134"/>
      <c r="T185" s="165" t="s">
        <v>3</v>
      </c>
      <c r="U185" s="40" t="s">
        <v>39</v>
      </c>
      <c r="V185" s="32"/>
      <c r="W185" s="166">
        <f t="shared" si="36"/>
        <v>0</v>
      </c>
      <c r="X185" s="166">
        <v>0</v>
      </c>
      <c r="Y185" s="166">
        <f t="shared" si="37"/>
        <v>0</v>
      </c>
      <c r="Z185" s="166">
        <v>0</v>
      </c>
      <c r="AA185" s="167">
        <f t="shared" si="38"/>
        <v>0</v>
      </c>
      <c r="AR185" s="14" t="s">
        <v>203</v>
      </c>
      <c r="AT185" s="14" t="s">
        <v>217</v>
      </c>
      <c r="AU185" s="14" t="s">
        <v>84</v>
      </c>
      <c r="AY185" s="14" t="s">
        <v>196</v>
      </c>
      <c r="BE185" s="110">
        <f t="shared" si="39"/>
        <v>0</v>
      </c>
      <c r="BF185" s="110">
        <f t="shared" si="40"/>
        <v>0</v>
      </c>
      <c r="BG185" s="110">
        <f t="shared" si="41"/>
        <v>0</v>
      </c>
      <c r="BH185" s="110">
        <f t="shared" si="42"/>
        <v>0</v>
      </c>
      <c r="BI185" s="110">
        <f t="shared" si="43"/>
        <v>0</v>
      </c>
      <c r="BJ185" s="14" t="s">
        <v>9</v>
      </c>
      <c r="BK185" s="110">
        <f t="shared" si="44"/>
        <v>0</v>
      </c>
      <c r="BL185" s="14" t="s">
        <v>203</v>
      </c>
      <c r="BM185" s="14" t="s">
        <v>757</v>
      </c>
    </row>
    <row r="186" spans="2:65" s="1" customFormat="1" ht="31.5" customHeight="1">
      <c r="B186" s="132"/>
      <c r="C186" s="168" t="s">
        <v>565</v>
      </c>
      <c r="D186" s="168" t="s">
        <v>217</v>
      </c>
      <c r="E186" s="169" t="s">
        <v>277</v>
      </c>
      <c r="F186" s="252" t="s">
        <v>278</v>
      </c>
      <c r="G186" s="251"/>
      <c r="H186" s="251"/>
      <c r="I186" s="251"/>
      <c r="J186" s="170" t="s">
        <v>201</v>
      </c>
      <c r="K186" s="171">
        <v>124</v>
      </c>
      <c r="L186" s="253">
        <v>0</v>
      </c>
      <c r="M186" s="251"/>
      <c r="N186" s="254">
        <f t="shared" si="35"/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 t="shared" si="36"/>
        <v>0</v>
      </c>
      <c r="X186" s="166">
        <v>0</v>
      </c>
      <c r="Y186" s="166">
        <f t="shared" si="37"/>
        <v>0</v>
      </c>
      <c r="Z186" s="166">
        <v>0</v>
      </c>
      <c r="AA186" s="167">
        <f t="shared" si="38"/>
        <v>0</v>
      </c>
      <c r="AR186" s="14" t="s">
        <v>203</v>
      </c>
      <c r="AT186" s="14" t="s">
        <v>217</v>
      </c>
      <c r="AU186" s="14" t="s">
        <v>84</v>
      </c>
      <c r="AY186" s="14" t="s">
        <v>196</v>
      </c>
      <c r="BE186" s="110">
        <f t="shared" si="39"/>
        <v>0</v>
      </c>
      <c r="BF186" s="110">
        <f t="shared" si="40"/>
        <v>0</v>
      </c>
      <c r="BG186" s="110">
        <f t="shared" si="41"/>
        <v>0</v>
      </c>
      <c r="BH186" s="110">
        <f t="shared" si="42"/>
        <v>0</v>
      </c>
      <c r="BI186" s="110">
        <f t="shared" si="43"/>
        <v>0</v>
      </c>
      <c r="BJ186" s="14" t="s">
        <v>9</v>
      </c>
      <c r="BK186" s="110">
        <f t="shared" si="44"/>
        <v>0</v>
      </c>
      <c r="BL186" s="14" t="s">
        <v>203</v>
      </c>
      <c r="BM186" s="14" t="s">
        <v>758</v>
      </c>
    </row>
    <row r="187" spans="2:65" s="1" customFormat="1" ht="22.5" customHeight="1">
      <c r="B187" s="132"/>
      <c r="C187" s="168" t="s">
        <v>603</v>
      </c>
      <c r="D187" s="168" t="s">
        <v>217</v>
      </c>
      <c r="E187" s="169" t="s">
        <v>281</v>
      </c>
      <c r="F187" s="252" t="s">
        <v>282</v>
      </c>
      <c r="G187" s="251"/>
      <c r="H187" s="251"/>
      <c r="I187" s="251"/>
      <c r="J187" s="170" t="s">
        <v>224</v>
      </c>
      <c r="K187" s="172">
        <v>0</v>
      </c>
      <c r="L187" s="253">
        <v>0</v>
      </c>
      <c r="M187" s="251"/>
      <c r="N187" s="254">
        <f t="shared" si="35"/>
        <v>0</v>
      </c>
      <c r="O187" s="251"/>
      <c r="P187" s="251"/>
      <c r="Q187" s="251"/>
      <c r="R187" s="134"/>
      <c r="T187" s="165" t="s">
        <v>3</v>
      </c>
      <c r="U187" s="40" t="s">
        <v>39</v>
      </c>
      <c r="V187" s="32"/>
      <c r="W187" s="166">
        <f t="shared" si="36"/>
        <v>0</v>
      </c>
      <c r="X187" s="166">
        <v>0</v>
      </c>
      <c r="Y187" s="166">
        <f t="shared" si="37"/>
        <v>0</v>
      </c>
      <c r="Z187" s="166">
        <v>0</v>
      </c>
      <c r="AA187" s="167">
        <f t="shared" si="38"/>
        <v>0</v>
      </c>
      <c r="AR187" s="14" t="s">
        <v>203</v>
      </c>
      <c r="AT187" s="14" t="s">
        <v>217</v>
      </c>
      <c r="AU187" s="14" t="s">
        <v>84</v>
      </c>
      <c r="AY187" s="14" t="s">
        <v>196</v>
      </c>
      <c r="BE187" s="110">
        <f t="shared" si="39"/>
        <v>0</v>
      </c>
      <c r="BF187" s="110">
        <f t="shared" si="40"/>
        <v>0</v>
      </c>
      <c r="BG187" s="110">
        <f t="shared" si="41"/>
        <v>0</v>
      </c>
      <c r="BH187" s="110">
        <f t="shared" si="42"/>
        <v>0</v>
      </c>
      <c r="BI187" s="110">
        <f t="shared" si="43"/>
        <v>0</v>
      </c>
      <c r="BJ187" s="14" t="s">
        <v>9</v>
      </c>
      <c r="BK187" s="110">
        <f t="shared" si="44"/>
        <v>0</v>
      </c>
      <c r="BL187" s="14" t="s">
        <v>203</v>
      </c>
      <c r="BM187" s="14" t="s">
        <v>759</v>
      </c>
    </row>
    <row r="188" spans="2:65" s="1" customFormat="1" ht="31.5" customHeight="1">
      <c r="B188" s="132"/>
      <c r="C188" s="168" t="s">
        <v>413</v>
      </c>
      <c r="D188" s="168" t="s">
        <v>217</v>
      </c>
      <c r="E188" s="169" t="s">
        <v>285</v>
      </c>
      <c r="F188" s="252" t="s">
        <v>286</v>
      </c>
      <c r="G188" s="251"/>
      <c r="H188" s="251"/>
      <c r="I188" s="251"/>
      <c r="J188" s="170" t="s">
        <v>224</v>
      </c>
      <c r="K188" s="172">
        <v>0</v>
      </c>
      <c r="L188" s="253">
        <v>0</v>
      </c>
      <c r="M188" s="251"/>
      <c r="N188" s="254">
        <f t="shared" si="35"/>
        <v>0</v>
      </c>
      <c r="O188" s="251"/>
      <c r="P188" s="251"/>
      <c r="Q188" s="251"/>
      <c r="R188" s="134"/>
      <c r="T188" s="165" t="s">
        <v>3</v>
      </c>
      <c r="U188" s="40" t="s">
        <v>39</v>
      </c>
      <c r="V188" s="32"/>
      <c r="W188" s="166">
        <f t="shared" si="36"/>
        <v>0</v>
      </c>
      <c r="X188" s="166">
        <v>0</v>
      </c>
      <c r="Y188" s="166">
        <f t="shared" si="37"/>
        <v>0</v>
      </c>
      <c r="Z188" s="166">
        <v>0</v>
      </c>
      <c r="AA188" s="167">
        <f t="shared" si="38"/>
        <v>0</v>
      </c>
      <c r="AR188" s="14" t="s">
        <v>203</v>
      </c>
      <c r="AT188" s="14" t="s">
        <v>217</v>
      </c>
      <c r="AU188" s="14" t="s">
        <v>84</v>
      </c>
      <c r="AY188" s="14" t="s">
        <v>196</v>
      </c>
      <c r="BE188" s="110">
        <f t="shared" si="39"/>
        <v>0</v>
      </c>
      <c r="BF188" s="110">
        <f t="shared" si="40"/>
        <v>0</v>
      </c>
      <c r="BG188" s="110">
        <f t="shared" si="41"/>
        <v>0</v>
      </c>
      <c r="BH188" s="110">
        <f t="shared" si="42"/>
        <v>0</v>
      </c>
      <c r="BI188" s="110">
        <f t="shared" si="43"/>
        <v>0</v>
      </c>
      <c r="BJ188" s="14" t="s">
        <v>9</v>
      </c>
      <c r="BK188" s="110">
        <f t="shared" si="44"/>
        <v>0</v>
      </c>
      <c r="BL188" s="14" t="s">
        <v>203</v>
      </c>
      <c r="BM188" s="14" t="s">
        <v>760</v>
      </c>
    </row>
    <row r="189" spans="2:63" s="10" customFormat="1" ht="29.85" customHeight="1">
      <c r="B189" s="150"/>
      <c r="C189" s="151"/>
      <c r="D189" s="160" t="s">
        <v>168</v>
      </c>
      <c r="E189" s="160"/>
      <c r="F189" s="160"/>
      <c r="G189" s="160"/>
      <c r="H189" s="160"/>
      <c r="I189" s="160"/>
      <c r="J189" s="160"/>
      <c r="K189" s="160"/>
      <c r="L189" s="160"/>
      <c r="M189" s="160"/>
      <c r="N189" s="264">
        <f>BK189</f>
        <v>0</v>
      </c>
      <c r="O189" s="265"/>
      <c r="P189" s="265"/>
      <c r="Q189" s="265"/>
      <c r="R189" s="153"/>
      <c r="T189" s="154"/>
      <c r="U189" s="151"/>
      <c r="V189" s="151"/>
      <c r="W189" s="155">
        <f>SUM(W190:W224)</f>
        <v>0</v>
      </c>
      <c r="X189" s="151"/>
      <c r="Y189" s="155">
        <f>SUM(Y190:Y224)</f>
        <v>0.48615999999999987</v>
      </c>
      <c r="Z189" s="151"/>
      <c r="AA189" s="156">
        <f>SUM(AA190:AA224)</f>
        <v>0</v>
      </c>
      <c r="AR189" s="157" t="s">
        <v>84</v>
      </c>
      <c r="AT189" s="158" t="s">
        <v>73</v>
      </c>
      <c r="AU189" s="158" t="s">
        <v>9</v>
      </c>
      <c r="AY189" s="157" t="s">
        <v>196</v>
      </c>
      <c r="BK189" s="159">
        <f>SUM(BK190:BK224)</f>
        <v>0</v>
      </c>
    </row>
    <row r="190" spans="2:65" s="1" customFormat="1" ht="31.5" customHeight="1">
      <c r="B190" s="132"/>
      <c r="C190" s="168" t="s">
        <v>501</v>
      </c>
      <c r="D190" s="168" t="s">
        <v>217</v>
      </c>
      <c r="E190" s="169" t="s">
        <v>761</v>
      </c>
      <c r="F190" s="252" t="s">
        <v>762</v>
      </c>
      <c r="G190" s="251"/>
      <c r="H190" s="251"/>
      <c r="I190" s="251"/>
      <c r="J190" s="170" t="s">
        <v>245</v>
      </c>
      <c r="K190" s="171">
        <v>1</v>
      </c>
      <c r="L190" s="253">
        <v>0</v>
      </c>
      <c r="M190" s="251"/>
      <c r="N190" s="254">
        <f aca="true" t="shared" si="45" ref="N190:N224">ROUND(L190*K190,0)</f>
        <v>0</v>
      </c>
      <c r="O190" s="251"/>
      <c r="P190" s="251"/>
      <c r="Q190" s="251"/>
      <c r="R190" s="134"/>
      <c r="T190" s="165" t="s">
        <v>3</v>
      </c>
      <c r="U190" s="40" t="s">
        <v>39</v>
      </c>
      <c r="V190" s="32"/>
      <c r="W190" s="166">
        <f aca="true" t="shared" si="46" ref="W190:W224">V190*K190</f>
        <v>0</v>
      </c>
      <c r="X190" s="166">
        <v>0.01191</v>
      </c>
      <c r="Y190" s="166">
        <f aca="true" t="shared" si="47" ref="Y190:Y224">X190*K190</f>
        <v>0.01191</v>
      </c>
      <c r="Z190" s="166">
        <v>0</v>
      </c>
      <c r="AA190" s="167">
        <f aca="true" t="shared" si="48" ref="AA190:AA224">Z190*K190</f>
        <v>0</v>
      </c>
      <c r="AR190" s="14" t="s">
        <v>203</v>
      </c>
      <c r="AT190" s="14" t="s">
        <v>217</v>
      </c>
      <c r="AU190" s="14" t="s">
        <v>84</v>
      </c>
      <c r="AY190" s="14" t="s">
        <v>196</v>
      </c>
      <c r="BE190" s="110">
        <f aca="true" t="shared" si="49" ref="BE190:BE224">IF(U190="základní",N190,0)</f>
        <v>0</v>
      </c>
      <c r="BF190" s="110">
        <f aca="true" t="shared" si="50" ref="BF190:BF224">IF(U190="snížená",N190,0)</f>
        <v>0</v>
      </c>
      <c r="BG190" s="110">
        <f aca="true" t="shared" si="51" ref="BG190:BG224">IF(U190="zákl. přenesená",N190,0)</f>
        <v>0</v>
      </c>
      <c r="BH190" s="110">
        <f aca="true" t="shared" si="52" ref="BH190:BH224">IF(U190="sníž. přenesená",N190,0)</f>
        <v>0</v>
      </c>
      <c r="BI190" s="110">
        <f aca="true" t="shared" si="53" ref="BI190:BI224">IF(U190="nulová",N190,0)</f>
        <v>0</v>
      </c>
      <c r="BJ190" s="14" t="s">
        <v>9</v>
      </c>
      <c r="BK190" s="110">
        <f aca="true" t="shared" si="54" ref="BK190:BK224">ROUND(L190*K190,0)</f>
        <v>0</v>
      </c>
      <c r="BL190" s="14" t="s">
        <v>203</v>
      </c>
      <c r="BM190" s="14" t="s">
        <v>763</v>
      </c>
    </row>
    <row r="191" spans="2:65" s="1" customFormat="1" ht="44.25" customHeight="1">
      <c r="B191" s="132"/>
      <c r="C191" s="168" t="s">
        <v>764</v>
      </c>
      <c r="D191" s="168" t="s">
        <v>217</v>
      </c>
      <c r="E191" s="169" t="s">
        <v>765</v>
      </c>
      <c r="F191" s="252" t="s">
        <v>766</v>
      </c>
      <c r="G191" s="251"/>
      <c r="H191" s="251"/>
      <c r="I191" s="251"/>
      <c r="J191" s="170" t="s">
        <v>245</v>
      </c>
      <c r="K191" s="171">
        <v>1</v>
      </c>
      <c r="L191" s="253">
        <v>0</v>
      </c>
      <c r="M191" s="251"/>
      <c r="N191" s="254">
        <f t="shared" si="45"/>
        <v>0</v>
      </c>
      <c r="O191" s="251"/>
      <c r="P191" s="251"/>
      <c r="Q191" s="251"/>
      <c r="R191" s="134"/>
      <c r="T191" s="165" t="s">
        <v>3</v>
      </c>
      <c r="U191" s="40" t="s">
        <v>39</v>
      </c>
      <c r="V191" s="32"/>
      <c r="W191" s="166">
        <f t="shared" si="46"/>
        <v>0</v>
      </c>
      <c r="X191" s="166">
        <v>0.01191</v>
      </c>
      <c r="Y191" s="166">
        <f t="shared" si="47"/>
        <v>0.01191</v>
      </c>
      <c r="Z191" s="166">
        <v>0</v>
      </c>
      <c r="AA191" s="167">
        <f t="shared" si="48"/>
        <v>0</v>
      </c>
      <c r="AR191" s="14" t="s">
        <v>203</v>
      </c>
      <c r="AT191" s="14" t="s">
        <v>217</v>
      </c>
      <c r="AU191" s="14" t="s">
        <v>84</v>
      </c>
      <c r="AY191" s="14" t="s">
        <v>196</v>
      </c>
      <c r="BE191" s="110">
        <f t="shared" si="49"/>
        <v>0</v>
      </c>
      <c r="BF191" s="110">
        <f t="shared" si="50"/>
        <v>0</v>
      </c>
      <c r="BG191" s="110">
        <f t="shared" si="51"/>
        <v>0</v>
      </c>
      <c r="BH191" s="110">
        <f t="shared" si="52"/>
        <v>0</v>
      </c>
      <c r="BI191" s="110">
        <f t="shared" si="53"/>
        <v>0</v>
      </c>
      <c r="BJ191" s="14" t="s">
        <v>9</v>
      </c>
      <c r="BK191" s="110">
        <f t="shared" si="54"/>
        <v>0</v>
      </c>
      <c r="BL191" s="14" t="s">
        <v>203</v>
      </c>
      <c r="BM191" s="14" t="s">
        <v>767</v>
      </c>
    </row>
    <row r="192" spans="2:65" s="1" customFormat="1" ht="31.5" customHeight="1">
      <c r="B192" s="132"/>
      <c r="C192" s="168" t="s">
        <v>492</v>
      </c>
      <c r="D192" s="168" t="s">
        <v>217</v>
      </c>
      <c r="E192" s="169" t="s">
        <v>538</v>
      </c>
      <c r="F192" s="252" t="s">
        <v>539</v>
      </c>
      <c r="G192" s="251"/>
      <c r="H192" s="251"/>
      <c r="I192" s="251"/>
      <c r="J192" s="170" t="s">
        <v>245</v>
      </c>
      <c r="K192" s="171">
        <v>1</v>
      </c>
      <c r="L192" s="253">
        <v>0</v>
      </c>
      <c r="M192" s="251"/>
      <c r="N192" s="254">
        <f t="shared" si="45"/>
        <v>0</v>
      </c>
      <c r="O192" s="251"/>
      <c r="P192" s="251"/>
      <c r="Q192" s="251"/>
      <c r="R192" s="134"/>
      <c r="T192" s="165" t="s">
        <v>3</v>
      </c>
      <c r="U192" s="40" t="s">
        <v>39</v>
      </c>
      <c r="V192" s="32"/>
      <c r="W192" s="166">
        <f t="shared" si="46"/>
        <v>0</v>
      </c>
      <c r="X192" s="166">
        <v>0.00773</v>
      </c>
      <c r="Y192" s="166">
        <f t="shared" si="47"/>
        <v>0.00773</v>
      </c>
      <c r="Z192" s="166">
        <v>0</v>
      </c>
      <c r="AA192" s="167">
        <f t="shared" si="48"/>
        <v>0</v>
      </c>
      <c r="AR192" s="14" t="s">
        <v>203</v>
      </c>
      <c r="AT192" s="14" t="s">
        <v>217</v>
      </c>
      <c r="AU192" s="14" t="s">
        <v>84</v>
      </c>
      <c r="AY192" s="14" t="s">
        <v>196</v>
      </c>
      <c r="BE192" s="110">
        <f t="shared" si="49"/>
        <v>0</v>
      </c>
      <c r="BF192" s="110">
        <f t="shared" si="50"/>
        <v>0</v>
      </c>
      <c r="BG192" s="110">
        <f t="shared" si="51"/>
        <v>0</v>
      </c>
      <c r="BH192" s="110">
        <f t="shared" si="52"/>
        <v>0</v>
      </c>
      <c r="BI192" s="110">
        <f t="shared" si="53"/>
        <v>0</v>
      </c>
      <c r="BJ192" s="14" t="s">
        <v>9</v>
      </c>
      <c r="BK192" s="110">
        <f t="shared" si="54"/>
        <v>0</v>
      </c>
      <c r="BL192" s="14" t="s">
        <v>203</v>
      </c>
      <c r="BM192" s="14" t="s">
        <v>768</v>
      </c>
    </row>
    <row r="193" spans="2:65" s="1" customFormat="1" ht="31.5" customHeight="1">
      <c r="B193" s="132"/>
      <c r="C193" s="168" t="s">
        <v>769</v>
      </c>
      <c r="D193" s="168" t="s">
        <v>217</v>
      </c>
      <c r="E193" s="169" t="s">
        <v>770</v>
      </c>
      <c r="F193" s="252" t="s">
        <v>771</v>
      </c>
      <c r="G193" s="251"/>
      <c r="H193" s="251"/>
      <c r="I193" s="251"/>
      <c r="J193" s="170" t="s">
        <v>245</v>
      </c>
      <c r="K193" s="171">
        <v>1</v>
      </c>
      <c r="L193" s="253">
        <v>0</v>
      </c>
      <c r="M193" s="251"/>
      <c r="N193" s="254">
        <f t="shared" si="45"/>
        <v>0</v>
      </c>
      <c r="O193" s="251"/>
      <c r="P193" s="251"/>
      <c r="Q193" s="251"/>
      <c r="R193" s="134"/>
      <c r="T193" s="165" t="s">
        <v>3</v>
      </c>
      <c r="U193" s="40" t="s">
        <v>39</v>
      </c>
      <c r="V193" s="32"/>
      <c r="W193" s="166">
        <f t="shared" si="46"/>
        <v>0</v>
      </c>
      <c r="X193" s="166">
        <v>0.01094</v>
      </c>
      <c r="Y193" s="166">
        <f t="shared" si="47"/>
        <v>0.01094</v>
      </c>
      <c r="Z193" s="166">
        <v>0</v>
      </c>
      <c r="AA193" s="167">
        <f t="shared" si="48"/>
        <v>0</v>
      </c>
      <c r="AR193" s="14" t="s">
        <v>203</v>
      </c>
      <c r="AT193" s="14" t="s">
        <v>217</v>
      </c>
      <c r="AU193" s="14" t="s">
        <v>84</v>
      </c>
      <c r="AY193" s="14" t="s">
        <v>196</v>
      </c>
      <c r="BE193" s="110">
        <f t="shared" si="49"/>
        <v>0</v>
      </c>
      <c r="BF193" s="110">
        <f t="shared" si="50"/>
        <v>0</v>
      </c>
      <c r="BG193" s="110">
        <f t="shared" si="51"/>
        <v>0</v>
      </c>
      <c r="BH193" s="110">
        <f t="shared" si="52"/>
        <v>0</v>
      </c>
      <c r="BI193" s="110">
        <f t="shared" si="53"/>
        <v>0</v>
      </c>
      <c r="BJ193" s="14" t="s">
        <v>9</v>
      </c>
      <c r="BK193" s="110">
        <f t="shared" si="54"/>
        <v>0</v>
      </c>
      <c r="BL193" s="14" t="s">
        <v>203</v>
      </c>
      <c r="BM193" s="14" t="s">
        <v>772</v>
      </c>
    </row>
    <row r="194" spans="2:65" s="1" customFormat="1" ht="31.5" customHeight="1">
      <c r="B194" s="132"/>
      <c r="C194" s="168" t="s">
        <v>486</v>
      </c>
      <c r="D194" s="168" t="s">
        <v>217</v>
      </c>
      <c r="E194" s="169" t="s">
        <v>773</v>
      </c>
      <c r="F194" s="252" t="s">
        <v>774</v>
      </c>
      <c r="G194" s="251"/>
      <c r="H194" s="251"/>
      <c r="I194" s="251"/>
      <c r="J194" s="170" t="s">
        <v>245</v>
      </c>
      <c r="K194" s="171">
        <v>1</v>
      </c>
      <c r="L194" s="253">
        <v>0</v>
      </c>
      <c r="M194" s="251"/>
      <c r="N194" s="254">
        <f t="shared" si="45"/>
        <v>0</v>
      </c>
      <c r="O194" s="251"/>
      <c r="P194" s="251"/>
      <c r="Q194" s="251"/>
      <c r="R194" s="134"/>
      <c r="T194" s="165" t="s">
        <v>3</v>
      </c>
      <c r="U194" s="40" t="s">
        <v>39</v>
      </c>
      <c r="V194" s="32"/>
      <c r="W194" s="166">
        <f t="shared" si="46"/>
        <v>0</v>
      </c>
      <c r="X194" s="166">
        <v>0.0168</v>
      </c>
      <c r="Y194" s="166">
        <f t="shared" si="47"/>
        <v>0.0168</v>
      </c>
      <c r="Z194" s="166">
        <v>0</v>
      </c>
      <c r="AA194" s="167">
        <f t="shared" si="48"/>
        <v>0</v>
      </c>
      <c r="AR194" s="14" t="s">
        <v>203</v>
      </c>
      <c r="AT194" s="14" t="s">
        <v>217</v>
      </c>
      <c r="AU194" s="14" t="s">
        <v>84</v>
      </c>
      <c r="AY194" s="14" t="s">
        <v>196</v>
      </c>
      <c r="BE194" s="110">
        <f t="shared" si="49"/>
        <v>0</v>
      </c>
      <c r="BF194" s="110">
        <f t="shared" si="50"/>
        <v>0</v>
      </c>
      <c r="BG194" s="110">
        <f t="shared" si="51"/>
        <v>0</v>
      </c>
      <c r="BH194" s="110">
        <f t="shared" si="52"/>
        <v>0</v>
      </c>
      <c r="BI194" s="110">
        <f t="shared" si="53"/>
        <v>0</v>
      </c>
      <c r="BJ194" s="14" t="s">
        <v>9</v>
      </c>
      <c r="BK194" s="110">
        <f t="shared" si="54"/>
        <v>0</v>
      </c>
      <c r="BL194" s="14" t="s">
        <v>203</v>
      </c>
      <c r="BM194" s="14" t="s">
        <v>775</v>
      </c>
    </row>
    <row r="195" spans="2:65" s="1" customFormat="1" ht="31.5" customHeight="1">
      <c r="B195" s="132"/>
      <c r="C195" s="168" t="s">
        <v>776</v>
      </c>
      <c r="D195" s="168" t="s">
        <v>217</v>
      </c>
      <c r="E195" s="169" t="s">
        <v>777</v>
      </c>
      <c r="F195" s="252" t="s">
        <v>778</v>
      </c>
      <c r="G195" s="251"/>
      <c r="H195" s="251"/>
      <c r="I195" s="251"/>
      <c r="J195" s="170" t="s">
        <v>245</v>
      </c>
      <c r="K195" s="171">
        <v>2</v>
      </c>
      <c r="L195" s="253">
        <v>0</v>
      </c>
      <c r="M195" s="251"/>
      <c r="N195" s="254">
        <f t="shared" si="45"/>
        <v>0</v>
      </c>
      <c r="O195" s="251"/>
      <c r="P195" s="251"/>
      <c r="Q195" s="251"/>
      <c r="R195" s="134"/>
      <c r="T195" s="165" t="s">
        <v>3</v>
      </c>
      <c r="U195" s="40" t="s">
        <v>39</v>
      </c>
      <c r="V195" s="32"/>
      <c r="W195" s="166">
        <f t="shared" si="46"/>
        <v>0</v>
      </c>
      <c r="X195" s="166">
        <v>0.02974</v>
      </c>
      <c r="Y195" s="166">
        <f t="shared" si="47"/>
        <v>0.05948</v>
      </c>
      <c r="Z195" s="166">
        <v>0</v>
      </c>
      <c r="AA195" s="167">
        <f t="shared" si="48"/>
        <v>0</v>
      </c>
      <c r="AR195" s="14" t="s">
        <v>203</v>
      </c>
      <c r="AT195" s="14" t="s">
        <v>217</v>
      </c>
      <c r="AU195" s="14" t="s">
        <v>84</v>
      </c>
      <c r="AY195" s="14" t="s">
        <v>196</v>
      </c>
      <c r="BE195" s="110">
        <f t="shared" si="49"/>
        <v>0</v>
      </c>
      <c r="BF195" s="110">
        <f t="shared" si="50"/>
        <v>0</v>
      </c>
      <c r="BG195" s="110">
        <f t="shared" si="51"/>
        <v>0</v>
      </c>
      <c r="BH195" s="110">
        <f t="shared" si="52"/>
        <v>0</v>
      </c>
      <c r="BI195" s="110">
        <f t="shared" si="53"/>
        <v>0</v>
      </c>
      <c r="BJ195" s="14" t="s">
        <v>9</v>
      </c>
      <c r="BK195" s="110">
        <f t="shared" si="54"/>
        <v>0</v>
      </c>
      <c r="BL195" s="14" t="s">
        <v>203</v>
      </c>
      <c r="BM195" s="14" t="s">
        <v>779</v>
      </c>
    </row>
    <row r="196" spans="2:65" s="1" customFormat="1" ht="22.5" customHeight="1">
      <c r="B196" s="132"/>
      <c r="C196" s="168" t="s">
        <v>464</v>
      </c>
      <c r="D196" s="168" t="s">
        <v>217</v>
      </c>
      <c r="E196" s="169" t="s">
        <v>780</v>
      </c>
      <c r="F196" s="252" t="s">
        <v>781</v>
      </c>
      <c r="G196" s="251"/>
      <c r="H196" s="251"/>
      <c r="I196" s="251"/>
      <c r="J196" s="170" t="s">
        <v>245</v>
      </c>
      <c r="K196" s="171">
        <v>3</v>
      </c>
      <c r="L196" s="253">
        <v>0</v>
      </c>
      <c r="M196" s="251"/>
      <c r="N196" s="254">
        <f t="shared" si="45"/>
        <v>0</v>
      </c>
      <c r="O196" s="251"/>
      <c r="P196" s="251"/>
      <c r="Q196" s="251"/>
      <c r="R196" s="134"/>
      <c r="T196" s="165" t="s">
        <v>3</v>
      </c>
      <c r="U196" s="40" t="s">
        <v>39</v>
      </c>
      <c r="V196" s="32"/>
      <c r="W196" s="166">
        <f t="shared" si="46"/>
        <v>0</v>
      </c>
      <c r="X196" s="166">
        <v>0.00427</v>
      </c>
      <c r="Y196" s="166">
        <f t="shared" si="47"/>
        <v>0.012810000000000002</v>
      </c>
      <c r="Z196" s="166">
        <v>0</v>
      </c>
      <c r="AA196" s="167">
        <f t="shared" si="48"/>
        <v>0</v>
      </c>
      <c r="AR196" s="14" t="s">
        <v>203</v>
      </c>
      <c r="AT196" s="14" t="s">
        <v>217</v>
      </c>
      <c r="AU196" s="14" t="s">
        <v>84</v>
      </c>
      <c r="AY196" s="14" t="s">
        <v>196</v>
      </c>
      <c r="BE196" s="110">
        <f t="shared" si="49"/>
        <v>0</v>
      </c>
      <c r="BF196" s="110">
        <f t="shared" si="50"/>
        <v>0</v>
      </c>
      <c r="BG196" s="110">
        <f t="shared" si="51"/>
        <v>0</v>
      </c>
      <c r="BH196" s="110">
        <f t="shared" si="52"/>
        <v>0</v>
      </c>
      <c r="BI196" s="110">
        <f t="shared" si="53"/>
        <v>0</v>
      </c>
      <c r="BJ196" s="14" t="s">
        <v>9</v>
      </c>
      <c r="BK196" s="110">
        <f t="shared" si="54"/>
        <v>0</v>
      </c>
      <c r="BL196" s="14" t="s">
        <v>203</v>
      </c>
      <c r="BM196" s="14" t="s">
        <v>782</v>
      </c>
    </row>
    <row r="197" spans="2:65" s="1" customFormat="1" ht="22.5" customHeight="1">
      <c r="B197" s="132"/>
      <c r="C197" s="168" t="s">
        <v>467</v>
      </c>
      <c r="D197" s="168" t="s">
        <v>217</v>
      </c>
      <c r="E197" s="169" t="s">
        <v>783</v>
      </c>
      <c r="F197" s="252" t="s">
        <v>784</v>
      </c>
      <c r="G197" s="251"/>
      <c r="H197" s="251"/>
      <c r="I197" s="251"/>
      <c r="J197" s="170" t="s">
        <v>245</v>
      </c>
      <c r="K197" s="171">
        <v>1</v>
      </c>
      <c r="L197" s="253">
        <v>0</v>
      </c>
      <c r="M197" s="251"/>
      <c r="N197" s="254">
        <f t="shared" si="45"/>
        <v>0</v>
      </c>
      <c r="O197" s="251"/>
      <c r="P197" s="251"/>
      <c r="Q197" s="251"/>
      <c r="R197" s="134"/>
      <c r="T197" s="165" t="s">
        <v>3</v>
      </c>
      <c r="U197" s="40" t="s">
        <v>39</v>
      </c>
      <c r="V197" s="32"/>
      <c r="W197" s="166">
        <f t="shared" si="46"/>
        <v>0</v>
      </c>
      <c r="X197" s="166">
        <v>0.00628</v>
      </c>
      <c r="Y197" s="166">
        <f t="shared" si="47"/>
        <v>0.00628</v>
      </c>
      <c r="Z197" s="166">
        <v>0</v>
      </c>
      <c r="AA197" s="167">
        <f t="shared" si="48"/>
        <v>0</v>
      </c>
      <c r="AR197" s="14" t="s">
        <v>203</v>
      </c>
      <c r="AT197" s="14" t="s">
        <v>217</v>
      </c>
      <c r="AU197" s="14" t="s">
        <v>84</v>
      </c>
      <c r="AY197" s="14" t="s">
        <v>196</v>
      </c>
      <c r="BE197" s="110">
        <f t="shared" si="49"/>
        <v>0</v>
      </c>
      <c r="BF197" s="110">
        <f t="shared" si="50"/>
        <v>0</v>
      </c>
      <c r="BG197" s="110">
        <f t="shared" si="51"/>
        <v>0</v>
      </c>
      <c r="BH197" s="110">
        <f t="shared" si="52"/>
        <v>0</v>
      </c>
      <c r="BI197" s="110">
        <f t="shared" si="53"/>
        <v>0</v>
      </c>
      <c r="BJ197" s="14" t="s">
        <v>9</v>
      </c>
      <c r="BK197" s="110">
        <f t="shared" si="54"/>
        <v>0</v>
      </c>
      <c r="BL197" s="14" t="s">
        <v>203</v>
      </c>
      <c r="BM197" s="14" t="s">
        <v>785</v>
      </c>
    </row>
    <row r="198" spans="2:65" s="1" customFormat="1" ht="31.5" customHeight="1">
      <c r="B198" s="132"/>
      <c r="C198" s="168" t="s">
        <v>786</v>
      </c>
      <c r="D198" s="168" t="s">
        <v>217</v>
      </c>
      <c r="E198" s="169" t="s">
        <v>787</v>
      </c>
      <c r="F198" s="252" t="s">
        <v>788</v>
      </c>
      <c r="G198" s="251"/>
      <c r="H198" s="251"/>
      <c r="I198" s="251"/>
      <c r="J198" s="170" t="s">
        <v>250</v>
      </c>
      <c r="K198" s="171">
        <v>4</v>
      </c>
      <c r="L198" s="253">
        <v>0</v>
      </c>
      <c r="M198" s="251"/>
      <c r="N198" s="254">
        <f t="shared" si="45"/>
        <v>0</v>
      </c>
      <c r="O198" s="251"/>
      <c r="P198" s="251"/>
      <c r="Q198" s="251"/>
      <c r="R198" s="134"/>
      <c r="T198" s="165" t="s">
        <v>3</v>
      </c>
      <c r="U198" s="40" t="s">
        <v>39</v>
      </c>
      <c r="V198" s="32"/>
      <c r="W198" s="166">
        <f t="shared" si="46"/>
        <v>0</v>
      </c>
      <c r="X198" s="166">
        <v>0.00971</v>
      </c>
      <c r="Y198" s="166">
        <f t="shared" si="47"/>
        <v>0.03884</v>
      </c>
      <c r="Z198" s="166">
        <v>0</v>
      </c>
      <c r="AA198" s="167">
        <f t="shared" si="48"/>
        <v>0</v>
      </c>
      <c r="AR198" s="14" t="s">
        <v>203</v>
      </c>
      <c r="AT198" s="14" t="s">
        <v>217</v>
      </c>
      <c r="AU198" s="14" t="s">
        <v>84</v>
      </c>
      <c r="AY198" s="14" t="s">
        <v>196</v>
      </c>
      <c r="BE198" s="110">
        <f t="shared" si="49"/>
        <v>0</v>
      </c>
      <c r="BF198" s="110">
        <f t="shared" si="50"/>
        <v>0</v>
      </c>
      <c r="BG198" s="110">
        <f t="shared" si="51"/>
        <v>0</v>
      </c>
      <c r="BH198" s="110">
        <f t="shared" si="52"/>
        <v>0</v>
      </c>
      <c r="BI198" s="110">
        <f t="shared" si="53"/>
        <v>0</v>
      </c>
      <c r="BJ198" s="14" t="s">
        <v>9</v>
      </c>
      <c r="BK198" s="110">
        <f t="shared" si="54"/>
        <v>0</v>
      </c>
      <c r="BL198" s="14" t="s">
        <v>203</v>
      </c>
      <c r="BM198" s="14" t="s">
        <v>789</v>
      </c>
    </row>
    <row r="199" spans="2:65" s="1" customFormat="1" ht="31.5" customHeight="1">
      <c r="B199" s="132"/>
      <c r="C199" s="168" t="s">
        <v>470</v>
      </c>
      <c r="D199" s="168" t="s">
        <v>217</v>
      </c>
      <c r="E199" s="169" t="s">
        <v>790</v>
      </c>
      <c r="F199" s="252" t="s">
        <v>791</v>
      </c>
      <c r="G199" s="251"/>
      <c r="H199" s="251"/>
      <c r="I199" s="251"/>
      <c r="J199" s="170" t="s">
        <v>245</v>
      </c>
      <c r="K199" s="171">
        <v>6</v>
      </c>
      <c r="L199" s="253">
        <v>0</v>
      </c>
      <c r="M199" s="251"/>
      <c r="N199" s="254">
        <f t="shared" si="45"/>
        <v>0</v>
      </c>
      <c r="O199" s="251"/>
      <c r="P199" s="251"/>
      <c r="Q199" s="251"/>
      <c r="R199" s="134"/>
      <c r="T199" s="165" t="s">
        <v>3</v>
      </c>
      <c r="U199" s="40" t="s">
        <v>39</v>
      </c>
      <c r="V199" s="32"/>
      <c r="W199" s="166">
        <f t="shared" si="46"/>
        <v>0</v>
      </c>
      <c r="X199" s="166">
        <v>0.01467</v>
      </c>
      <c r="Y199" s="166">
        <f t="shared" si="47"/>
        <v>0.08802</v>
      </c>
      <c r="Z199" s="166">
        <v>0</v>
      </c>
      <c r="AA199" s="167">
        <f t="shared" si="48"/>
        <v>0</v>
      </c>
      <c r="AR199" s="14" t="s">
        <v>203</v>
      </c>
      <c r="AT199" s="14" t="s">
        <v>217</v>
      </c>
      <c r="AU199" s="14" t="s">
        <v>84</v>
      </c>
      <c r="AY199" s="14" t="s">
        <v>196</v>
      </c>
      <c r="BE199" s="110">
        <f t="shared" si="49"/>
        <v>0</v>
      </c>
      <c r="BF199" s="110">
        <f t="shared" si="50"/>
        <v>0</v>
      </c>
      <c r="BG199" s="110">
        <f t="shared" si="51"/>
        <v>0</v>
      </c>
      <c r="BH199" s="110">
        <f t="shared" si="52"/>
        <v>0</v>
      </c>
      <c r="BI199" s="110">
        <f t="shared" si="53"/>
        <v>0</v>
      </c>
      <c r="BJ199" s="14" t="s">
        <v>9</v>
      </c>
      <c r="BK199" s="110">
        <f t="shared" si="54"/>
        <v>0</v>
      </c>
      <c r="BL199" s="14" t="s">
        <v>203</v>
      </c>
      <c r="BM199" s="14" t="s">
        <v>792</v>
      </c>
    </row>
    <row r="200" spans="2:65" s="1" customFormat="1" ht="31.5" customHeight="1">
      <c r="B200" s="132"/>
      <c r="C200" s="168" t="s">
        <v>793</v>
      </c>
      <c r="D200" s="168" t="s">
        <v>217</v>
      </c>
      <c r="E200" s="169" t="s">
        <v>794</v>
      </c>
      <c r="F200" s="252" t="s">
        <v>795</v>
      </c>
      <c r="G200" s="251"/>
      <c r="H200" s="251"/>
      <c r="I200" s="251"/>
      <c r="J200" s="170" t="s">
        <v>245</v>
      </c>
      <c r="K200" s="171">
        <v>2</v>
      </c>
      <c r="L200" s="253">
        <v>0</v>
      </c>
      <c r="M200" s="251"/>
      <c r="N200" s="254">
        <f t="shared" si="45"/>
        <v>0</v>
      </c>
      <c r="O200" s="251"/>
      <c r="P200" s="251"/>
      <c r="Q200" s="251"/>
      <c r="R200" s="134"/>
      <c r="T200" s="165" t="s">
        <v>3</v>
      </c>
      <c r="U200" s="40" t="s">
        <v>39</v>
      </c>
      <c r="V200" s="32"/>
      <c r="W200" s="166">
        <f t="shared" si="46"/>
        <v>0</v>
      </c>
      <c r="X200" s="166">
        <v>0.02258</v>
      </c>
      <c r="Y200" s="166">
        <f t="shared" si="47"/>
        <v>0.04516</v>
      </c>
      <c r="Z200" s="166">
        <v>0</v>
      </c>
      <c r="AA200" s="167">
        <f t="shared" si="48"/>
        <v>0</v>
      </c>
      <c r="AR200" s="14" t="s">
        <v>203</v>
      </c>
      <c r="AT200" s="14" t="s">
        <v>217</v>
      </c>
      <c r="AU200" s="14" t="s">
        <v>84</v>
      </c>
      <c r="AY200" s="14" t="s">
        <v>196</v>
      </c>
      <c r="BE200" s="110">
        <f t="shared" si="49"/>
        <v>0</v>
      </c>
      <c r="BF200" s="110">
        <f t="shared" si="50"/>
        <v>0</v>
      </c>
      <c r="BG200" s="110">
        <f t="shared" si="51"/>
        <v>0</v>
      </c>
      <c r="BH200" s="110">
        <f t="shared" si="52"/>
        <v>0</v>
      </c>
      <c r="BI200" s="110">
        <f t="shared" si="53"/>
        <v>0</v>
      </c>
      <c r="BJ200" s="14" t="s">
        <v>9</v>
      </c>
      <c r="BK200" s="110">
        <f t="shared" si="54"/>
        <v>0</v>
      </c>
      <c r="BL200" s="14" t="s">
        <v>203</v>
      </c>
      <c r="BM200" s="14" t="s">
        <v>796</v>
      </c>
    </row>
    <row r="201" spans="2:65" s="1" customFormat="1" ht="31.5" customHeight="1">
      <c r="B201" s="132"/>
      <c r="C201" s="168" t="s">
        <v>797</v>
      </c>
      <c r="D201" s="168" t="s">
        <v>217</v>
      </c>
      <c r="E201" s="169" t="s">
        <v>798</v>
      </c>
      <c r="F201" s="252" t="s">
        <v>799</v>
      </c>
      <c r="G201" s="251"/>
      <c r="H201" s="251"/>
      <c r="I201" s="251"/>
      <c r="J201" s="170" t="s">
        <v>250</v>
      </c>
      <c r="K201" s="171">
        <v>15</v>
      </c>
      <c r="L201" s="253">
        <v>0</v>
      </c>
      <c r="M201" s="251"/>
      <c r="N201" s="254">
        <f t="shared" si="45"/>
        <v>0</v>
      </c>
      <c r="O201" s="251"/>
      <c r="P201" s="251"/>
      <c r="Q201" s="251"/>
      <c r="R201" s="134"/>
      <c r="T201" s="165" t="s">
        <v>3</v>
      </c>
      <c r="U201" s="40" t="s">
        <v>39</v>
      </c>
      <c r="V201" s="32"/>
      <c r="W201" s="166">
        <f t="shared" si="46"/>
        <v>0</v>
      </c>
      <c r="X201" s="166">
        <v>0.00024</v>
      </c>
      <c r="Y201" s="166">
        <f t="shared" si="47"/>
        <v>0.0036</v>
      </c>
      <c r="Z201" s="166">
        <v>0</v>
      </c>
      <c r="AA201" s="167">
        <f t="shared" si="48"/>
        <v>0</v>
      </c>
      <c r="AR201" s="14" t="s">
        <v>203</v>
      </c>
      <c r="AT201" s="14" t="s">
        <v>217</v>
      </c>
      <c r="AU201" s="14" t="s">
        <v>84</v>
      </c>
      <c r="AY201" s="14" t="s">
        <v>196</v>
      </c>
      <c r="BE201" s="110">
        <f t="shared" si="49"/>
        <v>0</v>
      </c>
      <c r="BF201" s="110">
        <f t="shared" si="50"/>
        <v>0</v>
      </c>
      <c r="BG201" s="110">
        <f t="shared" si="51"/>
        <v>0</v>
      </c>
      <c r="BH201" s="110">
        <f t="shared" si="52"/>
        <v>0</v>
      </c>
      <c r="BI201" s="110">
        <f t="shared" si="53"/>
        <v>0</v>
      </c>
      <c r="BJ201" s="14" t="s">
        <v>9</v>
      </c>
      <c r="BK201" s="110">
        <f t="shared" si="54"/>
        <v>0</v>
      </c>
      <c r="BL201" s="14" t="s">
        <v>203</v>
      </c>
      <c r="BM201" s="14" t="s">
        <v>800</v>
      </c>
    </row>
    <row r="202" spans="2:65" s="1" customFormat="1" ht="22.5" customHeight="1">
      <c r="B202" s="132"/>
      <c r="C202" s="168" t="s">
        <v>473</v>
      </c>
      <c r="D202" s="168" t="s">
        <v>217</v>
      </c>
      <c r="E202" s="169" t="s">
        <v>801</v>
      </c>
      <c r="F202" s="252" t="s">
        <v>802</v>
      </c>
      <c r="G202" s="251"/>
      <c r="H202" s="251"/>
      <c r="I202" s="251"/>
      <c r="J202" s="170" t="s">
        <v>250</v>
      </c>
      <c r="K202" s="171">
        <v>1</v>
      </c>
      <c r="L202" s="253">
        <v>0</v>
      </c>
      <c r="M202" s="251"/>
      <c r="N202" s="254">
        <f t="shared" si="45"/>
        <v>0</v>
      </c>
      <c r="O202" s="251"/>
      <c r="P202" s="251"/>
      <c r="Q202" s="251"/>
      <c r="R202" s="134"/>
      <c r="T202" s="165" t="s">
        <v>3</v>
      </c>
      <c r="U202" s="40" t="s">
        <v>39</v>
      </c>
      <c r="V202" s="32"/>
      <c r="W202" s="166">
        <f t="shared" si="46"/>
        <v>0</v>
      </c>
      <c r="X202" s="166">
        <v>0.00025</v>
      </c>
      <c r="Y202" s="166">
        <f t="shared" si="47"/>
        <v>0.00025</v>
      </c>
      <c r="Z202" s="166">
        <v>0</v>
      </c>
      <c r="AA202" s="167">
        <f t="shared" si="48"/>
        <v>0</v>
      </c>
      <c r="AR202" s="14" t="s">
        <v>203</v>
      </c>
      <c r="AT202" s="14" t="s">
        <v>217</v>
      </c>
      <c r="AU202" s="14" t="s">
        <v>84</v>
      </c>
      <c r="AY202" s="14" t="s">
        <v>196</v>
      </c>
      <c r="BE202" s="110">
        <f t="shared" si="49"/>
        <v>0</v>
      </c>
      <c r="BF202" s="110">
        <f t="shared" si="50"/>
        <v>0</v>
      </c>
      <c r="BG202" s="110">
        <f t="shared" si="51"/>
        <v>0</v>
      </c>
      <c r="BH202" s="110">
        <f t="shared" si="52"/>
        <v>0</v>
      </c>
      <c r="BI202" s="110">
        <f t="shared" si="53"/>
        <v>0</v>
      </c>
      <c r="BJ202" s="14" t="s">
        <v>9</v>
      </c>
      <c r="BK202" s="110">
        <f t="shared" si="54"/>
        <v>0</v>
      </c>
      <c r="BL202" s="14" t="s">
        <v>203</v>
      </c>
      <c r="BM202" s="14" t="s">
        <v>803</v>
      </c>
    </row>
    <row r="203" spans="2:65" s="1" customFormat="1" ht="31.5" customHeight="1">
      <c r="B203" s="132"/>
      <c r="C203" s="168" t="s">
        <v>479</v>
      </c>
      <c r="D203" s="168" t="s">
        <v>217</v>
      </c>
      <c r="E203" s="169" t="s">
        <v>804</v>
      </c>
      <c r="F203" s="252" t="s">
        <v>805</v>
      </c>
      <c r="G203" s="251"/>
      <c r="H203" s="251"/>
      <c r="I203" s="251"/>
      <c r="J203" s="170" t="s">
        <v>250</v>
      </c>
      <c r="K203" s="171">
        <v>3</v>
      </c>
      <c r="L203" s="253">
        <v>0</v>
      </c>
      <c r="M203" s="251"/>
      <c r="N203" s="254">
        <f t="shared" si="45"/>
        <v>0</v>
      </c>
      <c r="O203" s="251"/>
      <c r="P203" s="251"/>
      <c r="Q203" s="251"/>
      <c r="R203" s="134"/>
      <c r="T203" s="165" t="s">
        <v>3</v>
      </c>
      <c r="U203" s="40" t="s">
        <v>39</v>
      </c>
      <c r="V203" s="32"/>
      <c r="W203" s="166">
        <f t="shared" si="46"/>
        <v>0</v>
      </c>
      <c r="X203" s="166">
        <v>0.00136</v>
      </c>
      <c r="Y203" s="166">
        <f t="shared" si="47"/>
        <v>0.00408</v>
      </c>
      <c r="Z203" s="166">
        <v>0</v>
      </c>
      <c r="AA203" s="167">
        <f t="shared" si="48"/>
        <v>0</v>
      </c>
      <c r="AR203" s="14" t="s">
        <v>203</v>
      </c>
      <c r="AT203" s="14" t="s">
        <v>217</v>
      </c>
      <c r="AU203" s="14" t="s">
        <v>84</v>
      </c>
      <c r="AY203" s="14" t="s">
        <v>196</v>
      </c>
      <c r="BE203" s="110">
        <f t="shared" si="49"/>
        <v>0</v>
      </c>
      <c r="BF203" s="110">
        <f t="shared" si="50"/>
        <v>0</v>
      </c>
      <c r="BG203" s="110">
        <f t="shared" si="51"/>
        <v>0</v>
      </c>
      <c r="BH203" s="110">
        <f t="shared" si="52"/>
        <v>0</v>
      </c>
      <c r="BI203" s="110">
        <f t="shared" si="53"/>
        <v>0</v>
      </c>
      <c r="BJ203" s="14" t="s">
        <v>9</v>
      </c>
      <c r="BK203" s="110">
        <f t="shared" si="54"/>
        <v>0</v>
      </c>
      <c r="BL203" s="14" t="s">
        <v>203</v>
      </c>
      <c r="BM203" s="14" t="s">
        <v>806</v>
      </c>
    </row>
    <row r="204" spans="2:65" s="1" customFormat="1" ht="22.5" customHeight="1">
      <c r="B204" s="132"/>
      <c r="C204" s="168" t="s">
        <v>807</v>
      </c>
      <c r="D204" s="168" t="s">
        <v>217</v>
      </c>
      <c r="E204" s="169" t="s">
        <v>808</v>
      </c>
      <c r="F204" s="252" t="s">
        <v>809</v>
      </c>
      <c r="G204" s="251"/>
      <c r="H204" s="251"/>
      <c r="I204" s="251"/>
      <c r="J204" s="170" t="s">
        <v>250</v>
      </c>
      <c r="K204" s="171">
        <v>1</v>
      </c>
      <c r="L204" s="253">
        <v>0</v>
      </c>
      <c r="M204" s="251"/>
      <c r="N204" s="254">
        <f t="shared" si="45"/>
        <v>0</v>
      </c>
      <c r="O204" s="251"/>
      <c r="P204" s="251"/>
      <c r="Q204" s="251"/>
      <c r="R204" s="134"/>
      <c r="T204" s="165" t="s">
        <v>3</v>
      </c>
      <c r="U204" s="40" t="s">
        <v>39</v>
      </c>
      <c r="V204" s="32"/>
      <c r="W204" s="166">
        <f t="shared" si="46"/>
        <v>0</v>
      </c>
      <c r="X204" s="166">
        <v>0.00192</v>
      </c>
      <c r="Y204" s="166">
        <f t="shared" si="47"/>
        <v>0.00192</v>
      </c>
      <c r="Z204" s="166">
        <v>0</v>
      </c>
      <c r="AA204" s="167">
        <f t="shared" si="48"/>
        <v>0</v>
      </c>
      <c r="AR204" s="14" t="s">
        <v>203</v>
      </c>
      <c r="AT204" s="14" t="s">
        <v>217</v>
      </c>
      <c r="AU204" s="14" t="s">
        <v>84</v>
      </c>
      <c r="AY204" s="14" t="s">
        <v>196</v>
      </c>
      <c r="BE204" s="110">
        <f t="shared" si="49"/>
        <v>0</v>
      </c>
      <c r="BF204" s="110">
        <f t="shared" si="50"/>
        <v>0</v>
      </c>
      <c r="BG204" s="110">
        <f t="shared" si="51"/>
        <v>0</v>
      </c>
      <c r="BH204" s="110">
        <f t="shared" si="52"/>
        <v>0</v>
      </c>
      <c r="BI204" s="110">
        <f t="shared" si="53"/>
        <v>0</v>
      </c>
      <c r="BJ204" s="14" t="s">
        <v>9</v>
      </c>
      <c r="BK204" s="110">
        <f t="shared" si="54"/>
        <v>0</v>
      </c>
      <c r="BL204" s="14" t="s">
        <v>203</v>
      </c>
      <c r="BM204" s="14" t="s">
        <v>810</v>
      </c>
    </row>
    <row r="205" spans="2:65" s="1" customFormat="1" ht="22.5" customHeight="1">
      <c r="B205" s="132"/>
      <c r="C205" s="168" t="s">
        <v>476</v>
      </c>
      <c r="D205" s="168" t="s">
        <v>217</v>
      </c>
      <c r="E205" s="169" t="s">
        <v>811</v>
      </c>
      <c r="F205" s="252" t="s">
        <v>812</v>
      </c>
      <c r="G205" s="251"/>
      <c r="H205" s="251"/>
      <c r="I205" s="251"/>
      <c r="J205" s="170" t="s">
        <v>250</v>
      </c>
      <c r="K205" s="171">
        <v>1</v>
      </c>
      <c r="L205" s="253">
        <v>0</v>
      </c>
      <c r="M205" s="251"/>
      <c r="N205" s="254">
        <f t="shared" si="45"/>
        <v>0</v>
      </c>
      <c r="O205" s="251"/>
      <c r="P205" s="251"/>
      <c r="Q205" s="251"/>
      <c r="R205" s="134"/>
      <c r="T205" s="165" t="s">
        <v>3</v>
      </c>
      <c r="U205" s="40" t="s">
        <v>39</v>
      </c>
      <c r="V205" s="32"/>
      <c r="W205" s="166">
        <f t="shared" si="46"/>
        <v>0</v>
      </c>
      <c r="X205" s="166">
        <v>0.00325</v>
      </c>
      <c r="Y205" s="166">
        <f t="shared" si="47"/>
        <v>0.00325</v>
      </c>
      <c r="Z205" s="166">
        <v>0</v>
      </c>
      <c r="AA205" s="167">
        <f t="shared" si="48"/>
        <v>0</v>
      </c>
      <c r="AR205" s="14" t="s">
        <v>203</v>
      </c>
      <c r="AT205" s="14" t="s">
        <v>217</v>
      </c>
      <c r="AU205" s="14" t="s">
        <v>84</v>
      </c>
      <c r="AY205" s="14" t="s">
        <v>196</v>
      </c>
      <c r="BE205" s="110">
        <f t="shared" si="49"/>
        <v>0</v>
      </c>
      <c r="BF205" s="110">
        <f t="shared" si="50"/>
        <v>0</v>
      </c>
      <c r="BG205" s="110">
        <f t="shared" si="51"/>
        <v>0</v>
      </c>
      <c r="BH205" s="110">
        <f t="shared" si="52"/>
        <v>0</v>
      </c>
      <c r="BI205" s="110">
        <f t="shared" si="53"/>
        <v>0</v>
      </c>
      <c r="BJ205" s="14" t="s">
        <v>9</v>
      </c>
      <c r="BK205" s="110">
        <f t="shared" si="54"/>
        <v>0</v>
      </c>
      <c r="BL205" s="14" t="s">
        <v>203</v>
      </c>
      <c r="BM205" s="14" t="s">
        <v>813</v>
      </c>
    </row>
    <row r="206" spans="2:65" s="1" customFormat="1" ht="31.5" customHeight="1">
      <c r="B206" s="132"/>
      <c r="C206" s="168" t="s">
        <v>452</v>
      </c>
      <c r="D206" s="168" t="s">
        <v>217</v>
      </c>
      <c r="E206" s="169" t="s">
        <v>814</v>
      </c>
      <c r="F206" s="252" t="s">
        <v>815</v>
      </c>
      <c r="G206" s="251"/>
      <c r="H206" s="251"/>
      <c r="I206" s="251"/>
      <c r="J206" s="170" t="s">
        <v>250</v>
      </c>
      <c r="K206" s="171">
        <v>3</v>
      </c>
      <c r="L206" s="253">
        <v>0</v>
      </c>
      <c r="M206" s="251"/>
      <c r="N206" s="254">
        <f t="shared" si="45"/>
        <v>0</v>
      </c>
      <c r="O206" s="251"/>
      <c r="P206" s="251"/>
      <c r="Q206" s="251"/>
      <c r="R206" s="134"/>
      <c r="T206" s="165" t="s">
        <v>3</v>
      </c>
      <c r="U206" s="40" t="s">
        <v>39</v>
      </c>
      <c r="V206" s="32"/>
      <c r="W206" s="166">
        <f t="shared" si="46"/>
        <v>0</v>
      </c>
      <c r="X206" s="166">
        <v>0.00027</v>
      </c>
      <c r="Y206" s="166">
        <f t="shared" si="47"/>
        <v>0.00081</v>
      </c>
      <c r="Z206" s="166">
        <v>0</v>
      </c>
      <c r="AA206" s="167">
        <f t="shared" si="48"/>
        <v>0</v>
      </c>
      <c r="AR206" s="14" t="s">
        <v>203</v>
      </c>
      <c r="AT206" s="14" t="s">
        <v>217</v>
      </c>
      <c r="AU206" s="14" t="s">
        <v>84</v>
      </c>
      <c r="AY206" s="14" t="s">
        <v>196</v>
      </c>
      <c r="BE206" s="110">
        <f t="shared" si="49"/>
        <v>0</v>
      </c>
      <c r="BF206" s="110">
        <f t="shared" si="50"/>
        <v>0</v>
      </c>
      <c r="BG206" s="110">
        <f t="shared" si="51"/>
        <v>0</v>
      </c>
      <c r="BH206" s="110">
        <f t="shared" si="52"/>
        <v>0</v>
      </c>
      <c r="BI206" s="110">
        <f t="shared" si="53"/>
        <v>0</v>
      </c>
      <c r="BJ206" s="14" t="s">
        <v>9</v>
      </c>
      <c r="BK206" s="110">
        <f t="shared" si="54"/>
        <v>0</v>
      </c>
      <c r="BL206" s="14" t="s">
        <v>203</v>
      </c>
      <c r="BM206" s="14" t="s">
        <v>816</v>
      </c>
    </row>
    <row r="207" spans="2:65" s="1" customFormat="1" ht="31.5" customHeight="1">
      <c r="B207" s="132"/>
      <c r="C207" s="168" t="s">
        <v>817</v>
      </c>
      <c r="D207" s="168" t="s">
        <v>217</v>
      </c>
      <c r="E207" s="169" t="s">
        <v>818</v>
      </c>
      <c r="F207" s="252" t="s">
        <v>819</v>
      </c>
      <c r="G207" s="251"/>
      <c r="H207" s="251"/>
      <c r="I207" s="251"/>
      <c r="J207" s="170" t="s">
        <v>250</v>
      </c>
      <c r="K207" s="171">
        <v>1</v>
      </c>
      <c r="L207" s="253">
        <v>0</v>
      </c>
      <c r="M207" s="251"/>
      <c r="N207" s="254">
        <f t="shared" si="45"/>
        <v>0</v>
      </c>
      <c r="O207" s="251"/>
      <c r="P207" s="251"/>
      <c r="Q207" s="251"/>
      <c r="R207" s="134"/>
      <c r="T207" s="165" t="s">
        <v>3</v>
      </c>
      <c r="U207" s="40" t="s">
        <v>39</v>
      </c>
      <c r="V207" s="32"/>
      <c r="W207" s="166">
        <f t="shared" si="46"/>
        <v>0</v>
      </c>
      <c r="X207" s="166">
        <v>0.00034</v>
      </c>
      <c r="Y207" s="166">
        <f t="shared" si="47"/>
        <v>0.00034</v>
      </c>
      <c r="Z207" s="166">
        <v>0</v>
      </c>
      <c r="AA207" s="167">
        <f t="shared" si="48"/>
        <v>0</v>
      </c>
      <c r="AR207" s="14" t="s">
        <v>203</v>
      </c>
      <c r="AT207" s="14" t="s">
        <v>217</v>
      </c>
      <c r="AU207" s="14" t="s">
        <v>84</v>
      </c>
      <c r="AY207" s="14" t="s">
        <v>196</v>
      </c>
      <c r="BE207" s="110">
        <f t="shared" si="49"/>
        <v>0</v>
      </c>
      <c r="BF207" s="110">
        <f t="shared" si="50"/>
        <v>0</v>
      </c>
      <c r="BG207" s="110">
        <f t="shared" si="51"/>
        <v>0</v>
      </c>
      <c r="BH207" s="110">
        <f t="shared" si="52"/>
        <v>0</v>
      </c>
      <c r="BI207" s="110">
        <f t="shared" si="53"/>
        <v>0</v>
      </c>
      <c r="BJ207" s="14" t="s">
        <v>9</v>
      </c>
      <c r="BK207" s="110">
        <f t="shared" si="54"/>
        <v>0</v>
      </c>
      <c r="BL207" s="14" t="s">
        <v>203</v>
      </c>
      <c r="BM207" s="14" t="s">
        <v>820</v>
      </c>
    </row>
    <row r="208" spans="2:65" s="1" customFormat="1" ht="31.5" customHeight="1">
      <c r="B208" s="132"/>
      <c r="C208" s="168" t="s">
        <v>296</v>
      </c>
      <c r="D208" s="168" t="s">
        <v>217</v>
      </c>
      <c r="E208" s="169" t="s">
        <v>821</v>
      </c>
      <c r="F208" s="252" t="s">
        <v>822</v>
      </c>
      <c r="G208" s="251"/>
      <c r="H208" s="251"/>
      <c r="I208" s="251"/>
      <c r="J208" s="170" t="s">
        <v>250</v>
      </c>
      <c r="K208" s="171">
        <v>5</v>
      </c>
      <c r="L208" s="253">
        <v>0</v>
      </c>
      <c r="M208" s="251"/>
      <c r="N208" s="254">
        <f t="shared" si="45"/>
        <v>0</v>
      </c>
      <c r="O208" s="251"/>
      <c r="P208" s="251"/>
      <c r="Q208" s="251"/>
      <c r="R208" s="134"/>
      <c r="T208" s="165" t="s">
        <v>3</v>
      </c>
      <c r="U208" s="40" t="s">
        <v>39</v>
      </c>
      <c r="V208" s="32"/>
      <c r="W208" s="166">
        <f t="shared" si="46"/>
        <v>0</v>
      </c>
      <c r="X208" s="166">
        <v>0.0005</v>
      </c>
      <c r="Y208" s="166">
        <f t="shared" si="47"/>
        <v>0.0025</v>
      </c>
      <c r="Z208" s="166">
        <v>0</v>
      </c>
      <c r="AA208" s="167">
        <f t="shared" si="48"/>
        <v>0</v>
      </c>
      <c r="AR208" s="14" t="s">
        <v>203</v>
      </c>
      <c r="AT208" s="14" t="s">
        <v>217</v>
      </c>
      <c r="AU208" s="14" t="s">
        <v>84</v>
      </c>
      <c r="AY208" s="14" t="s">
        <v>196</v>
      </c>
      <c r="BE208" s="110">
        <f t="shared" si="49"/>
        <v>0</v>
      </c>
      <c r="BF208" s="110">
        <f t="shared" si="50"/>
        <v>0</v>
      </c>
      <c r="BG208" s="110">
        <f t="shared" si="51"/>
        <v>0</v>
      </c>
      <c r="BH208" s="110">
        <f t="shared" si="52"/>
        <v>0</v>
      </c>
      <c r="BI208" s="110">
        <f t="shared" si="53"/>
        <v>0</v>
      </c>
      <c r="BJ208" s="14" t="s">
        <v>9</v>
      </c>
      <c r="BK208" s="110">
        <f t="shared" si="54"/>
        <v>0</v>
      </c>
      <c r="BL208" s="14" t="s">
        <v>203</v>
      </c>
      <c r="BM208" s="14" t="s">
        <v>823</v>
      </c>
    </row>
    <row r="209" spans="2:65" s="1" customFormat="1" ht="31.5" customHeight="1">
      <c r="B209" s="132"/>
      <c r="C209" s="168" t="s">
        <v>458</v>
      </c>
      <c r="D209" s="168" t="s">
        <v>217</v>
      </c>
      <c r="E209" s="169" t="s">
        <v>824</v>
      </c>
      <c r="F209" s="252" t="s">
        <v>825</v>
      </c>
      <c r="G209" s="251"/>
      <c r="H209" s="251"/>
      <c r="I209" s="251"/>
      <c r="J209" s="170" t="s">
        <v>250</v>
      </c>
      <c r="K209" s="171">
        <v>4</v>
      </c>
      <c r="L209" s="253">
        <v>0</v>
      </c>
      <c r="M209" s="251"/>
      <c r="N209" s="254">
        <f t="shared" si="45"/>
        <v>0</v>
      </c>
      <c r="O209" s="251"/>
      <c r="P209" s="251"/>
      <c r="Q209" s="251"/>
      <c r="R209" s="134"/>
      <c r="T209" s="165" t="s">
        <v>3</v>
      </c>
      <c r="U209" s="40" t="s">
        <v>39</v>
      </c>
      <c r="V209" s="32"/>
      <c r="W209" s="166">
        <f t="shared" si="46"/>
        <v>0</v>
      </c>
      <c r="X209" s="166">
        <v>0.0007</v>
      </c>
      <c r="Y209" s="166">
        <f t="shared" si="47"/>
        <v>0.0028</v>
      </c>
      <c r="Z209" s="166">
        <v>0</v>
      </c>
      <c r="AA209" s="167">
        <f t="shared" si="48"/>
        <v>0</v>
      </c>
      <c r="AR209" s="14" t="s">
        <v>203</v>
      </c>
      <c r="AT209" s="14" t="s">
        <v>217</v>
      </c>
      <c r="AU209" s="14" t="s">
        <v>84</v>
      </c>
      <c r="AY209" s="14" t="s">
        <v>196</v>
      </c>
      <c r="BE209" s="110">
        <f t="shared" si="49"/>
        <v>0</v>
      </c>
      <c r="BF209" s="110">
        <f t="shared" si="50"/>
        <v>0</v>
      </c>
      <c r="BG209" s="110">
        <f t="shared" si="51"/>
        <v>0</v>
      </c>
      <c r="BH209" s="110">
        <f t="shared" si="52"/>
        <v>0</v>
      </c>
      <c r="BI209" s="110">
        <f t="shared" si="53"/>
        <v>0</v>
      </c>
      <c r="BJ209" s="14" t="s">
        <v>9</v>
      </c>
      <c r="BK209" s="110">
        <f t="shared" si="54"/>
        <v>0</v>
      </c>
      <c r="BL209" s="14" t="s">
        <v>203</v>
      </c>
      <c r="BM209" s="14" t="s">
        <v>826</v>
      </c>
    </row>
    <row r="210" spans="2:65" s="1" customFormat="1" ht="31.5" customHeight="1">
      <c r="B210" s="132"/>
      <c r="C210" s="168" t="s">
        <v>827</v>
      </c>
      <c r="D210" s="168" t="s">
        <v>217</v>
      </c>
      <c r="E210" s="169" t="s">
        <v>828</v>
      </c>
      <c r="F210" s="252" t="s">
        <v>829</v>
      </c>
      <c r="G210" s="251"/>
      <c r="H210" s="251"/>
      <c r="I210" s="251"/>
      <c r="J210" s="170" t="s">
        <v>250</v>
      </c>
      <c r="K210" s="171">
        <v>4</v>
      </c>
      <c r="L210" s="253">
        <v>0</v>
      </c>
      <c r="M210" s="251"/>
      <c r="N210" s="254">
        <f t="shared" si="45"/>
        <v>0</v>
      </c>
      <c r="O210" s="251"/>
      <c r="P210" s="251"/>
      <c r="Q210" s="251"/>
      <c r="R210" s="134"/>
      <c r="T210" s="165" t="s">
        <v>3</v>
      </c>
      <c r="U210" s="40" t="s">
        <v>39</v>
      </c>
      <c r="V210" s="32"/>
      <c r="W210" s="166">
        <f t="shared" si="46"/>
        <v>0</v>
      </c>
      <c r="X210" s="166">
        <v>0.00107</v>
      </c>
      <c r="Y210" s="166">
        <f t="shared" si="47"/>
        <v>0.00428</v>
      </c>
      <c r="Z210" s="166">
        <v>0</v>
      </c>
      <c r="AA210" s="167">
        <f t="shared" si="48"/>
        <v>0</v>
      </c>
      <c r="AR210" s="14" t="s">
        <v>203</v>
      </c>
      <c r="AT210" s="14" t="s">
        <v>217</v>
      </c>
      <c r="AU210" s="14" t="s">
        <v>84</v>
      </c>
      <c r="AY210" s="14" t="s">
        <v>196</v>
      </c>
      <c r="BE210" s="110">
        <f t="shared" si="49"/>
        <v>0</v>
      </c>
      <c r="BF210" s="110">
        <f t="shared" si="50"/>
        <v>0</v>
      </c>
      <c r="BG210" s="110">
        <f t="shared" si="51"/>
        <v>0</v>
      </c>
      <c r="BH210" s="110">
        <f t="shared" si="52"/>
        <v>0</v>
      </c>
      <c r="BI210" s="110">
        <f t="shared" si="53"/>
        <v>0</v>
      </c>
      <c r="BJ210" s="14" t="s">
        <v>9</v>
      </c>
      <c r="BK210" s="110">
        <f t="shared" si="54"/>
        <v>0</v>
      </c>
      <c r="BL210" s="14" t="s">
        <v>203</v>
      </c>
      <c r="BM210" s="14" t="s">
        <v>830</v>
      </c>
    </row>
    <row r="211" spans="2:65" s="1" customFormat="1" ht="31.5" customHeight="1">
      <c r="B211" s="132"/>
      <c r="C211" s="168" t="s">
        <v>455</v>
      </c>
      <c r="D211" s="168" t="s">
        <v>217</v>
      </c>
      <c r="E211" s="169" t="s">
        <v>831</v>
      </c>
      <c r="F211" s="252" t="s">
        <v>832</v>
      </c>
      <c r="G211" s="251"/>
      <c r="H211" s="251"/>
      <c r="I211" s="251"/>
      <c r="J211" s="170" t="s">
        <v>250</v>
      </c>
      <c r="K211" s="171">
        <v>2</v>
      </c>
      <c r="L211" s="253">
        <v>0</v>
      </c>
      <c r="M211" s="251"/>
      <c r="N211" s="254">
        <f t="shared" si="45"/>
        <v>0</v>
      </c>
      <c r="O211" s="251"/>
      <c r="P211" s="251"/>
      <c r="Q211" s="251"/>
      <c r="R211" s="134"/>
      <c r="T211" s="165" t="s">
        <v>3</v>
      </c>
      <c r="U211" s="40" t="s">
        <v>39</v>
      </c>
      <c r="V211" s="32"/>
      <c r="W211" s="166">
        <f t="shared" si="46"/>
        <v>0</v>
      </c>
      <c r="X211" s="166">
        <v>0.00168</v>
      </c>
      <c r="Y211" s="166">
        <f t="shared" si="47"/>
        <v>0.00336</v>
      </c>
      <c r="Z211" s="166">
        <v>0</v>
      </c>
      <c r="AA211" s="167">
        <f t="shared" si="48"/>
        <v>0</v>
      </c>
      <c r="AR211" s="14" t="s">
        <v>203</v>
      </c>
      <c r="AT211" s="14" t="s">
        <v>217</v>
      </c>
      <c r="AU211" s="14" t="s">
        <v>84</v>
      </c>
      <c r="AY211" s="14" t="s">
        <v>196</v>
      </c>
      <c r="BE211" s="110">
        <f t="shared" si="49"/>
        <v>0</v>
      </c>
      <c r="BF211" s="110">
        <f t="shared" si="50"/>
        <v>0</v>
      </c>
      <c r="BG211" s="110">
        <f t="shared" si="51"/>
        <v>0</v>
      </c>
      <c r="BH211" s="110">
        <f t="shared" si="52"/>
        <v>0</v>
      </c>
      <c r="BI211" s="110">
        <f t="shared" si="53"/>
        <v>0</v>
      </c>
      <c r="BJ211" s="14" t="s">
        <v>9</v>
      </c>
      <c r="BK211" s="110">
        <f t="shared" si="54"/>
        <v>0</v>
      </c>
      <c r="BL211" s="14" t="s">
        <v>203</v>
      </c>
      <c r="BM211" s="14" t="s">
        <v>833</v>
      </c>
    </row>
    <row r="212" spans="2:65" s="1" customFormat="1" ht="31.5" customHeight="1">
      <c r="B212" s="132"/>
      <c r="C212" s="168" t="s">
        <v>834</v>
      </c>
      <c r="D212" s="168" t="s">
        <v>217</v>
      </c>
      <c r="E212" s="169" t="s">
        <v>835</v>
      </c>
      <c r="F212" s="252" t="s">
        <v>836</v>
      </c>
      <c r="G212" s="251"/>
      <c r="H212" s="251"/>
      <c r="I212" s="251"/>
      <c r="J212" s="170" t="s">
        <v>250</v>
      </c>
      <c r="K212" s="171">
        <v>6</v>
      </c>
      <c r="L212" s="253">
        <v>0</v>
      </c>
      <c r="M212" s="251"/>
      <c r="N212" s="254">
        <f t="shared" si="45"/>
        <v>0</v>
      </c>
      <c r="O212" s="251"/>
      <c r="P212" s="251"/>
      <c r="Q212" s="251"/>
      <c r="R212" s="134"/>
      <c r="T212" s="165" t="s">
        <v>3</v>
      </c>
      <c r="U212" s="40" t="s">
        <v>39</v>
      </c>
      <c r="V212" s="32"/>
      <c r="W212" s="166">
        <f t="shared" si="46"/>
        <v>0</v>
      </c>
      <c r="X212" s="166">
        <v>0.00315</v>
      </c>
      <c r="Y212" s="166">
        <f t="shared" si="47"/>
        <v>0.0189</v>
      </c>
      <c r="Z212" s="166">
        <v>0</v>
      </c>
      <c r="AA212" s="167">
        <f t="shared" si="48"/>
        <v>0</v>
      </c>
      <c r="AR212" s="14" t="s">
        <v>203</v>
      </c>
      <c r="AT212" s="14" t="s">
        <v>217</v>
      </c>
      <c r="AU212" s="14" t="s">
        <v>84</v>
      </c>
      <c r="AY212" s="14" t="s">
        <v>196</v>
      </c>
      <c r="BE212" s="110">
        <f t="shared" si="49"/>
        <v>0</v>
      </c>
      <c r="BF212" s="110">
        <f t="shared" si="50"/>
        <v>0</v>
      </c>
      <c r="BG212" s="110">
        <f t="shared" si="51"/>
        <v>0</v>
      </c>
      <c r="BH212" s="110">
        <f t="shared" si="52"/>
        <v>0</v>
      </c>
      <c r="BI212" s="110">
        <f t="shared" si="53"/>
        <v>0</v>
      </c>
      <c r="BJ212" s="14" t="s">
        <v>9</v>
      </c>
      <c r="BK212" s="110">
        <f t="shared" si="54"/>
        <v>0</v>
      </c>
      <c r="BL212" s="14" t="s">
        <v>203</v>
      </c>
      <c r="BM212" s="14" t="s">
        <v>837</v>
      </c>
    </row>
    <row r="213" spans="2:65" s="1" customFormat="1" ht="31.5" customHeight="1">
      <c r="B213" s="132"/>
      <c r="C213" s="168" t="s">
        <v>482</v>
      </c>
      <c r="D213" s="168" t="s">
        <v>217</v>
      </c>
      <c r="E213" s="169" t="s">
        <v>838</v>
      </c>
      <c r="F213" s="252" t="s">
        <v>839</v>
      </c>
      <c r="G213" s="251"/>
      <c r="H213" s="251"/>
      <c r="I213" s="251"/>
      <c r="J213" s="170" t="s">
        <v>250</v>
      </c>
      <c r="K213" s="171">
        <v>1</v>
      </c>
      <c r="L213" s="253">
        <v>0</v>
      </c>
      <c r="M213" s="251"/>
      <c r="N213" s="254">
        <f t="shared" si="45"/>
        <v>0</v>
      </c>
      <c r="O213" s="251"/>
      <c r="P213" s="251"/>
      <c r="Q213" s="251"/>
      <c r="R213" s="134"/>
      <c r="T213" s="165" t="s">
        <v>3</v>
      </c>
      <c r="U213" s="40" t="s">
        <v>39</v>
      </c>
      <c r="V213" s="32"/>
      <c r="W213" s="166">
        <f t="shared" si="46"/>
        <v>0</v>
      </c>
      <c r="X213" s="166">
        <v>0.00343</v>
      </c>
      <c r="Y213" s="166">
        <f t="shared" si="47"/>
        <v>0.00343</v>
      </c>
      <c r="Z213" s="166">
        <v>0</v>
      </c>
      <c r="AA213" s="167">
        <f t="shared" si="48"/>
        <v>0</v>
      </c>
      <c r="AR213" s="14" t="s">
        <v>203</v>
      </c>
      <c r="AT213" s="14" t="s">
        <v>217</v>
      </c>
      <c r="AU213" s="14" t="s">
        <v>84</v>
      </c>
      <c r="AY213" s="14" t="s">
        <v>196</v>
      </c>
      <c r="BE213" s="110">
        <f t="shared" si="49"/>
        <v>0</v>
      </c>
      <c r="BF213" s="110">
        <f t="shared" si="50"/>
        <v>0</v>
      </c>
      <c r="BG213" s="110">
        <f t="shared" si="51"/>
        <v>0</v>
      </c>
      <c r="BH213" s="110">
        <f t="shared" si="52"/>
        <v>0</v>
      </c>
      <c r="BI213" s="110">
        <f t="shared" si="53"/>
        <v>0</v>
      </c>
      <c r="BJ213" s="14" t="s">
        <v>9</v>
      </c>
      <c r="BK213" s="110">
        <f t="shared" si="54"/>
        <v>0</v>
      </c>
      <c r="BL213" s="14" t="s">
        <v>203</v>
      </c>
      <c r="BM213" s="14" t="s">
        <v>840</v>
      </c>
    </row>
    <row r="214" spans="2:65" s="1" customFormat="1" ht="31.5" customHeight="1">
      <c r="B214" s="132"/>
      <c r="C214" s="168" t="s">
        <v>841</v>
      </c>
      <c r="D214" s="168" t="s">
        <v>217</v>
      </c>
      <c r="E214" s="169" t="s">
        <v>842</v>
      </c>
      <c r="F214" s="252" t="s">
        <v>843</v>
      </c>
      <c r="G214" s="251"/>
      <c r="H214" s="251"/>
      <c r="I214" s="251"/>
      <c r="J214" s="170" t="s">
        <v>250</v>
      </c>
      <c r="K214" s="171">
        <v>1</v>
      </c>
      <c r="L214" s="253">
        <v>0</v>
      </c>
      <c r="M214" s="251"/>
      <c r="N214" s="254">
        <f t="shared" si="45"/>
        <v>0</v>
      </c>
      <c r="O214" s="251"/>
      <c r="P214" s="251"/>
      <c r="Q214" s="251"/>
      <c r="R214" s="134"/>
      <c r="T214" s="165" t="s">
        <v>3</v>
      </c>
      <c r="U214" s="40" t="s">
        <v>39</v>
      </c>
      <c r="V214" s="32"/>
      <c r="W214" s="166">
        <f t="shared" si="46"/>
        <v>0</v>
      </c>
      <c r="X214" s="166">
        <v>0.00343</v>
      </c>
      <c r="Y214" s="166">
        <f t="shared" si="47"/>
        <v>0.00343</v>
      </c>
      <c r="Z214" s="166">
        <v>0</v>
      </c>
      <c r="AA214" s="167">
        <f t="shared" si="48"/>
        <v>0</v>
      </c>
      <c r="AR214" s="14" t="s">
        <v>203</v>
      </c>
      <c r="AT214" s="14" t="s">
        <v>217</v>
      </c>
      <c r="AU214" s="14" t="s">
        <v>84</v>
      </c>
      <c r="AY214" s="14" t="s">
        <v>196</v>
      </c>
      <c r="BE214" s="110">
        <f t="shared" si="49"/>
        <v>0</v>
      </c>
      <c r="BF214" s="110">
        <f t="shared" si="50"/>
        <v>0</v>
      </c>
      <c r="BG214" s="110">
        <f t="shared" si="51"/>
        <v>0</v>
      </c>
      <c r="BH214" s="110">
        <f t="shared" si="52"/>
        <v>0</v>
      </c>
      <c r="BI214" s="110">
        <f t="shared" si="53"/>
        <v>0</v>
      </c>
      <c r="BJ214" s="14" t="s">
        <v>9</v>
      </c>
      <c r="BK214" s="110">
        <f t="shared" si="54"/>
        <v>0</v>
      </c>
      <c r="BL214" s="14" t="s">
        <v>203</v>
      </c>
      <c r="BM214" s="14" t="s">
        <v>844</v>
      </c>
    </row>
    <row r="215" spans="2:65" s="1" customFormat="1" ht="44.25" customHeight="1">
      <c r="B215" s="132"/>
      <c r="C215" s="168" t="s">
        <v>845</v>
      </c>
      <c r="D215" s="168" t="s">
        <v>217</v>
      </c>
      <c r="E215" s="169" t="s">
        <v>555</v>
      </c>
      <c r="F215" s="252" t="s">
        <v>556</v>
      </c>
      <c r="G215" s="251"/>
      <c r="H215" s="251"/>
      <c r="I215" s="251"/>
      <c r="J215" s="170" t="s">
        <v>250</v>
      </c>
      <c r="K215" s="171">
        <v>12</v>
      </c>
      <c r="L215" s="253">
        <v>0</v>
      </c>
      <c r="M215" s="251"/>
      <c r="N215" s="254">
        <f t="shared" si="45"/>
        <v>0</v>
      </c>
      <c r="O215" s="251"/>
      <c r="P215" s="251"/>
      <c r="Q215" s="251"/>
      <c r="R215" s="134"/>
      <c r="T215" s="165" t="s">
        <v>3</v>
      </c>
      <c r="U215" s="40" t="s">
        <v>39</v>
      </c>
      <c r="V215" s="32"/>
      <c r="W215" s="166">
        <f t="shared" si="46"/>
        <v>0</v>
      </c>
      <c r="X215" s="166">
        <v>0.00053</v>
      </c>
      <c r="Y215" s="166">
        <f t="shared" si="47"/>
        <v>0.006359999999999999</v>
      </c>
      <c r="Z215" s="166">
        <v>0</v>
      </c>
      <c r="AA215" s="167">
        <f t="shared" si="48"/>
        <v>0</v>
      </c>
      <c r="AR215" s="14" t="s">
        <v>203</v>
      </c>
      <c r="AT215" s="14" t="s">
        <v>217</v>
      </c>
      <c r="AU215" s="14" t="s">
        <v>84</v>
      </c>
      <c r="AY215" s="14" t="s">
        <v>196</v>
      </c>
      <c r="BE215" s="110">
        <f t="shared" si="49"/>
        <v>0</v>
      </c>
      <c r="BF215" s="110">
        <f t="shared" si="50"/>
        <v>0</v>
      </c>
      <c r="BG215" s="110">
        <f t="shared" si="51"/>
        <v>0</v>
      </c>
      <c r="BH215" s="110">
        <f t="shared" si="52"/>
        <v>0</v>
      </c>
      <c r="BI215" s="110">
        <f t="shared" si="53"/>
        <v>0</v>
      </c>
      <c r="BJ215" s="14" t="s">
        <v>9</v>
      </c>
      <c r="BK215" s="110">
        <f t="shared" si="54"/>
        <v>0</v>
      </c>
      <c r="BL215" s="14" t="s">
        <v>203</v>
      </c>
      <c r="BM215" s="14" t="s">
        <v>846</v>
      </c>
    </row>
    <row r="216" spans="2:65" s="1" customFormat="1" ht="69.75" customHeight="1">
      <c r="B216" s="132"/>
      <c r="C216" s="168" t="s">
        <v>489</v>
      </c>
      <c r="D216" s="168" t="s">
        <v>217</v>
      </c>
      <c r="E216" s="169" t="s">
        <v>559</v>
      </c>
      <c r="F216" s="252" t="s">
        <v>560</v>
      </c>
      <c r="G216" s="251"/>
      <c r="H216" s="251"/>
      <c r="I216" s="251"/>
      <c r="J216" s="170" t="s">
        <v>250</v>
      </c>
      <c r="K216" s="171">
        <v>11</v>
      </c>
      <c r="L216" s="253">
        <v>0</v>
      </c>
      <c r="M216" s="251"/>
      <c r="N216" s="254">
        <f t="shared" si="45"/>
        <v>0</v>
      </c>
      <c r="O216" s="251"/>
      <c r="P216" s="251"/>
      <c r="Q216" s="251"/>
      <c r="R216" s="134"/>
      <c r="T216" s="165" t="s">
        <v>3</v>
      </c>
      <c r="U216" s="40" t="s">
        <v>39</v>
      </c>
      <c r="V216" s="32"/>
      <c r="W216" s="166">
        <f t="shared" si="46"/>
        <v>0</v>
      </c>
      <c r="X216" s="166">
        <v>0.00147</v>
      </c>
      <c r="Y216" s="166">
        <f t="shared" si="47"/>
        <v>0.01617</v>
      </c>
      <c r="Z216" s="166">
        <v>0</v>
      </c>
      <c r="AA216" s="167">
        <f t="shared" si="48"/>
        <v>0</v>
      </c>
      <c r="AR216" s="14" t="s">
        <v>203</v>
      </c>
      <c r="AT216" s="14" t="s">
        <v>217</v>
      </c>
      <c r="AU216" s="14" t="s">
        <v>84</v>
      </c>
      <c r="AY216" s="14" t="s">
        <v>196</v>
      </c>
      <c r="BE216" s="110">
        <f t="shared" si="49"/>
        <v>0</v>
      </c>
      <c r="BF216" s="110">
        <f t="shared" si="50"/>
        <v>0</v>
      </c>
      <c r="BG216" s="110">
        <f t="shared" si="51"/>
        <v>0</v>
      </c>
      <c r="BH216" s="110">
        <f t="shared" si="52"/>
        <v>0</v>
      </c>
      <c r="BI216" s="110">
        <f t="shared" si="53"/>
        <v>0</v>
      </c>
      <c r="BJ216" s="14" t="s">
        <v>9</v>
      </c>
      <c r="BK216" s="110">
        <f t="shared" si="54"/>
        <v>0</v>
      </c>
      <c r="BL216" s="14" t="s">
        <v>203</v>
      </c>
      <c r="BM216" s="14" t="s">
        <v>847</v>
      </c>
    </row>
    <row r="217" spans="2:65" s="1" customFormat="1" ht="31.5" customHeight="1">
      <c r="B217" s="132"/>
      <c r="C217" s="168" t="s">
        <v>848</v>
      </c>
      <c r="D217" s="168" t="s">
        <v>217</v>
      </c>
      <c r="E217" s="169" t="s">
        <v>849</v>
      </c>
      <c r="F217" s="252" t="s">
        <v>850</v>
      </c>
      <c r="G217" s="251"/>
      <c r="H217" s="251"/>
      <c r="I217" s="251"/>
      <c r="J217" s="170" t="s">
        <v>245</v>
      </c>
      <c r="K217" s="171">
        <v>2</v>
      </c>
      <c r="L217" s="253">
        <v>0</v>
      </c>
      <c r="M217" s="251"/>
      <c r="N217" s="254">
        <f t="shared" si="45"/>
        <v>0</v>
      </c>
      <c r="O217" s="251"/>
      <c r="P217" s="251"/>
      <c r="Q217" s="251"/>
      <c r="R217" s="134"/>
      <c r="T217" s="165" t="s">
        <v>3</v>
      </c>
      <c r="U217" s="40" t="s">
        <v>39</v>
      </c>
      <c r="V217" s="32"/>
      <c r="W217" s="166">
        <f t="shared" si="46"/>
        <v>0</v>
      </c>
      <c r="X217" s="166">
        <v>0.01191</v>
      </c>
      <c r="Y217" s="166">
        <f t="shared" si="47"/>
        <v>0.02382</v>
      </c>
      <c r="Z217" s="166">
        <v>0</v>
      </c>
      <c r="AA217" s="167">
        <f t="shared" si="48"/>
        <v>0</v>
      </c>
      <c r="AR217" s="14" t="s">
        <v>203</v>
      </c>
      <c r="AT217" s="14" t="s">
        <v>217</v>
      </c>
      <c r="AU217" s="14" t="s">
        <v>84</v>
      </c>
      <c r="AY217" s="14" t="s">
        <v>196</v>
      </c>
      <c r="BE217" s="110">
        <f t="shared" si="49"/>
        <v>0</v>
      </c>
      <c r="BF217" s="110">
        <f t="shared" si="50"/>
        <v>0</v>
      </c>
      <c r="BG217" s="110">
        <f t="shared" si="51"/>
        <v>0</v>
      </c>
      <c r="BH217" s="110">
        <f t="shared" si="52"/>
        <v>0</v>
      </c>
      <c r="BI217" s="110">
        <f t="shared" si="53"/>
        <v>0</v>
      </c>
      <c r="BJ217" s="14" t="s">
        <v>9</v>
      </c>
      <c r="BK217" s="110">
        <f t="shared" si="54"/>
        <v>0</v>
      </c>
      <c r="BL217" s="14" t="s">
        <v>203</v>
      </c>
      <c r="BM217" s="14" t="s">
        <v>851</v>
      </c>
    </row>
    <row r="218" spans="2:65" s="1" customFormat="1" ht="44.25" customHeight="1">
      <c r="B218" s="132"/>
      <c r="C218" s="168" t="s">
        <v>498</v>
      </c>
      <c r="D218" s="168" t="s">
        <v>217</v>
      </c>
      <c r="E218" s="169" t="s">
        <v>852</v>
      </c>
      <c r="F218" s="252" t="s">
        <v>853</v>
      </c>
      <c r="G218" s="251"/>
      <c r="H218" s="251"/>
      <c r="I218" s="251"/>
      <c r="J218" s="170" t="s">
        <v>245</v>
      </c>
      <c r="K218" s="171">
        <v>2</v>
      </c>
      <c r="L218" s="253">
        <v>0</v>
      </c>
      <c r="M218" s="251"/>
      <c r="N218" s="254">
        <f t="shared" si="45"/>
        <v>0</v>
      </c>
      <c r="O218" s="251"/>
      <c r="P218" s="251"/>
      <c r="Q218" s="251"/>
      <c r="R218" s="134"/>
      <c r="T218" s="165" t="s">
        <v>3</v>
      </c>
      <c r="U218" s="40" t="s">
        <v>39</v>
      </c>
      <c r="V218" s="32"/>
      <c r="W218" s="166">
        <f t="shared" si="46"/>
        <v>0</v>
      </c>
      <c r="X218" s="166">
        <v>0.01191</v>
      </c>
      <c r="Y218" s="166">
        <f t="shared" si="47"/>
        <v>0.02382</v>
      </c>
      <c r="Z218" s="166">
        <v>0</v>
      </c>
      <c r="AA218" s="167">
        <f t="shared" si="48"/>
        <v>0</v>
      </c>
      <c r="AR218" s="14" t="s">
        <v>203</v>
      </c>
      <c r="AT218" s="14" t="s">
        <v>217</v>
      </c>
      <c r="AU218" s="14" t="s">
        <v>84</v>
      </c>
      <c r="AY218" s="14" t="s">
        <v>196</v>
      </c>
      <c r="BE218" s="110">
        <f t="shared" si="49"/>
        <v>0</v>
      </c>
      <c r="BF218" s="110">
        <f t="shared" si="50"/>
        <v>0</v>
      </c>
      <c r="BG218" s="110">
        <f t="shared" si="51"/>
        <v>0</v>
      </c>
      <c r="BH218" s="110">
        <f t="shared" si="52"/>
        <v>0</v>
      </c>
      <c r="BI218" s="110">
        <f t="shared" si="53"/>
        <v>0</v>
      </c>
      <c r="BJ218" s="14" t="s">
        <v>9</v>
      </c>
      <c r="BK218" s="110">
        <f t="shared" si="54"/>
        <v>0</v>
      </c>
      <c r="BL218" s="14" t="s">
        <v>203</v>
      </c>
      <c r="BM218" s="14" t="s">
        <v>854</v>
      </c>
    </row>
    <row r="219" spans="2:65" s="1" customFormat="1" ht="31.5" customHeight="1">
      <c r="B219" s="132"/>
      <c r="C219" s="168" t="s">
        <v>855</v>
      </c>
      <c r="D219" s="168" t="s">
        <v>217</v>
      </c>
      <c r="E219" s="169" t="s">
        <v>856</v>
      </c>
      <c r="F219" s="252" t="s">
        <v>857</v>
      </c>
      <c r="G219" s="251"/>
      <c r="H219" s="251"/>
      <c r="I219" s="251"/>
      <c r="J219" s="170" t="s">
        <v>245</v>
      </c>
      <c r="K219" s="171">
        <v>2</v>
      </c>
      <c r="L219" s="253">
        <v>0</v>
      </c>
      <c r="M219" s="251"/>
      <c r="N219" s="254">
        <f t="shared" si="45"/>
        <v>0</v>
      </c>
      <c r="O219" s="251"/>
      <c r="P219" s="251"/>
      <c r="Q219" s="251"/>
      <c r="R219" s="134"/>
      <c r="T219" s="165" t="s">
        <v>3</v>
      </c>
      <c r="U219" s="40" t="s">
        <v>39</v>
      </c>
      <c r="V219" s="32"/>
      <c r="W219" s="166">
        <f t="shared" si="46"/>
        <v>0</v>
      </c>
      <c r="X219" s="166">
        <v>0.01191</v>
      </c>
      <c r="Y219" s="166">
        <f t="shared" si="47"/>
        <v>0.02382</v>
      </c>
      <c r="Z219" s="166">
        <v>0</v>
      </c>
      <c r="AA219" s="167">
        <f t="shared" si="48"/>
        <v>0</v>
      </c>
      <c r="AR219" s="14" t="s">
        <v>203</v>
      </c>
      <c r="AT219" s="14" t="s">
        <v>217</v>
      </c>
      <c r="AU219" s="14" t="s">
        <v>84</v>
      </c>
      <c r="AY219" s="14" t="s">
        <v>196</v>
      </c>
      <c r="BE219" s="110">
        <f t="shared" si="49"/>
        <v>0</v>
      </c>
      <c r="BF219" s="110">
        <f t="shared" si="50"/>
        <v>0</v>
      </c>
      <c r="BG219" s="110">
        <f t="shared" si="51"/>
        <v>0</v>
      </c>
      <c r="BH219" s="110">
        <f t="shared" si="52"/>
        <v>0</v>
      </c>
      <c r="BI219" s="110">
        <f t="shared" si="53"/>
        <v>0</v>
      </c>
      <c r="BJ219" s="14" t="s">
        <v>9</v>
      </c>
      <c r="BK219" s="110">
        <f t="shared" si="54"/>
        <v>0</v>
      </c>
      <c r="BL219" s="14" t="s">
        <v>203</v>
      </c>
      <c r="BM219" s="14" t="s">
        <v>858</v>
      </c>
    </row>
    <row r="220" spans="2:65" s="1" customFormat="1" ht="22.5" customHeight="1">
      <c r="B220" s="132"/>
      <c r="C220" s="168" t="s">
        <v>859</v>
      </c>
      <c r="D220" s="168" t="s">
        <v>217</v>
      </c>
      <c r="E220" s="169" t="s">
        <v>860</v>
      </c>
      <c r="F220" s="252" t="s">
        <v>861</v>
      </c>
      <c r="G220" s="251"/>
      <c r="H220" s="251"/>
      <c r="I220" s="251"/>
      <c r="J220" s="170" t="s">
        <v>250</v>
      </c>
      <c r="K220" s="171">
        <v>1</v>
      </c>
      <c r="L220" s="253">
        <v>0</v>
      </c>
      <c r="M220" s="251"/>
      <c r="N220" s="254">
        <f t="shared" si="45"/>
        <v>0</v>
      </c>
      <c r="O220" s="251"/>
      <c r="P220" s="251"/>
      <c r="Q220" s="251"/>
      <c r="R220" s="134"/>
      <c r="T220" s="165" t="s">
        <v>3</v>
      </c>
      <c r="U220" s="40" t="s">
        <v>39</v>
      </c>
      <c r="V220" s="32"/>
      <c r="W220" s="166">
        <f t="shared" si="46"/>
        <v>0</v>
      </c>
      <c r="X220" s="166">
        <v>0.00832</v>
      </c>
      <c r="Y220" s="166">
        <f t="shared" si="47"/>
        <v>0.00832</v>
      </c>
      <c r="Z220" s="166">
        <v>0</v>
      </c>
      <c r="AA220" s="167">
        <f t="shared" si="48"/>
        <v>0</v>
      </c>
      <c r="AR220" s="14" t="s">
        <v>203</v>
      </c>
      <c r="AT220" s="14" t="s">
        <v>217</v>
      </c>
      <c r="AU220" s="14" t="s">
        <v>84</v>
      </c>
      <c r="AY220" s="14" t="s">
        <v>196</v>
      </c>
      <c r="BE220" s="110">
        <f t="shared" si="49"/>
        <v>0</v>
      </c>
      <c r="BF220" s="110">
        <f t="shared" si="50"/>
        <v>0</v>
      </c>
      <c r="BG220" s="110">
        <f t="shared" si="51"/>
        <v>0</v>
      </c>
      <c r="BH220" s="110">
        <f t="shared" si="52"/>
        <v>0</v>
      </c>
      <c r="BI220" s="110">
        <f t="shared" si="53"/>
        <v>0</v>
      </c>
      <c r="BJ220" s="14" t="s">
        <v>9</v>
      </c>
      <c r="BK220" s="110">
        <f t="shared" si="54"/>
        <v>0</v>
      </c>
      <c r="BL220" s="14" t="s">
        <v>203</v>
      </c>
      <c r="BM220" s="14" t="s">
        <v>862</v>
      </c>
    </row>
    <row r="221" spans="2:65" s="1" customFormat="1" ht="22.5" customHeight="1">
      <c r="B221" s="132"/>
      <c r="C221" s="168" t="s">
        <v>863</v>
      </c>
      <c r="D221" s="168" t="s">
        <v>217</v>
      </c>
      <c r="E221" s="169" t="s">
        <v>864</v>
      </c>
      <c r="F221" s="252" t="s">
        <v>865</v>
      </c>
      <c r="G221" s="251"/>
      <c r="H221" s="251"/>
      <c r="I221" s="251"/>
      <c r="J221" s="170" t="s">
        <v>250</v>
      </c>
      <c r="K221" s="171">
        <v>1</v>
      </c>
      <c r="L221" s="253">
        <v>0</v>
      </c>
      <c r="M221" s="251"/>
      <c r="N221" s="254">
        <f t="shared" si="45"/>
        <v>0</v>
      </c>
      <c r="O221" s="251"/>
      <c r="P221" s="251"/>
      <c r="Q221" s="251"/>
      <c r="R221" s="134"/>
      <c r="T221" s="165" t="s">
        <v>3</v>
      </c>
      <c r="U221" s="40" t="s">
        <v>39</v>
      </c>
      <c r="V221" s="32"/>
      <c r="W221" s="166">
        <f t="shared" si="46"/>
        <v>0</v>
      </c>
      <c r="X221" s="166">
        <v>0.00832</v>
      </c>
      <c r="Y221" s="166">
        <f t="shared" si="47"/>
        <v>0.00832</v>
      </c>
      <c r="Z221" s="166">
        <v>0</v>
      </c>
      <c r="AA221" s="167">
        <f t="shared" si="48"/>
        <v>0</v>
      </c>
      <c r="AR221" s="14" t="s">
        <v>203</v>
      </c>
      <c r="AT221" s="14" t="s">
        <v>217</v>
      </c>
      <c r="AU221" s="14" t="s">
        <v>84</v>
      </c>
      <c r="AY221" s="14" t="s">
        <v>196</v>
      </c>
      <c r="BE221" s="110">
        <f t="shared" si="49"/>
        <v>0</v>
      </c>
      <c r="BF221" s="110">
        <f t="shared" si="50"/>
        <v>0</v>
      </c>
      <c r="BG221" s="110">
        <f t="shared" si="51"/>
        <v>0</v>
      </c>
      <c r="BH221" s="110">
        <f t="shared" si="52"/>
        <v>0</v>
      </c>
      <c r="BI221" s="110">
        <f t="shared" si="53"/>
        <v>0</v>
      </c>
      <c r="BJ221" s="14" t="s">
        <v>9</v>
      </c>
      <c r="BK221" s="110">
        <f t="shared" si="54"/>
        <v>0</v>
      </c>
      <c r="BL221" s="14" t="s">
        <v>203</v>
      </c>
      <c r="BM221" s="14" t="s">
        <v>866</v>
      </c>
    </row>
    <row r="222" spans="2:65" s="1" customFormat="1" ht="22.5" customHeight="1">
      <c r="B222" s="132"/>
      <c r="C222" s="168" t="s">
        <v>867</v>
      </c>
      <c r="D222" s="168" t="s">
        <v>217</v>
      </c>
      <c r="E222" s="169" t="s">
        <v>868</v>
      </c>
      <c r="F222" s="252" t="s">
        <v>869</v>
      </c>
      <c r="G222" s="251"/>
      <c r="H222" s="251"/>
      <c r="I222" s="251"/>
      <c r="J222" s="170" t="s">
        <v>250</v>
      </c>
      <c r="K222" s="171">
        <v>1</v>
      </c>
      <c r="L222" s="253">
        <v>0</v>
      </c>
      <c r="M222" s="251"/>
      <c r="N222" s="254">
        <f t="shared" si="45"/>
        <v>0</v>
      </c>
      <c r="O222" s="251"/>
      <c r="P222" s="251"/>
      <c r="Q222" s="251"/>
      <c r="R222" s="134"/>
      <c r="T222" s="165" t="s">
        <v>3</v>
      </c>
      <c r="U222" s="40" t="s">
        <v>39</v>
      </c>
      <c r="V222" s="32"/>
      <c r="W222" s="166">
        <f t="shared" si="46"/>
        <v>0</v>
      </c>
      <c r="X222" s="166">
        <v>0.00832</v>
      </c>
      <c r="Y222" s="166">
        <f t="shared" si="47"/>
        <v>0.00832</v>
      </c>
      <c r="Z222" s="166">
        <v>0</v>
      </c>
      <c r="AA222" s="167">
        <f t="shared" si="48"/>
        <v>0</v>
      </c>
      <c r="AR222" s="14" t="s">
        <v>203</v>
      </c>
      <c r="AT222" s="14" t="s">
        <v>217</v>
      </c>
      <c r="AU222" s="14" t="s">
        <v>84</v>
      </c>
      <c r="AY222" s="14" t="s">
        <v>196</v>
      </c>
      <c r="BE222" s="110">
        <f t="shared" si="49"/>
        <v>0</v>
      </c>
      <c r="BF222" s="110">
        <f t="shared" si="50"/>
        <v>0</v>
      </c>
      <c r="BG222" s="110">
        <f t="shared" si="51"/>
        <v>0</v>
      </c>
      <c r="BH222" s="110">
        <f t="shared" si="52"/>
        <v>0</v>
      </c>
      <c r="BI222" s="110">
        <f t="shared" si="53"/>
        <v>0</v>
      </c>
      <c r="BJ222" s="14" t="s">
        <v>9</v>
      </c>
      <c r="BK222" s="110">
        <f t="shared" si="54"/>
        <v>0</v>
      </c>
      <c r="BL222" s="14" t="s">
        <v>203</v>
      </c>
      <c r="BM222" s="14" t="s">
        <v>870</v>
      </c>
    </row>
    <row r="223" spans="2:65" s="1" customFormat="1" ht="31.5" customHeight="1">
      <c r="B223" s="132"/>
      <c r="C223" s="168" t="s">
        <v>871</v>
      </c>
      <c r="D223" s="168" t="s">
        <v>217</v>
      </c>
      <c r="E223" s="169" t="s">
        <v>872</v>
      </c>
      <c r="F223" s="252" t="s">
        <v>873</v>
      </c>
      <c r="G223" s="251"/>
      <c r="H223" s="251"/>
      <c r="I223" s="251"/>
      <c r="J223" s="170" t="s">
        <v>250</v>
      </c>
      <c r="K223" s="171">
        <v>6</v>
      </c>
      <c r="L223" s="253">
        <v>0</v>
      </c>
      <c r="M223" s="251"/>
      <c r="N223" s="254">
        <f t="shared" si="45"/>
        <v>0</v>
      </c>
      <c r="O223" s="251"/>
      <c r="P223" s="251"/>
      <c r="Q223" s="251"/>
      <c r="R223" s="134"/>
      <c r="T223" s="165" t="s">
        <v>3</v>
      </c>
      <c r="U223" s="40" t="s">
        <v>39</v>
      </c>
      <c r="V223" s="32"/>
      <c r="W223" s="166">
        <f t="shared" si="46"/>
        <v>0</v>
      </c>
      <c r="X223" s="166">
        <v>0.00073</v>
      </c>
      <c r="Y223" s="166">
        <f t="shared" si="47"/>
        <v>0.00438</v>
      </c>
      <c r="Z223" s="166">
        <v>0</v>
      </c>
      <c r="AA223" s="167">
        <f t="shared" si="48"/>
        <v>0</v>
      </c>
      <c r="AR223" s="14" t="s">
        <v>203</v>
      </c>
      <c r="AT223" s="14" t="s">
        <v>217</v>
      </c>
      <c r="AU223" s="14" t="s">
        <v>84</v>
      </c>
      <c r="AY223" s="14" t="s">
        <v>196</v>
      </c>
      <c r="BE223" s="110">
        <f t="shared" si="49"/>
        <v>0</v>
      </c>
      <c r="BF223" s="110">
        <f t="shared" si="50"/>
        <v>0</v>
      </c>
      <c r="BG223" s="110">
        <f t="shared" si="51"/>
        <v>0</v>
      </c>
      <c r="BH223" s="110">
        <f t="shared" si="52"/>
        <v>0</v>
      </c>
      <c r="BI223" s="110">
        <f t="shared" si="53"/>
        <v>0</v>
      </c>
      <c r="BJ223" s="14" t="s">
        <v>9</v>
      </c>
      <c r="BK223" s="110">
        <f t="shared" si="54"/>
        <v>0</v>
      </c>
      <c r="BL223" s="14" t="s">
        <v>203</v>
      </c>
      <c r="BM223" s="14" t="s">
        <v>874</v>
      </c>
    </row>
    <row r="224" spans="2:65" s="1" customFormat="1" ht="31.5" customHeight="1">
      <c r="B224" s="132"/>
      <c r="C224" s="168" t="s">
        <v>300</v>
      </c>
      <c r="D224" s="168" t="s">
        <v>217</v>
      </c>
      <c r="E224" s="169" t="s">
        <v>301</v>
      </c>
      <c r="F224" s="252" t="s">
        <v>302</v>
      </c>
      <c r="G224" s="251"/>
      <c r="H224" s="251"/>
      <c r="I224" s="251"/>
      <c r="J224" s="170" t="s">
        <v>224</v>
      </c>
      <c r="K224" s="172">
        <v>0</v>
      </c>
      <c r="L224" s="253">
        <v>0</v>
      </c>
      <c r="M224" s="251"/>
      <c r="N224" s="254">
        <f t="shared" si="45"/>
        <v>0</v>
      </c>
      <c r="O224" s="251"/>
      <c r="P224" s="251"/>
      <c r="Q224" s="251"/>
      <c r="R224" s="134"/>
      <c r="T224" s="165" t="s">
        <v>3</v>
      </c>
      <c r="U224" s="40" t="s">
        <v>39</v>
      </c>
      <c r="V224" s="32"/>
      <c r="W224" s="166">
        <f t="shared" si="46"/>
        <v>0</v>
      </c>
      <c r="X224" s="166">
        <v>0</v>
      </c>
      <c r="Y224" s="166">
        <f t="shared" si="47"/>
        <v>0</v>
      </c>
      <c r="Z224" s="166">
        <v>0</v>
      </c>
      <c r="AA224" s="167">
        <f t="shared" si="48"/>
        <v>0</v>
      </c>
      <c r="AR224" s="14" t="s">
        <v>203</v>
      </c>
      <c r="AT224" s="14" t="s">
        <v>217</v>
      </c>
      <c r="AU224" s="14" t="s">
        <v>84</v>
      </c>
      <c r="AY224" s="14" t="s">
        <v>196</v>
      </c>
      <c r="BE224" s="110">
        <f t="shared" si="49"/>
        <v>0</v>
      </c>
      <c r="BF224" s="110">
        <f t="shared" si="50"/>
        <v>0</v>
      </c>
      <c r="BG224" s="110">
        <f t="shared" si="51"/>
        <v>0</v>
      </c>
      <c r="BH224" s="110">
        <f t="shared" si="52"/>
        <v>0</v>
      </c>
      <c r="BI224" s="110">
        <f t="shared" si="53"/>
        <v>0</v>
      </c>
      <c r="BJ224" s="14" t="s">
        <v>9</v>
      </c>
      <c r="BK224" s="110">
        <f t="shared" si="54"/>
        <v>0</v>
      </c>
      <c r="BL224" s="14" t="s">
        <v>203</v>
      </c>
      <c r="BM224" s="14" t="s">
        <v>875</v>
      </c>
    </row>
    <row r="225" spans="2:63" s="10" customFormat="1" ht="29.85" customHeight="1">
      <c r="B225" s="150"/>
      <c r="C225" s="151"/>
      <c r="D225" s="160" t="s">
        <v>169</v>
      </c>
      <c r="E225" s="160"/>
      <c r="F225" s="160"/>
      <c r="G225" s="160"/>
      <c r="H225" s="160"/>
      <c r="I225" s="160"/>
      <c r="J225" s="160"/>
      <c r="K225" s="160"/>
      <c r="L225" s="160"/>
      <c r="M225" s="160"/>
      <c r="N225" s="264">
        <f>BK225</f>
        <v>0</v>
      </c>
      <c r="O225" s="265"/>
      <c r="P225" s="265"/>
      <c r="Q225" s="265"/>
      <c r="R225" s="153"/>
      <c r="T225" s="154"/>
      <c r="U225" s="151"/>
      <c r="V225" s="151"/>
      <c r="W225" s="155">
        <f>SUM(W226:W230)</f>
        <v>0</v>
      </c>
      <c r="X225" s="151"/>
      <c r="Y225" s="155">
        <f>SUM(Y226:Y230)</f>
        <v>0.013999999999999999</v>
      </c>
      <c r="Z225" s="151"/>
      <c r="AA225" s="156">
        <f>SUM(AA226:AA230)</f>
        <v>0</v>
      </c>
      <c r="AR225" s="157" t="s">
        <v>84</v>
      </c>
      <c r="AT225" s="158" t="s">
        <v>73</v>
      </c>
      <c r="AU225" s="158" t="s">
        <v>9</v>
      </c>
      <c r="AY225" s="157" t="s">
        <v>196</v>
      </c>
      <c r="BK225" s="159">
        <f>SUM(BK226:BK230)</f>
        <v>0</v>
      </c>
    </row>
    <row r="226" spans="2:65" s="1" customFormat="1" ht="44.25" customHeight="1">
      <c r="B226" s="132"/>
      <c r="C226" s="168" t="s">
        <v>304</v>
      </c>
      <c r="D226" s="168" t="s">
        <v>217</v>
      </c>
      <c r="E226" s="169" t="s">
        <v>305</v>
      </c>
      <c r="F226" s="252" t="s">
        <v>306</v>
      </c>
      <c r="G226" s="251"/>
      <c r="H226" s="251"/>
      <c r="I226" s="251"/>
      <c r="J226" s="170" t="s">
        <v>307</v>
      </c>
      <c r="K226" s="171">
        <v>200</v>
      </c>
      <c r="L226" s="253">
        <v>0</v>
      </c>
      <c r="M226" s="251"/>
      <c r="N226" s="254">
        <f>ROUND(L226*K226,0)</f>
        <v>0</v>
      </c>
      <c r="O226" s="251"/>
      <c r="P226" s="251"/>
      <c r="Q226" s="251"/>
      <c r="R226" s="134"/>
      <c r="T226" s="165" t="s">
        <v>3</v>
      </c>
      <c r="U226" s="40" t="s">
        <v>39</v>
      </c>
      <c r="V226" s="32"/>
      <c r="W226" s="166">
        <f>V226*K226</f>
        <v>0</v>
      </c>
      <c r="X226" s="166">
        <v>0</v>
      </c>
      <c r="Y226" s="166">
        <f>X226*K226</f>
        <v>0</v>
      </c>
      <c r="Z226" s="166">
        <v>0</v>
      </c>
      <c r="AA226" s="167">
        <f>Z226*K226</f>
        <v>0</v>
      </c>
      <c r="AR226" s="14" t="s">
        <v>9</v>
      </c>
      <c r="AT226" s="14" t="s">
        <v>217</v>
      </c>
      <c r="AU226" s="14" t="s">
        <v>84</v>
      </c>
      <c r="AY226" s="14" t="s">
        <v>196</v>
      </c>
      <c r="BE226" s="110">
        <f>IF(U226="základní",N226,0)</f>
        <v>0</v>
      </c>
      <c r="BF226" s="110">
        <f>IF(U226="snížená",N226,0)</f>
        <v>0</v>
      </c>
      <c r="BG226" s="110">
        <f>IF(U226="zákl. přenesená",N226,0)</f>
        <v>0</v>
      </c>
      <c r="BH226" s="110">
        <f>IF(U226="sníž. přenesená",N226,0)</f>
        <v>0</v>
      </c>
      <c r="BI226" s="110">
        <f>IF(U226="nulová",N226,0)</f>
        <v>0</v>
      </c>
      <c r="BJ226" s="14" t="s">
        <v>9</v>
      </c>
      <c r="BK226" s="110">
        <f>ROUND(L226*K226,0)</f>
        <v>0</v>
      </c>
      <c r="BL226" s="14" t="s">
        <v>9</v>
      </c>
      <c r="BM226" s="14" t="s">
        <v>876</v>
      </c>
    </row>
    <row r="227" spans="2:65" s="1" customFormat="1" ht="22.5" customHeight="1">
      <c r="B227" s="132"/>
      <c r="C227" s="168" t="s">
        <v>877</v>
      </c>
      <c r="D227" s="168" t="s">
        <v>217</v>
      </c>
      <c r="E227" s="169" t="s">
        <v>878</v>
      </c>
      <c r="F227" s="252" t="s">
        <v>879</v>
      </c>
      <c r="G227" s="251"/>
      <c r="H227" s="251"/>
      <c r="I227" s="251"/>
      <c r="J227" s="170" t="s">
        <v>250</v>
      </c>
      <c r="K227" s="171">
        <v>100</v>
      </c>
      <c r="L227" s="253">
        <v>0</v>
      </c>
      <c r="M227" s="251"/>
      <c r="N227" s="254">
        <f>ROUND(L227*K227,0)</f>
        <v>0</v>
      </c>
      <c r="O227" s="251"/>
      <c r="P227" s="251"/>
      <c r="Q227" s="251"/>
      <c r="R227" s="134"/>
      <c r="T227" s="165" t="s">
        <v>3</v>
      </c>
      <c r="U227" s="40" t="s">
        <v>39</v>
      </c>
      <c r="V227" s="32"/>
      <c r="W227" s="166">
        <f>V227*K227</f>
        <v>0</v>
      </c>
      <c r="X227" s="166">
        <v>0</v>
      </c>
      <c r="Y227" s="166">
        <f>X227*K227</f>
        <v>0</v>
      </c>
      <c r="Z227" s="166">
        <v>0</v>
      </c>
      <c r="AA227" s="167">
        <f>Z227*K227</f>
        <v>0</v>
      </c>
      <c r="AR227" s="14" t="s">
        <v>880</v>
      </c>
      <c r="AT227" s="14" t="s">
        <v>217</v>
      </c>
      <c r="AU227" s="14" t="s">
        <v>84</v>
      </c>
      <c r="AY227" s="14" t="s">
        <v>196</v>
      </c>
      <c r="BE227" s="110">
        <f>IF(U227="základní",N227,0)</f>
        <v>0</v>
      </c>
      <c r="BF227" s="110">
        <f>IF(U227="snížená",N227,0)</f>
        <v>0</v>
      </c>
      <c r="BG227" s="110">
        <f>IF(U227="zákl. přenesená",N227,0)</f>
        <v>0</v>
      </c>
      <c r="BH227" s="110">
        <f>IF(U227="sníž. přenesená",N227,0)</f>
        <v>0</v>
      </c>
      <c r="BI227" s="110">
        <f>IF(U227="nulová",N227,0)</f>
        <v>0</v>
      </c>
      <c r="BJ227" s="14" t="s">
        <v>9</v>
      </c>
      <c r="BK227" s="110">
        <f>ROUND(L227*K227,0)</f>
        <v>0</v>
      </c>
      <c r="BL227" s="14" t="s">
        <v>880</v>
      </c>
      <c r="BM227" s="14" t="s">
        <v>881</v>
      </c>
    </row>
    <row r="228" spans="2:65" s="1" customFormat="1" ht="31.5" customHeight="1">
      <c r="B228" s="132"/>
      <c r="C228" s="168" t="s">
        <v>882</v>
      </c>
      <c r="D228" s="168" t="s">
        <v>217</v>
      </c>
      <c r="E228" s="169" t="s">
        <v>883</v>
      </c>
      <c r="F228" s="252" t="s">
        <v>884</v>
      </c>
      <c r="G228" s="251"/>
      <c r="H228" s="251"/>
      <c r="I228" s="251"/>
      <c r="J228" s="170" t="s">
        <v>307</v>
      </c>
      <c r="K228" s="171">
        <v>200</v>
      </c>
      <c r="L228" s="253">
        <v>0</v>
      </c>
      <c r="M228" s="251"/>
      <c r="N228" s="254">
        <f>ROUND(L228*K228,0)</f>
        <v>0</v>
      </c>
      <c r="O228" s="251"/>
      <c r="P228" s="251"/>
      <c r="Q228" s="251"/>
      <c r="R228" s="134"/>
      <c r="T228" s="165" t="s">
        <v>3</v>
      </c>
      <c r="U228" s="40" t="s">
        <v>39</v>
      </c>
      <c r="V228" s="32"/>
      <c r="W228" s="166">
        <f>V228*K228</f>
        <v>0</v>
      </c>
      <c r="X228" s="166">
        <v>7E-05</v>
      </c>
      <c r="Y228" s="166">
        <f>X228*K228</f>
        <v>0.013999999999999999</v>
      </c>
      <c r="Z228" s="166">
        <v>0</v>
      </c>
      <c r="AA228" s="167">
        <f>Z228*K228</f>
        <v>0</v>
      </c>
      <c r="AR228" s="14" t="s">
        <v>203</v>
      </c>
      <c r="AT228" s="14" t="s">
        <v>217</v>
      </c>
      <c r="AU228" s="14" t="s">
        <v>84</v>
      </c>
      <c r="AY228" s="14" t="s">
        <v>196</v>
      </c>
      <c r="BE228" s="110">
        <f>IF(U228="základní",N228,0)</f>
        <v>0</v>
      </c>
      <c r="BF228" s="110">
        <f>IF(U228="snížená",N228,0)</f>
        <v>0</v>
      </c>
      <c r="BG228" s="110">
        <f>IF(U228="zákl. přenesená",N228,0)</f>
        <v>0</v>
      </c>
      <c r="BH228" s="110">
        <f>IF(U228="sníž. přenesená",N228,0)</f>
        <v>0</v>
      </c>
      <c r="BI228" s="110">
        <f>IF(U228="nulová",N228,0)</f>
        <v>0</v>
      </c>
      <c r="BJ228" s="14" t="s">
        <v>9</v>
      </c>
      <c r="BK228" s="110">
        <f>ROUND(L228*K228,0)</f>
        <v>0</v>
      </c>
      <c r="BL228" s="14" t="s">
        <v>203</v>
      </c>
      <c r="BM228" s="14" t="s">
        <v>885</v>
      </c>
    </row>
    <row r="229" spans="2:65" s="1" customFormat="1" ht="22.5" customHeight="1">
      <c r="B229" s="132"/>
      <c r="C229" s="168" t="s">
        <v>604</v>
      </c>
      <c r="D229" s="168" t="s">
        <v>217</v>
      </c>
      <c r="E229" s="169" t="s">
        <v>886</v>
      </c>
      <c r="F229" s="252" t="s">
        <v>282</v>
      </c>
      <c r="G229" s="251"/>
      <c r="H229" s="251"/>
      <c r="I229" s="251"/>
      <c r="J229" s="170" t="s">
        <v>224</v>
      </c>
      <c r="K229" s="172">
        <v>0</v>
      </c>
      <c r="L229" s="253">
        <v>0</v>
      </c>
      <c r="M229" s="251"/>
      <c r="N229" s="254">
        <f>ROUND(L229*K229,0)</f>
        <v>0</v>
      </c>
      <c r="O229" s="251"/>
      <c r="P229" s="251"/>
      <c r="Q229" s="251"/>
      <c r="R229" s="134"/>
      <c r="T229" s="165" t="s">
        <v>3</v>
      </c>
      <c r="U229" s="40" t="s">
        <v>39</v>
      </c>
      <c r="V229" s="32"/>
      <c r="W229" s="166">
        <f>V229*K229</f>
        <v>0</v>
      </c>
      <c r="X229" s="166">
        <v>0</v>
      </c>
      <c r="Y229" s="166">
        <f>X229*K229</f>
        <v>0</v>
      </c>
      <c r="Z229" s="166">
        <v>0</v>
      </c>
      <c r="AA229" s="167">
        <f>Z229*K229</f>
        <v>0</v>
      </c>
      <c r="AR229" s="14" t="s">
        <v>203</v>
      </c>
      <c r="AT229" s="14" t="s">
        <v>217</v>
      </c>
      <c r="AU229" s="14" t="s">
        <v>84</v>
      </c>
      <c r="AY229" s="14" t="s">
        <v>196</v>
      </c>
      <c r="BE229" s="110">
        <f>IF(U229="základní",N229,0)</f>
        <v>0</v>
      </c>
      <c r="BF229" s="110">
        <f>IF(U229="snížená",N229,0)</f>
        <v>0</v>
      </c>
      <c r="BG229" s="110">
        <f>IF(U229="zákl. přenesená",N229,0)</f>
        <v>0</v>
      </c>
      <c r="BH229" s="110">
        <f>IF(U229="sníž. přenesená",N229,0)</f>
        <v>0</v>
      </c>
      <c r="BI229" s="110">
        <f>IF(U229="nulová",N229,0)</f>
        <v>0</v>
      </c>
      <c r="BJ229" s="14" t="s">
        <v>9</v>
      </c>
      <c r="BK229" s="110">
        <f>ROUND(L229*K229,0)</f>
        <v>0</v>
      </c>
      <c r="BL229" s="14" t="s">
        <v>203</v>
      </c>
      <c r="BM229" s="14" t="s">
        <v>887</v>
      </c>
    </row>
    <row r="230" spans="2:65" s="1" customFormat="1" ht="31.5" customHeight="1">
      <c r="B230" s="132"/>
      <c r="C230" s="168" t="s">
        <v>202</v>
      </c>
      <c r="D230" s="168" t="s">
        <v>217</v>
      </c>
      <c r="E230" s="169" t="s">
        <v>309</v>
      </c>
      <c r="F230" s="252" t="s">
        <v>310</v>
      </c>
      <c r="G230" s="251"/>
      <c r="H230" s="251"/>
      <c r="I230" s="251"/>
      <c r="J230" s="170" t="s">
        <v>224</v>
      </c>
      <c r="K230" s="172">
        <v>0</v>
      </c>
      <c r="L230" s="253">
        <v>0</v>
      </c>
      <c r="M230" s="251"/>
      <c r="N230" s="254">
        <f>ROUND(L230*K230,0)</f>
        <v>0</v>
      </c>
      <c r="O230" s="251"/>
      <c r="P230" s="251"/>
      <c r="Q230" s="251"/>
      <c r="R230" s="134"/>
      <c r="T230" s="165" t="s">
        <v>3</v>
      </c>
      <c r="U230" s="40" t="s">
        <v>39</v>
      </c>
      <c r="V230" s="32"/>
      <c r="W230" s="166">
        <f>V230*K230</f>
        <v>0</v>
      </c>
      <c r="X230" s="166">
        <v>0</v>
      </c>
      <c r="Y230" s="166">
        <f>X230*K230</f>
        <v>0</v>
      </c>
      <c r="Z230" s="166">
        <v>0</v>
      </c>
      <c r="AA230" s="167">
        <f>Z230*K230</f>
        <v>0</v>
      </c>
      <c r="AR230" s="14" t="s">
        <v>203</v>
      </c>
      <c r="AT230" s="14" t="s">
        <v>217</v>
      </c>
      <c r="AU230" s="14" t="s">
        <v>84</v>
      </c>
      <c r="AY230" s="14" t="s">
        <v>196</v>
      </c>
      <c r="BE230" s="110">
        <f>IF(U230="základní",N230,0)</f>
        <v>0</v>
      </c>
      <c r="BF230" s="110">
        <f>IF(U230="snížená",N230,0)</f>
        <v>0</v>
      </c>
      <c r="BG230" s="110">
        <f>IF(U230="zákl. přenesená",N230,0)</f>
        <v>0</v>
      </c>
      <c r="BH230" s="110">
        <f>IF(U230="sníž. přenesená",N230,0)</f>
        <v>0</v>
      </c>
      <c r="BI230" s="110">
        <f>IF(U230="nulová",N230,0)</f>
        <v>0</v>
      </c>
      <c r="BJ230" s="14" t="s">
        <v>9</v>
      </c>
      <c r="BK230" s="110">
        <f>ROUND(L230*K230,0)</f>
        <v>0</v>
      </c>
      <c r="BL230" s="14" t="s">
        <v>203</v>
      </c>
      <c r="BM230" s="14" t="s">
        <v>888</v>
      </c>
    </row>
    <row r="231" spans="2:63" s="10" customFormat="1" ht="29.85" customHeight="1">
      <c r="B231" s="150"/>
      <c r="C231" s="151"/>
      <c r="D231" s="160" t="s">
        <v>170</v>
      </c>
      <c r="E231" s="160"/>
      <c r="F231" s="160"/>
      <c r="G231" s="160"/>
      <c r="H231" s="160"/>
      <c r="I231" s="160"/>
      <c r="J231" s="160"/>
      <c r="K231" s="160"/>
      <c r="L231" s="160"/>
      <c r="M231" s="160"/>
      <c r="N231" s="264">
        <f>BK231</f>
        <v>0</v>
      </c>
      <c r="O231" s="265"/>
      <c r="P231" s="265"/>
      <c r="Q231" s="265"/>
      <c r="R231" s="153"/>
      <c r="T231" s="154"/>
      <c r="U231" s="151"/>
      <c r="V231" s="151"/>
      <c r="W231" s="155">
        <f>SUM(W232:W233)</f>
        <v>0</v>
      </c>
      <c r="X231" s="151"/>
      <c r="Y231" s="155">
        <f>SUM(Y232:Y233)</f>
        <v>0.00702</v>
      </c>
      <c r="Z231" s="151"/>
      <c r="AA231" s="156">
        <f>SUM(AA232:AA233)</f>
        <v>0</v>
      </c>
      <c r="AR231" s="157" t="s">
        <v>84</v>
      </c>
      <c r="AT231" s="158" t="s">
        <v>73</v>
      </c>
      <c r="AU231" s="158" t="s">
        <v>9</v>
      </c>
      <c r="AY231" s="157" t="s">
        <v>196</v>
      </c>
      <c r="BK231" s="159">
        <f>SUM(BK232:BK233)</f>
        <v>0</v>
      </c>
    </row>
    <row r="232" spans="2:65" s="1" customFormat="1" ht="31.5" customHeight="1">
      <c r="B232" s="132"/>
      <c r="C232" s="168" t="s">
        <v>312</v>
      </c>
      <c r="D232" s="168" t="s">
        <v>217</v>
      </c>
      <c r="E232" s="169" t="s">
        <v>313</v>
      </c>
      <c r="F232" s="252" t="s">
        <v>314</v>
      </c>
      <c r="G232" s="251"/>
      <c r="H232" s="251"/>
      <c r="I232" s="251"/>
      <c r="J232" s="170" t="s">
        <v>201</v>
      </c>
      <c r="K232" s="171">
        <v>55</v>
      </c>
      <c r="L232" s="253">
        <v>0</v>
      </c>
      <c r="M232" s="251"/>
      <c r="N232" s="254">
        <f>ROUND(L232*K232,0)</f>
        <v>0</v>
      </c>
      <c r="O232" s="251"/>
      <c r="P232" s="251"/>
      <c r="Q232" s="251"/>
      <c r="R232" s="134"/>
      <c r="T232" s="165" t="s">
        <v>3</v>
      </c>
      <c r="U232" s="40" t="s">
        <v>39</v>
      </c>
      <c r="V232" s="32"/>
      <c r="W232" s="166">
        <f>V232*K232</f>
        <v>0</v>
      </c>
      <c r="X232" s="166">
        <v>5E-05</v>
      </c>
      <c r="Y232" s="166">
        <f>X232*K232</f>
        <v>0.0027500000000000003</v>
      </c>
      <c r="Z232" s="166">
        <v>0</v>
      </c>
      <c r="AA232" s="167">
        <f>Z232*K232</f>
        <v>0</v>
      </c>
      <c r="AR232" s="14" t="s">
        <v>203</v>
      </c>
      <c r="AT232" s="14" t="s">
        <v>217</v>
      </c>
      <c r="AU232" s="14" t="s">
        <v>84</v>
      </c>
      <c r="AY232" s="14" t="s">
        <v>196</v>
      </c>
      <c r="BE232" s="110">
        <f>IF(U232="základní",N232,0)</f>
        <v>0</v>
      </c>
      <c r="BF232" s="110">
        <f>IF(U232="snížená",N232,0)</f>
        <v>0</v>
      </c>
      <c r="BG232" s="110">
        <f>IF(U232="zákl. přenesená",N232,0)</f>
        <v>0</v>
      </c>
      <c r="BH232" s="110">
        <f>IF(U232="sníž. přenesená",N232,0)</f>
        <v>0</v>
      </c>
      <c r="BI232" s="110">
        <f>IF(U232="nulová",N232,0)</f>
        <v>0</v>
      </c>
      <c r="BJ232" s="14" t="s">
        <v>9</v>
      </c>
      <c r="BK232" s="110">
        <f>ROUND(L232*K232,0)</f>
        <v>0</v>
      </c>
      <c r="BL232" s="14" t="s">
        <v>203</v>
      </c>
      <c r="BM232" s="14" t="s">
        <v>889</v>
      </c>
    </row>
    <row r="233" spans="2:65" s="1" customFormat="1" ht="31.5" customHeight="1">
      <c r="B233" s="132"/>
      <c r="C233" s="168" t="s">
        <v>316</v>
      </c>
      <c r="D233" s="168" t="s">
        <v>217</v>
      </c>
      <c r="E233" s="169" t="s">
        <v>317</v>
      </c>
      <c r="F233" s="252" t="s">
        <v>318</v>
      </c>
      <c r="G233" s="251"/>
      <c r="H233" s="251"/>
      <c r="I233" s="251"/>
      <c r="J233" s="170" t="s">
        <v>201</v>
      </c>
      <c r="K233" s="171">
        <v>61</v>
      </c>
      <c r="L233" s="253">
        <v>0</v>
      </c>
      <c r="M233" s="251"/>
      <c r="N233" s="254">
        <f>ROUND(L233*K233,0)</f>
        <v>0</v>
      </c>
      <c r="O233" s="251"/>
      <c r="P233" s="251"/>
      <c r="Q233" s="251"/>
      <c r="R233" s="134"/>
      <c r="T233" s="165" t="s">
        <v>3</v>
      </c>
      <c r="U233" s="40" t="s">
        <v>39</v>
      </c>
      <c r="V233" s="32"/>
      <c r="W233" s="166">
        <f>V233*K233</f>
        <v>0</v>
      </c>
      <c r="X233" s="166">
        <v>7E-05</v>
      </c>
      <c r="Y233" s="166">
        <f>X233*K233</f>
        <v>0.0042699999999999995</v>
      </c>
      <c r="Z233" s="166">
        <v>0</v>
      </c>
      <c r="AA233" s="167">
        <f>Z233*K233</f>
        <v>0</v>
      </c>
      <c r="AR233" s="14" t="s">
        <v>203</v>
      </c>
      <c r="AT233" s="14" t="s">
        <v>217</v>
      </c>
      <c r="AU233" s="14" t="s">
        <v>84</v>
      </c>
      <c r="AY233" s="14" t="s">
        <v>196</v>
      </c>
      <c r="BE233" s="110">
        <f>IF(U233="základní",N233,0)</f>
        <v>0</v>
      </c>
      <c r="BF233" s="110">
        <f>IF(U233="snížená",N233,0)</f>
        <v>0</v>
      </c>
      <c r="BG233" s="110">
        <f>IF(U233="zákl. přenesená",N233,0)</f>
        <v>0</v>
      </c>
      <c r="BH233" s="110">
        <f>IF(U233="sníž. přenesená",N233,0)</f>
        <v>0</v>
      </c>
      <c r="BI233" s="110">
        <f>IF(U233="nulová",N233,0)</f>
        <v>0</v>
      </c>
      <c r="BJ233" s="14" t="s">
        <v>9</v>
      </c>
      <c r="BK233" s="110">
        <f>ROUND(L233*K233,0)</f>
        <v>0</v>
      </c>
      <c r="BL233" s="14" t="s">
        <v>203</v>
      </c>
      <c r="BM233" s="14" t="s">
        <v>890</v>
      </c>
    </row>
    <row r="234" spans="2:63" s="10" customFormat="1" ht="37.35" customHeight="1">
      <c r="B234" s="150"/>
      <c r="C234" s="151"/>
      <c r="D234" s="152" t="s">
        <v>171</v>
      </c>
      <c r="E234" s="152"/>
      <c r="F234" s="152"/>
      <c r="G234" s="152"/>
      <c r="H234" s="152"/>
      <c r="I234" s="152"/>
      <c r="J234" s="152"/>
      <c r="K234" s="152"/>
      <c r="L234" s="152"/>
      <c r="M234" s="152"/>
      <c r="N234" s="266">
        <f>BK234</f>
        <v>0</v>
      </c>
      <c r="O234" s="267"/>
      <c r="P234" s="267"/>
      <c r="Q234" s="267"/>
      <c r="R234" s="153"/>
      <c r="T234" s="154"/>
      <c r="U234" s="151"/>
      <c r="V234" s="151"/>
      <c r="W234" s="155">
        <f>SUM(W235:W242)</f>
        <v>0</v>
      </c>
      <c r="X234" s="151"/>
      <c r="Y234" s="155">
        <f>SUM(Y235:Y242)</f>
        <v>0</v>
      </c>
      <c r="Z234" s="151"/>
      <c r="AA234" s="156">
        <f>SUM(AA235:AA242)</f>
        <v>0</v>
      </c>
      <c r="AR234" s="157" t="s">
        <v>212</v>
      </c>
      <c r="AT234" s="158" t="s">
        <v>73</v>
      </c>
      <c r="AU234" s="158" t="s">
        <v>74</v>
      </c>
      <c r="AY234" s="157" t="s">
        <v>196</v>
      </c>
      <c r="BK234" s="159">
        <f>SUM(BK235:BK242)</f>
        <v>0</v>
      </c>
    </row>
    <row r="235" spans="2:65" s="1" customFormat="1" ht="22.5" customHeight="1">
      <c r="B235" s="132"/>
      <c r="C235" s="168" t="s">
        <v>320</v>
      </c>
      <c r="D235" s="168" t="s">
        <v>217</v>
      </c>
      <c r="E235" s="169" t="s">
        <v>321</v>
      </c>
      <c r="F235" s="252" t="s">
        <v>322</v>
      </c>
      <c r="G235" s="251"/>
      <c r="H235" s="251"/>
      <c r="I235" s="251"/>
      <c r="J235" s="170" t="s">
        <v>323</v>
      </c>
      <c r="K235" s="171">
        <v>72</v>
      </c>
      <c r="L235" s="253">
        <v>0</v>
      </c>
      <c r="M235" s="251"/>
      <c r="N235" s="254">
        <f aca="true" t="shared" si="55" ref="N235:N241">ROUND(L235*K235,0)</f>
        <v>0</v>
      </c>
      <c r="O235" s="251"/>
      <c r="P235" s="251"/>
      <c r="Q235" s="251"/>
      <c r="R235" s="134"/>
      <c r="T235" s="165" t="s">
        <v>3</v>
      </c>
      <c r="U235" s="40" t="s">
        <v>39</v>
      </c>
      <c r="V235" s="32"/>
      <c r="W235" s="166">
        <f aca="true" t="shared" si="56" ref="W235:W241">V235*K235</f>
        <v>0</v>
      </c>
      <c r="X235" s="166">
        <v>0</v>
      </c>
      <c r="Y235" s="166">
        <f aca="true" t="shared" si="57" ref="Y235:Y241">X235*K235</f>
        <v>0</v>
      </c>
      <c r="Z235" s="166">
        <v>0</v>
      </c>
      <c r="AA235" s="167">
        <f aca="true" t="shared" si="58" ref="AA235:AA241">Z235*K235</f>
        <v>0</v>
      </c>
      <c r="AR235" s="14" t="s">
        <v>9</v>
      </c>
      <c r="AT235" s="14" t="s">
        <v>217</v>
      </c>
      <c r="AU235" s="14" t="s">
        <v>9</v>
      </c>
      <c r="AY235" s="14" t="s">
        <v>196</v>
      </c>
      <c r="BE235" s="110">
        <f aca="true" t="shared" si="59" ref="BE235:BE241">IF(U235="základní",N235,0)</f>
        <v>0</v>
      </c>
      <c r="BF235" s="110">
        <f aca="true" t="shared" si="60" ref="BF235:BF241">IF(U235="snížená",N235,0)</f>
        <v>0</v>
      </c>
      <c r="BG235" s="110">
        <f aca="true" t="shared" si="61" ref="BG235:BG241">IF(U235="zákl. přenesená",N235,0)</f>
        <v>0</v>
      </c>
      <c r="BH235" s="110">
        <f aca="true" t="shared" si="62" ref="BH235:BH241">IF(U235="sníž. přenesená",N235,0)</f>
        <v>0</v>
      </c>
      <c r="BI235" s="110">
        <f aca="true" t="shared" si="63" ref="BI235:BI241">IF(U235="nulová",N235,0)</f>
        <v>0</v>
      </c>
      <c r="BJ235" s="14" t="s">
        <v>9</v>
      </c>
      <c r="BK235" s="110">
        <f aca="true" t="shared" si="64" ref="BK235:BK241">ROUND(L235*K235,0)</f>
        <v>0</v>
      </c>
      <c r="BL235" s="14" t="s">
        <v>9</v>
      </c>
      <c r="BM235" s="14" t="s">
        <v>891</v>
      </c>
    </row>
    <row r="236" spans="2:65" s="1" customFormat="1" ht="22.5" customHeight="1">
      <c r="B236" s="132"/>
      <c r="C236" s="168" t="s">
        <v>325</v>
      </c>
      <c r="D236" s="168" t="s">
        <v>217</v>
      </c>
      <c r="E236" s="169" t="s">
        <v>326</v>
      </c>
      <c r="F236" s="252" t="s">
        <v>327</v>
      </c>
      <c r="G236" s="251"/>
      <c r="H236" s="251"/>
      <c r="I236" s="251"/>
      <c r="J236" s="170" t="s">
        <v>323</v>
      </c>
      <c r="K236" s="171">
        <v>6</v>
      </c>
      <c r="L236" s="253">
        <v>0</v>
      </c>
      <c r="M236" s="251"/>
      <c r="N236" s="254">
        <f t="shared" si="55"/>
        <v>0</v>
      </c>
      <c r="O236" s="251"/>
      <c r="P236" s="251"/>
      <c r="Q236" s="251"/>
      <c r="R236" s="134"/>
      <c r="T236" s="165" t="s">
        <v>3</v>
      </c>
      <c r="U236" s="40" t="s">
        <v>39</v>
      </c>
      <c r="V236" s="32"/>
      <c r="W236" s="166">
        <f t="shared" si="56"/>
        <v>0</v>
      </c>
      <c r="X236" s="166">
        <v>0</v>
      </c>
      <c r="Y236" s="166">
        <f t="shared" si="57"/>
        <v>0</v>
      </c>
      <c r="Z236" s="166">
        <v>0</v>
      </c>
      <c r="AA236" s="167">
        <f t="shared" si="58"/>
        <v>0</v>
      </c>
      <c r="AR236" s="14" t="s">
        <v>9</v>
      </c>
      <c r="AT236" s="14" t="s">
        <v>217</v>
      </c>
      <c r="AU236" s="14" t="s">
        <v>9</v>
      </c>
      <c r="AY236" s="14" t="s">
        <v>196</v>
      </c>
      <c r="BE236" s="110">
        <f t="shared" si="59"/>
        <v>0</v>
      </c>
      <c r="BF236" s="110">
        <f t="shared" si="60"/>
        <v>0</v>
      </c>
      <c r="BG236" s="110">
        <f t="shared" si="61"/>
        <v>0</v>
      </c>
      <c r="BH236" s="110">
        <f t="shared" si="62"/>
        <v>0</v>
      </c>
      <c r="BI236" s="110">
        <f t="shared" si="63"/>
        <v>0</v>
      </c>
      <c r="BJ236" s="14" t="s">
        <v>9</v>
      </c>
      <c r="BK236" s="110">
        <f t="shared" si="64"/>
        <v>0</v>
      </c>
      <c r="BL236" s="14" t="s">
        <v>9</v>
      </c>
      <c r="BM236" s="14" t="s">
        <v>892</v>
      </c>
    </row>
    <row r="237" spans="2:65" s="1" customFormat="1" ht="31.5" customHeight="1">
      <c r="B237" s="132"/>
      <c r="C237" s="168" t="s">
        <v>329</v>
      </c>
      <c r="D237" s="168" t="s">
        <v>217</v>
      </c>
      <c r="E237" s="169" t="s">
        <v>330</v>
      </c>
      <c r="F237" s="252" t="s">
        <v>331</v>
      </c>
      <c r="G237" s="251"/>
      <c r="H237" s="251"/>
      <c r="I237" s="251"/>
      <c r="J237" s="170" t="s">
        <v>323</v>
      </c>
      <c r="K237" s="171">
        <v>24</v>
      </c>
      <c r="L237" s="253">
        <v>0</v>
      </c>
      <c r="M237" s="251"/>
      <c r="N237" s="254">
        <f t="shared" si="55"/>
        <v>0</v>
      </c>
      <c r="O237" s="251"/>
      <c r="P237" s="251"/>
      <c r="Q237" s="251"/>
      <c r="R237" s="134"/>
      <c r="T237" s="165" t="s">
        <v>3</v>
      </c>
      <c r="U237" s="40" t="s">
        <v>39</v>
      </c>
      <c r="V237" s="32"/>
      <c r="W237" s="166">
        <f t="shared" si="56"/>
        <v>0</v>
      </c>
      <c r="X237" s="166">
        <v>0</v>
      </c>
      <c r="Y237" s="166">
        <f t="shared" si="57"/>
        <v>0</v>
      </c>
      <c r="Z237" s="166">
        <v>0</v>
      </c>
      <c r="AA237" s="167">
        <f t="shared" si="58"/>
        <v>0</v>
      </c>
      <c r="AR237" s="14" t="s">
        <v>9</v>
      </c>
      <c r="AT237" s="14" t="s">
        <v>217</v>
      </c>
      <c r="AU237" s="14" t="s">
        <v>9</v>
      </c>
      <c r="AY237" s="14" t="s">
        <v>196</v>
      </c>
      <c r="BE237" s="110">
        <f t="shared" si="59"/>
        <v>0</v>
      </c>
      <c r="BF237" s="110">
        <f t="shared" si="60"/>
        <v>0</v>
      </c>
      <c r="BG237" s="110">
        <f t="shared" si="61"/>
        <v>0</v>
      </c>
      <c r="BH237" s="110">
        <f t="shared" si="62"/>
        <v>0</v>
      </c>
      <c r="BI237" s="110">
        <f t="shared" si="63"/>
        <v>0</v>
      </c>
      <c r="BJ237" s="14" t="s">
        <v>9</v>
      </c>
      <c r="BK237" s="110">
        <f t="shared" si="64"/>
        <v>0</v>
      </c>
      <c r="BL237" s="14" t="s">
        <v>9</v>
      </c>
      <c r="BM237" s="14" t="s">
        <v>893</v>
      </c>
    </row>
    <row r="238" spans="2:65" s="1" customFormat="1" ht="44.25" customHeight="1">
      <c r="B238" s="132"/>
      <c r="C238" s="168" t="s">
        <v>337</v>
      </c>
      <c r="D238" s="168" t="s">
        <v>217</v>
      </c>
      <c r="E238" s="169" t="s">
        <v>338</v>
      </c>
      <c r="F238" s="252" t="s">
        <v>339</v>
      </c>
      <c r="G238" s="251"/>
      <c r="H238" s="251"/>
      <c r="I238" s="251"/>
      <c r="J238" s="170" t="s">
        <v>245</v>
      </c>
      <c r="K238" s="171">
        <v>20</v>
      </c>
      <c r="L238" s="253">
        <v>0</v>
      </c>
      <c r="M238" s="251"/>
      <c r="N238" s="254">
        <f t="shared" si="55"/>
        <v>0</v>
      </c>
      <c r="O238" s="251"/>
      <c r="P238" s="251"/>
      <c r="Q238" s="251"/>
      <c r="R238" s="134"/>
      <c r="T238" s="165" t="s">
        <v>3</v>
      </c>
      <c r="U238" s="40" t="s">
        <v>39</v>
      </c>
      <c r="V238" s="32"/>
      <c r="W238" s="166">
        <f t="shared" si="56"/>
        <v>0</v>
      </c>
      <c r="X238" s="166">
        <v>0</v>
      </c>
      <c r="Y238" s="166">
        <f t="shared" si="57"/>
        <v>0</v>
      </c>
      <c r="Z238" s="166">
        <v>0</v>
      </c>
      <c r="AA238" s="167">
        <f t="shared" si="58"/>
        <v>0</v>
      </c>
      <c r="AR238" s="14" t="s">
        <v>9</v>
      </c>
      <c r="AT238" s="14" t="s">
        <v>217</v>
      </c>
      <c r="AU238" s="14" t="s">
        <v>9</v>
      </c>
      <c r="AY238" s="14" t="s">
        <v>196</v>
      </c>
      <c r="BE238" s="110">
        <f t="shared" si="59"/>
        <v>0</v>
      </c>
      <c r="BF238" s="110">
        <f t="shared" si="60"/>
        <v>0</v>
      </c>
      <c r="BG238" s="110">
        <f t="shared" si="61"/>
        <v>0</v>
      </c>
      <c r="BH238" s="110">
        <f t="shared" si="62"/>
        <v>0</v>
      </c>
      <c r="BI238" s="110">
        <f t="shared" si="63"/>
        <v>0</v>
      </c>
      <c r="BJ238" s="14" t="s">
        <v>9</v>
      </c>
      <c r="BK238" s="110">
        <f t="shared" si="64"/>
        <v>0</v>
      </c>
      <c r="BL238" s="14" t="s">
        <v>9</v>
      </c>
      <c r="BM238" s="14" t="s">
        <v>894</v>
      </c>
    </row>
    <row r="239" spans="2:65" s="1" customFormat="1" ht="22.5" customHeight="1">
      <c r="B239" s="132"/>
      <c r="C239" s="168" t="s">
        <v>341</v>
      </c>
      <c r="D239" s="168" t="s">
        <v>217</v>
      </c>
      <c r="E239" s="169" t="s">
        <v>342</v>
      </c>
      <c r="F239" s="252" t="s">
        <v>343</v>
      </c>
      <c r="G239" s="251"/>
      <c r="H239" s="251"/>
      <c r="I239" s="251"/>
      <c r="J239" s="170" t="s">
        <v>323</v>
      </c>
      <c r="K239" s="171">
        <v>8</v>
      </c>
      <c r="L239" s="253">
        <v>0</v>
      </c>
      <c r="M239" s="251"/>
      <c r="N239" s="254">
        <f t="shared" si="55"/>
        <v>0</v>
      </c>
      <c r="O239" s="251"/>
      <c r="P239" s="251"/>
      <c r="Q239" s="251"/>
      <c r="R239" s="134"/>
      <c r="T239" s="165" t="s">
        <v>3</v>
      </c>
      <c r="U239" s="40" t="s">
        <v>39</v>
      </c>
      <c r="V239" s="32"/>
      <c r="W239" s="166">
        <f t="shared" si="56"/>
        <v>0</v>
      </c>
      <c r="X239" s="166">
        <v>0</v>
      </c>
      <c r="Y239" s="166">
        <f t="shared" si="57"/>
        <v>0</v>
      </c>
      <c r="Z239" s="166">
        <v>0</v>
      </c>
      <c r="AA239" s="167">
        <f t="shared" si="58"/>
        <v>0</v>
      </c>
      <c r="AR239" s="14" t="s">
        <v>9</v>
      </c>
      <c r="AT239" s="14" t="s">
        <v>217</v>
      </c>
      <c r="AU239" s="14" t="s">
        <v>9</v>
      </c>
      <c r="AY239" s="14" t="s">
        <v>196</v>
      </c>
      <c r="BE239" s="110">
        <f t="shared" si="59"/>
        <v>0</v>
      </c>
      <c r="BF239" s="110">
        <f t="shared" si="60"/>
        <v>0</v>
      </c>
      <c r="BG239" s="110">
        <f t="shared" si="61"/>
        <v>0</v>
      </c>
      <c r="BH239" s="110">
        <f t="shared" si="62"/>
        <v>0</v>
      </c>
      <c r="BI239" s="110">
        <f t="shared" si="63"/>
        <v>0</v>
      </c>
      <c r="BJ239" s="14" t="s">
        <v>9</v>
      </c>
      <c r="BK239" s="110">
        <f t="shared" si="64"/>
        <v>0</v>
      </c>
      <c r="BL239" s="14" t="s">
        <v>9</v>
      </c>
      <c r="BM239" s="14" t="s">
        <v>895</v>
      </c>
    </row>
    <row r="240" spans="2:65" s="1" customFormat="1" ht="22.5" customHeight="1">
      <c r="B240" s="132"/>
      <c r="C240" s="168" t="s">
        <v>896</v>
      </c>
      <c r="D240" s="168" t="s">
        <v>217</v>
      </c>
      <c r="E240" s="169" t="s">
        <v>897</v>
      </c>
      <c r="F240" s="252" t="s">
        <v>898</v>
      </c>
      <c r="G240" s="251"/>
      <c r="H240" s="251"/>
      <c r="I240" s="251"/>
      <c r="J240" s="170" t="s">
        <v>323</v>
      </c>
      <c r="K240" s="171">
        <v>150</v>
      </c>
      <c r="L240" s="253">
        <v>0</v>
      </c>
      <c r="M240" s="251"/>
      <c r="N240" s="254">
        <f t="shared" si="55"/>
        <v>0</v>
      </c>
      <c r="O240" s="251"/>
      <c r="P240" s="251"/>
      <c r="Q240" s="251"/>
      <c r="R240" s="134"/>
      <c r="T240" s="165" t="s">
        <v>3</v>
      </c>
      <c r="U240" s="40" t="s">
        <v>39</v>
      </c>
      <c r="V240" s="32"/>
      <c r="W240" s="166">
        <f t="shared" si="56"/>
        <v>0</v>
      </c>
      <c r="X240" s="166">
        <v>0</v>
      </c>
      <c r="Y240" s="166">
        <f t="shared" si="57"/>
        <v>0</v>
      </c>
      <c r="Z240" s="166">
        <v>0</v>
      </c>
      <c r="AA240" s="167">
        <f t="shared" si="58"/>
        <v>0</v>
      </c>
      <c r="AR240" s="14" t="s">
        <v>9</v>
      </c>
      <c r="AT240" s="14" t="s">
        <v>217</v>
      </c>
      <c r="AU240" s="14" t="s">
        <v>9</v>
      </c>
      <c r="AY240" s="14" t="s">
        <v>196</v>
      </c>
      <c r="BE240" s="110">
        <f t="shared" si="59"/>
        <v>0</v>
      </c>
      <c r="BF240" s="110">
        <f t="shared" si="60"/>
        <v>0</v>
      </c>
      <c r="BG240" s="110">
        <f t="shared" si="61"/>
        <v>0</v>
      </c>
      <c r="BH240" s="110">
        <f t="shared" si="62"/>
        <v>0</v>
      </c>
      <c r="BI240" s="110">
        <f t="shared" si="63"/>
        <v>0</v>
      </c>
      <c r="BJ240" s="14" t="s">
        <v>9</v>
      </c>
      <c r="BK240" s="110">
        <f t="shared" si="64"/>
        <v>0</v>
      </c>
      <c r="BL240" s="14" t="s">
        <v>9</v>
      </c>
      <c r="BM240" s="14" t="s">
        <v>899</v>
      </c>
    </row>
    <row r="241" spans="2:65" s="1" customFormat="1" ht="22.5" customHeight="1">
      <c r="B241" s="132"/>
      <c r="C241" s="168" t="s">
        <v>345</v>
      </c>
      <c r="D241" s="168" t="s">
        <v>217</v>
      </c>
      <c r="E241" s="169" t="s">
        <v>189</v>
      </c>
      <c r="F241" s="252" t="s">
        <v>189</v>
      </c>
      <c r="G241" s="251"/>
      <c r="H241" s="251"/>
      <c r="I241" s="251"/>
      <c r="J241" s="170" t="s">
        <v>250</v>
      </c>
      <c r="K241" s="171">
        <v>1</v>
      </c>
      <c r="L241" s="253">
        <v>0</v>
      </c>
      <c r="M241" s="251"/>
      <c r="N241" s="254">
        <f t="shared" si="55"/>
        <v>0</v>
      </c>
      <c r="O241" s="251"/>
      <c r="P241" s="251"/>
      <c r="Q241" s="251"/>
      <c r="R241" s="134"/>
      <c r="T241" s="165" t="s">
        <v>3</v>
      </c>
      <c r="U241" s="40" t="s">
        <v>39</v>
      </c>
      <c r="V241" s="32"/>
      <c r="W241" s="166">
        <f t="shared" si="56"/>
        <v>0</v>
      </c>
      <c r="X241" s="166">
        <v>0</v>
      </c>
      <c r="Y241" s="166">
        <f t="shared" si="57"/>
        <v>0</v>
      </c>
      <c r="Z241" s="166">
        <v>0</v>
      </c>
      <c r="AA241" s="167">
        <f t="shared" si="58"/>
        <v>0</v>
      </c>
      <c r="AR241" s="14" t="s">
        <v>9</v>
      </c>
      <c r="AT241" s="14" t="s">
        <v>217</v>
      </c>
      <c r="AU241" s="14" t="s">
        <v>9</v>
      </c>
      <c r="AY241" s="14" t="s">
        <v>196</v>
      </c>
      <c r="BE241" s="110">
        <f t="shared" si="59"/>
        <v>0</v>
      </c>
      <c r="BF241" s="110">
        <f t="shared" si="60"/>
        <v>0</v>
      </c>
      <c r="BG241" s="110">
        <f t="shared" si="61"/>
        <v>0</v>
      </c>
      <c r="BH241" s="110">
        <f t="shared" si="62"/>
        <v>0</v>
      </c>
      <c r="BI241" s="110">
        <f t="shared" si="63"/>
        <v>0</v>
      </c>
      <c r="BJ241" s="14" t="s">
        <v>9</v>
      </c>
      <c r="BK241" s="110">
        <f t="shared" si="64"/>
        <v>0</v>
      </c>
      <c r="BL241" s="14" t="s">
        <v>9</v>
      </c>
      <c r="BM241" s="14" t="s">
        <v>900</v>
      </c>
    </row>
    <row r="242" spans="2:47" s="1" customFormat="1" ht="150" customHeight="1">
      <c r="B242" s="31"/>
      <c r="C242" s="32"/>
      <c r="D242" s="32"/>
      <c r="E242" s="32"/>
      <c r="F242" s="270" t="s">
        <v>347</v>
      </c>
      <c r="G242" s="204"/>
      <c r="H242" s="204"/>
      <c r="I242" s="204"/>
      <c r="J242" s="32"/>
      <c r="K242" s="32"/>
      <c r="L242" s="32"/>
      <c r="M242" s="32"/>
      <c r="N242" s="32"/>
      <c r="O242" s="32"/>
      <c r="P242" s="32"/>
      <c r="Q242" s="32"/>
      <c r="R242" s="33"/>
      <c r="T242" s="70"/>
      <c r="U242" s="32"/>
      <c r="V242" s="32"/>
      <c r="W242" s="32"/>
      <c r="X242" s="32"/>
      <c r="Y242" s="32"/>
      <c r="Z242" s="32"/>
      <c r="AA242" s="71"/>
      <c r="AT242" s="14" t="s">
        <v>348</v>
      </c>
      <c r="AU242" s="14" t="s">
        <v>9</v>
      </c>
    </row>
    <row r="243" spans="2:63" s="1" customFormat="1" ht="49.9" customHeight="1">
      <c r="B243" s="31"/>
      <c r="C243" s="32"/>
      <c r="D243" s="152" t="s">
        <v>349</v>
      </c>
      <c r="E243" s="32"/>
      <c r="F243" s="32"/>
      <c r="G243" s="32"/>
      <c r="H243" s="32"/>
      <c r="I243" s="32"/>
      <c r="J243" s="32"/>
      <c r="K243" s="32"/>
      <c r="L243" s="32"/>
      <c r="M243" s="32"/>
      <c r="N243" s="268">
        <f aca="true" t="shared" si="65" ref="N243:N248">BK243</f>
        <v>0</v>
      </c>
      <c r="O243" s="269"/>
      <c r="P243" s="269"/>
      <c r="Q243" s="269"/>
      <c r="R243" s="33"/>
      <c r="T243" s="70"/>
      <c r="U243" s="32"/>
      <c r="V243" s="32"/>
      <c r="W243" s="32"/>
      <c r="X243" s="32"/>
      <c r="Y243" s="32"/>
      <c r="Z243" s="32"/>
      <c r="AA243" s="71"/>
      <c r="AT243" s="14" t="s">
        <v>73</v>
      </c>
      <c r="AU243" s="14" t="s">
        <v>74</v>
      </c>
      <c r="AY243" s="14" t="s">
        <v>350</v>
      </c>
      <c r="BK243" s="110">
        <f>SUM(BK244:BK248)</f>
        <v>0</v>
      </c>
    </row>
    <row r="244" spans="2:63" s="1" customFormat="1" ht="22.35" customHeight="1">
      <c r="B244" s="31"/>
      <c r="C244" s="173" t="s">
        <v>3</v>
      </c>
      <c r="D244" s="173" t="s">
        <v>217</v>
      </c>
      <c r="E244" s="174" t="s">
        <v>3</v>
      </c>
      <c r="F244" s="257" t="s">
        <v>3</v>
      </c>
      <c r="G244" s="258"/>
      <c r="H244" s="258"/>
      <c r="I244" s="258"/>
      <c r="J244" s="175" t="s">
        <v>3</v>
      </c>
      <c r="K244" s="172"/>
      <c r="L244" s="253"/>
      <c r="M244" s="255"/>
      <c r="N244" s="256">
        <f t="shared" si="65"/>
        <v>0</v>
      </c>
      <c r="O244" s="255"/>
      <c r="P244" s="255"/>
      <c r="Q244" s="255"/>
      <c r="R244" s="33"/>
      <c r="T244" s="165" t="s">
        <v>3</v>
      </c>
      <c r="U244" s="176" t="s">
        <v>39</v>
      </c>
      <c r="V244" s="32"/>
      <c r="W244" s="32"/>
      <c r="X244" s="32"/>
      <c r="Y244" s="32"/>
      <c r="Z244" s="32"/>
      <c r="AA244" s="71"/>
      <c r="AT244" s="14" t="s">
        <v>350</v>
      </c>
      <c r="AU244" s="14" t="s">
        <v>9</v>
      </c>
      <c r="AY244" s="14" t="s">
        <v>350</v>
      </c>
      <c r="BE244" s="110">
        <f>IF(U244="základní",N244,0)</f>
        <v>0</v>
      </c>
      <c r="BF244" s="110">
        <f>IF(U244="snížená",N244,0)</f>
        <v>0</v>
      </c>
      <c r="BG244" s="110">
        <f>IF(U244="zákl. přenesená",N244,0)</f>
        <v>0</v>
      </c>
      <c r="BH244" s="110">
        <f>IF(U244="sníž. přenesená",N244,0)</f>
        <v>0</v>
      </c>
      <c r="BI244" s="110">
        <f>IF(U244="nulová",N244,0)</f>
        <v>0</v>
      </c>
      <c r="BJ244" s="14" t="s">
        <v>9</v>
      </c>
      <c r="BK244" s="110">
        <f>L244*K244</f>
        <v>0</v>
      </c>
    </row>
    <row r="245" spans="2:63" s="1" customFormat="1" ht="22.35" customHeight="1">
      <c r="B245" s="31"/>
      <c r="C245" s="173" t="s">
        <v>3</v>
      </c>
      <c r="D245" s="173" t="s">
        <v>217</v>
      </c>
      <c r="E245" s="174" t="s">
        <v>3</v>
      </c>
      <c r="F245" s="257" t="s">
        <v>3</v>
      </c>
      <c r="G245" s="258"/>
      <c r="H245" s="258"/>
      <c r="I245" s="258"/>
      <c r="J245" s="175" t="s">
        <v>3</v>
      </c>
      <c r="K245" s="172"/>
      <c r="L245" s="253"/>
      <c r="M245" s="255"/>
      <c r="N245" s="256">
        <f t="shared" si="65"/>
        <v>0</v>
      </c>
      <c r="O245" s="255"/>
      <c r="P245" s="255"/>
      <c r="Q245" s="255"/>
      <c r="R245" s="33"/>
      <c r="T245" s="165" t="s">
        <v>3</v>
      </c>
      <c r="U245" s="176" t="s">
        <v>39</v>
      </c>
      <c r="V245" s="32"/>
      <c r="W245" s="32"/>
      <c r="X245" s="32"/>
      <c r="Y245" s="32"/>
      <c r="Z245" s="32"/>
      <c r="AA245" s="71"/>
      <c r="AT245" s="14" t="s">
        <v>350</v>
      </c>
      <c r="AU245" s="14" t="s">
        <v>9</v>
      </c>
      <c r="AY245" s="14" t="s">
        <v>350</v>
      </c>
      <c r="BE245" s="110">
        <f>IF(U245="základní",N245,0)</f>
        <v>0</v>
      </c>
      <c r="BF245" s="110">
        <f>IF(U245="snížená",N245,0)</f>
        <v>0</v>
      </c>
      <c r="BG245" s="110">
        <f>IF(U245="zákl. přenesená",N245,0)</f>
        <v>0</v>
      </c>
      <c r="BH245" s="110">
        <f>IF(U245="sníž. přenesená",N245,0)</f>
        <v>0</v>
      </c>
      <c r="BI245" s="110">
        <f>IF(U245="nulová",N245,0)</f>
        <v>0</v>
      </c>
      <c r="BJ245" s="14" t="s">
        <v>9</v>
      </c>
      <c r="BK245" s="110">
        <f>L245*K245</f>
        <v>0</v>
      </c>
    </row>
    <row r="246" spans="2:63" s="1" customFormat="1" ht="22.35" customHeight="1">
      <c r="B246" s="31"/>
      <c r="C246" s="173" t="s">
        <v>3</v>
      </c>
      <c r="D246" s="173" t="s">
        <v>217</v>
      </c>
      <c r="E246" s="174" t="s">
        <v>3</v>
      </c>
      <c r="F246" s="257" t="s">
        <v>3</v>
      </c>
      <c r="G246" s="258"/>
      <c r="H246" s="258"/>
      <c r="I246" s="258"/>
      <c r="J246" s="175" t="s">
        <v>3</v>
      </c>
      <c r="K246" s="172"/>
      <c r="L246" s="253"/>
      <c r="M246" s="255"/>
      <c r="N246" s="256">
        <f t="shared" si="65"/>
        <v>0</v>
      </c>
      <c r="O246" s="255"/>
      <c r="P246" s="255"/>
      <c r="Q246" s="255"/>
      <c r="R246" s="33"/>
      <c r="T246" s="165" t="s">
        <v>3</v>
      </c>
      <c r="U246" s="176" t="s">
        <v>39</v>
      </c>
      <c r="V246" s="32"/>
      <c r="W246" s="32"/>
      <c r="X246" s="32"/>
      <c r="Y246" s="32"/>
      <c r="Z246" s="32"/>
      <c r="AA246" s="71"/>
      <c r="AT246" s="14" t="s">
        <v>350</v>
      </c>
      <c r="AU246" s="14" t="s">
        <v>9</v>
      </c>
      <c r="AY246" s="14" t="s">
        <v>350</v>
      </c>
      <c r="BE246" s="110">
        <f>IF(U246="základní",N246,0)</f>
        <v>0</v>
      </c>
      <c r="BF246" s="110">
        <f>IF(U246="snížená",N246,0)</f>
        <v>0</v>
      </c>
      <c r="BG246" s="110">
        <f>IF(U246="zákl. přenesená",N246,0)</f>
        <v>0</v>
      </c>
      <c r="BH246" s="110">
        <f>IF(U246="sníž. přenesená",N246,0)</f>
        <v>0</v>
      </c>
      <c r="BI246" s="110">
        <f>IF(U246="nulová",N246,0)</f>
        <v>0</v>
      </c>
      <c r="BJ246" s="14" t="s">
        <v>9</v>
      </c>
      <c r="BK246" s="110">
        <f>L246*K246</f>
        <v>0</v>
      </c>
    </row>
    <row r="247" spans="2:63" s="1" customFormat="1" ht="22.35" customHeight="1">
      <c r="B247" s="31"/>
      <c r="C247" s="173" t="s">
        <v>3</v>
      </c>
      <c r="D247" s="173" t="s">
        <v>217</v>
      </c>
      <c r="E247" s="174" t="s">
        <v>3</v>
      </c>
      <c r="F247" s="257" t="s">
        <v>3</v>
      </c>
      <c r="G247" s="258"/>
      <c r="H247" s="258"/>
      <c r="I247" s="258"/>
      <c r="J247" s="175" t="s">
        <v>3</v>
      </c>
      <c r="K247" s="172"/>
      <c r="L247" s="253"/>
      <c r="M247" s="255"/>
      <c r="N247" s="256">
        <f t="shared" si="65"/>
        <v>0</v>
      </c>
      <c r="O247" s="255"/>
      <c r="P247" s="255"/>
      <c r="Q247" s="255"/>
      <c r="R247" s="33"/>
      <c r="T247" s="165" t="s">
        <v>3</v>
      </c>
      <c r="U247" s="176" t="s">
        <v>39</v>
      </c>
      <c r="V247" s="32"/>
      <c r="W247" s="32"/>
      <c r="X247" s="32"/>
      <c r="Y247" s="32"/>
      <c r="Z247" s="32"/>
      <c r="AA247" s="71"/>
      <c r="AT247" s="14" t="s">
        <v>350</v>
      </c>
      <c r="AU247" s="14" t="s">
        <v>9</v>
      </c>
      <c r="AY247" s="14" t="s">
        <v>350</v>
      </c>
      <c r="BE247" s="110">
        <f>IF(U247="základní",N247,0)</f>
        <v>0</v>
      </c>
      <c r="BF247" s="110">
        <f>IF(U247="snížená",N247,0)</f>
        <v>0</v>
      </c>
      <c r="BG247" s="110">
        <f>IF(U247="zákl. přenesená",N247,0)</f>
        <v>0</v>
      </c>
      <c r="BH247" s="110">
        <f>IF(U247="sníž. přenesená",N247,0)</f>
        <v>0</v>
      </c>
      <c r="BI247" s="110">
        <f>IF(U247="nulová",N247,0)</f>
        <v>0</v>
      </c>
      <c r="BJ247" s="14" t="s">
        <v>9</v>
      </c>
      <c r="BK247" s="110">
        <f>L247*K247</f>
        <v>0</v>
      </c>
    </row>
    <row r="248" spans="2:63" s="1" customFormat="1" ht="22.35" customHeight="1">
      <c r="B248" s="31"/>
      <c r="C248" s="173" t="s">
        <v>3</v>
      </c>
      <c r="D248" s="173" t="s">
        <v>217</v>
      </c>
      <c r="E248" s="174" t="s">
        <v>3</v>
      </c>
      <c r="F248" s="257" t="s">
        <v>3</v>
      </c>
      <c r="G248" s="258"/>
      <c r="H248" s="258"/>
      <c r="I248" s="258"/>
      <c r="J248" s="175" t="s">
        <v>3</v>
      </c>
      <c r="K248" s="172"/>
      <c r="L248" s="253"/>
      <c r="M248" s="255"/>
      <c r="N248" s="256">
        <f t="shared" si="65"/>
        <v>0</v>
      </c>
      <c r="O248" s="255"/>
      <c r="P248" s="255"/>
      <c r="Q248" s="255"/>
      <c r="R248" s="33"/>
      <c r="T248" s="165" t="s">
        <v>3</v>
      </c>
      <c r="U248" s="176" t="s">
        <v>39</v>
      </c>
      <c r="V248" s="52"/>
      <c r="W248" s="52"/>
      <c r="X248" s="52"/>
      <c r="Y248" s="52"/>
      <c r="Z248" s="52"/>
      <c r="AA248" s="54"/>
      <c r="AT248" s="14" t="s">
        <v>350</v>
      </c>
      <c r="AU248" s="14" t="s">
        <v>9</v>
      </c>
      <c r="AY248" s="14" t="s">
        <v>350</v>
      </c>
      <c r="BE248" s="110">
        <f>IF(U248="základní",N248,0)</f>
        <v>0</v>
      </c>
      <c r="BF248" s="110">
        <f>IF(U248="snížená",N248,0)</f>
        <v>0</v>
      </c>
      <c r="BG248" s="110">
        <f>IF(U248="zákl. přenesená",N248,0)</f>
        <v>0</v>
      </c>
      <c r="BH248" s="110">
        <f>IF(U248="sníž. přenesená",N248,0)</f>
        <v>0</v>
      </c>
      <c r="BI248" s="110">
        <f>IF(U248="nulová",N248,0)</f>
        <v>0</v>
      </c>
      <c r="BJ248" s="14" t="s">
        <v>9</v>
      </c>
      <c r="BK248" s="110">
        <f>L248*K248</f>
        <v>0</v>
      </c>
    </row>
    <row r="249" spans="2:18" s="1" customFormat="1" ht="6.95" customHeight="1">
      <c r="B249" s="55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7"/>
    </row>
  </sheetData>
  <mergeCells count="417">
    <mergeCell ref="H1:K1"/>
    <mergeCell ref="S2:AC2"/>
    <mergeCell ref="F247:I247"/>
    <mergeCell ref="L247:M247"/>
    <mergeCell ref="N247:Q247"/>
    <mergeCell ref="F248:I248"/>
    <mergeCell ref="L248:M248"/>
    <mergeCell ref="N248:Q248"/>
    <mergeCell ref="N127:Q127"/>
    <mergeCell ref="N128:Q128"/>
    <mergeCell ref="N129:Q129"/>
    <mergeCell ref="N144:Q144"/>
    <mergeCell ref="N157:Q157"/>
    <mergeCell ref="N173:Q173"/>
    <mergeCell ref="N189:Q189"/>
    <mergeCell ref="N225:Q225"/>
    <mergeCell ref="N231:Q231"/>
    <mergeCell ref="N234:Q234"/>
    <mergeCell ref="N243:Q243"/>
    <mergeCell ref="F242:I242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2:I232"/>
    <mergeCell ref="L232:M232"/>
    <mergeCell ref="N232:Q232"/>
    <mergeCell ref="F233:I233"/>
    <mergeCell ref="L233:M233"/>
    <mergeCell ref="N233:Q233"/>
    <mergeCell ref="F235:I235"/>
    <mergeCell ref="L235:M235"/>
    <mergeCell ref="N235:Q235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4:I224"/>
    <mergeCell ref="L224:M224"/>
    <mergeCell ref="N224:Q224"/>
    <mergeCell ref="F226:I226"/>
    <mergeCell ref="L226:M226"/>
    <mergeCell ref="N226:Q226"/>
    <mergeCell ref="F227:I227"/>
    <mergeCell ref="L227:M227"/>
    <mergeCell ref="N227:Q227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7:I187"/>
    <mergeCell ref="L187:M187"/>
    <mergeCell ref="N187:Q187"/>
    <mergeCell ref="F188:I188"/>
    <mergeCell ref="L188:M188"/>
    <mergeCell ref="N188:Q188"/>
    <mergeCell ref="F190:I190"/>
    <mergeCell ref="L190:M190"/>
    <mergeCell ref="N190:Q190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244:D249">
      <formula1>"K,M"</formula1>
    </dataValidation>
    <dataValidation type="list" allowBlank="1" showInputMessage="1" showErrorMessage="1" error="Povoleny jsou hodnoty základní, snížená, zákl. přenesená, sníž. přenesená, nulová." sqref="U244:U24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102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605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ht="25.35" customHeight="1">
      <c r="B8" s="18"/>
      <c r="C8" s="19"/>
      <c r="D8" s="26" t="s">
        <v>155</v>
      </c>
      <c r="E8" s="19"/>
      <c r="F8" s="229" t="s">
        <v>156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9"/>
      <c r="R8" s="20"/>
    </row>
    <row r="9" spans="2:18" s="1" customFormat="1" ht="32.85" customHeight="1">
      <c r="B9" s="31"/>
      <c r="C9" s="32"/>
      <c r="D9" s="25" t="s">
        <v>901</v>
      </c>
      <c r="E9" s="32"/>
      <c r="F9" s="191" t="s">
        <v>902</v>
      </c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32"/>
      <c r="R9" s="33"/>
    </row>
    <row r="10" spans="2:18" s="1" customFormat="1" ht="14.45" customHeight="1">
      <c r="B10" s="31"/>
      <c r="C10" s="32"/>
      <c r="D10" s="26" t="s">
        <v>20</v>
      </c>
      <c r="E10" s="32"/>
      <c r="F10" s="24" t="s">
        <v>3</v>
      </c>
      <c r="G10" s="32"/>
      <c r="H10" s="32"/>
      <c r="I10" s="32"/>
      <c r="J10" s="32"/>
      <c r="K10" s="32"/>
      <c r="L10" s="32"/>
      <c r="M10" s="26" t="s">
        <v>21</v>
      </c>
      <c r="N10" s="32"/>
      <c r="O10" s="24" t="s">
        <v>3</v>
      </c>
      <c r="P10" s="32"/>
      <c r="Q10" s="32"/>
      <c r="R10" s="33"/>
    </row>
    <row r="11" spans="2:18" s="1" customFormat="1" ht="14.45" customHeight="1">
      <c r="B11" s="31"/>
      <c r="C11" s="32"/>
      <c r="D11" s="26" t="s">
        <v>22</v>
      </c>
      <c r="E11" s="32"/>
      <c r="F11" s="24" t="s">
        <v>23</v>
      </c>
      <c r="G11" s="32"/>
      <c r="H11" s="32"/>
      <c r="I11" s="32"/>
      <c r="J11" s="32"/>
      <c r="K11" s="32"/>
      <c r="L11" s="32"/>
      <c r="M11" s="26" t="s">
        <v>24</v>
      </c>
      <c r="N11" s="32"/>
      <c r="O11" s="230" t="str">
        <f>'Rekapitulace stavby'!AN8</f>
        <v>8.7.2016</v>
      </c>
      <c r="P11" s="204"/>
      <c r="Q11" s="32"/>
      <c r="R11" s="33"/>
    </row>
    <row r="12" spans="2:18" s="1" customFormat="1" ht="10.9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2:18" s="1" customFormat="1" ht="14.45" customHeight="1">
      <c r="B13" s="31"/>
      <c r="C13" s="32"/>
      <c r="D13" s="26" t="s">
        <v>26</v>
      </c>
      <c r="E13" s="32"/>
      <c r="F13" s="32"/>
      <c r="G13" s="32"/>
      <c r="H13" s="32"/>
      <c r="I13" s="32"/>
      <c r="J13" s="32"/>
      <c r="K13" s="32"/>
      <c r="L13" s="32"/>
      <c r="M13" s="26" t="s">
        <v>27</v>
      </c>
      <c r="N13" s="32"/>
      <c r="O13" s="190" t="str">
        <f>IF('Rekapitulace stavby'!AN10="","",'Rekapitulace stavby'!AN10)</f>
        <v/>
      </c>
      <c r="P13" s="204"/>
      <c r="Q13" s="32"/>
      <c r="R13" s="33"/>
    </row>
    <row r="14" spans="2:18" s="1" customFormat="1" ht="18" customHeight="1">
      <c r="B14" s="31"/>
      <c r="C14" s="32"/>
      <c r="D14" s="32"/>
      <c r="E14" s="24" t="str">
        <f>IF('Rekapitulace stavby'!E11="","",'Rekapitulace stavby'!E11)</f>
        <v xml:space="preserve"> </v>
      </c>
      <c r="F14" s="32"/>
      <c r="G14" s="32"/>
      <c r="H14" s="32"/>
      <c r="I14" s="32"/>
      <c r="J14" s="32"/>
      <c r="K14" s="32"/>
      <c r="L14" s="32"/>
      <c r="M14" s="26" t="s">
        <v>28</v>
      </c>
      <c r="N14" s="32"/>
      <c r="O14" s="190" t="str">
        <f>IF('Rekapitulace stavby'!AN11="","",'Rekapitulace stavby'!AN11)</f>
        <v/>
      </c>
      <c r="P14" s="204"/>
      <c r="Q14" s="32"/>
      <c r="R14" s="33"/>
    </row>
    <row r="15" spans="2:18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s="1" customFormat="1" ht="14.45" customHeight="1">
      <c r="B16" s="31"/>
      <c r="C16" s="32"/>
      <c r="D16" s="26" t="s">
        <v>29</v>
      </c>
      <c r="E16" s="32"/>
      <c r="F16" s="32"/>
      <c r="G16" s="32"/>
      <c r="H16" s="32"/>
      <c r="I16" s="32"/>
      <c r="J16" s="32"/>
      <c r="K16" s="32"/>
      <c r="L16" s="32"/>
      <c r="M16" s="26" t="s">
        <v>27</v>
      </c>
      <c r="N16" s="32"/>
      <c r="O16" s="231" t="str">
        <f>IF('Rekapitulace stavby'!AN13="","",'Rekapitulace stavby'!AN13)</f>
        <v>Vyplň údaj</v>
      </c>
      <c r="P16" s="204"/>
      <c r="Q16" s="32"/>
      <c r="R16" s="33"/>
    </row>
    <row r="17" spans="2:18" s="1" customFormat="1" ht="18" customHeight="1">
      <c r="B17" s="31"/>
      <c r="C17" s="32"/>
      <c r="D17" s="32"/>
      <c r="E17" s="231" t="str">
        <f>IF('Rekapitulace stavby'!E14="","",'Rekapitulace stavby'!E14)</f>
        <v>Vyplň údaj</v>
      </c>
      <c r="F17" s="204"/>
      <c r="G17" s="204"/>
      <c r="H17" s="204"/>
      <c r="I17" s="204"/>
      <c r="J17" s="204"/>
      <c r="K17" s="204"/>
      <c r="L17" s="204"/>
      <c r="M17" s="26" t="s">
        <v>28</v>
      </c>
      <c r="N17" s="32"/>
      <c r="O17" s="231" t="str">
        <f>IF('Rekapitulace stavby'!AN14="","",'Rekapitulace stavby'!AN14)</f>
        <v>Vyplň údaj</v>
      </c>
      <c r="P17" s="204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6" t="s">
        <v>31</v>
      </c>
      <c r="E19" s="32"/>
      <c r="F19" s="32"/>
      <c r="G19" s="32"/>
      <c r="H19" s="32"/>
      <c r="I19" s="32"/>
      <c r="J19" s="32"/>
      <c r="K19" s="32"/>
      <c r="L19" s="32"/>
      <c r="M19" s="26" t="s">
        <v>27</v>
      </c>
      <c r="N19" s="32"/>
      <c r="O19" s="190" t="str">
        <f>IF('Rekapitulace stavby'!AN16="","",'Rekapitulace stavby'!AN16)</f>
        <v/>
      </c>
      <c r="P19" s="204"/>
      <c r="Q19" s="32"/>
      <c r="R19" s="33"/>
    </row>
    <row r="20" spans="2:18" s="1" customFormat="1" ht="18" customHeight="1">
      <c r="B20" s="31"/>
      <c r="C20" s="32"/>
      <c r="D20" s="32"/>
      <c r="E20" s="24" t="str">
        <f>IF('Rekapitulace stavby'!E17="","",'Rekapitulace stavby'!E17)</f>
        <v xml:space="preserve"> </v>
      </c>
      <c r="F20" s="32"/>
      <c r="G20" s="32"/>
      <c r="H20" s="32"/>
      <c r="I20" s="32"/>
      <c r="J20" s="32"/>
      <c r="K20" s="32"/>
      <c r="L20" s="32"/>
      <c r="M20" s="26" t="s">
        <v>28</v>
      </c>
      <c r="N20" s="32"/>
      <c r="O20" s="190" t="str">
        <f>IF('Rekapitulace stavby'!AN17="","",'Rekapitulace stavby'!AN17)</f>
        <v/>
      </c>
      <c r="P20" s="204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6" t="s">
        <v>33</v>
      </c>
      <c r="E22" s="32"/>
      <c r="F22" s="32"/>
      <c r="G22" s="32"/>
      <c r="H22" s="32"/>
      <c r="I22" s="32"/>
      <c r="J22" s="32"/>
      <c r="K22" s="32"/>
      <c r="L22" s="32"/>
      <c r="M22" s="26" t="s">
        <v>27</v>
      </c>
      <c r="N22" s="32"/>
      <c r="O22" s="190" t="str">
        <f>IF('Rekapitulace stavby'!AN19="","",'Rekapitulace stavby'!AN19)</f>
        <v/>
      </c>
      <c r="P22" s="204"/>
      <c r="Q22" s="32"/>
      <c r="R22" s="33"/>
    </row>
    <row r="23" spans="2:18" s="1" customFormat="1" ht="18" customHeight="1">
      <c r="B23" s="31"/>
      <c r="C23" s="32"/>
      <c r="D23" s="32"/>
      <c r="E23" s="24" t="str">
        <f>IF('Rekapitulace stavby'!E20="","",'Rekapitulace stavby'!E20)</f>
        <v xml:space="preserve"> </v>
      </c>
      <c r="F23" s="32"/>
      <c r="G23" s="32"/>
      <c r="H23" s="32"/>
      <c r="I23" s="32"/>
      <c r="J23" s="32"/>
      <c r="K23" s="32"/>
      <c r="L23" s="32"/>
      <c r="M23" s="26" t="s">
        <v>28</v>
      </c>
      <c r="N23" s="32"/>
      <c r="O23" s="190" t="str">
        <f>IF('Rekapitulace stavby'!AN20="","",'Rekapitulace stavby'!AN20)</f>
        <v/>
      </c>
      <c r="P23" s="204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14.45" customHeight="1">
      <c r="B25" s="31"/>
      <c r="C25" s="32"/>
      <c r="D25" s="26" t="s">
        <v>34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22.5" customHeight="1">
      <c r="B26" s="31"/>
      <c r="C26" s="32"/>
      <c r="D26" s="32"/>
      <c r="E26" s="193" t="s">
        <v>3</v>
      </c>
      <c r="F26" s="204"/>
      <c r="G26" s="204"/>
      <c r="H26" s="204"/>
      <c r="I26" s="204"/>
      <c r="J26" s="204"/>
      <c r="K26" s="204"/>
      <c r="L26" s="204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</row>
    <row r="28" spans="2:18" s="1" customFormat="1" ht="6.95" customHeight="1">
      <c r="B28" s="31"/>
      <c r="C28" s="3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32"/>
      <c r="R28" s="33"/>
    </row>
    <row r="29" spans="2:18" s="1" customFormat="1" ht="14.45" customHeight="1">
      <c r="B29" s="31"/>
      <c r="C29" s="32"/>
      <c r="D29" s="117" t="s">
        <v>157</v>
      </c>
      <c r="E29" s="32"/>
      <c r="F29" s="32"/>
      <c r="G29" s="32"/>
      <c r="H29" s="32"/>
      <c r="I29" s="32"/>
      <c r="J29" s="32"/>
      <c r="K29" s="32"/>
      <c r="L29" s="32"/>
      <c r="M29" s="194">
        <f>N90</f>
        <v>0</v>
      </c>
      <c r="N29" s="204"/>
      <c r="O29" s="204"/>
      <c r="P29" s="204"/>
      <c r="Q29" s="32"/>
      <c r="R29" s="33"/>
    </row>
    <row r="30" spans="2:18" s="1" customFormat="1" ht="14.45" customHeight="1">
      <c r="B30" s="31"/>
      <c r="C30" s="32"/>
      <c r="D30" s="30" t="s">
        <v>145</v>
      </c>
      <c r="E30" s="32"/>
      <c r="F30" s="32"/>
      <c r="G30" s="32"/>
      <c r="H30" s="32"/>
      <c r="I30" s="32"/>
      <c r="J30" s="32"/>
      <c r="K30" s="32"/>
      <c r="L30" s="32"/>
      <c r="M30" s="194">
        <f>N94</f>
        <v>0</v>
      </c>
      <c r="N30" s="204"/>
      <c r="O30" s="204"/>
      <c r="P30" s="204"/>
      <c r="Q30" s="32"/>
      <c r="R30" s="33"/>
    </row>
    <row r="31" spans="2:18" s="1" customFormat="1" ht="6.9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2:18" s="1" customFormat="1" ht="25.35" customHeight="1">
      <c r="B32" s="31"/>
      <c r="C32" s="32"/>
      <c r="D32" s="118" t="s">
        <v>37</v>
      </c>
      <c r="E32" s="32"/>
      <c r="F32" s="32"/>
      <c r="G32" s="32"/>
      <c r="H32" s="32"/>
      <c r="I32" s="32"/>
      <c r="J32" s="32"/>
      <c r="K32" s="32"/>
      <c r="L32" s="32"/>
      <c r="M32" s="232">
        <f>ROUND(M29+M30,2)</f>
        <v>0</v>
      </c>
      <c r="N32" s="204"/>
      <c r="O32" s="204"/>
      <c r="P32" s="204"/>
      <c r="Q32" s="32"/>
      <c r="R32" s="33"/>
    </row>
    <row r="33" spans="2:18" s="1" customFormat="1" ht="6.95" customHeight="1">
      <c r="B33" s="31"/>
      <c r="C33" s="3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32"/>
      <c r="R33" s="33"/>
    </row>
    <row r="34" spans="2:18" s="1" customFormat="1" ht="14.45" customHeight="1">
      <c r="B34" s="31"/>
      <c r="C34" s="32"/>
      <c r="D34" s="38" t="s">
        <v>38</v>
      </c>
      <c r="E34" s="38" t="s">
        <v>39</v>
      </c>
      <c r="F34" s="39">
        <v>0.21</v>
      </c>
      <c r="G34" s="119" t="s">
        <v>40</v>
      </c>
      <c r="H34" s="233">
        <f>ROUND((((SUM(BE94:BE101)+SUM(BE121:BE130))+SUM(BE132:BE136))),2)</f>
        <v>0</v>
      </c>
      <c r="I34" s="204"/>
      <c r="J34" s="204"/>
      <c r="K34" s="32"/>
      <c r="L34" s="32"/>
      <c r="M34" s="233">
        <f>ROUND(((ROUND((SUM(BE94:BE101)+SUM(BE121:BE130)),2)*F34)+SUM(BE132:BE136)*F34),2)</f>
        <v>0</v>
      </c>
      <c r="N34" s="204"/>
      <c r="O34" s="204"/>
      <c r="P34" s="204"/>
      <c r="Q34" s="32"/>
      <c r="R34" s="33"/>
    </row>
    <row r="35" spans="2:18" s="1" customFormat="1" ht="14.45" customHeight="1">
      <c r="B35" s="31"/>
      <c r="C35" s="32"/>
      <c r="D35" s="32"/>
      <c r="E35" s="38" t="s">
        <v>41</v>
      </c>
      <c r="F35" s="39">
        <v>0.15</v>
      </c>
      <c r="G35" s="119" t="s">
        <v>40</v>
      </c>
      <c r="H35" s="233">
        <f>ROUND((((SUM(BF94:BF101)+SUM(BF121:BF130))+SUM(BF132:BF136))),2)</f>
        <v>0</v>
      </c>
      <c r="I35" s="204"/>
      <c r="J35" s="204"/>
      <c r="K35" s="32"/>
      <c r="L35" s="32"/>
      <c r="M35" s="233">
        <f>ROUND(((ROUND((SUM(BF94:BF101)+SUM(BF121:BF130)),2)*F35)+SUM(BF132:BF136)*F35),2)</f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42</v>
      </c>
      <c r="F36" s="39">
        <v>0.21</v>
      </c>
      <c r="G36" s="119" t="s">
        <v>40</v>
      </c>
      <c r="H36" s="233">
        <f>ROUND((((SUM(BG94:BG101)+SUM(BG121:BG130))+SUM(BG132:BG136))),2)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43</v>
      </c>
      <c r="F37" s="39">
        <v>0.15</v>
      </c>
      <c r="G37" s="119" t="s">
        <v>40</v>
      </c>
      <c r="H37" s="233">
        <f>ROUND((((SUM(BH94:BH101)+SUM(BH121:BH130))+SUM(BH132:BH136))),2)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14.45" customHeight="1" hidden="1">
      <c r="B38" s="31"/>
      <c r="C38" s="32"/>
      <c r="D38" s="32"/>
      <c r="E38" s="38" t="s">
        <v>44</v>
      </c>
      <c r="F38" s="39">
        <v>0</v>
      </c>
      <c r="G38" s="119" t="s">
        <v>40</v>
      </c>
      <c r="H38" s="233">
        <f>ROUND((((SUM(BI94:BI101)+SUM(BI121:BI130))+SUM(BI132:BI136))),2)</f>
        <v>0</v>
      </c>
      <c r="I38" s="204"/>
      <c r="J38" s="204"/>
      <c r="K38" s="32"/>
      <c r="L38" s="32"/>
      <c r="M38" s="233">
        <v>0</v>
      </c>
      <c r="N38" s="204"/>
      <c r="O38" s="204"/>
      <c r="P38" s="204"/>
      <c r="Q38" s="32"/>
      <c r="R38" s="33"/>
    </row>
    <row r="39" spans="2:18" s="1" customFormat="1" ht="6.9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25.35" customHeight="1">
      <c r="B40" s="31"/>
      <c r="C40" s="116"/>
      <c r="D40" s="120" t="s">
        <v>45</v>
      </c>
      <c r="E40" s="72"/>
      <c r="F40" s="72"/>
      <c r="G40" s="121" t="s">
        <v>46</v>
      </c>
      <c r="H40" s="122" t="s">
        <v>47</v>
      </c>
      <c r="I40" s="72"/>
      <c r="J40" s="72"/>
      <c r="K40" s="72"/>
      <c r="L40" s="234">
        <f>SUM(M32:M38)</f>
        <v>0</v>
      </c>
      <c r="M40" s="212"/>
      <c r="N40" s="212"/>
      <c r="O40" s="212"/>
      <c r="P40" s="214"/>
      <c r="Q40" s="116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s="1" customFormat="1" ht="14.45" customHeight="1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605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ht="30" customHeight="1">
      <c r="B80" s="18"/>
      <c r="C80" s="26" t="s">
        <v>155</v>
      </c>
      <c r="D80" s="19"/>
      <c r="E80" s="19"/>
      <c r="F80" s="229" t="s">
        <v>156</v>
      </c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9"/>
      <c r="R80" s="20"/>
    </row>
    <row r="81" spans="2:18" s="1" customFormat="1" ht="36.95" customHeight="1">
      <c r="B81" s="31"/>
      <c r="C81" s="65" t="s">
        <v>901</v>
      </c>
      <c r="D81" s="32"/>
      <c r="E81" s="32"/>
      <c r="F81" s="205" t="str">
        <f>F9</f>
        <v>ÚT 2 - STROJNÍ - DEMONTÁŽE</v>
      </c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8" customHeight="1">
      <c r="B83" s="31"/>
      <c r="C83" s="26" t="s">
        <v>22</v>
      </c>
      <c r="D83" s="32"/>
      <c r="E83" s="32"/>
      <c r="F83" s="24" t="str">
        <f>F11</f>
        <v xml:space="preserve"> </v>
      </c>
      <c r="G83" s="32"/>
      <c r="H83" s="32"/>
      <c r="I83" s="32"/>
      <c r="J83" s="32"/>
      <c r="K83" s="26" t="s">
        <v>24</v>
      </c>
      <c r="L83" s="32"/>
      <c r="M83" s="235" t="str">
        <f>IF(O11="","",O11)</f>
        <v>8.7.2016</v>
      </c>
      <c r="N83" s="204"/>
      <c r="O83" s="204"/>
      <c r="P83" s="204"/>
      <c r="Q83" s="32"/>
      <c r="R83" s="33"/>
    </row>
    <row r="84" spans="2:18" s="1" customFormat="1" ht="6.9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18" s="1" customFormat="1" ht="15">
      <c r="B85" s="31"/>
      <c r="C85" s="26" t="s">
        <v>26</v>
      </c>
      <c r="D85" s="32"/>
      <c r="E85" s="32"/>
      <c r="F85" s="24" t="str">
        <f>E14</f>
        <v xml:space="preserve"> </v>
      </c>
      <c r="G85" s="32"/>
      <c r="H85" s="32"/>
      <c r="I85" s="32"/>
      <c r="J85" s="32"/>
      <c r="K85" s="26" t="s">
        <v>31</v>
      </c>
      <c r="L85" s="32"/>
      <c r="M85" s="190" t="str">
        <f>E20</f>
        <v xml:space="preserve"> </v>
      </c>
      <c r="N85" s="204"/>
      <c r="O85" s="204"/>
      <c r="P85" s="204"/>
      <c r="Q85" s="204"/>
      <c r="R85" s="33"/>
    </row>
    <row r="86" spans="2:18" s="1" customFormat="1" ht="14.45" customHeight="1">
      <c r="B86" s="31"/>
      <c r="C86" s="26" t="s">
        <v>29</v>
      </c>
      <c r="D86" s="32"/>
      <c r="E86" s="32"/>
      <c r="F86" s="24" t="str">
        <f>IF(E17="","",E17)</f>
        <v>Vyplň údaj</v>
      </c>
      <c r="G86" s="32"/>
      <c r="H86" s="32"/>
      <c r="I86" s="32"/>
      <c r="J86" s="32"/>
      <c r="K86" s="26" t="s">
        <v>33</v>
      </c>
      <c r="L86" s="32"/>
      <c r="M86" s="190" t="str">
        <f>E23</f>
        <v xml:space="preserve"> </v>
      </c>
      <c r="N86" s="204"/>
      <c r="O86" s="204"/>
      <c r="P86" s="204"/>
      <c r="Q86" s="204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18" s="1" customFormat="1" ht="29.25" customHeight="1">
      <c r="B88" s="31"/>
      <c r="C88" s="236" t="s">
        <v>159</v>
      </c>
      <c r="D88" s="237"/>
      <c r="E88" s="237"/>
      <c r="F88" s="237"/>
      <c r="G88" s="237"/>
      <c r="H88" s="116"/>
      <c r="I88" s="116"/>
      <c r="J88" s="116"/>
      <c r="K88" s="116"/>
      <c r="L88" s="116"/>
      <c r="M88" s="116"/>
      <c r="N88" s="236" t="s">
        <v>160</v>
      </c>
      <c r="O88" s="204"/>
      <c r="P88" s="204"/>
      <c r="Q88" s="204"/>
      <c r="R88" s="33"/>
    </row>
    <row r="89" spans="2:18" s="1" customFormat="1" ht="10.35" customHeight="1"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3"/>
    </row>
    <row r="90" spans="2:47" s="1" customFormat="1" ht="29.25" customHeight="1">
      <c r="B90" s="31"/>
      <c r="C90" s="123" t="s">
        <v>161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223">
        <f>N121</f>
        <v>0</v>
      </c>
      <c r="O90" s="204"/>
      <c r="P90" s="204"/>
      <c r="Q90" s="204"/>
      <c r="R90" s="33"/>
      <c r="AU90" s="14" t="s">
        <v>162</v>
      </c>
    </row>
    <row r="91" spans="2:18" s="7" customFormat="1" ht="24.95" customHeight="1">
      <c r="B91" s="124"/>
      <c r="C91" s="125"/>
      <c r="D91" s="126" t="s">
        <v>903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8">
        <f>N122</f>
        <v>0</v>
      </c>
      <c r="O91" s="239"/>
      <c r="P91" s="239"/>
      <c r="Q91" s="239"/>
      <c r="R91" s="127"/>
    </row>
    <row r="92" spans="2:18" s="7" customFormat="1" ht="21.75" customHeight="1">
      <c r="B92" s="124"/>
      <c r="C92" s="125"/>
      <c r="D92" s="126" t="s">
        <v>172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40">
        <f>N131</f>
        <v>0</v>
      </c>
      <c r="O92" s="239"/>
      <c r="P92" s="239"/>
      <c r="Q92" s="239"/>
      <c r="R92" s="127"/>
    </row>
    <row r="93" spans="2:18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21" s="1" customFormat="1" ht="29.25" customHeight="1">
      <c r="B94" s="31"/>
      <c r="C94" s="123" t="s">
        <v>173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241">
        <f>ROUND(N95+N96+N97+N98+N99+N100,2)</f>
        <v>0</v>
      </c>
      <c r="O94" s="204"/>
      <c r="P94" s="204"/>
      <c r="Q94" s="204"/>
      <c r="R94" s="33"/>
      <c r="T94" s="130"/>
      <c r="U94" s="131" t="s">
        <v>38</v>
      </c>
    </row>
    <row r="95" spans="2:65" s="1" customFormat="1" ht="18" customHeight="1">
      <c r="B95" s="132"/>
      <c r="C95" s="133"/>
      <c r="D95" s="227" t="s">
        <v>174</v>
      </c>
      <c r="E95" s="242"/>
      <c r="F95" s="242"/>
      <c r="G95" s="242"/>
      <c r="H95" s="242"/>
      <c r="I95" s="133"/>
      <c r="J95" s="133"/>
      <c r="K95" s="133"/>
      <c r="L95" s="133"/>
      <c r="M95" s="133"/>
      <c r="N95" s="228">
        <f>ROUND(N90*T95,2)</f>
        <v>0</v>
      </c>
      <c r="O95" s="242"/>
      <c r="P95" s="242"/>
      <c r="Q95" s="242"/>
      <c r="R95" s="134"/>
      <c r="S95" s="133"/>
      <c r="T95" s="135"/>
      <c r="U95" s="136" t="s">
        <v>39</v>
      </c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8" t="s">
        <v>175</v>
      </c>
      <c r="AZ95" s="137"/>
      <c r="BA95" s="137"/>
      <c r="BB95" s="137"/>
      <c r="BC95" s="137"/>
      <c r="BD95" s="137"/>
      <c r="BE95" s="139">
        <f aca="true" t="shared" si="0" ref="BE95:BE100">IF(U95="základní",N95,0)</f>
        <v>0</v>
      </c>
      <c r="BF95" s="139">
        <f aca="true" t="shared" si="1" ref="BF95:BF100">IF(U95="snížená",N95,0)</f>
        <v>0</v>
      </c>
      <c r="BG95" s="139">
        <f aca="true" t="shared" si="2" ref="BG95:BG100">IF(U95="zákl. přenesená",N95,0)</f>
        <v>0</v>
      </c>
      <c r="BH95" s="139">
        <f aca="true" t="shared" si="3" ref="BH95:BH100">IF(U95="sníž. přenesená",N95,0)</f>
        <v>0</v>
      </c>
      <c r="BI95" s="139">
        <f aca="true" t="shared" si="4" ref="BI95:BI100">IF(U95="nulová",N95,0)</f>
        <v>0</v>
      </c>
      <c r="BJ95" s="138" t="s">
        <v>9</v>
      </c>
      <c r="BK95" s="137"/>
      <c r="BL95" s="137"/>
      <c r="BM95" s="137"/>
    </row>
    <row r="96" spans="2:65" s="1" customFormat="1" ht="18" customHeight="1">
      <c r="B96" s="132"/>
      <c r="C96" s="133"/>
      <c r="D96" s="227" t="s">
        <v>176</v>
      </c>
      <c r="E96" s="242"/>
      <c r="F96" s="242"/>
      <c r="G96" s="242"/>
      <c r="H96" s="242"/>
      <c r="I96" s="133"/>
      <c r="J96" s="133"/>
      <c r="K96" s="133"/>
      <c r="L96" s="133"/>
      <c r="M96" s="133"/>
      <c r="N96" s="228">
        <f>ROUND(N90*T96,2)</f>
        <v>0</v>
      </c>
      <c r="O96" s="242"/>
      <c r="P96" s="242"/>
      <c r="Q96" s="242"/>
      <c r="R96" s="134"/>
      <c r="S96" s="133"/>
      <c r="T96" s="135"/>
      <c r="U96" s="136" t="s">
        <v>39</v>
      </c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8" t="s">
        <v>175</v>
      </c>
      <c r="AZ96" s="137"/>
      <c r="BA96" s="137"/>
      <c r="BB96" s="137"/>
      <c r="BC96" s="137"/>
      <c r="BD96" s="137"/>
      <c r="BE96" s="139">
        <f t="shared" si="0"/>
        <v>0</v>
      </c>
      <c r="BF96" s="139">
        <f t="shared" si="1"/>
        <v>0</v>
      </c>
      <c r="BG96" s="139">
        <f t="shared" si="2"/>
        <v>0</v>
      </c>
      <c r="BH96" s="139">
        <f t="shared" si="3"/>
        <v>0</v>
      </c>
      <c r="BI96" s="139">
        <f t="shared" si="4"/>
        <v>0</v>
      </c>
      <c r="BJ96" s="138" t="s">
        <v>9</v>
      </c>
      <c r="BK96" s="137"/>
      <c r="BL96" s="137"/>
      <c r="BM96" s="137"/>
    </row>
    <row r="97" spans="2:65" s="1" customFormat="1" ht="18" customHeight="1">
      <c r="B97" s="132"/>
      <c r="C97" s="133"/>
      <c r="D97" s="227" t="s">
        <v>177</v>
      </c>
      <c r="E97" s="242"/>
      <c r="F97" s="242"/>
      <c r="G97" s="242"/>
      <c r="H97" s="242"/>
      <c r="I97" s="133"/>
      <c r="J97" s="133"/>
      <c r="K97" s="133"/>
      <c r="L97" s="133"/>
      <c r="M97" s="133"/>
      <c r="N97" s="228">
        <f>ROUND(N90*T97,2)</f>
        <v>0</v>
      </c>
      <c r="O97" s="242"/>
      <c r="P97" s="242"/>
      <c r="Q97" s="242"/>
      <c r="R97" s="134"/>
      <c r="S97" s="133"/>
      <c r="T97" s="135"/>
      <c r="U97" s="136" t="s">
        <v>39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8" t="s">
        <v>175</v>
      </c>
      <c r="AZ97" s="137"/>
      <c r="BA97" s="137"/>
      <c r="BB97" s="137"/>
      <c r="BC97" s="137"/>
      <c r="BD97" s="137"/>
      <c r="BE97" s="139">
        <f t="shared" si="0"/>
        <v>0</v>
      </c>
      <c r="BF97" s="139">
        <f t="shared" si="1"/>
        <v>0</v>
      </c>
      <c r="BG97" s="139">
        <f t="shared" si="2"/>
        <v>0</v>
      </c>
      <c r="BH97" s="139">
        <f t="shared" si="3"/>
        <v>0</v>
      </c>
      <c r="BI97" s="139">
        <f t="shared" si="4"/>
        <v>0</v>
      </c>
      <c r="BJ97" s="138" t="s">
        <v>9</v>
      </c>
      <c r="BK97" s="137"/>
      <c r="BL97" s="137"/>
      <c r="BM97" s="137"/>
    </row>
    <row r="98" spans="2:65" s="1" customFormat="1" ht="18" customHeight="1">
      <c r="B98" s="132"/>
      <c r="C98" s="133"/>
      <c r="D98" s="227" t="s">
        <v>178</v>
      </c>
      <c r="E98" s="242"/>
      <c r="F98" s="242"/>
      <c r="G98" s="242"/>
      <c r="H98" s="242"/>
      <c r="I98" s="133"/>
      <c r="J98" s="133"/>
      <c r="K98" s="133"/>
      <c r="L98" s="133"/>
      <c r="M98" s="133"/>
      <c r="N98" s="228">
        <f>ROUND(N90*T98,2)</f>
        <v>0</v>
      </c>
      <c r="O98" s="242"/>
      <c r="P98" s="242"/>
      <c r="Q98" s="242"/>
      <c r="R98" s="134"/>
      <c r="S98" s="133"/>
      <c r="T98" s="135"/>
      <c r="U98" s="136" t="s">
        <v>39</v>
      </c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 t="s">
        <v>175</v>
      </c>
      <c r="AZ98" s="137"/>
      <c r="BA98" s="137"/>
      <c r="BB98" s="137"/>
      <c r="BC98" s="137"/>
      <c r="BD98" s="137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9</v>
      </c>
      <c r="BK98" s="137"/>
      <c r="BL98" s="137"/>
      <c r="BM98" s="137"/>
    </row>
    <row r="99" spans="2:65" s="1" customFormat="1" ht="18" customHeight="1">
      <c r="B99" s="132"/>
      <c r="C99" s="133"/>
      <c r="D99" s="227" t="s">
        <v>179</v>
      </c>
      <c r="E99" s="242"/>
      <c r="F99" s="242"/>
      <c r="G99" s="242"/>
      <c r="H99" s="242"/>
      <c r="I99" s="133"/>
      <c r="J99" s="133"/>
      <c r="K99" s="133"/>
      <c r="L99" s="133"/>
      <c r="M99" s="133"/>
      <c r="N99" s="228">
        <f>ROUND(N90*T99,2)</f>
        <v>0</v>
      </c>
      <c r="O99" s="242"/>
      <c r="P99" s="242"/>
      <c r="Q99" s="242"/>
      <c r="R99" s="134"/>
      <c r="S99" s="133"/>
      <c r="T99" s="135"/>
      <c r="U99" s="136" t="s">
        <v>39</v>
      </c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8" t="s">
        <v>175</v>
      </c>
      <c r="AZ99" s="137"/>
      <c r="BA99" s="137"/>
      <c r="BB99" s="137"/>
      <c r="BC99" s="137"/>
      <c r="BD99" s="137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9</v>
      </c>
      <c r="BK99" s="137"/>
      <c r="BL99" s="137"/>
      <c r="BM99" s="137"/>
    </row>
    <row r="100" spans="2:65" s="1" customFormat="1" ht="18" customHeight="1">
      <c r="B100" s="132"/>
      <c r="C100" s="133"/>
      <c r="D100" s="140" t="s">
        <v>180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228">
        <f>ROUND(N90*T100,2)</f>
        <v>0</v>
      </c>
      <c r="O100" s="242"/>
      <c r="P100" s="242"/>
      <c r="Q100" s="242"/>
      <c r="R100" s="134"/>
      <c r="S100" s="133"/>
      <c r="T100" s="141"/>
      <c r="U100" s="142" t="s">
        <v>39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8" t="s">
        <v>181</v>
      </c>
      <c r="AZ100" s="137"/>
      <c r="BA100" s="137"/>
      <c r="BB100" s="137"/>
      <c r="BC100" s="137"/>
      <c r="BD100" s="137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9</v>
      </c>
      <c r="BK100" s="137"/>
      <c r="BL100" s="137"/>
      <c r="BM100" s="137"/>
    </row>
    <row r="101" spans="2:18" s="1" customFormat="1" ht="13.5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18" s="1" customFormat="1" ht="29.25" customHeight="1">
      <c r="B102" s="31"/>
      <c r="C102" s="115" t="s">
        <v>150</v>
      </c>
      <c r="D102" s="116"/>
      <c r="E102" s="116"/>
      <c r="F102" s="116"/>
      <c r="G102" s="116"/>
      <c r="H102" s="116"/>
      <c r="I102" s="116"/>
      <c r="J102" s="116"/>
      <c r="K102" s="116"/>
      <c r="L102" s="225">
        <f>ROUND(SUM(N90+N94),2)</f>
        <v>0</v>
      </c>
      <c r="M102" s="237"/>
      <c r="N102" s="237"/>
      <c r="O102" s="237"/>
      <c r="P102" s="237"/>
      <c r="Q102" s="237"/>
      <c r="R102" s="33"/>
    </row>
    <row r="103" spans="2:18" s="1" customFormat="1" ht="6.95" customHeight="1"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</row>
    <row r="107" spans="2:18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08" spans="2:18" s="1" customFormat="1" ht="36.95" customHeight="1">
      <c r="B108" s="31"/>
      <c r="C108" s="185" t="s">
        <v>182</v>
      </c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30" customHeight="1">
      <c r="B110" s="31"/>
      <c r="C110" s="26" t="s">
        <v>18</v>
      </c>
      <c r="D110" s="32"/>
      <c r="E110" s="32"/>
      <c r="F110" s="229" t="str">
        <f>F6</f>
        <v>ODOLOV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32"/>
      <c r="R110" s="33"/>
    </row>
    <row r="111" spans="2:18" ht="30" customHeight="1">
      <c r="B111" s="18"/>
      <c r="C111" s="26" t="s">
        <v>153</v>
      </c>
      <c r="D111" s="19"/>
      <c r="E111" s="19"/>
      <c r="F111" s="229" t="s">
        <v>605</v>
      </c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9"/>
      <c r="R111" s="20"/>
    </row>
    <row r="112" spans="2:18" ht="30" customHeight="1">
      <c r="B112" s="18"/>
      <c r="C112" s="26" t="s">
        <v>155</v>
      </c>
      <c r="D112" s="19"/>
      <c r="E112" s="19"/>
      <c r="F112" s="229" t="s">
        <v>156</v>
      </c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9"/>
      <c r="R112" s="20"/>
    </row>
    <row r="113" spans="2:18" s="1" customFormat="1" ht="36.95" customHeight="1">
      <c r="B113" s="31"/>
      <c r="C113" s="65" t="s">
        <v>901</v>
      </c>
      <c r="D113" s="32"/>
      <c r="E113" s="32"/>
      <c r="F113" s="205" t="str">
        <f>F9</f>
        <v>ÚT 2 - STROJNÍ - DEMONTÁŽE</v>
      </c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32"/>
      <c r="R113" s="33"/>
    </row>
    <row r="114" spans="2:18" s="1" customFormat="1" ht="6.9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18" s="1" customFormat="1" ht="18" customHeight="1">
      <c r="B115" s="31"/>
      <c r="C115" s="26" t="s">
        <v>22</v>
      </c>
      <c r="D115" s="32"/>
      <c r="E115" s="32"/>
      <c r="F115" s="24" t="str">
        <f>F11</f>
        <v xml:space="preserve"> </v>
      </c>
      <c r="G115" s="32"/>
      <c r="H115" s="32"/>
      <c r="I115" s="32"/>
      <c r="J115" s="32"/>
      <c r="K115" s="26" t="s">
        <v>24</v>
      </c>
      <c r="L115" s="32"/>
      <c r="M115" s="235" t="str">
        <f>IF(O11="","",O11)</f>
        <v>8.7.2016</v>
      </c>
      <c r="N115" s="204"/>
      <c r="O115" s="204"/>
      <c r="P115" s="204"/>
      <c r="Q115" s="32"/>
      <c r="R115" s="33"/>
    </row>
    <row r="116" spans="2:18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15">
      <c r="B117" s="31"/>
      <c r="C117" s="26" t="s">
        <v>26</v>
      </c>
      <c r="D117" s="32"/>
      <c r="E117" s="32"/>
      <c r="F117" s="24" t="str">
        <f>E14</f>
        <v xml:space="preserve"> </v>
      </c>
      <c r="G117" s="32"/>
      <c r="H117" s="32"/>
      <c r="I117" s="32"/>
      <c r="J117" s="32"/>
      <c r="K117" s="26" t="s">
        <v>31</v>
      </c>
      <c r="L117" s="32"/>
      <c r="M117" s="190" t="str">
        <f>E20</f>
        <v xml:space="preserve"> </v>
      </c>
      <c r="N117" s="204"/>
      <c r="O117" s="204"/>
      <c r="P117" s="204"/>
      <c r="Q117" s="204"/>
      <c r="R117" s="33"/>
    </row>
    <row r="118" spans="2:18" s="1" customFormat="1" ht="14.45" customHeight="1">
      <c r="B118" s="31"/>
      <c r="C118" s="26" t="s">
        <v>29</v>
      </c>
      <c r="D118" s="32"/>
      <c r="E118" s="32"/>
      <c r="F118" s="24" t="str">
        <f>IF(E17="","",E17)</f>
        <v>Vyplň údaj</v>
      </c>
      <c r="G118" s="32"/>
      <c r="H118" s="32"/>
      <c r="I118" s="32"/>
      <c r="J118" s="32"/>
      <c r="K118" s="26" t="s">
        <v>33</v>
      </c>
      <c r="L118" s="32"/>
      <c r="M118" s="190" t="str">
        <f>E23</f>
        <v xml:space="preserve"> </v>
      </c>
      <c r="N118" s="204"/>
      <c r="O118" s="204"/>
      <c r="P118" s="204"/>
      <c r="Q118" s="204"/>
      <c r="R118" s="33"/>
    </row>
    <row r="119" spans="2:18" s="1" customFormat="1" ht="10.3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27" s="9" customFormat="1" ht="29.25" customHeight="1">
      <c r="B120" s="143"/>
      <c r="C120" s="144" t="s">
        <v>183</v>
      </c>
      <c r="D120" s="145" t="s">
        <v>184</v>
      </c>
      <c r="E120" s="145" t="s">
        <v>56</v>
      </c>
      <c r="F120" s="243" t="s">
        <v>185</v>
      </c>
      <c r="G120" s="244"/>
      <c r="H120" s="244"/>
      <c r="I120" s="244"/>
      <c r="J120" s="145" t="s">
        <v>186</v>
      </c>
      <c r="K120" s="145" t="s">
        <v>187</v>
      </c>
      <c r="L120" s="245" t="s">
        <v>188</v>
      </c>
      <c r="M120" s="244"/>
      <c r="N120" s="243" t="s">
        <v>160</v>
      </c>
      <c r="O120" s="244"/>
      <c r="P120" s="244"/>
      <c r="Q120" s="246"/>
      <c r="R120" s="146"/>
      <c r="T120" s="73" t="s">
        <v>189</v>
      </c>
      <c r="U120" s="74" t="s">
        <v>38</v>
      </c>
      <c r="V120" s="74" t="s">
        <v>190</v>
      </c>
      <c r="W120" s="74" t="s">
        <v>191</v>
      </c>
      <c r="X120" s="74" t="s">
        <v>192</v>
      </c>
      <c r="Y120" s="74" t="s">
        <v>193</v>
      </c>
      <c r="Z120" s="74" t="s">
        <v>194</v>
      </c>
      <c r="AA120" s="75" t="s">
        <v>195</v>
      </c>
    </row>
    <row r="121" spans="2:63" s="1" customFormat="1" ht="29.25" customHeight="1">
      <c r="B121" s="31"/>
      <c r="C121" s="77" t="s">
        <v>157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260">
        <f>BK121</f>
        <v>0</v>
      </c>
      <c r="O121" s="261"/>
      <c r="P121" s="261"/>
      <c r="Q121" s="261"/>
      <c r="R121" s="33"/>
      <c r="T121" s="76"/>
      <c r="U121" s="47"/>
      <c r="V121" s="47"/>
      <c r="W121" s="147">
        <f>W122+W131</f>
        <v>0</v>
      </c>
      <c r="X121" s="47"/>
      <c r="Y121" s="147">
        <f>Y122+Y131</f>
        <v>0</v>
      </c>
      <c r="Z121" s="47"/>
      <c r="AA121" s="148">
        <f>AA122+AA131</f>
        <v>0</v>
      </c>
      <c r="AT121" s="14" t="s">
        <v>73</v>
      </c>
      <c r="AU121" s="14" t="s">
        <v>162</v>
      </c>
      <c r="BK121" s="149">
        <f>BK122+BK131</f>
        <v>0</v>
      </c>
    </row>
    <row r="122" spans="2:63" s="10" customFormat="1" ht="37.35" customHeight="1">
      <c r="B122" s="150"/>
      <c r="C122" s="151"/>
      <c r="D122" s="152" t="s">
        <v>903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68">
        <f>BK122</f>
        <v>0</v>
      </c>
      <c r="O122" s="269"/>
      <c r="P122" s="269"/>
      <c r="Q122" s="269"/>
      <c r="R122" s="153"/>
      <c r="T122" s="154"/>
      <c r="U122" s="151"/>
      <c r="V122" s="151"/>
      <c r="W122" s="155">
        <f>SUM(W123:W130)</f>
        <v>0</v>
      </c>
      <c r="X122" s="151"/>
      <c r="Y122" s="155">
        <f>SUM(Y123:Y130)</f>
        <v>0</v>
      </c>
      <c r="Z122" s="151"/>
      <c r="AA122" s="156">
        <f>SUM(AA123:AA130)</f>
        <v>0</v>
      </c>
      <c r="AR122" s="157" t="s">
        <v>212</v>
      </c>
      <c r="AT122" s="158" t="s">
        <v>73</v>
      </c>
      <c r="AU122" s="158" t="s">
        <v>74</v>
      </c>
      <c r="AY122" s="157" t="s">
        <v>196</v>
      </c>
      <c r="BK122" s="159">
        <f>SUM(BK123:BK130)</f>
        <v>0</v>
      </c>
    </row>
    <row r="123" spans="2:65" s="1" customFormat="1" ht="22.5" customHeight="1">
      <c r="B123" s="132"/>
      <c r="C123" s="168" t="s">
        <v>9</v>
      </c>
      <c r="D123" s="168" t="s">
        <v>217</v>
      </c>
      <c r="E123" s="169" t="s">
        <v>904</v>
      </c>
      <c r="F123" s="252" t="s">
        <v>905</v>
      </c>
      <c r="G123" s="251"/>
      <c r="H123" s="251"/>
      <c r="I123" s="251"/>
      <c r="J123" s="170" t="s">
        <v>906</v>
      </c>
      <c r="K123" s="171">
        <v>1.5</v>
      </c>
      <c r="L123" s="253">
        <v>0</v>
      </c>
      <c r="M123" s="251"/>
      <c r="N123" s="254">
        <f aca="true" t="shared" si="5" ref="N123:N130">ROUND(L123*K123,0)</f>
        <v>0</v>
      </c>
      <c r="O123" s="251"/>
      <c r="P123" s="251"/>
      <c r="Q123" s="251"/>
      <c r="R123" s="134"/>
      <c r="T123" s="165" t="s">
        <v>3</v>
      </c>
      <c r="U123" s="40" t="s">
        <v>39</v>
      </c>
      <c r="V123" s="32"/>
      <c r="W123" s="166">
        <f aca="true" t="shared" si="6" ref="W123:W130">V123*K123</f>
        <v>0</v>
      </c>
      <c r="X123" s="166">
        <v>0</v>
      </c>
      <c r="Y123" s="166">
        <f aca="true" t="shared" si="7" ref="Y123:Y130">X123*K123</f>
        <v>0</v>
      </c>
      <c r="Z123" s="166">
        <v>0</v>
      </c>
      <c r="AA123" s="167">
        <f aca="true" t="shared" si="8" ref="AA123:AA130">Z123*K123</f>
        <v>0</v>
      </c>
      <c r="AR123" s="14" t="s">
        <v>212</v>
      </c>
      <c r="AT123" s="14" t="s">
        <v>217</v>
      </c>
      <c r="AU123" s="14" t="s">
        <v>9</v>
      </c>
      <c r="AY123" s="14" t="s">
        <v>196</v>
      </c>
      <c r="BE123" s="110">
        <f aca="true" t="shared" si="9" ref="BE123:BE130">IF(U123="základní",N123,0)</f>
        <v>0</v>
      </c>
      <c r="BF123" s="110">
        <f aca="true" t="shared" si="10" ref="BF123:BF130">IF(U123="snížená",N123,0)</f>
        <v>0</v>
      </c>
      <c r="BG123" s="110">
        <f aca="true" t="shared" si="11" ref="BG123:BG130">IF(U123="zákl. přenesená",N123,0)</f>
        <v>0</v>
      </c>
      <c r="BH123" s="110">
        <f aca="true" t="shared" si="12" ref="BH123:BH130">IF(U123="sníž. přenesená",N123,0)</f>
        <v>0</v>
      </c>
      <c r="BI123" s="110">
        <f aca="true" t="shared" si="13" ref="BI123:BI130">IF(U123="nulová",N123,0)</f>
        <v>0</v>
      </c>
      <c r="BJ123" s="14" t="s">
        <v>9</v>
      </c>
      <c r="BK123" s="110">
        <f aca="true" t="shared" si="14" ref="BK123:BK130">ROUND(L123*K123,0)</f>
        <v>0</v>
      </c>
      <c r="BL123" s="14" t="s">
        <v>212</v>
      </c>
      <c r="BM123" s="14" t="s">
        <v>907</v>
      </c>
    </row>
    <row r="124" spans="2:65" s="1" customFormat="1" ht="22.5" customHeight="1">
      <c r="B124" s="132"/>
      <c r="C124" s="168" t="s">
        <v>84</v>
      </c>
      <c r="D124" s="168" t="s">
        <v>217</v>
      </c>
      <c r="E124" s="169" t="s">
        <v>908</v>
      </c>
      <c r="F124" s="252" t="s">
        <v>909</v>
      </c>
      <c r="G124" s="251"/>
      <c r="H124" s="251"/>
      <c r="I124" s="251"/>
      <c r="J124" s="170" t="s">
        <v>906</v>
      </c>
      <c r="K124" s="171">
        <v>0.8</v>
      </c>
      <c r="L124" s="253">
        <v>0</v>
      </c>
      <c r="M124" s="251"/>
      <c r="N124" s="254">
        <f t="shared" si="5"/>
        <v>0</v>
      </c>
      <c r="O124" s="251"/>
      <c r="P124" s="251"/>
      <c r="Q124" s="251"/>
      <c r="R124" s="134"/>
      <c r="T124" s="165" t="s">
        <v>3</v>
      </c>
      <c r="U124" s="40" t="s">
        <v>39</v>
      </c>
      <c r="V124" s="32"/>
      <c r="W124" s="166">
        <f t="shared" si="6"/>
        <v>0</v>
      </c>
      <c r="X124" s="166">
        <v>0</v>
      </c>
      <c r="Y124" s="166">
        <f t="shared" si="7"/>
        <v>0</v>
      </c>
      <c r="Z124" s="166">
        <v>0</v>
      </c>
      <c r="AA124" s="167">
        <f t="shared" si="8"/>
        <v>0</v>
      </c>
      <c r="AR124" s="14" t="s">
        <v>212</v>
      </c>
      <c r="AT124" s="14" t="s">
        <v>217</v>
      </c>
      <c r="AU124" s="14" t="s">
        <v>9</v>
      </c>
      <c r="AY124" s="14" t="s">
        <v>196</v>
      </c>
      <c r="BE124" s="110">
        <f t="shared" si="9"/>
        <v>0</v>
      </c>
      <c r="BF124" s="110">
        <f t="shared" si="10"/>
        <v>0</v>
      </c>
      <c r="BG124" s="110">
        <f t="shared" si="11"/>
        <v>0</v>
      </c>
      <c r="BH124" s="110">
        <f t="shared" si="12"/>
        <v>0</v>
      </c>
      <c r="BI124" s="110">
        <f t="shared" si="13"/>
        <v>0</v>
      </c>
      <c r="BJ124" s="14" t="s">
        <v>9</v>
      </c>
      <c r="BK124" s="110">
        <f t="shared" si="14"/>
        <v>0</v>
      </c>
      <c r="BL124" s="14" t="s">
        <v>212</v>
      </c>
      <c r="BM124" s="14" t="s">
        <v>910</v>
      </c>
    </row>
    <row r="125" spans="2:65" s="1" customFormat="1" ht="22.5" customHeight="1">
      <c r="B125" s="132"/>
      <c r="C125" s="168" t="s">
        <v>98</v>
      </c>
      <c r="D125" s="168" t="s">
        <v>217</v>
      </c>
      <c r="E125" s="169" t="s">
        <v>911</v>
      </c>
      <c r="F125" s="252" t="s">
        <v>912</v>
      </c>
      <c r="G125" s="251"/>
      <c r="H125" s="251"/>
      <c r="I125" s="251"/>
      <c r="J125" s="170" t="s">
        <v>906</v>
      </c>
      <c r="K125" s="171">
        <v>2.6</v>
      </c>
      <c r="L125" s="253">
        <v>0</v>
      </c>
      <c r="M125" s="251"/>
      <c r="N125" s="254">
        <f t="shared" si="5"/>
        <v>0</v>
      </c>
      <c r="O125" s="251"/>
      <c r="P125" s="251"/>
      <c r="Q125" s="251"/>
      <c r="R125" s="134"/>
      <c r="T125" s="165" t="s">
        <v>3</v>
      </c>
      <c r="U125" s="40" t="s">
        <v>39</v>
      </c>
      <c r="V125" s="32"/>
      <c r="W125" s="166">
        <f t="shared" si="6"/>
        <v>0</v>
      </c>
      <c r="X125" s="166">
        <v>0</v>
      </c>
      <c r="Y125" s="166">
        <f t="shared" si="7"/>
        <v>0</v>
      </c>
      <c r="Z125" s="166">
        <v>0</v>
      </c>
      <c r="AA125" s="167">
        <f t="shared" si="8"/>
        <v>0</v>
      </c>
      <c r="AR125" s="14" t="s">
        <v>212</v>
      </c>
      <c r="AT125" s="14" t="s">
        <v>217</v>
      </c>
      <c r="AU125" s="14" t="s">
        <v>9</v>
      </c>
      <c r="AY125" s="14" t="s">
        <v>196</v>
      </c>
      <c r="BE125" s="110">
        <f t="shared" si="9"/>
        <v>0</v>
      </c>
      <c r="BF125" s="110">
        <f t="shared" si="10"/>
        <v>0</v>
      </c>
      <c r="BG125" s="110">
        <f t="shared" si="11"/>
        <v>0</v>
      </c>
      <c r="BH125" s="110">
        <f t="shared" si="12"/>
        <v>0</v>
      </c>
      <c r="BI125" s="110">
        <f t="shared" si="13"/>
        <v>0</v>
      </c>
      <c r="BJ125" s="14" t="s">
        <v>9</v>
      </c>
      <c r="BK125" s="110">
        <f t="shared" si="14"/>
        <v>0</v>
      </c>
      <c r="BL125" s="14" t="s">
        <v>212</v>
      </c>
      <c r="BM125" s="14" t="s">
        <v>913</v>
      </c>
    </row>
    <row r="126" spans="2:65" s="1" customFormat="1" ht="22.5" customHeight="1">
      <c r="B126" s="132"/>
      <c r="C126" s="168" t="s">
        <v>212</v>
      </c>
      <c r="D126" s="168" t="s">
        <v>217</v>
      </c>
      <c r="E126" s="169" t="s">
        <v>914</v>
      </c>
      <c r="F126" s="252" t="s">
        <v>915</v>
      </c>
      <c r="G126" s="251"/>
      <c r="H126" s="251"/>
      <c r="I126" s="251"/>
      <c r="J126" s="170" t="s">
        <v>906</v>
      </c>
      <c r="K126" s="171">
        <v>1.5</v>
      </c>
      <c r="L126" s="253">
        <v>0</v>
      </c>
      <c r="M126" s="251"/>
      <c r="N126" s="254">
        <f t="shared" si="5"/>
        <v>0</v>
      </c>
      <c r="O126" s="251"/>
      <c r="P126" s="251"/>
      <c r="Q126" s="251"/>
      <c r="R126" s="134"/>
      <c r="T126" s="165" t="s">
        <v>3</v>
      </c>
      <c r="U126" s="40" t="s">
        <v>39</v>
      </c>
      <c r="V126" s="32"/>
      <c r="W126" s="166">
        <f t="shared" si="6"/>
        <v>0</v>
      </c>
      <c r="X126" s="166">
        <v>0</v>
      </c>
      <c r="Y126" s="166">
        <f t="shared" si="7"/>
        <v>0</v>
      </c>
      <c r="Z126" s="166">
        <v>0</v>
      </c>
      <c r="AA126" s="167">
        <f t="shared" si="8"/>
        <v>0</v>
      </c>
      <c r="AR126" s="14" t="s">
        <v>212</v>
      </c>
      <c r="AT126" s="14" t="s">
        <v>217</v>
      </c>
      <c r="AU126" s="14" t="s">
        <v>9</v>
      </c>
      <c r="AY126" s="14" t="s">
        <v>196</v>
      </c>
      <c r="BE126" s="110">
        <f t="shared" si="9"/>
        <v>0</v>
      </c>
      <c r="BF126" s="110">
        <f t="shared" si="10"/>
        <v>0</v>
      </c>
      <c r="BG126" s="110">
        <f t="shared" si="11"/>
        <v>0</v>
      </c>
      <c r="BH126" s="110">
        <f t="shared" si="12"/>
        <v>0</v>
      </c>
      <c r="BI126" s="110">
        <f t="shared" si="13"/>
        <v>0</v>
      </c>
      <c r="BJ126" s="14" t="s">
        <v>9</v>
      </c>
      <c r="BK126" s="110">
        <f t="shared" si="14"/>
        <v>0</v>
      </c>
      <c r="BL126" s="14" t="s">
        <v>212</v>
      </c>
      <c r="BM126" s="14" t="s">
        <v>916</v>
      </c>
    </row>
    <row r="127" spans="2:65" s="1" customFormat="1" ht="22.5" customHeight="1">
      <c r="B127" s="132"/>
      <c r="C127" s="168" t="s">
        <v>216</v>
      </c>
      <c r="D127" s="168" t="s">
        <v>217</v>
      </c>
      <c r="E127" s="169" t="s">
        <v>917</v>
      </c>
      <c r="F127" s="252" t="s">
        <v>918</v>
      </c>
      <c r="G127" s="251"/>
      <c r="H127" s="251"/>
      <c r="I127" s="251"/>
      <c r="J127" s="170" t="s">
        <v>485</v>
      </c>
      <c r="K127" s="171">
        <v>100</v>
      </c>
      <c r="L127" s="253">
        <v>0</v>
      </c>
      <c r="M127" s="251"/>
      <c r="N127" s="254">
        <f t="shared" si="5"/>
        <v>0</v>
      </c>
      <c r="O127" s="251"/>
      <c r="P127" s="251"/>
      <c r="Q127" s="251"/>
      <c r="R127" s="134"/>
      <c r="T127" s="165" t="s">
        <v>3</v>
      </c>
      <c r="U127" s="40" t="s">
        <v>39</v>
      </c>
      <c r="V127" s="32"/>
      <c r="W127" s="166">
        <f t="shared" si="6"/>
        <v>0</v>
      </c>
      <c r="X127" s="166">
        <v>0</v>
      </c>
      <c r="Y127" s="166">
        <f t="shared" si="7"/>
        <v>0</v>
      </c>
      <c r="Z127" s="166">
        <v>0</v>
      </c>
      <c r="AA127" s="167">
        <f t="shared" si="8"/>
        <v>0</v>
      </c>
      <c r="AR127" s="14" t="s">
        <v>212</v>
      </c>
      <c r="AT127" s="14" t="s">
        <v>217</v>
      </c>
      <c r="AU127" s="14" t="s">
        <v>9</v>
      </c>
      <c r="AY127" s="14" t="s">
        <v>196</v>
      </c>
      <c r="BE127" s="110">
        <f t="shared" si="9"/>
        <v>0</v>
      </c>
      <c r="BF127" s="110">
        <f t="shared" si="10"/>
        <v>0</v>
      </c>
      <c r="BG127" s="110">
        <f t="shared" si="11"/>
        <v>0</v>
      </c>
      <c r="BH127" s="110">
        <f t="shared" si="12"/>
        <v>0</v>
      </c>
      <c r="BI127" s="110">
        <f t="shared" si="13"/>
        <v>0</v>
      </c>
      <c r="BJ127" s="14" t="s">
        <v>9</v>
      </c>
      <c r="BK127" s="110">
        <f t="shared" si="14"/>
        <v>0</v>
      </c>
      <c r="BL127" s="14" t="s">
        <v>212</v>
      </c>
      <c r="BM127" s="14" t="s">
        <v>919</v>
      </c>
    </row>
    <row r="128" spans="2:65" s="1" customFormat="1" ht="22.5" customHeight="1">
      <c r="B128" s="132"/>
      <c r="C128" s="168" t="s">
        <v>221</v>
      </c>
      <c r="D128" s="168" t="s">
        <v>217</v>
      </c>
      <c r="E128" s="169" t="s">
        <v>920</v>
      </c>
      <c r="F128" s="252" t="s">
        <v>921</v>
      </c>
      <c r="G128" s="251"/>
      <c r="H128" s="251"/>
      <c r="I128" s="251"/>
      <c r="J128" s="170" t="s">
        <v>906</v>
      </c>
      <c r="K128" s="171">
        <v>6.4</v>
      </c>
      <c r="L128" s="253">
        <v>0</v>
      </c>
      <c r="M128" s="251"/>
      <c r="N128" s="254">
        <f t="shared" si="5"/>
        <v>0</v>
      </c>
      <c r="O128" s="251"/>
      <c r="P128" s="251"/>
      <c r="Q128" s="251"/>
      <c r="R128" s="134"/>
      <c r="T128" s="165" t="s">
        <v>3</v>
      </c>
      <c r="U128" s="40" t="s">
        <v>39</v>
      </c>
      <c r="V128" s="32"/>
      <c r="W128" s="166">
        <f t="shared" si="6"/>
        <v>0</v>
      </c>
      <c r="X128" s="166">
        <v>0</v>
      </c>
      <c r="Y128" s="166">
        <f t="shared" si="7"/>
        <v>0</v>
      </c>
      <c r="Z128" s="166">
        <v>0</v>
      </c>
      <c r="AA128" s="167">
        <f t="shared" si="8"/>
        <v>0</v>
      </c>
      <c r="AR128" s="14" t="s">
        <v>212</v>
      </c>
      <c r="AT128" s="14" t="s">
        <v>217</v>
      </c>
      <c r="AU128" s="14" t="s">
        <v>9</v>
      </c>
      <c r="AY128" s="14" t="s">
        <v>196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9</v>
      </c>
      <c r="BK128" s="110">
        <f t="shared" si="14"/>
        <v>0</v>
      </c>
      <c r="BL128" s="14" t="s">
        <v>212</v>
      </c>
      <c r="BM128" s="14" t="s">
        <v>922</v>
      </c>
    </row>
    <row r="129" spans="2:65" s="1" customFormat="1" ht="22.5" customHeight="1">
      <c r="B129" s="132"/>
      <c r="C129" s="168" t="s">
        <v>242</v>
      </c>
      <c r="D129" s="168" t="s">
        <v>217</v>
      </c>
      <c r="E129" s="169" t="s">
        <v>923</v>
      </c>
      <c r="F129" s="252" t="s">
        <v>924</v>
      </c>
      <c r="G129" s="251"/>
      <c r="H129" s="251"/>
      <c r="I129" s="251"/>
      <c r="J129" s="170" t="s">
        <v>906</v>
      </c>
      <c r="K129" s="171">
        <v>1.5</v>
      </c>
      <c r="L129" s="253">
        <v>0</v>
      </c>
      <c r="M129" s="251"/>
      <c r="N129" s="254">
        <f t="shared" si="5"/>
        <v>0</v>
      </c>
      <c r="O129" s="251"/>
      <c r="P129" s="251"/>
      <c r="Q129" s="251"/>
      <c r="R129" s="134"/>
      <c r="T129" s="165" t="s">
        <v>3</v>
      </c>
      <c r="U129" s="40" t="s">
        <v>39</v>
      </c>
      <c r="V129" s="32"/>
      <c r="W129" s="166">
        <f t="shared" si="6"/>
        <v>0</v>
      </c>
      <c r="X129" s="166">
        <v>0</v>
      </c>
      <c r="Y129" s="166">
        <f t="shared" si="7"/>
        <v>0</v>
      </c>
      <c r="Z129" s="166">
        <v>0</v>
      </c>
      <c r="AA129" s="167">
        <f t="shared" si="8"/>
        <v>0</v>
      </c>
      <c r="AR129" s="14" t="s">
        <v>212</v>
      </c>
      <c r="AT129" s="14" t="s">
        <v>217</v>
      </c>
      <c r="AU129" s="14" t="s">
        <v>9</v>
      </c>
      <c r="AY129" s="14" t="s">
        <v>196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9</v>
      </c>
      <c r="BK129" s="110">
        <f t="shared" si="14"/>
        <v>0</v>
      </c>
      <c r="BL129" s="14" t="s">
        <v>212</v>
      </c>
      <c r="BM129" s="14" t="s">
        <v>925</v>
      </c>
    </row>
    <row r="130" spans="2:65" s="1" customFormat="1" ht="22.5" customHeight="1">
      <c r="B130" s="132"/>
      <c r="C130" s="168" t="s">
        <v>247</v>
      </c>
      <c r="D130" s="168" t="s">
        <v>217</v>
      </c>
      <c r="E130" s="169" t="s">
        <v>926</v>
      </c>
      <c r="F130" s="252" t="s">
        <v>927</v>
      </c>
      <c r="G130" s="251"/>
      <c r="H130" s="251"/>
      <c r="I130" s="251"/>
      <c r="J130" s="170" t="s">
        <v>485</v>
      </c>
      <c r="K130" s="171">
        <v>200</v>
      </c>
      <c r="L130" s="253">
        <v>0</v>
      </c>
      <c r="M130" s="251"/>
      <c r="N130" s="254">
        <f t="shared" si="5"/>
        <v>0</v>
      </c>
      <c r="O130" s="251"/>
      <c r="P130" s="251"/>
      <c r="Q130" s="251"/>
      <c r="R130" s="134"/>
      <c r="T130" s="165" t="s">
        <v>3</v>
      </c>
      <c r="U130" s="40" t="s">
        <v>39</v>
      </c>
      <c r="V130" s="32"/>
      <c r="W130" s="166">
        <f t="shared" si="6"/>
        <v>0</v>
      </c>
      <c r="X130" s="166">
        <v>0</v>
      </c>
      <c r="Y130" s="166">
        <f t="shared" si="7"/>
        <v>0</v>
      </c>
      <c r="Z130" s="166">
        <v>0</v>
      </c>
      <c r="AA130" s="167">
        <f t="shared" si="8"/>
        <v>0</v>
      </c>
      <c r="AR130" s="14" t="s">
        <v>212</v>
      </c>
      <c r="AT130" s="14" t="s">
        <v>217</v>
      </c>
      <c r="AU130" s="14" t="s">
        <v>9</v>
      </c>
      <c r="AY130" s="14" t="s">
        <v>196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9</v>
      </c>
      <c r="BK130" s="110">
        <f t="shared" si="14"/>
        <v>0</v>
      </c>
      <c r="BL130" s="14" t="s">
        <v>212</v>
      </c>
      <c r="BM130" s="14" t="s">
        <v>928</v>
      </c>
    </row>
    <row r="131" spans="2:63" s="1" customFormat="1" ht="49.9" customHeight="1">
      <c r="B131" s="31"/>
      <c r="C131" s="32"/>
      <c r="D131" s="152" t="s">
        <v>349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266">
        <f aca="true" t="shared" si="15" ref="N131:N136">BK131</f>
        <v>0</v>
      </c>
      <c r="O131" s="267"/>
      <c r="P131" s="267"/>
      <c r="Q131" s="267"/>
      <c r="R131" s="33"/>
      <c r="T131" s="70"/>
      <c r="U131" s="32"/>
      <c r="V131" s="32"/>
      <c r="W131" s="32"/>
      <c r="X131" s="32"/>
      <c r="Y131" s="32"/>
      <c r="Z131" s="32"/>
      <c r="AA131" s="71"/>
      <c r="AT131" s="14" t="s">
        <v>73</v>
      </c>
      <c r="AU131" s="14" t="s">
        <v>74</v>
      </c>
      <c r="AY131" s="14" t="s">
        <v>350</v>
      </c>
      <c r="BK131" s="110">
        <f>SUM(BK132:BK136)</f>
        <v>0</v>
      </c>
    </row>
    <row r="132" spans="2:63" s="1" customFormat="1" ht="22.35" customHeight="1">
      <c r="B132" s="31"/>
      <c r="C132" s="173" t="s">
        <v>3</v>
      </c>
      <c r="D132" s="173" t="s">
        <v>217</v>
      </c>
      <c r="E132" s="174" t="s">
        <v>3</v>
      </c>
      <c r="F132" s="257" t="s">
        <v>3</v>
      </c>
      <c r="G132" s="258"/>
      <c r="H132" s="258"/>
      <c r="I132" s="258"/>
      <c r="J132" s="175" t="s">
        <v>3</v>
      </c>
      <c r="K132" s="172"/>
      <c r="L132" s="253"/>
      <c r="M132" s="255"/>
      <c r="N132" s="256">
        <f t="shared" si="15"/>
        <v>0</v>
      </c>
      <c r="O132" s="255"/>
      <c r="P132" s="255"/>
      <c r="Q132" s="255"/>
      <c r="R132" s="33"/>
      <c r="T132" s="165" t="s">
        <v>3</v>
      </c>
      <c r="U132" s="176" t="s">
        <v>39</v>
      </c>
      <c r="V132" s="32"/>
      <c r="W132" s="32"/>
      <c r="X132" s="32"/>
      <c r="Y132" s="32"/>
      <c r="Z132" s="32"/>
      <c r="AA132" s="71"/>
      <c r="AT132" s="14" t="s">
        <v>350</v>
      </c>
      <c r="AU132" s="14" t="s">
        <v>9</v>
      </c>
      <c r="AY132" s="14" t="s">
        <v>350</v>
      </c>
      <c r="BE132" s="110">
        <f>IF(U132="základní",N132,0)</f>
        <v>0</v>
      </c>
      <c r="BF132" s="110">
        <f>IF(U132="snížená",N132,0)</f>
        <v>0</v>
      </c>
      <c r="BG132" s="110">
        <f>IF(U132="zákl. přenesená",N132,0)</f>
        <v>0</v>
      </c>
      <c r="BH132" s="110">
        <f>IF(U132="sníž. přenesená",N132,0)</f>
        <v>0</v>
      </c>
      <c r="BI132" s="110">
        <f>IF(U132="nulová",N132,0)</f>
        <v>0</v>
      </c>
      <c r="BJ132" s="14" t="s">
        <v>9</v>
      </c>
      <c r="BK132" s="110">
        <f>L132*K132</f>
        <v>0</v>
      </c>
    </row>
    <row r="133" spans="2:63" s="1" customFormat="1" ht="22.35" customHeight="1">
      <c r="B133" s="31"/>
      <c r="C133" s="173" t="s">
        <v>3</v>
      </c>
      <c r="D133" s="173" t="s">
        <v>217</v>
      </c>
      <c r="E133" s="174" t="s">
        <v>3</v>
      </c>
      <c r="F133" s="257" t="s">
        <v>3</v>
      </c>
      <c r="G133" s="258"/>
      <c r="H133" s="258"/>
      <c r="I133" s="258"/>
      <c r="J133" s="175" t="s">
        <v>3</v>
      </c>
      <c r="K133" s="172"/>
      <c r="L133" s="253"/>
      <c r="M133" s="255"/>
      <c r="N133" s="256">
        <f t="shared" si="15"/>
        <v>0</v>
      </c>
      <c r="O133" s="255"/>
      <c r="P133" s="255"/>
      <c r="Q133" s="255"/>
      <c r="R133" s="33"/>
      <c r="T133" s="165" t="s">
        <v>3</v>
      </c>
      <c r="U133" s="176" t="s">
        <v>39</v>
      </c>
      <c r="V133" s="32"/>
      <c r="W133" s="32"/>
      <c r="X133" s="32"/>
      <c r="Y133" s="32"/>
      <c r="Z133" s="32"/>
      <c r="AA133" s="71"/>
      <c r="AT133" s="14" t="s">
        <v>350</v>
      </c>
      <c r="AU133" s="14" t="s">
        <v>9</v>
      </c>
      <c r="AY133" s="14" t="s">
        <v>350</v>
      </c>
      <c r="BE133" s="110">
        <f>IF(U133="základní",N133,0)</f>
        <v>0</v>
      </c>
      <c r="BF133" s="110">
        <f>IF(U133="snížená",N133,0)</f>
        <v>0</v>
      </c>
      <c r="BG133" s="110">
        <f>IF(U133="zákl. přenesená",N133,0)</f>
        <v>0</v>
      </c>
      <c r="BH133" s="110">
        <f>IF(U133="sníž. přenesená",N133,0)</f>
        <v>0</v>
      </c>
      <c r="BI133" s="110">
        <f>IF(U133="nulová",N133,0)</f>
        <v>0</v>
      </c>
      <c r="BJ133" s="14" t="s">
        <v>9</v>
      </c>
      <c r="BK133" s="110">
        <f>L133*K133</f>
        <v>0</v>
      </c>
    </row>
    <row r="134" spans="2:63" s="1" customFormat="1" ht="22.35" customHeight="1">
      <c r="B134" s="31"/>
      <c r="C134" s="173" t="s">
        <v>3</v>
      </c>
      <c r="D134" s="173" t="s">
        <v>217</v>
      </c>
      <c r="E134" s="174" t="s">
        <v>3</v>
      </c>
      <c r="F134" s="257" t="s">
        <v>3</v>
      </c>
      <c r="G134" s="258"/>
      <c r="H134" s="258"/>
      <c r="I134" s="258"/>
      <c r="J134" s="175" t="s">
        <v>3</v>
      </c>
      <c r="K134" s="172"/>
      <c r="L134" s="253"/>
      <c r="M134" s="255"/>
      <c r="N134" s="256">
        <f t="shared" si="15"/>
        <v>0</v>
      </c>
      <c r="O134" s="255"/>
      <c r="P134" s="255"/>
      <c r="Q134" s="255"/>
      <c r="R134" s="33"/>
      <c r="T134" s="165" t="s">
        <v>3</v>
      </c>
      <c r="U134" s="176" t="s">
        <v>39</v>
      </c>
      <c r="V134" s="32"/>
      <c r="W134" s="32"/>
      <c r="X134" s="32"/>
      <c r="Y134" s="32"/>
      <c r="Z134" s="32"/>
      <c r="AA134" s="71"/>
      <c r="AT134" s="14" t="s">
        <v>350</v>
      </c>
      <c r="AU134" s="14" t="s">
        <v>9</v>
      </c>
      <c r="AY134" s="14" t="s">
        <v>350</v>
      </c>
      <c r="BE134" s="110">
        <f>IF(U134="základní",N134,0)</f>
        <v>0</v>
      </c>
      <c r="BF134" s="110">
        <f>IF(U134="snížená",N134,0)</f>
        <v>0</v>
      </c>
      <c r="BG134" s="110">
        <f>IF(U134="zákl. přenesená",N134,0)</f>
        <v>0</v>
      </c>
      <c r="BH134" s="110">
        <f>IF(U134="sníž. přenesená",N134,0)</f>
        <v>0</v>
      </c>
      <c r="BI134" s="110">
        <f>IF(U134="nulová",N134,0)</f>
        <v>0</v>
      </c>
      <c r="BJ134" s="14" t="s">
        <v>9</v>
      </c>
      <c r="BK134" s="110">
        <f>L134*K134</f>
        <v>0</v>
      </c>
    </row>
    <row r="135" spans="2:63" s="1" customFormat="1" ht="22.35" customHeight="1">
      <c r="B135" s="31"/>
      <c r="C135" s="173" t="s">
        <v>3</v>
      </c>
      <c r="D135" s="173" t="s">
        <v>217</v>
      </c>
      <c r="E135" s="174" t="s">
        <v>3</v>
      </c>
      <c r="F135" s="257" t="s">
        <v>3</v>
      </c>
      <c r="G135" s="258"/>
      <c r="H135" s="258"/>
      <c r="I135" s="258"/>
      <c r="J135" s="175" t="s">
        <v>3</v>
      </c>
      <c r="K135" s="172"/>
      <c r="L135" s="253"/>
      <c r="M135" s="255"/>
      <c r="N135" s="256">
        <f t="shared" si="15"/>
        <v>0</v>
      </c>
      <c r="O135" s="255"/>
      <c r="P135" s="255"/>
      <c r="Q135" s="255"/>
      <c r="R135" s="33"/>
      <c r="T135" s="165" t="s">
        <v>3</v>
      </c>
      <c r="U135" s="176" t="s">
        <v>39</v>
      </c>
      <c r="V135" s="32"/>
      <c r="W135" s="32"/>
      <c r="X135" s="32"/>
      <c r="Y135" s="32"/>
      <c r="Z135" s="32"/>
      <c r="AA135" s="71"/>
      <c r="AT135" s="14" t="s">
        <v>350</v>
      </c>
      <c r="AU135" s="14" t="s">
        <v>9</v>
      </c>
      <c r="AY135" s="14" t="s">
        <v>350</v>
      </c>
      <c r="BE135" s="110">
        <f>IF(U135="základní",N135,0)</f>
        <v>0</v>
      </c>
      <c r="BF135" s="110">
        <f>IF(U135="snížená",N135,0)</f>
        <v>0</v>
      </c>
      <c r="BG135" s="110">
        <f>IF(U135="zákl. přenesená",N135,0)</f>
        <v>0</v>
      </c>
      <c r="BH135" s="110">
        <f>IF(U135="sníž. přenesená",N135,0)</f>
        <v>0</v>
      </c>
      <c r="BI135" s="110">
        <f>IF(U135="nulová",N135,0)</f>
        <v>0</v>
      </c>
      <c r="BJ135" s="14" t="s">
        <v>9</v>
      </c>
      <c r="BK135" s="110">
        <f>L135*K135</f>
        <v>0</v>
      </c>
    </row>
    <row r="136" spans="2:63" s="1" customFormat="1" ht="22.35" customHeight="1">
      <c r="B136" s="31"/>
      <c r="C136" s="173" t="s">
        <v>3</v>
      </c>
      <c r="D136" s="173" t="s">
        <v>217</v>
      </c>
      <c r="E136" s="174" t="s">
        <v>3</v>
      </c>
      <c r="F136" s="257" t="s">
        <v>3</v>
      </c>
      <c r="G136" s="258"/>
      <c r="H136" s="258"/>
      <c r="I136" s="258"/>
      <c r="J136" s="175" t="s">
        <v>3</v>
      </c>
      <c r="K136" s="172"/>
      <c r="L136" s="253"/>
      <c r="M136" s="255"/>
      <c r="N136" s="256">
        <f t="shared" si="15"/>
        <v>0</v>
      </c>
      <c r="O136" s="255"/>
      <c r="P136" s="255"/>
      <c r="Q136" s="255"/>
      <c r="R136" s="33"/>
      <c r="T136" s="165" t="s">
        <v>3</v>
      </c>
      <c r="U136" s="176" t="s">
        <v>39</v>
      </c>
      <c r="V136" s="52"/>
      <c r="W136" s="52"/>
      <c r="X136" s="52"/>
      <c r="Y136" s="52"/>
      <c r="Z136" s="52"/>
      <c r="AA136" s="54"/>
      <c r="AT136" s="14" t="s">
        <v>350</v>
      </c>
      <c r="AU136" s="14" t="s">
        <v>9</v>
      </c>
      <c r="AY136" s="14" t="s">
        <v>350</v>
      </c>
      <c r="BE136" s="110">
        <f>IF(U136="základní",N136,0)</f>
        <v>0</v>
      </c>
      <c r="BF136" s="110">
        <f>IF(U136="snížená",N136,0)</f>
        <v>0</v>
      </c>
      <c r="BG136" s="110">
        <f>IF(U136="zákl. přenesená",N136,0)</f>
        <v>0</v>
      </c>
      <c r="BH136" s="110">
        <f>IF(U136="sníž. přenesená",N136,0)</f>
        <v>0</v>
      </c>
      <c r="BI136" s="110">
        <f>IF(U136="nulová",N136,0)</f>
        <v>0</v>
      </c>
      <c r="BJ136" s="14" t="s">
        <v>9</v>
      </c>
      <c r="BK136" s="110">
        <f>L136*K136</f>
        <v>0</v>
      </c>
    </row>
    <row r="137" spans="2:18" s="1" customFormat="1" ht="6.95" customHeight="1">
      <c r="B137" s="55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7"/>
    </row>
  </sheetData>
  <mergeCells count="112">
    <mergeCell ref="H1:K1"/>
    <mergeCell ref="S2:AC2"/>
    <mergeCell ref="F135:I135"/>
    <mergeCell ref="L135:M135"/>
    <mergeCell ref="N135:Q135"/>
    <mergeCell ref="F136:I136"/>
    <mergeCell ref="L136:M136"/>
    <mergeCell ref="N136:Q136"/>
    <mergeCell ref="N121:Q121"/>
    <mergeCell ref="N122:Q122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0:I120"/>
    <mergeCell ref="L120:M120"/>
    <mergeCell ref="N120:Q120"/>
    <mergeCell ref="F123:I123"/>
    <mergeCell ref="L123:M123"/>
    <mergeCell ref="N123:Q123"/>
    <mergeCell ref="F124:I124"/>
    <mergeCell ref="L124:M124"/>
    <mergeCell ref="N124:Q124"/>
    <mergeCell ref="L102:Q102"/>
    <mergeCell ref="C108:Q108"/>
    <mergeCell ref="F110:P110"/>
    <mergeCell ref="F112:P112"/>
    <mergeCell ref="F111:P111"/>
    <mergeCell ref="F113:P113"/>
    <mergeCell ref="M115:P115"/>
    <mergeCell ref="M117:Q117"/>
    <mergeCell ref="M118:Q118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M86:Q86"/>
    <mergeCell ref="C88:G88"/>
    <mergeCell ref="N88:Q88"/>
    <mergeCell ref="N90:Q90"/>
    <mergeCell ref="N91:Q91"/>
    <mergeCell ref="N92:Q92"/>
    <mergeCell ref="N94:Q94"/>
    <mergeCell ref="D95:H95"/>
    <mergeCell ref="N95:Q95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C2:Q2"/>
    <mergeCell ref="C4:Q4"/>
    <mergeCell ref="F6:P6"/>
    <mergeCell ref="F8:P8"/>
    <mergeCell ref="F7:P7"/>
    <mergeCell ref="F9:P9"/>
    <mergeCell ref="O11:P11"/>
    <mergeCell ref="O13:P13"/>
    <mergeCell ref="O14:P14"/>
  </mergeCells>
  <dataValidations count="2">
    <dataValidation type="list" allowBlank="1" showInputMessage="1" showErrorMessage="1" error="Povoleny jsou hodnoty K a M." sqref="D132:D137">
      <formula1>"K,M"</formula1>
    </dataValidation>
    <dataValidation type="list" allowBlank="1" showInputMessage="1" showErrorMessage="1" error="Povoleny jsou hodnoty základní, snížená, zákl. přenesená, sníž. přenesená, nulová." sqref="U132:U137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8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103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605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351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N126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ROUND((((SUM(BE126:BE133)+SUM(BE152:BE244))+SUM(BE246:BE250))),2)</f>
        <v>0</v>
      </c>
      <c r="I33" s="204"/>
      <c r="J33" s="204"/>
      <c r="K33" s="32"/>
      <c r="L33" s="32"/>
      <c r="M33" s="233">
        <f>ROUND(((ROUND((SUM(BE126:BE133)+SUM(BE152:BE244)),2)*F33)+SUM(BE246:BE250)*F33),2)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ROUND((((SUM(BF126:BF133)+SUM(BF152:BF244))+SUM(BF246:BF250))),2)</f>
        <v>0</v>
      </c>
      <c r="I34" s="204"/>
      <c r="J34" s="204"/>
      <c r="K34" s="32"/>
      <c r="L34" s="32"/>
      <c r="M34" s="233">
        <f>ROUND(((ROUND((SUM(BF126:BF133)+SUM(BF152:BF244)),2)*F34)+SUM(BF246:BF250)*F34),2)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ROUND((((SUM(BG126:BG133)+SUM(BG152:BG244))+SUM(BG246:BG250))),2)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ROUND((((SUM(BH126:BH133)+SUM(BH152:BH244))+SUM(BH246:BH250))),2)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ROUND((((SUM(BI126:BI133)+SUM(BI152:BI244))+SUM(BI246:BI250))),2)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605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MR a EL - M + R a ELEKTROINSTALACE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N152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929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N153</f>
        <v>0</v>
      </c>
      <c r="O90" s="239"/>
      <c r="P90" s="239"/>
      <c r="Q90" s="239"/>
      <c r="R90" s="127"/>
    </row>
    <row r="91" spans="2:18" s="8" customFormat="1" ht="19.9" customHeight="1">
      <c r="B91" s="128"/>
      <c r="C91" s="95"/>
      <c r="D91" s="106" t="s">
        <v>353</v>
      </c>
      <c r="E91" s="95"/>
      <c r="F91" s="95"/>
      <c r="G91" s="95"/>
      <c r="H91" s="95"/>
      <c r="I91" s="95"/>
      <c r="J91" s="95"/>
      <c r="K91" s="95"/>
      <c r="L91" s="95"/>
      <c r="M91" s="95"/>
      <c r="N91" s="219">
        <f>N154</f>
        <v>0</v>
      </c>
      <c r="O91" s="220"/>
      <c r="P91" s="220"/>
      <c r="Q91" s="220"/>
      <c r="R91" s="129"/>
    </row>
    <row r="92" spans="2:18" s="8" customFormat="1" ht="19.9" customHeight="1">
      <c r="B92" s="128"/>
      <c r="C92" s="95"/>
      <c r="D92" s="106" t="s">
        <v>354</v>
      </c>
      <c r="E92" s="95"/>
      <c r="F92" s="95"/>
      <c r="G92" s="95"/>
      <c r="H92" s="95"/>
      <c r="I92" s="95"/>
      <c r="J92" s="95"/>
      <c r="K92" s="95"/>
      <c r="L92" s="95"/>
      <c r="M92" s="95"/>
      <c r="N92" s="219">
        <f>N156</f>
        <v>0</v>
      </c>
      <c r="O92" s="220"/>
      <c r="P92" s="220"/>
      <c r="Q92" s="220"/>
      <c r="R92" s="129"/>
    </row>
    <row r="93" spans="2:18" s="8" customFormat="1" ht="19.9" customHeight="1">
      <c r="B93" s="128"/>
      <c r="C93" s="95"/>
      <c r="D93" s="106" t="s">
        <v>355</v>
      </c>
      <c r="E93" s="95"/>
      <c r="F93" s="95"/>
      <c r="G93" s="95"/>
      <c r="H93" s="95"/>
      <c r="I93" s="95"/>
      <c r="J93" s="95"/>
      <c r="K93" s="95"/>
      <c r="L93" s="95"/>
      <c r="M93" s="95"/>
      <c r="N93" s="219">
        <f>N158</f>
        <v>0</v>
      </c>
      <c r="O93" s="220"/>
      <c r="P93" s="220"/>
      <c r="Q93" s="220"/>
      <c r="R93" s="129"/>
    </row>
    <row r="94" spans="2:18" s="8" customFormat="1" ht="19.9" customHeight="1">
      <c r="B94" s="128"/>
      <c r="C94" s="95"/>
      <c r="D94" s="106" t="s">
        <v>356</v>
      </c>
      <c r="E94" s="95"/>
      <c r="F94" s="95"/>
      <c r="G94" s="95"/>
      <c r="H94" s="95"/>
      <c r="I94" s="95"/>
      <c r="J94" s="95"/>
      <c r="K94" s="95"/>
      <c r="L94" s="95"/>
      <c r="M94" s="95"/>
      <c r="N94" s="219">
        <f>N160</f>
        <v>0</v>
      </c>
      <c r="O94" s="220"/>
      <c r="P94" s="220"/>
      <c r="Q94" s="220"/>
      <c r="R94" s="129"/>
    </row>
    <row r="95" spans="2:18" s="8" customFormat="1" ht="19.9" customHeight="1">
      <c r="B95" s="128"/>
      <c r="C95" s="95"/>
      <c r="D95" s="106" t="s">
        <v>357</v>
      </c>
      <c r="E95" s="95"/>
      <c r="F95" s="95"/>
      <c r="G95" s="95"/>
      <c r="H95" s="95"/>
      <c r="I95" s="95"/>
      <c r="J95" s="95"/>
      <c r="K95" s="95"/>
      <c r="L95" s="95"/>
      <c r="M95" s="95"/>
      <c r="N95" s="219">
        <f>N162</f>
        <v>0</v>
      </c>
      <c r="O95" s="220"/>
      <c r="P95" s="220"/>
      <c r="Q95" s="220"/>
      <c r="R95" s="129"/>
    </row>
    <row r="96" spans="2:18" s="8" customFormat="1" ht="19.9" customHeight="1">
      <c r="B96" s="128"/>
      <c r="C96" s="95"/>
      <c r="D96" s="106" t="s">
        <v>358</v>
      </c>
      <c r="E96" s="95"/>
      <c r="F96" s="95"/>
      <c r="G96" s="95"/>
      <c r="H96" s="95"/>
      <c r="I96" s="95"/>
      <c r="J96" s="95"/>
      <c r="K96" s="95"/>
      <c r="L96" s="95"/>
      <c r="M96" s="95"/>
      <c r="N96" s="219">
        <f>N165</f>
        <v>0</v>
      </c>
      <c r="O96" s="220"/>
      <c r="P96" s="220"/>
      <c r="Q96" s="220"/>
      <c r="R96" s="129"/>
    </row>
    <row r="97" spans="2:18" s="8" customFormat="1" ht="19.9" customHeight="1">
      <c r="B97" s="128"/>
      <c r="C97" s="95"/>
      <c r="D97" s="106" t="s">
        <v>358</v>
      </c>
      <c r="E97" s="95"/>
      <c r="F97" s="95"/>
      <c r="G97" s="95"/>
      <c r="H97" s="95"/>
      <c r="I97" s="95"/>
      <c r="J97" s="95"/>
      <c r="K97" s="95"/>
      <c r="L97" s="95"/>
      <c r="M97" s="95"/>
      <c r="N97" s="219">
        <f>N167</f>
        <v>0</v>
      </c>
      <c r="O97" s="220"/>
      <c r="P97" s="220"/>
      <c r="Q97" s="220"/>
      <c r="R97" s="129"/>
    </row>
    <row r="98" spans="2:18" s="8" customFormat="1" ht="19.9" customHeight="1">
      <c r="B98" s="128"/>
      <c r="C98" s="95"/>
      <c r="D98" s="106" t="s">
        <v>359</v>
      </c>
      <c r="E98" s="95"/>
      <c r="F98" s="95"/>
      <c r="G98" s="95"/>
      <c r="H98" s="95"/>
      <c r="I98" s="95"/>
      <c r="J98" s="95"/>
      <c r="K98" s="95"/>
      <c r="L98" s="95"/>
      <c r="M98" s="95"/>
      <c r="N98" s="219">
        <f>N169</f>
        <v>0</v>
      </c>
      <c r="O98" s="220"/>
      <c r="P98" s="220"/>
      <c r="Q98" s="220"/>
      <c r="R98" s="129"/>
    </row>
    <row r="99" spans="2:18" s="8" customFormat="1" ht="19.9" customHeight="1">
      <c r="B99" s="128"/>
      <c r="C99" s="95"/>
      <c r="D99" s="106" t="s">
        <v>360</v>
      </c>
      <c r="E99" s="95"/>
      <c r="F99" s="95"/>
      <c r="G99" s="95"/>
      <c r="H99" s="95"/>
      <c r="I99" s="95"/>
      <c r="J99" s="95"/>
      <c r="K99" s="95"/>
      <c r="L99" s="95"/>
      <c r="M99" s="95"/>
      <c r="N99" s="219">
        <f>N171</f>
        <v>0</v>
      </c>
      <c r="O99" s="220"/>
      <c r="P99" s="220"/>
      <c r="Q99" s="220"/>
      <c r="R99" s="129"/>
    </row>
    <row r="100" spans="2:18" s="8" customFormat="1" ht="19.9" customHeight="1">
      <c r="B100" s="128"/>
      <c r="C100" s="95"/>
      <c r="D100" s="106" t="s">
        <v>359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19">
        <f>N173</f>
        <v>0</v>
      </c>
      <c r="O100" s="220"/>
      <c r="P100" s="220"/>
      <c r="Q100" s="220"/>
      <c r="R100" s="129"/>
    </row>
    <row r="101" spans="2:18" s="8" customFormat="1" ht="19.9" customHeight="1">
      <c r="B101" s="128"/>
      <c r="C101" s="95"/>
      <c r="D101" s="106" t="s">
        <v>361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19">
        <f>N175</f>
        <v>0</v>
      </c>
      <c r="O101" s="220"/>
      <c r="P101" s="220"/>
      <c r="Q101" s="220"/>
      <c r="R101" s="129"/>
    </row>
    <row r="102" spans="2:18" s="8" customFormat="1" ht="19.9" customHeight="1">
      <c r="B102" s="128"/>
      <c r="C102" s="95"/>
      <c r="D102" s="106" t="s">
        <v>362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19">
        <f>N178</f>
        <v>0</v>
      </c>
      <c r="O102" s="220"/>
      <c r="P102" s="220"/>
      <c r="Q102" s="220"/>
      <c r="R102" s="129"/>
    </row>
    <row r="103" spans="2:18" s="8" customFormat="1" ht="19.9" customHeight="1">
      <c r="B103" s="128"/>
      <c r="C103" s="95"/>
      <c r="D103" s="106" t="s">
        <v>363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19">
        <f>N180</f>
        <v>0</v>
      </c>
      <c r="O103" s="220"/>
      <c r="P103" s="220"/>
      <c r="Q103" s="220"/>
      <c r="R103" s="129"/>
    </row>
    <row r="104" spans="2:18" s="8" customFormat="1" ht="19.9" customHeight="1">
      <c r="B104" s="128"/>
      <c r="C104" s="95"/>
      <c r="D104" s="106" t="s">
        <v>364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219">
        <f>N182</f>
        <v>0</v>
      </c>
      <c r="O104" s="220"/>
      <c r="P104" s="220"/>
      <c r="Q104" s="220"/>
      <c r="R104" s="129"/>
    </row>
    <row r="105" spans="2:18" s="8" customFormat="1" ht="19.9" customHeight="1">
      <c r="B105" s="128"/>
      <c r="C105" s="95"/>
      <c r="D105" s="106" t="s">
        <v>365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19">
        <f>N190</f>
        <v>0</v>
      </c>
      <c r="O105" s="220"/>
      <c r="P105" s="220"/>
      <c r="Q105" s="220"/>
      <c r="R105" s="129"/>
    </row>
    <row r="106" spans="2:18" s="8" customFormat="1" ht="19.9" customHeight="1">
      <c r="B106" s="128"/>
      <c r="C106" s="95"/>
      <c r="D106" s="106" t="s">
        <v>366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219">
        <f>N194</f>
        <v>0</v>
      </c>
      <c r="O106" s="220"/>
      <c r="P106" s="220"/>
      <c r="Q106" s="220"/>
      <c r="R106" s="129"/>
    </row>
    <row r="107" spans="2:18" s="7" customFormat="1" ht="24.95" customHeight="1">
      <c r="B107" s="124"/>
      <c r="C107" s="125"/>
      <c r="D107" s="126" t="s">
        <v>930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238">
        <f>N198</f>
        <v>0</v>
      </c>
      <c r="O107" s="239"/>
      <c r="P107" s="239"/>
      <c r="Q107" s="239"/>
      <c r="R107" s="127"/>
    </row>
    <row r="108" spans="2:18" s="7" customFormat="1" ht="24.95" customHeight="1">
      <c r="B108" s="124"/>
      <c r="C108" s="125"/>
      <c r="D108" s="126" t="s">
        <v>368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38">
        <f>N199</f>
        <v>0</v>
      </c>
      <c r="O108" s="239"/>
      <c r="P108" s="239"/>
      <c r="Q108" s="239"/>
      <c r="R108" s="127"/>
    </row>
    <row r="109" spans="2:18" s="8" customFormat="1" ht="19.9" customHeight="1">
      <c r="B109" s="128"/>
      <c r="C109" s="95"/>
      <c r="D109" s="106" t="s">
        <v>931</v>
      </c>
      <c r="E109" s="95"/>
      <c r="F109" s="95"/>
      <c r="G109" s="95"/>
      <c r="H109" s="95"/>
      <c r="I109" s="95"/>
      <c r="J109" s="95"/>
      <c r="K109" s="95"/>
      <c r="L109" s="95"/>
      <c r="M109" s="95"/>
      <c r="N109" s="219">
        <f>N200</f>
        <v>0</v>
      </c>
      <c r="O109" s="220"/>
      <c r="P109" s="220"/>
      <c r="Q109" s="220"/>
      <c r="R109" s="129"/>
    </row>
    <row r="110" spans="2:18" s="8" customFormat="1" ht="19.9" customHeight="1">
      <c r="B110" s="128"/>
      <c r="C110" s="95"/>
      <c r="D110" s="106" t="s">
        <v>932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219">
        <f>N202</f>
        <v>0</v>
      </c>
      <c r="O110" s="220"/>
      <c r="P110" s="220"/>
      <c r="Q110" s="220"/>
      <c r="R110" s="129"/>
    </row>
    <row r="111" spans="2:18" s="8" customFormat="1" ht="19.9" customHeight="1">
      <c r="B111" s="128"/>
      <c r="C111" s="95"/>
      <c r="D111" s="106" t="s">
        <v>933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219">
        <f>N206</f>
        <v>0</v>
      </c>
      <c r="O111" s="220"/>
      <c r="P111" s="220"/>
      <c r="Q111" s="220"/>
      <c r="R111" s="129"/>
    </row>
    <row r="112" spans="2:18" s="7" customFormat="1" ht="24.95" customHeight="1">
      <c r="B112" s="124"/>
      <c r="C112" s="125"/>
      <c r="D112" s="126" t="s">
        <v>581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38">
        <f>N207</f>
        <v>0</v>
      </c>
      <c r="O112" s="239"/>
      <c r="P112" s="239"/>
      <c r="Q112" s="239"/>
      <c r="R112" s="127"/>
    </row>
    <row r="113" spans="2:18" s="7" customFormat="1" ht="24.95" customHeight="1">
      <c r="B113" s="124"/>
      <c r="C113" s="125"/>
      <c r="D113" s="126" t="s">
        <v>582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238">
        <f>N208</f>
        <v>0</v>
      </c>
      <c r="O113" s="239"/>
      <c r="P113" s="239"/>
      <c r="Q113" s="239"/>
      <c r="R113" s="127"/>
    </row>
    <row r="114" spans="2:18" s="8" customFormat="1" ht="19.9" customHeight="1">
      <c r="B114" s="128"/>
      <c r="C114" s="95"/>
      <c r="D114" s="106" t="s">
        <v>934</v>
      </c>
      <c r="E114" s="95"/>
      <c r="F114" s="95"/>
      <c r="G114" s="95"/>
      <c r="H114" s="95"/>
      <c r="I114" s="95"/>
      <c r="J114" s="95"/>
      <c r="K114" s="95"/>
      <c r="L114" s="95"/>
      <c r="M114" s="95"/>
      <c r="N114" s="219">
        <f>N209</f>
        <v>0</v>
      </c>
      <c r="O114" s="220"/>
      <c r="P114" s="220"/>
      <c r="Q114" s="220"/>
      <c r="R114" s="129"/>
    </row>
    <row r="115" spans="2:18" s="8" customFormat="1" ht="19.9" customHeight="1">
      <c r="B115" s="128"/>
      <c r="C115" s="95"/>
      <c r="D115" s="106" t="s">
        <v>935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219">
        <f>N211</f>
        <v>0</v>
      </c>
      <c r="O115" s="220"/>
      <c r="P115" s="220"/>
      <c r="Q115" s="220"/>
      <c r="R115" s="129"/>
    </row>
    <row r="116" spans="2:18" s="8" customFormat="1" ht="19.9" customHeight="1">
      <c r="B116" s="128"/>
      <c r="C116" s="95"/>
      <c r="D116" s="106" t="s">
        <v>585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219">
        <f>N213</f>
        <v>0</v>
      </c>
      <c r="O116" s="220"/>
      <c r="P116" s="220"/>
      <c r="Q116" s="220"/>
      <c r="R116" s="129"/>
    </row>
    <row r="117" spans="2:18" s="8" customFormat="1" ht="19.9" customHeight="1">
      <c r="B117" s="128"/>
      <c r="C117" s="95"/>
      <c r="D117" s="106" t="s">
        <v>586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219">
        <f>N217</f>
        <v>0</v>
      </c>
      <c r="O117" s="220"/>
      <c r="P117" s="220"/>
      <c r="Q117" s="220"/>
      <c r="R117" s="129"/>
    </row>
    <row r="118" spans="2:18" s="8" customFormat="1" ht="19.9" customHeight="1">
      <c r="B118" s="128"/>
      <c r="C118" s="95"/>
      <c r="D118" s="106" t="s">
        <v>587</v>
      </c>
      <c r="E118" s="95"/>
      <c r="F118" s="95"/>
      <c r="G118" s="95"/>
      <c r="H118" s="95"/>
      <c r="I118" s="95"/>
      <c r="J118" s="95"/>
      <c r="K118" s="95"/>
      <c r="L118" s="95"/>
      <c r="M118" s="95"/>
      <c r="N118" s="219">
        <f>N222</f>
        <v>0</v>
      </c>
      <c r="O118" s="220"/>
      <c r="P118" s="220"/>
      <c r="Q118" s="220"/>
      <c r="R118" s="129"/>
    </row>
    <row r="119" spans="2:18" s="8" customFormat="1" ht="19.9" customHeight="1">
      <c r="B119" s="128"/>
      <c r="C119" s="95"/>
      <c r="D119" s="106" t="s">
        <v>588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219">
        <f>N229</f>
        <v>0</v>
      </c>
      <c r="O119" s="220"/>
      <c r="P119" s="220"/>
      <c r="Q119" s="220"/>
      <c r="R119" s="129"/>
    </row>
    <row r="120" spans="2:18" s="8" customFormat="1" ht="19.9" customHeight="1">
      <c r="B120" s="128"/>
      <c r="C120" s="95"/>
      <c r="D120" s="106" t="s">
        <v>589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219">
        <f>N231</f>
        <v>0</v>
      </c>
      <c r="O120" s="220"/>
      <c r="P120" s="220"/>
      <c r="Q120" s="220"/>
      <c r="R120" s="129"/>
    </row>
    <row r="121" spans="2:18" s="8" customFormat="1" ht="19.9" customHeight="1">
      <c r="B121" s="128"/>
      <c r="C121" s="95"/>
      <c r="D121" s="106" t="s">
        <v>590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219">
        <f>N238</f>
        <v>0</v>
      </c>
      <c r="O121" s="220"/>
      <c r="P121" s="220"/>
      <c r="Q121" s="220"/>
      <c r="R121" s="129"/>
    </row>
    <row r="122" spans="2:18" s="8" customFormat="1" ht="19.9" customHeight="1">
      <c r="B122" s="128"/>
      <c r="C122" s="95"/>
      <c r="D122" s="106" t="s">
        <v>591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219">
        <f>N240</f>
        <v>0</v>
      </c>
      <c r="O122" s="220"/>
      <c r="P122" s="220"/>
      <c r="Q122" s="220"/>
      <c r="R122" s="129"/>
    </row>
    <row r="123" spans="2:18" s="7" customFormat="1" ht="24.95" customHeight="1">
      <c r="B123" s="124"/>
      <c r="C123" s="125"/>
      <c r="D123" s="126" t="s">
        <v>592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238">
        <f>N244</f>
        <v>0</v>
      </c>
      <c r="O123" s="239"/>
      <c r="P123" s="239"/>
      <c r="Q123" s="239"/>
      <c r="R123" s="127"/>
    </row>
    <row r="124" spans="2:18" s="7" customFormat="1" ht="21.75" customHeight="1">
      <c r="B124" s="124"/>
      <c r="C124" s="125"/>
      <c r="D124" s="126" t="s">
        <v>172</v>
      </c>
      <c r="E124" s="125"/>
      <c r="F124" s="125"/>
      <c r="G124" s="125"/>
      <c r="H124" s="125"/>
      <c r="I124" s="125"/>
      <c r="J124" s="125"/>
      <c r="K124" s="125"/>
      <c r="L124" s="125"/>
      <c r="M124" s="125"/>
      <c r="N124" s="240">
        <f>N245</f>
        <v>0</v>
      </c>
      <c r="O124" s="239"/>
      <c r="P124" s="239"/>
      <c r="Q124" s="239"/>
      <c r="R124" s="127"/>
    </row>
    <row r="125" spans="2:18" s="1" customFormat="1" ht="21.7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</row>
    <row r="126" spans="2:21" s="1" customFormat="1" ht="29.25" customHeight="1">
      <c r="B126" s="31"/>
      <c r="C126" s="123" t="s">
        <v>173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241">
        <f>ROUND(N127+N128+N129+N130+N131+N132,2)</f>
        <v>0</v>
      </c>
      <c r="O126" s="204"/>
      <c r="P126" s="204"/>
      <c r="Q126" s="204"/>
      <c r="R126" s="33"/>
      <c r="T126" s="130"/>
      <c r="U126" s="131" t="s">
        <v>38</v>
      </c>
    </row>
    <row r="127" spans="2:65" s="1" customFormat="1" ht="18" customHeight="1">
      <c r="B127" s="132"/>
      <c r="C127" s="133"/>
      <c r="D127" s="227" t="s">
        <v>174</v>
      </c>
      <c r="E127" s="242"/>
      <c r="F127" s="242"/>
      <c r="G127" s="242"/>
      <c r="H127" s="242"/>
      <c r="I127" s="133"/>
      <c r="J127" s="133"/>
      <c r="K127" s="133"/>
      <c r="L127" s="133"/>
      <c r="M127" s="133"/>
      <c r="N127" s="228">
        <f>ROUND(N89*T127,2)</f>
        <v>0</v>
      </c>
      <c r="O127" s="242"/>
      <c r="P127" s="242"/>
      <c r="Q127" s="242"/>
      <c r="R127" s="134"/>
      <c r="S127" s="133"/>
      <c r="T127" s="135"/>
      <c r="U127" s="136" t="s">
        <v>39</v>
      </c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8" t="s">
        <v>175</v>
      </c>
      <c r="AZ127" s="137"/>
      <c r="BA127" s="137"/>
      <c r="BB127" s="137"/>
      <c r="BC127" s="137"/>
      <c r="BD127" s="137"/>
      <c r="BE127" s="139">
        <f aca="true" t="shared" si="0" ref="BE127:BE132">IF(U127="základní",N127,0)</f>
        <v>0</v>
      </c>
      <c r="BF127" s="139">
        <f aca="true" t="shared" si="1" ref="BF127:BF132">IF(U127="snížená",N127,0)</f>
        <v>0</v>
      </c>
      <c r="BG127" s="139">
        <f aca="true" t="shared" si="2" ref="BG127:BG132">IF(U127="zákl. přenesená",N127,0)</f>
        <v>0</v>
      </c>
      <c r="BH127" s="139">
        <f aca="true" t="shared" si="3" ref="BH127:BH132">IF(U127="sníž. přenesená",N127,0)</f>
        <v>0</v>
      </c>
      <c r="BI127" s="139">
        <f aca="true" t="shared" si="4" ref="BI127:BI132">IF(U127="nulová",N127,0)</f>
        <v>0</v>
      </c>
      <c r="BJ127" s="138" t="s">
        <v>9</v>
      </c>
      <c r="BK127" s="137"/>
      <c r="BL127" s="137"/>
      <c r="BM127" s="137"/>
    </row>
    <row r="128" spans="2:65" s="1" customFormat="1" ht="18" customHeight="1">
      <c r="B128" s="132"/>
      <c r="C128" s="133"/>
      <c r="D128" s="227" t="s">
        <v>176</v>
      </c>
      <c r="E128" s="242"/>
      <c r="F128" s="242"/>
      <c r="G128" s="242"/>
      <c r="H128" s="242"/>
      <c r="I128" s="133"/>
      <c r="J128" s="133"/>
      <c r="K128" s="133"/>
      <c r="L128" s="133"/>
      <c r="M128" s="133"/>
      <c r="N128" s="228">
        <f>ROUND(N89*T128,2)</f>
        <v>0</v>
      </c>
      <c r="O128" s="242"/>
      <c r="P128" s="242"/>
      <c r="Q128" s="242"/>
      <c r="R128" s="134"/>
      <c r="S128" s="133"/>
      <c r="T128" s="135"/>
      <c r="U128" s="136" t="s">
        <v>39</v>
      </c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8" t="s">
        <v>175</v>
      </c>
      <c r="AZ128" s="137"/>
      <c r="BA128" s="137"/>
      <c r="BB128" s="137"/>
      <c r="BC128" s="137"/>
      <c r="BD128" s="137"/>
      <c r="BE128" s="139">
        <f t="shared" si="0"/>
        <v>0</v>
      </c>
      <c r="BF128" s="139">
        <f t="shared" si="1"/>
        <v>0</v>
      </c>
      <c r="BG128" s="139">
        <f t="shared" si="2"/>
        <v>0</v>
      </c>
      <c r="BH128" s="139">
        <f t="shared" si="3"/>
        <v>0</v>
      </c>
      <c r="BI128" s="139">
        <f t="shared" si="4"/>
        <v>0</v>
      </c>
      <c r="BJ128" s="138" t="s">
        <v>9</v>
      </c>
      <c r="BK128" s="137"/>
      <c r="BL128" s="137"/>
      <c r="BM128" s="137"/>
    </row>
    <row r="129" spans="2:65" s="1" customFormat="1" ht="18" customHeight="1">
      <c r="B129" s="132"/>
      <c r="C129" s="133"/>
      <c r="D129" s="227" t="s">
        <v>177</v>
      </c>
      <c r="E129" s="242"/>
      <c r="F129" s="242"/>
      <c r="G129" s="242"/>
      <c r="H129" s="242"/>
      <c r="I129" s="133"/>
      <c r="J129" s="133"/>
      <c r="K129" s="133"/>
      <c r="L129" s="133"/>
      <c r="M129" s="133"/>
      <c r="N129" s="228">
        <f>ROUND(N89*T129,2)</f>
        <v>0</v>
      </c>
      <c r="O129" s="242"/>
      <c r="P129" s="242"/>
      <c r="Q129" s="242"/>
      <c r="R129" s="134"/>
      <c r="S129" s="133"/>
      <c r="T129" s="135"/>
      <c r="U129" s="136" t="s">
        <v>39</v>
      </c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8" t="s">
        <v>175</v>
      </c>
      <c r="AZ129" s="137"/>
      <c r="BA129" s="137"/>
      <c r="BB129" s="137"/>
      <c r="BC129" s="137"/>
      <c r="BD129" s="137"/>
      <c r="BE129" s="139">
        <f t="shared" si="0"/>
        <v>0</v>
      </c>
      <c r="BF129" s="139">
        <f t="shared" si="1"/>
        <v>0</v>
      </c>
      <c r="BG129" s="139">
        <f t="shared" si="2"/>
        <v>0</v>
      </c>
      <c r="BH129" s="139">
        <f t="shared" si="3"/>
        <v>0</v>
      </c>
      <c r="BI129" s="139">
        <f t="shared" si="4"/>
        <v>0</v>
      </c>
      <c r="BJ129" s="138" t="s">
        <v>9</v>
      </c>
      <c r="BK129" s="137"/>
      <c r="BL129" s="137"/>
      <c r="BM129" s="137"/>
    </row>
    <row r="130" spans="2:65" s="1" customFormat="1" ht="18" customHeight="1">
      <c r="B130" s="132"/>
      <c r="C130" s="133"/>
      <c r="D130" s="227" t="s">
        <v>178</v>
      </c>
      <c r="E130" s="242"/>
      <c r="F130" s="242"/>
      <c r="G130" s="242"/>
      <c r="H130" s="242"/>
      <c r="I130" s="133"/>
      <c r="J130" s="133"/>
      <c r="K130" s="133"/>
      <c r="L130" s="133"/>
      <c r="M130" s="133"/>
      <c r="N130" s="228">
        <f>ROUND(N89*T130,2)</f>
        <v>0</v>
      </c>
      <c r="O130" s="242"/>
      <c r="P130" s="242"/>
      <c r="Q130" s="242"/>
      <c r="R130" s="134"/>
      <c r="S130" s="133"/>
      <c r="T130" s="135"/>
      <c r="U130" s="136" t="s">
        <v>39</v>
      </c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8" t="s">
        <v>175</v>
      </c>
      <c r="AZ130" s="137"/>
      <c r="BA130" s="137"/>
      <c r="BB130" s="137"/>
      <c r="BC130" s="137"/>
      <c r="BD130" s="137"/>
      <c r="BE130" s="139">
        <f t="shared" si="0"/>
        <v>0</v>
      </c>
      <c r="BF130" s="139">
        <f t="shared" si="1"/>
        <v>0</v>
      </c>
      <c r="BG130" s="139">
        <f t="shared" si="2"/>
        <v>0</v>
      </c>
      <c r="BH130" s="139">
        <f t="shared" si="3"/>
        <v>0</v>
      </c>
      <c r="BI130" s="139">
        <f t="shared" si="4"/>
        <v>0</v>
      </c>
      <c r="BJ130" s="138" t="s">
        <v>9</v>
      </c>
      <c r="BK130" s="137"/>
      <c r="BL130" s="137"/>
      <c r="BM130" s="137"/>
    </row>
    <row r="131" spans="2:65" s="1" customFormat="1" ht="18" customHeight="1">
      <c r="B131" s="132"/>
      <c r="C131" s="133"/>
      <c r="D131" s="227" t="s">
        <v>179</v>
      </c>
      <c r="E131" s="242"/>
      <c r="F131" s="242"/>
      <c r="G131" s="242"/>
      <c r="H131" s="242"/>
      <c r="I131" s="133"/>
      <c r="J131" s="133"/>
      <c r="K131" s="133"/>
      <c r="L131" s="133"/>
      <c r="M131" s="133"/>
      <c r="N131" s="228">
        <f>ROUND(N89*T131,2)</f>
        <v>0</v>
      </c>
      <c r="O131" s="242"/>
      <c r="P131" s="242"/>
      <c r="Q131" s="242"/>
      <c r="R131" s="134"/>
      <c r="S131" s="133"/>
      <c r="T131" s="135"/>
      <c r="U131" s="136" t="s">
        <v>39</v>
      </c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8" t="s">
        <v>175</v>
      </c>
      <c r="AZ131" s="137"/>
      <c r="BA131" s="137"/>
      <c r="BB131" s="137"/>
      <c r="BC131" s="137"/>
      <c r="BD131" s="137"/>
      <c r="BE131" s="139">
        <f t="shared" si="0"/>
        <v>0</v>
      </c>
      <c r="BF131" s="139">
        <f t="shared" si="1"/>
        <v>0</v>
      </c>
      <c r="BG131" s="139">
        <f t="shared" si="2"/>
        <v>0</v>
      </c>
      <c r="BH131" s="139">
        <f t="shared" si="3"/>
        <v>0</v>
      </c>
      <c r="BI131" s="139">
        <f t="shared" si="4"/>
        <v>0</v>
      </c>
      <c r="BJ131" s="138" t="s">
        <v>9</v>
      </c>
      <c r="BK131" s="137"/>
      <c r="BL131" s="137"/>
      <c r="BM131" s="137"/>
    </row>
    <row r="132" spans="2:65" s="1" customFormat="1" ht="18" customHeight="1">
      <c r="B132" s="132"/>
      <c r="C132" s="133"/>
      <c r="D132" s="140" t="s">
        <v>180</v>
      </c>
      <c r="E132" s="133"/>
      <c r="F132" s="133"/>
      <c r="G132" s="133"/>
      <c r="H132" s="133"/>
      <c r="I132" s="133"/>
      <c r="J132" s="133"/>
      <c r="K132" s="133"/>
      <c r="L132" s="133"/>
      <c r="M132" s="133"/>
      <c r="N132" s="228">
        <f>ROUND(N89*T132,2)</f>
        <v>0</v>
      </c>
      <c r="O132" s="242"/>
      <c r="P132" s="242"/>
      <c r="Q132" s="242"/>
      <c r="R132" s="134"/>
      <c r="S132" s="133"/>
      <c r="T132" s="141"/>
      <c r="U132" s="142" t="s">
        <v>39</v>
      </c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8" t="s">
        <v>181</v>
      </c>
      <c r="AZ132" s="137"/>
      <c r="BA132" s="137"/>
      <c r="BB132" s="137"/>
      <c r="BC132" s="137"/>
      <c r="BD132" s="137"/>
      <c r="BE132" s="139">
        <f t="shared" si="0"/>
        <v>0</v>
      </c>
      <c r="BF132" s="139">
        <f t="shared" si="1"/>
        <v>0</v>
      </c>
      <c r="BG132" s="139">
        <f t="shared" si="2"/>
        <v>0</v>
      </c>
      <c r="BH132" s="139">
        <f t="shared" si="3"/>
        <v>0</v>
      </c>
      <c r="BI132" s="139">
        <f t="shared" si="4"/>
        <v>0</v>
      </c>
      <c r="BJ132" s="138" t="s">
        <v>9</v>
      </c>
      <c r="BK132" s="137"/>
      <c r="BL132" s="137"/>
      <c r="BM132" s="137"/>
    </row>
    <row r="133" spans="2:18" s="1" customFormat="1" ht="13.5"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3"/>
    </row>
    <row r="134" spans="2:18" s="1" customFormat="1" ht="29.25" customHeight="1">
      <c r="B134" s="31"/>
      <c r="C134" s="115" t="s">
        <v>150</v>
      </c>
      <c r="D134" s="116"/>
      <c r="E134" s="116"/>
      <c r="F134" s="116"/>
      <c r="G134" s="116"/>
      <c r="H134" s="116"/>
      <c r="I134" s="116"/>
      <c r="J134" s="116"/>
      <c r="K134" s="116"/>
      <c r="L134" s="225">
        <f>ROUND(SUM(N89+N126),2)</f>
        <v>0</v>
      </c>
      <c r="M134" s="237"/>
      <c r="N134" s="237"/>
      <c r="O134" s="237"/>
      <c r="P134" s="237"/>
      <c r="Q134" s="237"/>
      <c r="R134" s="33"/>
    </row>
    <row r="135" spans="2:18" s="1" customFormat="1" ht="6.95" customHeight="1">
      <c r="B135" s="55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7"/>
    </row>
    <row r="139" spans="2:18" s="1" customFormat="1" ht="6.95" customHeight="1">
      <c r="B139" s="58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60"/>
    </row>
    <row r="140" spans="2:18" s="1" customFormat="1" ht="36.95" customHeight="1">
      <c r="B140" s="31"/>
      <c r="C140" s="185" t="s">
        <v>182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33"/>
    </row>
    <row r="141" spans="2:18" s="1" customFormat="1" ht="6.95" customHeight="1"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3"/>
    </row>
    <row r="142" spans="2:18" s="1" customFormat="1" ht="30" customHeight="1">
      <c r="B142" s="31"/>
      <c r="C142" s="26" t="s">
        <v>18</v>
      </c>
      <c r="D142" s="32"/>
      <c r="E142" s="32"/>
      <c r="F142" s="229" t="str">
        <f>F6</f>
        <v>ODOLOV</v>
      </c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32"/>
      <c r="R142" s="33"/>
    </row>
    <row r="143" spans="2:18" ht="30" customHeight="1">
      <c r="B143" s="18"/>
      <c r="C143" s="26" t="s">
        <v>153</v>
      </c>
      <c r="D143" s="19"/>
      <c r="E143" s="19"/>
      <c r="F143" s="229" t="s">
        <v>605</v>
      </c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9"/>
      <c r="R143" s="20"/>
    </row>
    <row r="144" spans="2:18" s="1" customFormat="1" ht="36.95" customHeight="1">
      <c r="B144" s="31"/>
      <c r="C144" s="65" t="s">
        <v>155</v>
      </c>
      <c r="D144" s="32"/>
      <c r="E144" s="32"/>
      <c r="F144" s="205" t="str">
        <f>F8</f>
        <v>MR a EL - M + R a ELEKTROINSTALACE</v>
      </c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32"/>
      <c r="R144" s="33"/>
    </row>
    <row r="145" spans="2:18" s="1" customFormat="1" ht="6.95" customHeight="1">
      <c r="B145" s="31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3"/>
    </row>
    <row r="146" spans="2:18" s="1" customFormat="1" ht="18" customHeight="1">
      <c r="B146" s="31"/>
      <c r="C146" s="26" t="s">
        <v>22</v>
      </c>
      <c r="D146" s="32"/>
      <c r="E146" s="32"/>
      <c r="F146" s="24" t="str">
        <f>F10</f>
        <v xml:space="preserve"> </v>
      </c>
      <c r="G146" s="32"/>
      <c r="H146" s="32"/>
      <c r="I146" s="32"/>
      <c r="J146" s="32"/>
      <c r="K146" s="26" t="s">
        <v>24</v>
      </c>
      <c r="L146" s="32"/>
      <c r="M146" s="235" t="str">
        <f>IF(O10="","",O10)</f>
        <v>8.7.2016</v>
      </c>
      <c r="N146" s="204"/>
      <c r="O146" s="204"/>
      <c r="P146" s="204"/>
      <c r="Q146" s="32"/>
      <c r="R146" s="33"/>
    </row>
    <row r="147" spans="2:18" s="1" customFormat="1" ht="6.95" customHeight="1">
      <c r="B147" s="31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3"/>
    </row>
    <row r="148" spans="2:18" s="1" customFormat="1" ht="15">
      <c r="B148" s="31"/>
      <c r="C148" s="26" t="s">
        <v>26</v>
      </c>
      <c r="D148" s="32"/>
      <c r="E148" s="32"/>
      <c r="F148" s="24" t="str">
        <f>E13</f>
        <v xml:space="preserve"> </v>
      </c>
      <c r="G148" s="32"/>
      <c r="H148" s="32"/>
      <c r="I148" s="32"/>
      <c r="J148" s="32"/>
      <c r="K148" s="26" t="s">
        <v>31</v>
      </c>
      <c r="L148" s="32"/>
      <c r="M148" s="190" t="str">
        <f>E19</f>
        <v xml:space="preserve"> </v>
      </c>
      <c r="N148" s="204"/>
      <c r="O148" s="204"/>
      <c r="P148" s="204"/>
      <c r="Q148" s="204"/>
      <c r="R148" s="33"/>
    </row>
    <row r="149" spans="2:18" s="1" customFormat="1" ht="14.45" customHeight="1">
      <c r="B149" s="31"/>
      <c r="C149" s="26" t="s">
        <v>29</v>
      </c>
      <c r="D149" s="32"/>
      <c r="E149" s="32"/>
      <c r="F149" s="24" t="str">
        <f>IF(E16="","",E16)</f>
        <v>Vyplň údaj</v>
      </c>
      <c r="G149" s="32"/>
      <c r="H149" s="32"/>
      <c r="I149" s="32"/>
      <c r="J149" s="32"/>
      <c r="K149" s="26" t="s">
        <v>33</v>
      </c>
      <c r="L149" s="32"/>
      <c r="M149" s="190" t="str">
        <f>E22</f>
        <v xml:space="preserve"> </v>
      </c>
      <c r="N149" s="204"/>
      <c r="O149" s="204"/>
      <c r="P149" s="204"/>
      <c r="Q149" s="204"/>
      <c r="R149" s="33"/>
    </row>
    <row r="150" spans="2:18" s="1" customFormat="1" ht="10.35" customHeight="1"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3"/>
    </row>
    <row r="151" spans="2:27" s="9" customFormat="1" ht="29.25" customHeight="1">
      <c r="B151" s="143"/>
      <c r="C151" s="144" t="s">
        <v>183</v>
      </c>
      <c r="D151" s="145" t="s">
        <v>184</v>
      </c>
      <c r="E151" s="145" t="s">
        <v>56</v>
      </c>
      <c r="F151" s="243" t="s">
        <v>185</v>
      </c>
      <c r="G151" s="244"/>
      <c r="H151" s="244"/>
      <c r="I151" s="244"/>
      <c r="J151" s="145" t="s">
        <v>186</v>
      </c>
      <c r="K151" s="145" t="s">
        <v>187</v>
      </c>
      <c r="L151" s="245" t="s">
        <v>188</v>
      </c>
      <c r="M151" s="244"/>
      <c r="N151" s="243" t="s">
        <v>160</v>
      </c>
      <c r="O151" s="244"/>
      <c r="P151" s="244"/>
      <c r="Q151" s="246"/>
      <c r="R151" s="146"/>
      <c r="T151" s="73" t="s">
        <v>189</v>
      </c>
      <c r="U151" s="74" t="s">
        <v>38</v>
      </c>
      <c r="V151" s="74" t="s">
        <v>190</v>
      </c>
      <c r="W151" s="74" t="s">
        <v>191</v>
      </c>
      <c r="X151" s="74" t="s">
        <v>192</v>
      </c>
      <c r="Y151" s="74" t="s">
        <v>193</v>
      </c>
      <c r="Z151" s="74" t="s">
        <v>194</v>
      </c>
      <c r="AA151" s="75" t="s">
        <v>195</v>
      </c>
    </row>
    <row r="152" spans="2:63" s="1" customFormat="1" ht="29.25" customHeight="1">
      <c r="B152" s="31"/>
      <c r="C152" s="77" t="s">
        <v>157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260">
        <f>BK152</f>
        <v>0</v>
      </c>
      <c r="O152" s="261"/>
      <c r="P152" s="261"/>
      <c r="Q152" s="261"/>
      <c r="R152" s="33"/>
      <c r="T152" s="76"/>
      <c r="U152" s="47"/>
      <c r="V152" s="47"/>
      <c r="W152" s="147">
        <f>W153+W198+W199+W207+W208+W244+W245</f>
        <v>0</v>
      </c>
      <c r="X152" s="47"/>
      <c r="Y152" s="147">
        <f>Y153+Y198+Y199+Y207+Y208+Y244+Y245</f>
        <v>0</v>
      </c>
      <c r="Z152" s="47"/>
      <c r="AA152" s="148">
        <f>AA153+AA198+AA199+AA207+AA208+AA244+AA245</f>
        <v>0</v>
      </c>
      <c r="AT152" s="14" t="s">
        <v>73</v>
      </c>
      <c r="AU152" s="14" t="s">
        <v>162</v>
      </c>
      <c r="BK152" s="149">
        <f>BK153+BK198+BK199+BK207+BK208+BK244+BK245</f>
        <v>0</v>
      </c>
    </row>
    <row r="153" spans="2:63" s="10" customFormat="1" ht="37.35" customHeight="1">
      <c r="B153" s="150"/>
      <c r="C153" s="151"/>
      <c r="D153" s="152" t="s">
        <v>929</v>
      </c>
      <c r="E153" s="152"/>
      <c r="F153" s="152"/>
      <c r="G153" s="152"/>
      <c r="H153" s="152"/>
      <c r="I153" s="152"/>
      <c r="J153" s="152"/>
      <c r="K153" s="152"/>
      <c r="L153" s="152"/>
      <c r="M153" s="152"/>
      <c r="N153" s="240">
        <f>BK153</f>
        <v>0</v>
      </c>
      <c r="O153" s="238"/>
      <c r="P153" s="238"/>
      <c r="Q153" s="238"/>
      <c r="R153" s="153"/>
      <c r="T153" s="154"/>
      <c r="U153" s="151"/>
      <c r="V153" s="151"/>
      <c r="W153" s="155">
        <f>W154+W156+W158+W160+W162+W165+W167+W169+W171+W173+W175+W178+W180+W182+W190+W194</f>
        <v>0</v>
      </c>
      <c r="X153" s="151"/>
      <c r="Y153" s="155">
        <f>Y154+Y156+Y158+Y160+Y162+Y165+Y167+Y169+Y171+Y173+Y175+Y178+Y180+Y182+Y190+Y194</f>
        <v>0</v>
      </c>
      <c r="Z153" s="151"/>
      <c r="AA153" s="156">
        <f>AA154+AA156+AA158+AA160+AA162+AA165+AA167+AA169+AA171+AA173+AA175+AA178+AA180+AA182+AA190+AA194</f>
        <v>0</v>
      </c>
      <c r="AR153" s="157" t="s">
        <v>9</v>
      </c>
      <c r="AT153" s="158" t="s">
        <v>73</v>
      </c>
      <c r="AU153" s="158" t="s">
        <v>74</v>
      </c>
      <c r="AY153" s="157" t="s">
        <v>196</v>
      </c>
      <c r="BK153" s="159">
        <f>BK154+BK156+BK158+BK160+BK162+BK165+BK167+BK169+BK171+BK173+BK175+BK178+BK180+BK182+BK190+BK194</f>
        <v>0</v>
      </c>
    </row>
    <row r="154" spans="2:63" s="10" customFormat="1" ht="19.9" customHeight="1">
      <c r="B154" s="150"/>
      <c r="C154" s="151"/>
      <c r="D154" s="160" t="s">
        <v>353</v>
      </c>
      <c r="E154" s="160"/>
      <c r="F154" s="160"/>
      <c r="G154" s="160"/>
      <c r="H154" s="160"/>
      <c r="I154" s="160"/>
      <c r="J154" s="160"/>
      <c r="K154" s="160"/>
      <c r="L154" s="160"/>
      <c r="M154" s="160"/>
      <c r="N154" s="262">
        <f>BK154</f>
        <v>0</v>
      </c>
      <c r="O154" s="263"/>
      <c r="P154" s="263"/>
      <c r="Q154" s="263"/>
      <c r="R154" s="153"/>
      <c r="T154" s="154"/>
      <c r="U154" s="151"/>
      <c r="V154" s="151"/>
      <c r="W154" s="155">
        <f>W155</f>
        <v>0</v>
      </c>
      <c r="X154" s="151"/>
      <c r="Y154" s="155">
        <f>Y155</f>
        <v>0</v>
      </c>
      <c r="Z154" s="151"/>
      <c r="AA154" s="156">
        <f>AA155</f>
        <v>0</v>
      </c>
      <c r="AR154" s="157" t="s">
        <v>9</v>
      </c>
      <c r="AT154" s="158" t="s">
        <v>73</v>
      </c>
      <c r="AU154" s="158" t="s">
        <v>9</v>
      </c>
      <c r="AY154" s="157" t="s">
        <v>196</v>
      </c>
      <c r="BK154" s="159">
        <f>BK155</f>
        <v>0</v>
      </c>
    </row>
    <row r="155" spans="2:65" s="1" customFormat="1" ht="22.5" customHeight="1">
      <c r="B155" s="132"/>
      <c r="C155" s="168" t="s">
        <v>74</v>
      </c>
      <c r="D155" s="168" t="s">
        <v>217</v>
      </c>
      <c r="E155" s="169" t="s">
        <v>384</v>
      </c>
      <c r="F155" s="252" t="s">
        <v>385</v>
      </c>
      <c r="G155" s="251"/>
      <c r="H155" s="251"/>
      <c r="I155" s="251"/>
      <c r="J155" s="170" t="s">
        <v>386</v>
      </c>
      <c r="K155" s="171">
        <v>1</v>
      </c>
      <c r="L155" s="253">
        <v>0</v>
      </c>
      <c r="M155" s="251"/>
      <c r="N155" s="254">
        <f>ROUND(L155*K155,0)</f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>V155*K155</f>
        <v>0</v>
      </c>
      <c r="X155" s="166">
        <v>0</v>
      </c>
      <c r="Y155" s="166">
        <f>X155*K155</f>
        <v>0</v>
      </c>
      <c r="Z155" s="166">
        <v>0</v>
      </c>
      <c r="AA155" s="167">
        <f>Z155*K155</f>
        <v>0</v>
      </c>
      <c r="AR155" s="14" t="s">
        <v>212</v>
      </c>
      <c r="AT155" s="14" t="s">
        <v>217</v>
      </c>
      <c r="AU155" s="14" t="s">
        <v>84</v>
      </c>
      <c r="AY155" s="14" t="s">
        <v>196</v>
      </c>
      <c r="BE155" s="110">
        <f>IF(U155="základní",N155,0)</f>
        <v>0</v>
      </c>
      <c r="BF155" s="110">
        <f>IF(U155="snížená",N155,0)</f>
        <v>0</v>
      </c>
      <c r="BG155" s="110">
        <f>IF(U155="zákl. přenesená",N155,0)</f>
        <v>0</v>
      </c>
      <c r="BH155" s="110">
        <f>IF(U155="sníž. přenesená",N155,0)</f>
        <v>0</v>
      </c>
      <c r="BI155" s="110">
        <f>IF(U155="nulová",N155,0)</f>
        <v>0</v>
      </c>
      <c r="BJ155" s="14" t="s">
        <v>9</v>
      </c>
      <c r="BK155" s="110">
        <f>ROUND(L155*K155,0)</f>
        <v>0</v>
      </c>
      <c r="BL155" s="14" t="s">
        <v>212</v>
      </c>
      <c r="BM155" s="14" t="s">
        <v>84</v>
      </c>
    </row>
    <row r="156" spans="2:63" s="10" customFormat="1" ht="29.85" customHeight="1">
      <c r="B156" s="150"/>
      <c r="C156" s="151"/>
      <c r="D156" s="160" t="s">
        <v>354</v>
      </c>
      <c r="E156" s="160"/>
      <c r="F156" s="160"/>
      <c r="G156" s="160"/>
      <c r="H156" s="160"/>
      <c r="I156" s="160"/>
      <c r="J156" s="160"/>
      <c r="K156" s="160"/>
      <c r="L156" s="160"/>
      <c r="M156" s="160"/>
      <c r="N156" s="264">
        <f>BK156</f>
        <v>0</v>
      </c>
      <c r="O156" s="265"/>
      <c r="P156" s="265"/>
      <c r="Q156" s="265"/>
      <c r="R156" s="153"/>
      <c r="T156" s="154"/>
      <c r="U156" s="151"/>
      <c r="V156" s="151"/>
      <c r="W156" s="155">
        <f>W157</f>
        <v>0</v>
      </c>
      <c r="X156" s="151"/>
      <c r="Y156" s="155">
        <f>Y157</f>
        <v>0</v>
      </c>
      <c r="Z156" s="151"/>
      <c r="AA156" s="156">
        <f>AA157</f>
        <v>0</v>
      </c>
      <c r="AR156" s="157" t="s">
        <v>9</v>
      </c>
      <c r="AT156" s="158" t="s">
        <v>73</v>
      </c>
      <c r="AU156" s="158" t="s">
        <v>9</v>
      </c>
      <c r="AY156" s="157" t="s">
        <v>196</v>
      </c>
      <c r="BK156" s="159">
        <f>BK157</f>
        <v>0</v>
      </c>
    </row>
    <row r="157" spans="2:65" s="1" customFormat="1" ht="31.5" customHeight="1">
      <c r="B157" s="132"/>
      <c r="C157" s="168" t="s">
        <v>74</v>
      </c>
      <c r="D157" s="168" t="s">
        <v>217</v>
      </c>
      <c r="E157" s="169" t="s">
        <v>936</v>
      </c>
      <c r="F157" s="252" t="s">
        <v>388</v>
      </c>
      <c r="G157" s="251"/>
      <c r="H157" s="251"/>
      <c r="I157" s="251"/>
      <c r="J157" s="170" t="s">
        <v>386</v>
      </c>
      <c r="K157" s="171">
        <v>1</v>
      </c>
      <c r="L157" s="253">
        <v>0</v>
      </c>
      <c r="M157" s="251"/>
      <c r="N157" s="254">
        <f>ROUND(L157*K157,0)</f>
        <v>0</v>
      </c>
      <c r="O157" s="251"/>
      <c r="P157" s="251"/>
      <c r="Q157" s="251"/>
      <c r="R157" s="134"/>
      <c r="T157" s="165" t="s">
        <v>3</v>
      </c>
      <c r="U157" s="40" t="s">
        <v>39</v>
      </c>
      <c r="V157" s="32"/>
      <c r="W157" s="166">
        <f>V157*K157</f>
        <v>0</v>
      </c>
      <c r="X157" s="166">
        <v>0</v>
      </c>
      <c r="Y157" s="166">
        <f>X157*K157</f>
        <v>0</v>
      </c>
      <c r="Z157" s="166">
        <v>0</v>
      </c>
      <c r="AA157" s="167">
        <f>Z157*K157</f>
        <v>0</v>
      </c>
      <c r="AR157" s="14" t="s">
        <v>212</v>
      </c>
      <c r="AT157" s="14" t="s">
        <v>217</v>
      </c>
      <c r="AU157" s="14" t="s">
        <v>84</v>
      </c>
      <c r="AY157" s="14" t="s">
        <v>196</v>
      </c>
      <c r="BE157" s="110">
        <f>IF(U157="základní",N157,0)</f>
        <v>0</v>
      </c>
      <c r="BF157" s="110">
        <f>IF(U157="snížená",N157,0)</f>
        <v>0</v>
      </c>
      <c r="BG157" s="110">
        <f>IF(U157="zákl. přenesená",N157,0)</f>
        <v>0</v>
      </c>
      <c r="BH157" s="110">
        <f>IF(U157="sníž. přenesená",N157,0)</f>
        <v>0</v>
      </c>
      <c r="BI157" s="110">
        <f>IF(U157="nulová",N157,0)</f>
        <v>0</v>
      </c>
      <c r="BJ157" s="14" t="s">
        <v>9</v>
      </c>
      <c r="BK157" s="110">
        <f>ROUND(L157*K157,0)</f>
        <v>0</v>
      </c>
      <c r="BL157" s="14" t="s">
        <v>212</v>
      </c>
      <c r="BM157" s="14" t="s">
        <v>212</v>
      </c>
    </row>
    <row r="158" spans="2:63" s="10" customFormat="1" ht="29.85" customHeight="1">
      <c r="B158" s="150"/>
      <c r="C158" s="151"/>
      <c r="D158" s="160" t="s">
        <v>355</v>
      </c>
      <c r="E158" s="160"/>
      <c r="F158" s="160"/>
      <c r="G158" s="160"/>
      <c r="H158" s="160"/>
      <c r="I158" s="160"/>
      <c r="J158" s="160"/>
      <c r="K158" s="160"/>
      <c r="L158" s="160"/>
      <c r="M158" s="160"/>
      <c r="N158" s="264">
        <f>BK158</f>
        <v>0</v>
      </c>
      <c r="O158" s="265"/>
      <c r="P158" s="265"/>
      <c r="Q158" s="265"/>
      <c r="R158" s="153"/>
      <c r="T158" s="154"/>
      <c r="U158" s="151"/>
      <c r="V158" s="151"/>
      <c r="W158" s="155">
        <f>W159</f>
        <v>0</v>
      </c>
      <c r="X158" s="151"/>
      <c r="Y158" s="155">
        <f>Y159</f>
        <v>0</v>
      </c>
      <c r="Z158" s="151"/>
      <c r="AA158" s="156">
        <f>AA159</f>
        <v>0</v>
      </c>
      <c r="AR158" s="157" t="s">
        <v>9</v>
      </c>
      <c r="AT158" s="158" t="s">
        <v>73</v>
      </c>
      <c r="AU158" s="158" t="s">
        <v>9</v>
      </c>
      <c r="AY158" s="157" t="s">
        <v>196</v>
      </c>
      <c r="BK158" s="159">
        <f>BK159</f>
        <v>0</v>
      </c>
    </row>
    <row r="159" spans="2:65" s="1" customFormat="1" ht="57" customHeight="1">
      <c r="B159" s="132"/>
      <c r="C159" s="168" t="s">
        <v>74</v>
      </c>
      <c r="D159" s="168" t="s">
        <v>217</v>
      </c>
      <c r="E159" s="169" t="s">
        <v>937</v>
      </c>
      <c r="F159" s="252" t="s">
        <v>938</v>
      </c>
      <c r="G159" s="251"/>
      <c r="H159" s="251"/>
      <c r="I159" s="251"/>
      <c r="J159" s="170" t="s">
        <v>386</v>
      </c>
      <c r="K159" s="171">
        <v>1</v>
      </c>
      <c r="L159" s="253">
        <v>0</v>
      </c>
      <c r="M159" s="251"/>
      <c r="N159" s="254">
        <f>ROUND(L159*K159,0)</f>
        <v>0</v>
      </c>
      <c r="O159" s="251"/>
      <c r="P159" s="251"/>
      <c r="Q159" s="251"/>
      <c r="R159" s="134"/>
      <c r="T159" s="165" t="s">
        <v>3</v>
      </c>
      <c r="U159" s="40" t="s">
        <v>39</v>
      </c>
      <c r="V159" s="32"/>
      <c r="W159" s="166">
        <f>V159*K159</f>
        <v>0</v>
      </c>
      <c r="X159" s="166">
        <v>0</v>
      </c>
      <c r="Y159" s="166">
        <f>X159*K159</f>
        <v>0</v>
      </c>
      <c r="Z159" s="166">
        <v>0</v>
      </c>
      <c r="AA159" s="167">
        <f>Z159*K159</f>
        <v>0</v>
      </c>
      <c r="AR159" s="14" t="s">
        <v>212</v>
      </c>
      <c r="AT159" s="14" t="s">
        <v>217</v>
      </c>
      <c r="AU159" s="14" t="s">
        <v>84</v>
      </c>
      <c r="AY159" s="14" t="s">
        <v>196</v>
      </c>
      <c r="BE159" s="110">
        <f>IF(U159="základní",N159,0)</f>
        <v>0</v>
      </c>
      <c r="BF159" s="110">
        <f>IF(U159="snížená",N159,0)</f>
        <v>0</v>
      </c>
      <c r="BG159" s="110">
        <f>IF(U159="zákl. přenesená",N159,0)</f>
        <v>0</v>
      </c>
      <c r="BH159" s="110">
        <f>IF(U159="sníž. přenesená",N159,0)</f>
        <v>0</v>
      </c>
      <c r="BI159" s="110">
        <f>IF(U159="nulová",N159,0)</f>
        <v>0</v>
      </c>
      <c r="BJ159" s="14" t="s">
        <v>9</v>
      </c>
      <c r="BK159" s="110">
        <f>ROUND(L159*K159,0)</f>
        <v>0</v>
      </c>
      <c r="BL159" s="14" t="s">
        <v>212</v>
      </c>
      <c r="BM159" s="14" t="s">
        <v>221</v>
      </c>
    </row>
    <row r="160" spans="2:63" s="10" customFormat="1" ht="29.85" customHeight="1">
      <c r="B160" s="150"/>
      <c r="C160" s="151"/>
      <c r="D160" s="160" t="s">
        <v>356</v>
      </c>
      <c r="E160" s="160"/>
      <c r="F160" s="160"/>
      <c r="G160" s="160"/>
      <c r="H160" s="160"/>
      <c r="I160" s="160"/>
      <c r="J160" s="160"/>
      <c r="K160" s="160"/>
      <c r="L160" s="160"/>
      <c r="M160" s="160"/>
      <c r="N160" s="264">
        <f>BK160</f>
        <v>0</v>
      </c>
      <c r="O160" s="265"/>
      <c r="P160" s="265"/>
      <c r="Q160" s="265"/>
      <c r="R160" s="153"/>
      <c r="T160" s="154"/>
      <c r="U160" s="151"/>
      <c r="V160" s="151"/>
      <c r="W160" s="155">
        <f>W161</f>
        <v>0</v>
      </c>
      <c r="X160" s="151"/>
      <c r="Y160" s="155">
        <f>Y161</f>
        <v>0</v>
      </c>
      <c r="Z160" s="151"/>
      <c r="AA160" s="156">
        <f>AA161</f>
        <v>0</v>
      </c>
      <c r="AR160" s="157" t="s">
        <v>9</v>
      </c>
      <c r="AT160" s="158" t="s">
        <v>73</v>
      </c>
      <c r="AU160" s="158" t="s">
        <v>9</v>
      </c>
      <c r="AY160" s="157" t="s">
        <v>196</v>
      </c>
      <c r="BK160" s="159">
        <f>BK161</f>
        <v>0</v>
      </c>
    </row>
    <row r="161" spans="2:65" s="1" customFormat="1" ht="22.5" customHeight="1">
      <c r="B161" s="132"/>
      <c r="C161" s="168" t="s">
        <v>74</v>
      </c>
      <c r="D161" s="168" t="s">
        <v>217</v>
      </c>
      <c r="E161" s="169" t="s">
        <v>391</v>
      </c>
      <c r="F161" s="252" t="s">
        <v>392</v>
      </c>
      <c r="G161" s="251"/>
      <c r="H161" s="251"/>
      <c r="I161" s="251"/>
      <c r="J161" s="170" t="s">
        <v>386</v>
      </c>
      <c r="K161" s="171">
        <v>2</v>
      </c>
      <c r="L161" s="253">
        <v>0</v>
      </c>
      <c r="M161" s="251"/>
      <c r="N161" s="254">
        <f>ROUND(L161*K161,0)</f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>V161*K161</f>
        <v>0</v>
      </c>
      <c r="X161" s="166">
        <v>0</v>
      </c>
      <c r="Y161" s="166">
        <f>X161*K161</f>
        <v>0</v>
      </c>
      <c r="Z161" s="166">
        <v>0</v>
      </c>
      <c r="AA161" s="167">
        <f>Z161*K161</f>
        <v>0</v>
      </c>
      <c r="AR161" s="14" t="s">
        <v>212</v>
      </c>
      <c r="AT161" s="14" t="s">
        <v>217</v>
      </c>
      <c r="AU161" s="14" t="s">
        <v>84</v>
      </c>
      <c r="AY161" s="14" t="s">
        <v>196</v>
      </c>
      <c r="BE161" s="110">
        <f>IF(U161="základní",N161,0)</f>
        <v>0</v>
      </c>
      <c r="BF161" s="110">
        <f>IF(U161="snížená",N161,0)</f>
        <v>0</v>
      </c>
      <c r="BG161" s="110">
        <f>IF(U161="zákl. přenesená",N161,0)</f>
        <v>0</v>
      </c>
      <c r="BH161" s="110">
        <f>IF(U161="sníž. přenesená",N161,0)</f>
        <v>0</v>
      </c>
      <c r="BI161" s="110">
        <f>IF(U161="nulová",N161,0)</f>
        <v>0</v>
      </c>
      <c r="BJ161" s="14" t="s">
        <v>9</v>
      </c>
      <c r="BK161" s="110">
        <f>ROUND(L161*K161,0)</f>
        <v>0</v>
      </c>
      <c r="BL161" s="14" t="s">
        <v>212</v>
      </c>
      <c r="BM161" s="14" t="s">
        <v>247</v>
      </c>
    </row>
    <row r="162" spans="2:63" s="10" customFormat="1" ht="29.85" customHeight="1">
      <c r="B162" s="150"/>
      <c r="C162" s="151"/>
      <c r="D162" s="160" t="s">
        <v>357</v>
      </c>
      <c r="E162" s="160"/>
      <c r="F162" s="160"/>
      <c r="G162" s="160"/>
      <c r="H162" s="160"/>
      <c r="I162" s="160"/>
      <c r="J162" s="160"/>
      <c r="K162" s="160"/>
      <c r="L162" s="160"/>
      <c r="M162" s="160"/>
      <c r="N162" s="264">
        <f>BK162</f>
        <v>0</v>
      </c>
      <c r="O162" s="265"/>
      <c r="P162" s="265"/>
      <c r="Q162" s="265"/>
      <c r="R162" s="153"/>
      <c r="T162" s="154"/>
      <c r="U162" s="151"/>
      <c r="V162" s="151"/>
      <c r="W162" s="155">
        <f>SUM(W163:W164)</f>
        <v>0</v>
      </c>
      <c r="X162" s="151"/>
      <c r="Y162" s="155">
        <f>SUM(Y163:Y164)</f>
        <v>0</v>
      </c>
      <c r="Z162" s="151"/>
      <c r="AA162" s="156">
        <f>SUM(AA163:AA164)</f>
        <v>0</v>
      </c>
      <c r="AR162" s="157" t="s">
        <v>9</v>
      </c>
      <c r="AT162" s="158" t="s">
        <v>73</v>
      </c>
      <c r="AU162" s="158" t="s">
        <v>9</v>
      </c>
      <c r="AY162" s="157" t="s">
        <v>196</v>
      </c>
      <c r="BK162" s="159">
        <f>SUM(BK163:BK164)</f>
        <v>0</v>
      </c>
    </row>
    <row r="163" spans="2:65" s="1" customFormat="1" ht="22.5" customHeight="1">
      <c r="B163" s="132"/>
      <c r="C163" s="168" t="s">
        <v>74</v>
      </c>
      <c r="D163" s="168" t="s">
        <v>217</v>
      </c>
      <c r="E163" s="169" t="s">
        <v>939</v>
      </c>
      <c r="F163" s="252" t="s">
        <v>940</v>
      </c>
      <c r="G163" s="251"/>
      <c r="H163" s="251"/>
      <c r="I163" s="251"/>
      <c r="J163" s="170" t="s">
        <v>386</v>
      </c>
      <c r="K163" s="171">
        <v>2</v>
      </c>
      <c r="L163" s="253">
        <v>0</v>
      </c>
      <c r="M163" s="251"/>
      <c r="N163" s="254">
        <f>ROUND(L163*K163,0)</f>
        <v>0</v>
      </c>
      <c r="O163" s="251"/>
      <c r="P163" s="251"/>
      <c r="Q163" s="251"/>
      <c r="R163" s="134"/>
      <c r="T163" s="165" t="s">
        <v>3</v>
      </c>
      <c r="U163" s="40" t="s">
        <v>39</v>
      </c>
      <c r="V163" s="32"/>
      <c r="W163" s="166">
        <f>V163*K163</f>
        <v>0</v>
      </c>
      <c r="X163" s="166">
        <v>0</v>
      </c>
      <c r="Y163" s="166">
        <f>X163*K163</f>
        <v>0</v>
      </c>
      <c r="Z163" s="166">
        <v>0</v>
      </c>
      <c r="AA163" s="167">
        <f>Z163*K163</f>
        <v>0</v>
      </c>
      <c r="AR163" s="14" t="s">
        <v>212</v>
      </c>
      <c r="AT163" s="14" t="s">
        <v>217</v>
      </c>
      <c r="AU163" s="14" t="s">
        <v>84</v>
      </c>
      <c r="AY163" s="14" t="s">
        <v>196</v>
      </c>
      <c r="BE163" s="110">
        <f>IF(U163="základní",N163,0)</f>
        <v>0</v>
      </c>
      <c r="BF163" s="110">
        <f>IF(U163="snížená",N163,0)</f>
        <v>0</v>
      </c>
      <c r="BG163" s="110">
        <f>IF(U163="zákl. přenesená",N163,0)</f>
        <v>0</v>
      </c>
      <c r="BH163" s="110">
        <f>IF(U163="sníž. přenesená",N163,0)</f>
        <v>0</v>
      </c>
      <c r="BI163" s="110">
        <f>IF(U163="nulová",N163,0)</f>
        <v>0</v>
      </c>
      <c r="BJ163" s="14" t="s">
        <v>9</v>
      </c>
      <c r="BK163" s="110">
        <f>ROUND(L163*K163,0)</f>
        <v>0</v>
      </c>
      <c r="BL163" s="14" t="s">
        <v>212</v>
      </c>
      <c r="BM163" s="14" t="s">
        <v>395</v>
      </c>
    </row>
    <row r="164" spans="2:65" s="1" customFormat="1" ht="22.5" customHeight="1">
      <c r="B164" s="132"/>
      <c r="C164" s="168" t="s">
        <v>74</v>
      </c>
      <c r="D164" s="168" t="s">
        <v>217</v>
      </c>
      <c r="E164" s="169" t="s">
        <v>941</v>
      </c>
      <c r="F164" s="252" t="s">
        <v>397</v>
      </c>
      <c r="G164" s="251"/>
      <c r="H164" s="251"/>
      <c r="I164" s="251"/>
      <c r="J164" s="170" t="s">
        <v>386</v>
      </c>
      <c r="K164" s="171">
        <v>4</v>
      </c>
      <c r="L164" s="253">
        <v>0</v>
      </c>
      <c r="M164" s="251"/>
      <c r="N164" s="254">
        <f>ROUND(L164*K164,0)</f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>V164*K164</f>
        <v>0</v>
      </c>
      <c r="X164" s="166">
        <v>0</v>
      </c>
      <c r="Y164" s="166">
        <f>X164*K164</f>
        <v>0</v>
      </c>
      <c r="Z164" s="166">
        <v>0</v>
      </c>
      <c r="AA164" s="167">
        <f>Z164*K164</f>
        <v>0</v>
      </c>
      <c r="AR164" s="14" t="s">
        <v>212</v>
      </c>
      <c r="AT164" s="14" t="s">
        <v>217</v>
      </c>
      <c r="AU164" s="14" t="s">
        <v>84</v>
      </c>
      <c r="AY164" s="14" t="s">
        <v>196</v>
      </c>
      <c r="BE164" s="110">
        <f>IF(U164="základní",N164,0)</f>
        <v>0</v>
      </c>
      <c r="BF164" s="110">
        <f>IF(U164="snížená",N164,0)</f>
        <v>0</v>
      </c>
      <c r="BG164" s="110">
        <f>IF(U164="zákl. přenesená",N164,0)</f>
        <v>0</v>
      </c>
      <c r="BH164" s="110">
        <f>IF(U164="sníž. přenesená",N164,0)</f>
        <v>0</v>
      </c>
      <c r="BI164" s="110">
        <f>IF(U164="nulová",N164,0)</f>
        <v>0</v>
      </c>
      <c r="BJ164" s="14" t="s">
        <v>9</v>
      </c>
      <c r="BK164" s="110">
        <f>ROUND(L164*K164,0)</f>
        <v>0</v>
      </c>
      <c r="BL164" s="14" t="s">
        <v>212</v>
      </c>
      <c r="BM164" s="14" t="s">
        <v>398</v>
      </c>
    </row>
    <row r="165" spans="2:63" s="10" customFormat="1" ht="29.85" customHeight="1">
      <c r="B165" s="150"/>
      <c r="C165" s="151"/>
      <c r="D165" s="160" t="s">
        <v>358</v>
      </c>
      <c r="E165" s="160"/>
      <c r="F165" s="160"/>
      <c r="G165" s="160"/>
      <c r="H165" s="160"/>
      <c r="I165" s="160"/>
      <c r="J165" s="160"/>
      <c r="K165" s="160"/>
      <c r="L165" s="160"/>
      <c r="M165" s="160"/>
      <c r="N165" s="264">
        <f>BK165</f>
        <v>0</v>
      </c>
      <c r="O165" s="265"/>
      <c r="P165" s="265"/>
      <c r="Q165" s="265"/>
      <c r="R165" s="153"/>
      <c r="T165" s="154"/>
      <c r="U165" s="151"/>
      <c r="V165" s="151"/>
      <c r="W165" s="155">
        <f>W166</f>
        <v>0</v>
      </c>
      <c r="X165" s="151"/>
      <c r="Y165" s="155">
        <f>Y166</f>
        <v>0</v>
      </c>
      <c r="Z165" s="151"/>
      <c r="AA165" s="156">
        <f>AA166</f>
        <v>0</v>
      </c>
      <c r="AR165" s="157" t="s">
        <v>9</v>
      </c>
      <c r="AT165" s="158" t="s">
        <v>73</v>
      </c>
      <c r="AU165" s="158" t="s">
        <v>9</v>
      </c>
      <c r="AY165" s="157" t="s">
        <v>196</v>
      </c>
      <c r="BK165" s="159">
        <f>BK166</f>
        <v>0</v>
      </c>
    </row>
    <row r="166" spans="2:65" s="1" customFormat="1" ht="22.5" customHeight="1">
      <c r="B166" s="132"/>
      <c r="C166" s="168" t="s">
        <v>74</v>
      </c>
      <c r="D166" s="168" t="s">
        <v>217</v>
      </c>
      <c r="E166" s="169" t="s">
        <v>942</v>
      </c>
      <c r="F166" s="252" t="s">
        <v>400</v>
      </c>
      <c r="G166" s="251"/>
      <c r="H166" s="251"/>
      <c r="I166" s="251"/>
      <c r="J166" s="170" t="s">
        <v>386</v>
      </c>
      <c r="K166" s="171">
        <v>9</v>
      </c>
      <c r="L166" s="253">
        <v>0</v>
      </c>
      <c r="M166" s="251"/>
      <c r="N166" s="254">
        <f>ROUND(L166*K166,0)</f>
        <v>0</v>
      </c>
      <c r="O166" s="251"/>
      <c r="P166" s="251"/>
      <c r="Q166" s="251"/>
      <c r="R166" s="134"/>
      <c r="T166" s="165" t="s">
        <v>3</v>
      </c>
      <c r="U166" s="40" t="s">
        <v>39</v>
      </c>
      <c r="V166" s="32"/>
      <c r="W166" s="166">
        <f>V166*K166</f>
        <v>0</v>
      </c>
      <c r="X166" s="166">
        <v>0</v>
      </c>
      <c r="Y166" s="166">
        <f>X166*K166</f>
        <v>0</v>
      </c>
      <c r="Z166" s="166">
        <v>0</v>
      </c>
      <c r="AA166" s="167">
        <f>Z166*K166</f>
        <v>0</v>
      </c>
      <c r="AR166" s="14" t="s">
        <v>212</v>
      </c>
      <c r="AT166" s="14" t="s">
        <v>217</v>
      </c>
      <c r="AU166" s="14" t="s">
        <v>84</v>
      </c>
      <c r="AY166" s="14" t="s">
        <v>196</v>
      </c>
      <c r="BE166" s="110">
        <f>IF(U166="základní",N166,0)</f>
        <v>0</v>
      </c>
      <c r="BF166" s="110">
        <f>IF(U166="snížená",N166,0)</f>
        <v>0</v>
      </c>
      <c r="BG166" s="110">
        <f>IF(U166="zákl. přenesená",N166,0)</f>
        <v>0</v>
      </c>
      <c r="BH166" s="110">
        <f>IF(U166="sníž. přenesená",N166,0)</f>
        <v>0</v>
      </c>
      <c r="BI166" s="110">
        <f>IF(U166="nulová",N166,0)</f>
        <v>0</v>
      </c>
      <c r="BJ166" s="14" t="s">
        <v>9</v>
      </c>
      <c r="BK166" s="110">
        <f>ROUND(L166*K166,0)</f>
        <v>0</v>
      </c>
      <c r="BL166" s="14" t="s">
        <v>212</v>
      </c>
      <c r="BM166" s="14" t="s">
        <v>401</v>
      </c>
    </row>
    <row r="167" spans="2:63" s="10" customFormat="1" ht="29.85" customHeight="1">
      <c r="B167" s="150"/>
      <c r="C167" s="151"/>
      <c r="D167" s="160" t="s">
        <v>358</v>
      </c>
      <c r="E167" s="160"/>
      <c r="F167" s="160"/>
      <c r="G167" s="160"/>
      <c r="H167" s="160"/>
      <c r="I167" s="160"/>
      <c r="J167" s="160"/>
      <c r="K167" s="160"/>
      <c r="L167" s="160"/>
      <c r="M167" s="160"/>
      <c r="N167" s="264">
        <f>BK167</f>
        <v>0</v>
      </c>
      <c r="O167" s="265"/>
      <c r="P167" s="265"/>
      <c r="Q167" s="265"/>
      <c r="R167" s="153"/>
      <c r="T167" s="154"/>
      <c r="U167" s="151"/>
      <c r="V167" s="151"/>
      <c r="W167" s="155">
        <f>W168</f>
        <v>0</v>
      </c>
      <c r="X167" s="151"/>
      <c r="Y167" s="155">
        <f>Y168</f>
        <v>0</v>
      </c>
      <c r="Z167" s="151"/>
      <c r="AA167" s="156">
        <f>AA168</f>
        <v>0</v>
      </c>
      <c r="AR167" s="157" t="s">
        <v>9</v>
      </c>
      <c r="AT167" s="158" t="s">
        <v>73</v>
      </c>
      <c r="AU167" s="158" t="s">
        <v>9</v>
      </c>
      <c r="AY167" s="157" t="s">
        <v>196</v>
      </c>
      <c r="BK167" s="159">
        <f>BK168</f>
        <v>0</v>
      </c>
    </row>
    <row r="168" spans="2:65" s="1" customFormat="1" ht="22.5" customHeight="1">
      <c r="B168" s="132"/>
      <c r="C168" s="168" t="s">
        <v>74</v>
      </c>
      <c r="D168" s="168" t="s">
        <v>217</v>
      </c>
      <c r="E168" s="169" t="s">
        <v>943</v>
      </c>
      <c r="F168" s="252" t="s">
        <v>403</v>
      </c>
      <c r="G168" s="251"/>
      <c r="H168" s="251"/>
      <c r="I168" s="251"/>
      <c r="J168" s="170" t="s">
        <v>386</v>
      </c>
      <c r="K168" s="171">
        <v>1</v>
      </c>
      <c r="L168" s="253">
        <v>0</v>
      </c>
      <c r="M168" s="251"/>
      <c r="N168" s="254">
        <f>ROUND(L168*K168,0)</f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>V168*K168</f>
        <v>0</v>
      </c>
      <c r="X168" s="166">
        <v>0</v>
      </c>
      <c r="Y168" s="166">
        <f>X168*K168</f>
        <v>0</v>
      </c>
      <c r="Z168" s="166">
        <v>0</v>
      </c>
      <c r="AA168" s="167">
        <f>Z168*K168</f>
        <v>0</v>
      </c>
      <c r="AR168" s="14" t="s">
        <v>212</v>
      </c>
      <c r="AT168" s="14" t="s">
        <v>217</v>
      </c>
      <c r="AU168" s="14" t="s">
        <v>84</v>
      </c>
      <c r="AY168" s="14" t="s">
        <v>196</v>
      </c>
      <c r="BE168" s="110">
        <f>IF(U168="základní",N168,0)</f>
        <v>0</v>
      </c>
      <c r="BF168" s="110">
        <f>IF(U168="snížená",N168,0)</f>
        <v>0</v>
      </c>
      <c r="BG168" s="110">
        <f>IF(U168="zákl. přenesená",N168,0)</f>
        <v>0</v>
      </c>
      <c r="BH168" s="110">
        <f>IF(U168="sníž. přenesená",N168,0)</f>
        <v>0</v>
      </c>
      <c r="BI168" s="110">
        <f>IF(U168="nulová",N168,0)</f>
        <v>0</v>
      </c>
      <c r="BJ168" s="14" t="s">
        <v>9</v>
      </c>
      <c r="BK168" s="110">
        <f>ROUND(L168*K168,0)</f>
        <v>0</v>
      </c>
      <c r="BL168" s="14" t="s">
        <v>212</v>
      </c>
      <c r="BM168" s="14" t="s">
        <v>203</v>
      </c>
    </row>
    <row r="169" spans="2:63" s="10" customFormat="1" ht="29.85" customHeight="1">
      <c r="B169" s="150"/>
      <c r="C169" s="151"/>
      <c r="D169" s="160" t="s">
        <v>359</v>
      </c>
      <c r="E169" s="160"/>
      <c r="F169" s="160"/>
      <c r="G169" s="160"/>
      <c r="H169" s="160"/>
      <c r="I169" s="160"/>
      <c r="J169" s="160"/>
      <c r="K169" s="160"/>
      <c r="L169" s="160"/>
      <c r="M169" s="160"/>
      <c r="N169" s="264">
        <f>BK169</f>
        <v>0</v>
      </c>
      <c r="O169" s="265"/>
      <c r="P169" s="265"/>
      <c r="Q169" s="265"/>
      <c r="R169" s="153"/>
      <c r="T169" s="154"/>
      <c r="U169" s="151"/>
      <c r="V169" s="151"/>
      <c r="W169" s="155">
        <f>W170</f>
        <v>0</v>
      </c>
      <c r="X169" s="151"/>
      <c r="Y169" s="155">
        <f>Y170</f>
        <v>0</v>
      </c>
      <c r="Z169" s="151"/>
      <c r="AA169" s="156">
        <f>AA170</f>
        <v>0</v>
      </c>
      <c r="AR169" s="157" t="s">
        <v>9</v>
      </c>
      <c r="AT169" s="158" t="s">
        <v>73</v>
      </c>
      <c r="AU169" s="158" t="s">
        <v>9</v>
      </c>
      <c r="AY169" s="157" t="s">
        <v>196</v>
      </c>
      <c r="BK169" s="159">
        <f>BK170</f>
        <v>0</v>
      </c>
    </row>
    <row r="170" spans="2:65" s="1" customFormat="1" ht="22.5" customHeight="1">
      <c r="B170" s="132"/>
      <c r="C170" s="168" t="s">
        <v>74</v>
      </c>
      <c r="D170" s="168" t="s">
        <v>217</v>
      </c>
      <c r="E170" s="169" t="s">
        <v>404</v>
      </c>
      <c r="F170" s="252" t="s">
        <v>405</v>
      </c>
      <c r="G170" s="251"/>
      <c r="H170" s="251"/>
      <c r="I170" s="251"/>
      <c r="J170" s="170" t="s">
        <v>386</v>
      </c>
      <c r="K170" s="171">
        <v>9</v>
      </c>
      <c r="L170" s="253">
        <v>0</v>
      </c>
      <c r="M170" s="251"/>
      <c r="N170" s="254">
        <f>ROUND(L170*K170,0)</f>
        <v>0</v>
      </c>
      <c r="O170" s="251"/>
      <c r="P170" s="251"/>
      <c r="Q170" s="251"/>
      <c r="R170" s="134"/>
      <c r="T170" s="165" t="s">
        <v>3</v>
      </c>
      <c r="U170" s="40" t="s">
        <v>39</v>
      </c>
      <c r="V170" s="32"/>
      <c r="W170" s="166">
        <f>V170*K170</f>
        <v>0</v>
      </c>
      <c r="X170" s="166">
        <v>0</v>
      </c>
      <c r="Y170" s="166">
        <f>X170*K170</f>
        <v>0</v>
      </c>
      <c r="Z170" s="166">
        <v>0</v>
      </c>
      <c r="AA170" s="167">
        <f>Z170*K170</f>
        <v>0</v>
      </c>
      <c r="AR170" s="14" t="s">
        <v>212</v>
      </c>
      <c r="AT170" s="14" t="s">
        <v>217</v>
      </c>
      <c r="AU170" s="14" t="s">
        <v>84</v>
      </c>
      <c r="AY170" s="14" t="s">
        <v>196</v>
      </c>
      <c r="BE170" s="110">
        <f>IF(U170="základní",N170,0)</f>
        <v>0</v>
      </c>
      <c r="BF170" s="110">
        <f>IF(U170="snížená",N170,0)</f>
        <v>0</v>
      </c>
      <c r="BG170" s="110">
        <f>IF(U170="zákl. přenesená",N170,0)</f>
        <v>0</v>
      </c>
      <c r="BH170" s="110">
        <f>IF(U170="sníž. přenesená",N170,0)</f>
        <v>0</v>
      </c>
      <c r="BI170" s="110">
        <f>IF(U170="nulová",N170,0)</f>
        <v>0</v>
      </c>
      <c r="BJ170" s="14" t="s">
        <v>9</v>
      </c>
      <c r="BK170" s="110">
        <f>ROUND(L170*K170,0)</f>
        <v>0</v>
      </c>
      <c r="BL170" s="14" t="s">
        <v>212</v>
      </c>
      <c r="BM170" s="14" t="s">
        <v>276</v>
      </c>
    </row>
    <row r="171" spans="2:63" s="10" customFormat="1" ht="29.85" customHeight="1">
      <c r="B171" s="150"/>
      <c r="C171" s="151"/>
      <c r="D171" s="160" t="s">
        <v>360</v>
      </c>
      <c r="E171" s="160"/>
      <c r="F171" s="160"/>
      <c r="G171" s="160"/>
      <c r="H171" s="160"/>
      <c r="I171" s="160"/>
      <c r="J171" s="160"/>
      <c r="K171" s="160"/>
      <c r="L171" s="160"/>
      <c r="M171" s="160"/>
      <c r="N171" s="264">
        <f>BK171</f>
        <v>0</v>
      </c>
      <c r="O171" s="265"/>
      <c r="P171" s="265"/>
      <c r="Q171" s="265"/>
      <c r="R171" s="153"/>
      <c r="T171" s="154"/>
      <c r="U171" s="151"/>
      <c r="V171" s="151"/>
      <c r="W171" s="155">
        <f>W172</f>
        <v>0</v>
      </c>
      <c r="X171" s="151"/>
      <c r="Y171" s="155">
        <f>Y172</f>
        <v>0</v>
      </c>
      <c r="Z171" s="151"/>
      <c r="AA171" s="156">
        <f>AA172</f>
        <v>0</v>
      </c>
      <c r="AR171" s="157" t="s">
        <v>9</v>
      </c>
      <c r="AT171" s="158" t="s">
        <v>73</v>
      </c>
      <c r="AU171" s="158" t="s">
        <v>9</v>
      </c>
      <c r="AY171" s="157" t="s">
        <v>196</v>
      </c>
      <c r="BK171" s="159">
        <f>BK172</f>
        <v>0</v>
      </c>
    </row>
    <row r="172" spans="2:65" s="1" customFormat="1" ht="31.5" customHeight="1">
      <c r="B172" s="132"/>
      <c r="C172" s="168" t="s">
        <v>74</v>
      </c>
      <c r="D172" s="168" t="s">
        <v>217</v>
      </c>
      <c r="E172" s="169" t="s">
        <v>406</v>
      </c>
      <c r="F172" s="252" t="s">
        <v>407</v>
      </c>
      <c r="G172" s="251"/>
      <c r="H172" s="251"/>
      <c r="I172" s="251"/>
      <c r="J172" s="170" t="s">
        <v>386</v>
      </c>
      <c r="K172" s="171">
        <v>4</v>
      </c>
      <c r="L172" s="253">
        <v>0</v>
      </c>
      <c r="M172" s="251"/>
      <c r="N172" s="254">
        <f>ROUND(L172*K172,0)</f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>V172*K172</f>
        <v>0</v>
      </c>
      <c r="X172" s="166">
        <v>0</v>
      </c>
      <c r="Y172" s="166">
        <f>X172*K172</f>
        <v>0</v>
      </c>
      <c r="Z172" s="166">
        <v>0</v>
      </c>
      <c r="AA172" s="167">
        <f>Z172*K172</f>
        <v>0</v>
      </c>
      <c r="AR172" s="14" t="s">
        <v>212</v>
      </c>
      <c r="AT172" s="14" t="s">
        <v>217</v>
      </c>
      <c r="AU172" s="14" t="s">
        <v>84</v>
      </c>
      <c r="AY172" s="14" t="s">
        <v>196</v>
      </c>
      <c r="BE172" s="110">
        <f>IF(U172="základní",N172,0)</f>
        <v>0</v>
      </c>
      <c r="BF172" s="110">
        <f>IF(U172="snížená",N172,0)</f>
        <v>0</v>
      </c>
      <c r="BG172" s="110">
        <f>IF(U172="zákl. přenesená",N172,0)</f>
        <v>0</v>
      </c>
      <c r="BH172" s="110">
        <f>IF(U172="sníž. přenesená",N172,0)</f>
        <v>0</v>
      </c>
      <c r="BI172" s="110">
        <f>IF(U172="nulová",N172,0)</f>
        <v>0</v>
      </c>
      <c r="BJ172" s="14" t="s">
        <v>9</v>
      </c>
      <c r="BK172" s="110">
        <f>ROUND(L172*K172,0)</f>
        <v>0</v>
      </c>
      <c r="BL172" s="14" t="s">
        <v>212</v>
      </c>
      <c r="BM172" s="14" t="s">
        <v>284</v>
      </c>
    </row>
    <row r="173" spans="2:63" s="10" customFormat="1" ht="29.85" customHeight="1">
      <c r="B173" s="150"/>
      <c r="C173" s="151"/>
      <c r="D173" s="160" t="s">
        <v>359</v>
      </c>
      <c r="E173" s="160"/>
      <c r="F173" s="160"/>
      <c r="G173" s="160"/>
      <c r="H173" s="160"/>
      <c r="I173" s="160"/>
      <c r="J173" s="160"/>
      <c r="K173" s="160"/>
      <c r="L173" s="160"/>
      <c r="M173" s="160"/>
      <c r="N173" s="264">
        <f>BK173</f>
        <v>0</v>
      </c>
      <c r="O173" s="265"/>
      <c r="P173" s="265"/>
      <c r="Q173" s="265"/>
      <c r="R173" s="153"/>
      <c r="T173" s="154"/>
      <c r="U173" s="151"/>
      <c r="V173" s="151"/>
      <c r="W173" s="155">
        <f>W174</f>
        <v>0</v>
      </c>
      <c r="X173" s="151"/>
      <c r="Y173" s="155">
        <f>Y174</f>
        <v>0</v>
      </c>
      <c r="Z173" s="151"/>
      <c r="AA173" s="156">
        <f>AA174</f>
        <v>0</v>
      </c>
      <c r="AR173" s="157" t="s">
        <v>9</v>
      </c>
      <c r="AT173" s="158" t="s">
        <v>73</v>
      </c>
      <c r="AU173" s="158" t="s">
        <v>9</v>
      </c>
      <c r="AY173" s="157" t="s">
        <v>196</v>
      </c>
      <c r="BK173" s="159">
        <f>BK174</f>
        <v>0</v>
      </c>
    </row>
    <row r="174" spans="2:65" s="1" customFormat="1" ht="22.5" customHeight="1">
      <c r="B174" s="132"/>
      <c r="C174" s="168" t="s">
        <v>74</v>
      </c>
      <c r="D174" s="168" t="s">
        <v>217</v>
      </c>
      <c r="E174" s="169" t="s">
        <v>408</v>
      </c>
      <c r="F174" s="252" t="s">
        <v>409</v>
      </c>
      <c r="G174" s="251"/>
      <c r="H174" s="251"/>
      <c r="I174" s="251"/>
      <c r="J174" s="170" t="s">
        <v>386</v>
      </c>
      <c r="K174" s="171">
        <v>4</v>
      </c>
      <c r="L174" s="253">
        <v>0</v>
      </c>
      <c r="M174" s="251"/>
      <c r="N174" s="254">
        <f>ROUND(L174*K174,0)</f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>V174*K174</f>
        <v>0</v>
      </c>
      <c r="X174" s="166">
        <v>0</v>
      </c>
      <c r="Y174" s="166">
        <f>X174*K174</f>
        <v>0</v>
      </c>
      <c r="Z174" s="166">
        <v>0</v>
      </c>
      <c r="AA174" s="167">
        <f>Z174*K174</f>
        <v>0</v>
      </c>
      <c r="AR174" s="14" t="s">
        <v>212</v>
      </c>
      <c r="AT174" s="14" t="s">
        <v>217</v>
      </c>
      <c r="AU174" s="14" t="s">
        <v>84</v>
      </c>
      <c r="AY174" s="14" t="s">
        <v>196</v>
      </c>
      <c r="BE174" s="110">
        <f>IF(U174="základní",N174,0)</f>
        <v>0</v>
      </c>
      <c r="BF174" s="110">
        <f>IF(U174="snížená",N174,0)</f>
        <v>0</v>
      </c>
      <c r="BG174" s="110">
        <f>IF(U174="zákl. přenesená",N174,0)</f>
        <v>0</v>
      </c>
      <c r="BH174" s="110">
        <f>IF(U174="sníž. přenesená",N174,0)</f>
        <v>0</v>
      </c>
      <c r="BI174" s="110">
        <f>IF(U174="nulová",N174,0)</f>
        <v>0</v>
      </c>
      <c r="BJ174" s="14" t="s">
        <v>9</v>
      </c>
      <c r="BK174" s="110">
        <f>ROUND(L174*K174,0)</f>
        <v>0</v>
      </c>
      <c r="BL174" s="14" t="s">
        <v>212</v>
      </c>
      <c r="BM174" s="14" t="s">
        <v>410</v>
      </c>
    </row>
    <row r="175" spans="2:63" s="10" customFormat="1" ht="29.85" customHeight="1">
      <c r="B175" s="150"/>
      <c r="C175" s="151"/>
      <c r="D175" s="160" t="s">
        <v>361</v>
      </c>
      <c r="E175" s="160"/>
      <c r="F175" s="160"/>
      <c r="G175" s="160"/>
      <c r="H175" s="160"/>
      <c r="I175" s="160"/>
      <c r="J175" s="160"/>
      <c r="K175" s="160"/>
      <c r="L175" s="160"/>
      <c r="M175" s="160"/>
      <c r="N175" s="264">
        <f>BK175</f>
        <v>0</v>
      </c>
      <c r="O175" s="265"/>
      <c r="P175" s="265"/>
      <c r="Q175" s="265"/>
      <c r="R175" s="153"/>
      <c r="T175" s="154"/>
      <c r="U175" s="151"/>
      <c r="V175" s="151"/>
      <c r="W175" s="155">
        <f>SUM(W176:W177)</f>
        <v>0</v>
      </c>
      <c r="X175" s="151"/>
      <c r="Y175" s="155">
        <f>SUM(Y176:Y177)</f>
        <v>0</v>
      </c>
      <c r="Z175" s="151"/>
      <c r="AA175" s="156">
        <f>SUM(AA176:AA177)</f>
        <v>0</v>
      </c>
      <c r="AR175" s="157" t="s">
        <v>9</v>
      </c>
      <c r="AT175" s="158" t="s">
        <v>73</v>
      </c>
      <c r="AU175" s="158" t="s">
        <v>9</v>
      </c>
      <c r="AY175" s="157" t="s">
        <v>196</v>
      </c>
      <c r="BK175" s="159">
        <f>SUM(BK176:BK177)</f>
        <v>0</v>
      </c>
    </row>
    <row r="176" spans="2:65" s="1" customFormat="1" ht="22.5" customHeight="1">
      <c r="B176" s="132"/>
      <c r="C176" s="168" t="s">
        <v>74</v>
      </c>
      <c r="D176" s="168" t="s">
        <v>217</v>
      </c>
      <c r="E176" s="169" t="s">
        <v>944</v>
      </c>
      <c r="F176" s="252" t="s">
        <v>945</v>
      </c>
      <c r="G176" s="251"/>
      <c r="H176" s="251"/>
      <c r="I176" s="251"/>
      <c r="J176" s="170" t="s">
        <v>386</v>
      </c>
      <c r="K176" s="171">
        <v>2</v>
      </c>
      <c r="L176" s="253">
        <v>0</v>
      </c>
      <c r="M176" s="251"/>
      <c r="N176" s="254">
        <f>ROUND(L176*K176,0)</f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>V176*K176</f>
        <v>0</v>
      </c>
      <c r="X176" s="166">
        <v>0</v>
      </c>
      <c r="Y176" s="166">
        <f>X176*K176</f>
        <v>0</v>
      </c>
      <c r="Z176" s="166">
        <v>0</v>
      </c>
      <c r="AA176" s="167">
        <f>Z176*K176</f>
        <v>0</v>
      </c>
      <c r="AR176" s="14" t="s">
        <v>212</v>
      </c>
      <c r="AT176" s="14" t="s">
        <v>217</v>
      </c>
      <c r="AU176" s="14" t="s">
        <v>84</v>
      </c>
      <c r="AY176" s="14" t="s">
        <v>196</v>
      </c>
      <c r="BE176" s="110">
        <f>IF(U176="základní",N176,0)</f>
        <v>0</v>
      </c>
      <c r="BF176" s="110">
        <f>IF(U176="snížená",N176,0)</f>
        <v>0</v>
      </c>
      <c r="BG176" s="110">
        <f>IF(U176="zákl. přenesená",N176,0)</f>
        <v>0</v>
      </c>
      <c r="BH176" s="110">
        <f>IF(U176="sníž. přenesená",N176,0)</f>
        <v>0</v>
      </c>
      <c r="BI176" s="110">
        <f>IF(U176="nulová",N176,0)</f>
        <v>0</v>
      </c>
      <c r="BJ176" s="14" t="s">
        <v>9</v>
      </c>
      <c r="BK176" s="110">
        <f>ROUND(L176*K176,0)</f>
        <v>0</v>
      </c>
      <c r="BL176" s="14" t="s">
        <v>212</v>
      </c>
      <c r="BM176" s="14" t="s">
        <v>413</v>
      </c>
    </row>
    <row r="177" spans="2:65" s="1" customFormat="1" ht="22.5" customHeight="1">
      <c r="B177" s="132"/>
      <c r="C177" s="168" t="s">
        <v>74</v>
      </c>
      <c r="D177" s="168" t="s">
        <v>217</v>
      </c>
      <c r="E177" s="169" t="s">
        <v>946</v>
      </c>
      <c r="F177" s="252" t="s">
        <v>947</v>
      </c>
      <c r="G177" s="251"/>
      <c r="H177" s="251"/>
      <c r="I177" s="251"/>
      <c r="J177" s="170" t="s">
        <v>386</v>
      </c>
      <c r="K177" s="171">
        <v>11</v>
      </c>
      <c r="L177" s="253">
        <v>0</v>
      </c>
      <c r="M177" s="251"/>
      <c r="N177" s="254">
        <f>ROUND(L177*K177,0)</f>
        <v>0</v>
      </c>
      <c r="O177" s="251"/>
      <c r="P177" s="251"/>
      <c r="Q177" s="251"/>
      <c r="R177" s="134"/>
      <c r="T177" s="165" t="s">
        <v>3</v>
      </c>
      <c r="U177" s="40" t="s">
        <v>39</v>
      </c>
      <c r="V177" s="32"/>
      <c r="W177" s="166">
        <f>V177*K177</f>
        <v>0</v>
      </c>
      <c r="X177" s="166">
        <v>0</v>
      </c>
      <c r="Y177" s="166">
        <f>X177*K177</f>
        <v>0</v>
      </c>
      <c r="Z177" s="166">
        <v>0</v>
      </c>
      <c r="AA177" s="167">
        <f>Z177*K177</f>
        <v>0</v>
      </c>
      <c r="AR177" s="14" t="s">
        <v>212</v>
      </c>
      <c r="AT177" s="14" t="s">
        <v>217</v>
      </c>
      <c r="AU177" s="14" t="s">
        <v>84</v>
      </c>
      <c r="AY177" s="14" t="s">
        <v>196</v>
      </c>
      <c r="BE177" s="110">
        <f>IF(U177="základní",N177,0)</f>
        <v>0</v>
      </c>
      <c r="BF177" s="110">
        <f>IF(U177="snížená",N177,0)</f>
        <v>0</v>
      </c>
      <c r="BG177" s="110">
        <f>IF(U177="zákl. přenesená",N177,0)</f>
        <v>0</v>
      </c>
      <c r="BH177" s="110">
        <f>IF(U177="sníž. přenesená",N177,0)</f>
        <v>0</v>
      </c>
      <c r="BI177" s="110">
        <f>IF(U177="nulová",N177,0)</f>
        <v>0</v>
      </c>
      <c r="BJ177" s="14" t="s">
        <v>9</v>
      </c>
      <c r="BK177" s="110">
        <f>ROUND(L177*K177,0)</f>
        <v>0</v>
      </c>
      <c r="BL177" s="14" t="s">
        <v>212</v>
      </c>
      <c r="BM177" s="14" t="s">
        <v>416</v>
      </c>
    </row>
    <row r="178" spans="2:63" s="10" customFormat="1" ht="29.85" customHeight="1">
      <c r="B178" s="150"/>
      <c r="C178" s="151"/>
      <c r="D178" s="160" t="s">
        <v>362</v>
      </c>
      <c r="E178" s="160"/>
      <c r="F178" s="160"/>
      <c r="G178" s="160"/>
      <c r="H178" s="160"/>
      <c r="I178" s="160"/>
      <c r="J178" s="160"/>
      <c r="K178" s="160"/>
      <c r="L178" s="160"/>
      <c r="M178" s="160"/>
      <c r="N178" s="264">
        <f>BK178</f>
        <v>0</v>
      </c>
      <c r="O178" s="265"/>
      <c r="P178" s="265"/>
      <c r="Q178" s="265"/>
      <c r="R178" s="153"/>
      <c r="T178" s="154"/>
      <c r="U178" s="151"/>
      <c r="V178" s="151"/>
      <c r="W178" s="155">
        <f>W179</f>
        <v>0</v>
      </c>
      <c r="X178" s="151"/>
      <c r="Y178" s="155">
        <f>Y179</f>
        <v>0</v>
      </c>
      <c r="Z178" s="151"/>
      <c r="AA178" s="156">
        <f>AA179</f>
        <v>0</v>
      </c>
      <c r="AR178" s="157" t="s">
        <v>9</v>
      </c>
      <c r="AT178" s="158" t="s">
        <v>73</v>
      </c>
      <c r="AU178" s="158" t="s">
        <v>9</v>
      </c>
      <c r="AY178" s="157" t="s">
        <v>196</v>
      </c>
      <c r="BK178" s="159">
        <f>BK179</f>
        <v>0</v>
      </c>
    </row>
    <row r="179" spans="2:65" s="1" customFormat="1" ht="31.5" customHeight="1">
      <c r="B179" s="132"/>
      <c r="C179" s="168" t="s">
        <v>74</v>
      </c>
      <c r="D179" s="168" t="s">
        <v>217</v>
      </c>
      <c r="E179" s="169" t="s">
        <v>948</v>
      </c>
      <c r="F179" s="252" t="s">
        <v>415</v>
      </c>
      <c r="G179" s="251"/>
      <c r="H179" s="251"/>
      <c r="I179" s="251"/>
      <c r="J179" s="170" t="s">
        <v>386</v>
      </c>
      <c r="K179" s="171">
        <v>1</v>
      </c>
      <c r="L179" s="253">
        <v>0</v>
      </c>
      <c r="M179" s="251"/>
      <c r="N179" s="254">
        <f>ROUND(L179*K179,0)</f>
        <v>0</v>
      </c>
      <c r="O179" s="251"/>
      <c r="P179" s="251"/>
      <c r="Q179" s="251"/>
      <c r="R179" s="134"/>
      <c r="T179" s="165" t="s">
        <v>3</v>
      </c>
      <c r="U179" s="40" t="s">
        <v>39</v>
      </c>
      <c r="V179" s="32"/>
      <c r="W179" s="166">
        <f>V179*K179</f>
        <v>0</v>
      </c>
      <c r="X179" s="166">
        <v>0</v>
      </c>
      <c r="Y179" s="166">
        <f>X179*K179</f>
        <v>0</v>
      </c>
      <c r="Z179" s="166">
        <v>0</v>
      </c>
      <c r="AA179" s="167">
        <f>Z179*K179</f>
        <v>0</v>
      </c>
      <c r="AR179" s="14" t="s">
        <v>212</v>
      </c>
      <c r="AT179" s="14" t="s">
        <v>217</v>
      </c>
      <c r="AU179" s="14" t="s">
        <v>84</v>
      </c>
      <c r="AY179" s="14" t="s">
        <v>196</v>
      </c>
      <c r="BE179" s="110">
        <f>IF(U179="základní",N179,0)</f>
        <v>0</v>
      </c>
      <c r="BF179" s="110">
        <f>IF(U179="snížená",N179,0)</f>
        <v>0</v>
      </c>
      <c r="BG179" s="110">
        <f>IF(U179="zákl. přenesená",N179,0)</f>
        <v>0</v>
      </c>
      <c r="BH179" s="110">
        <f>IF(U179="sníž. přenesená",N179,0)</f>
        <v>0</v>
      </c>
      <c r="BI179" s="110">
        <f>IF(U179="nulová",N179,0)</f>
        <v>0</v>
      </c>
      <c r="BJ179" s="14" t="s">
        <v>9</v>
      </c>
      <c r="BK179" s="110">
        <f>ROUND(L179*K179,0)</f>
        <v>0</v>
      </c>
      <c r="BL179" s="14" t="s">
        <v>212</v>
      </c>
      <c r="BM179" s="14" t="s">
        <v>419</v>
      </c>
    </row>
    <row r="180" spans="2:63" s="10" customFormat="1" ht="29.85" customHeight="1">
      <c r="B180" s="150"/>
      <c r="C180" s="151"/>
      <c r="D180" s="160" t="s">
        <v>363</v>
      </c>
      <c r="E180" s="160"/>
      <c r="F180" s="160"/>
      <c r="G180" s="160"/>
      <c r="H180" s="160"/>
      <c r="I180" s="160"/>
      <c r="J180" s="160"/>
      <c r="K180" s="160"/>
      <c r="L180" s="160"/>
      <c r="M180" s="160"/>
      <c r="N180" s="264">
        <f>BK180</f>
        <v>0</v>
      </c>
      <c r="O180" s="265"/>
      <c r="P180" s="265"/>
      <c r="Q180" s="265"/>
      <c r="R180" s="153"/>
      <c r="T180" s="154"/>
      <c r="U180" s="151"/>
      <c r="V180" s="151"/>
      <c r="W180" s="155">
        <f>W181</f>
        <v>0</v>
      </c>
      <c r="X180" s="151"/>
      <c r="Y180" s="155">
        <f>Y181</f>
        <v>0</v>
      </c>
      <c r="Z180" s="151"/>
      <c r="AA180" s="156">
        <f>AA181</f>
        <v>0</v>
      </c>
      <c r="AR180" s="157" t="s">
        <v>9</v>
      </c>
      <c r="AT180" s="158" t="s">
        <v>73</v>
      </c>
      <c r="AU180" s="158" t="s">
        <v>9</v>
      </c>
      <c r="AY180" s="157" t="s">
        <v>196</v>
      </c>
      <c r="BK180" s="159">
        <f>BK181</f>
        <v>0</v>
      </c>
    </row>
    <row r="181" spans="2:65" s="1" customFormat="1" ht="44.25" customHeight="1">
      <c r="B181" s="132"/>
      <c r="C181" s="168" t="s">
        <v>74</v>
      </c>
      <c r="D181" s="168" t="s">
        <v>217</v>
      </c>
      <c r="E181" s="169" t="s">
        <v>417</v>
      </c>
      <c r="F181" s="252" t="s">
        <v>418</v>
      </c>
      <c r="G181" s="251"/>
      <c r="H181" s="251"/>
      <c r="I181" s="251"/>
      <c r="J181" s="170" t="s">
        <v>386</v>
      </c>
      <c r="K181" s="171">
        <v>1</v>
      </c>
      <c r="L181" s="253">
        <v>0</v>
      </c>
      <c r="M181" s="251"/>
      <c r="N181" s="254">
        <f>ROUND(L181*K181,0)</f>
        <v>0</v>
      </c>
      <c r="O181" s="251"/>
      <c r="P181" s="251"/>
      <c r="Q181" s="251"/>
      <c r="R181" s="134"/>
      <c r="T181" s="165" t="s">
        <v>3</v>
      </c>
      <c r="U181" s="40" t="s">
        <v>39</v>
      </c>
      <c r="V181" s="32"/>
      <c r="W181" s="166">
        <f>V181*K181</f>
        <v>0</v>
      </c>
      <c r="X181" s="166">
        <v>0</v>
      </c>
      <c r="Y181" s="166">
        <f>X181*K181</f>
        <v>0</v>
      </c>
      <c r="Z181" s="166">
        <v>0</v>
      </c>
      <c r="AA181" s="167">
        <f>Z181*K181</f>
        <v>0</v>
      </c>
      <c r="AR181" s="14" t="s">
        <v>212</v>
      </c>
      <c r="AT181" s="14" t="s">
        <v>217</v>
      </c>
      <c r="AU181" s="14" t="s">
        <v>84</v>
      </c>
      <c r="AY181" s="14" t="s">
        <v>196</v>
      </c>
      <c r="BE181" s="110">
        <f>IF(U181="základní",N181,0)</f>
        <v>0</v>
      </c>
      <c r="BF181" s="110">
        <f>IF(U181="snížená",N181,0)</f>
        <v>0</v>
      </c>
      <c r="BG181" s="110">
        <f>IF(U181="zákl. přenesená",N181,0)</f>
        <v>0</v>
      </c>
      <c r="BH181" s="110">
        <f>IF(U181="sníž. přenesená",N181,0)</f>
        <v>0</v>
      </c>
      <c r="BI181" s="110">
        <f>IF(U181="nulová",N181,0)</f>
        <v>0</v>
      </c>
      <c r="BJ181" s="14" t="s">
        <v>9</v>
      </c>
      <c r="BK181" s="110">
        <f>ROUND(L181*K181,0)</f>
        <v>0</v>
      </c>
      <c r="BL181" s="14" t="s">
        <v>212</v>
      </c>
      <c r="BM181" s="14" t="s">
        <v>300</v>
      </c>
    </row>
    <row r="182" spans="2:63" s="10" customFormat="1" ht="29.85" customHeight="1">
      <c r="B182" s="150"/>
      <c r="C182" s="151"/>
      <c r="D182" s="160" t="s">
        <v>364</v>
      </c>
      <c r="E182" s="160"/>
      <c r="F182" s="160"/>
      <c r="G182" s="160"/>
      <c r="H182" s="160"/>
      <c r="I182" s="160"/>
      <c r="J182" s="160"/>
      <c r="K182" s="160"/>
      <c r="L182" s="160"/>
      <c r="M182" s="160"/>
      <c r="N182" s="264">
        <f>BK182</f>
        <v>0</v>
      </c>
      <c r="O182" s="265"/>
      <c r="P182" s="265"/>
      <c r="Q182" s="265"/>
      <c r="R182" s="153"/>
      <c r="T182" s="154"/>
      <c r="U182" s="151"/>
      <c r="V182" s="151"/>
      <c r="W182" s="155">
        <f>SUM(W183:W189)</f>
        <v>0</v>
      </c>
      <c r="X182" s="151"/>
      <c r="Y182" s="155">
        <f>SUM(Y183:Y189)</f>
        <v>0</v>
      </c>
      <c r="Z182" s="151"/>
      <c r="AA182" s="156">
        <f>SUM(AA183:AA189)</f>
        <v>0</v>
      </c>
      <c r="AR182" s="157" t="s">
        <v>9</v>
      </c>
      <c r="AT182" s="158" t="s">
        <v>73</v>
      </c>
      <c r="AU182" s="158" t="s">
        <v>9</v>
      </c>
      <c r="AY182" s="157" t="s">
        <v>196</v>
      </c>
      <c r="BK182" s="159">
        <f>SUM(BK183:BK189)</f>
        <v>0</v>
      </c>
    </row>
    <row r="183" spans="2:65" s="1" customFormat="1" ht="44.25" customHeight="1">
      <c r="B183" s="132"/>
      <c r="C183" s="168" t="s">
        <v>74</v>
      </c>
      <c r="D183" s="168" t="s">
        <v>217</v>
      </c>
      <c r="E183" s="169" t="s">
        <v>949</v>
      </c>
      <c r="F183" s="252" t="s">
        <v>950</v>
      </c>
      <c r="G183" s="251"/>
      <c r="H183" s="251"/>
      <c r="I183" s="251"/>
      <c r="J183" s="170" t="s">
        <v>386</v>
      </c>
      <c r="K183" s="171">
        <v>1</v>
      </c>
      <c r="L183" s="253">
        <v>0</v>
      </c>
      <c r="M183" s="251"/>
      <c r="N183" s="254">
        <f aca="true" t="shared" si="5" ref="N183:N189">ROUND(L183*K183,0)</f>
        <v>0</v>
      </c>
      <c r="O183" s="251"/>
      <c r="P183" s="251"/>
      <c r="Q183" s="251"/>
      <c r="R183" s="134"/>
      <c r="T183" s="165" t="s">
        <v>3</v>
      </c>
      <c r="U183" s="40" t="s">
        <v>39</v>
      </c>
      <c r="V183" s="32"/>
      <c r="W183" s="166">
        <f aca="true" t="shared" si="6" ref="W183:W189">V183*K183</f>
        <v>0</v>
      </c>
      <c r="X183" s="166">
        <v>0</v>
      </c>
      <c r="Y183" s="166">
        <f aca="true" t="shared" si="7" ref="Y183:Y189">X183*K183</f>
        <v>0</v>
      </c>
      <c r="Z183" s="166">
        <v>0</v>
      </c>
      <c r="AA183" s="167">
        <f aca="true" t="shared" si="8" ref="AA183:AA189">Z183*K183</f>
        <v>0</v>
      </c>
      <c r="AR183" s="14" t="s">
        <v>212</v>
      </c>
      <c r="AT183" s="14" t="s">
        <v>217</v>
      </c>
      <c r="AU183" s="14" t="s">
        <v>84</v>
      </c>
      <c r="AY183" s="14" t="s">
        <v>196</v>
      </c>
      <c r="BE183" s="110">
        <f aca="true" t="shared" si="9" ref="BE183:BE189">IF(U183="základní",N183,0)</f>
        <v>0</v>
      </c>
      <c r="BF183" s="110">
        <f aca="true" t="shared" si="10" ref="BF183:BF189">IF(U183="snížená",N183,0)</f>
        <v>0</v>
      </c>
      <c r="BG183" s="110">
        <f aca="true" t="shared" si="11" ref="BG183:BG189">IF(U183="zákl. přenesená",N183,0)</f>
        <v>0</v>
      </c>
      <c r="BH183" s="110">
        <f aca="true" t="shared" si="12" ref="BH183:BH189">IF(U183="sníž. přenesená",N183,0)</f>
        <v>0</v>
      </c>
      <c r="BI183" s="110">
        <f aca="true" t="shared" si="13" ref="BI183:BI189">IF(U183="nulová",N183,0)</f>
        <v>0</v>
      </c>
      <c r="BJ183" s="14" t="s">
        <v>9</v>
      </c>
      <c r="BK183" s="110">
        <f aca="true" t="shared" si="14" ref="BK183:BK189">ROUND(L183*K183,0)</f>
        <v>0</v>
      </c>
      <c r="BL183" s="14" t="s">
        <v>212</v>
      </c>
      <c r="BM183" s="14" t="s">
        <v>202</v>
      </c>
    </row>
    <row r="184" spans="2:65" s="1" customFormat="1" ht="31.5" customHeight="1">
      <c r="B184" s="132"/>
      <c r="C184" s="168" t="s">
        <v>74</v>
      </c>
      <c r="D184" s="168" t="s">
        <v>217</v>
      </c>
      <c r="E184" s="169" t="s">
        <v>951</v>
      </c>
      <c r="F184" s="252" t="s">
        <v>952</v>
      </c>
      <c r="G184" s="251"/>
      <c r="H184" s="251"/>
      <c r="I184" s="251"/>
      <c r="J184" s="170" t="s">
        <v>386</v>
      </c>
      <c r="K184" s="171">
        <v>1</v>
      </c>
      <c r="L184" s="253">
        <v>0</v>
      </c>
      <c r="M184" s="251"/>
      <c r="N184" s="254">
        <f t="shared" si="5"/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 t="shared" si="6"/>
        <v>0</v>
      </c>
      <c r="X184" s="166">
        <v>0</v>
      </c>
      <c r="Y184" s="166">
        <f t="shared" si="7"/>
        <v>0</v>
      </c>
      <c r="Z184" s="166">
        <v>0</v>
      </c>
      <c r="AA184" s="167">
        <f t="shared" si="8"/>
        <v>0</v>
      </c>
      <c r="AR184" s="14" t="s">
        <v>212</v>
      </c>
      <c r="AT184" s="14" t="s">
        <v>217</v>
      </c>
      <c r="AU184" s="14" t="s">
        <v>84</v>
      </c>
      <c r="AY184" s="14" t="s">
        <v>196</v>
      </c>
      <c r="BE184" s="110">
        <f t="shared" si="9"/>
        <v>0</v>
      </c>
      <c r="BF184" s="110">
        <f t="shared" si="10"/>
        <v>0</v>
      </c>
      <c r="BG184" s="110">
        <f t="shared" si="11"/>
        <v>0</v>
      </c>
      <c r="BH184" s="110">
        <f t="shared" si="12"/>
        <v>0</v>
      </c>
      <c r="BI184" s="110">
        <f t="shared" si="13"/>
        <v>0</v>
      </c>
      <c r="BJ184" s="14" t="s">
        <v>9</v>
      </c>
      <c r="BK184" s="110">
        <f t="shared" si="14"/>
        <v>0</v>
      </c>
      <c r="BL184" s="14" t="s">
        <v>212</v>
      </c>
      <c r="BM184" s="14" t="s">
        <v>316</v>
      </c>
    </row>
    <row r="185" spans="2:65" s="1" customFormat="1" ht="31.5" customHeight="1">
      <c r="B185" s="132"/>
      <c r="C185" s="168" t="s">
        <v>74</v>
      </c>
      <c r="D185" s="168" t="s">
        <v>217</v>
      </c>
      <c r="E185" s="169" t="s">
        <v>953</v>
      </c>
      <c r="F185" s="252" t="s">
        <v>423</v>
      </c>
      <c r="G185" s="251"/>
      <c r="H185" s="251"/>
      <c r="I185" s="251"/>
      <c r="J185" s="170" t="s">
        <v>386</v>
      </c>
      <c r="K185" s="171">
        <v>1</v>
      </c>
      <c r="L185" s="253">
        <v>0</v>
      </c>
      <c r="M185" s="251"/>
      <c r="N185" s="254">
        <f t="shared" si="5"/>
        <v>0</v>
      </c>
      <c r="O185" s="251"/>
      <c r="P185" s="251"/>
      <c r="Q185" s="251"/>
      <c r="R185" s="134"/>
      <c r="T185" s="165" t="s">
        <v>3</v>
      </c>
      <c r="U185" s="40" t="s">
        <v>39</v>
      </c>
      <c r="V185" s="32"/>
      <c r="W185" s="166">
        <f t="shared" si="6"/>
        <v>0</v>
      </c>
      <c r="X185" s="166">
        <v>0</v>
      </c>
      <c r="Y185" s="166">
        <f t="shared" si="7"/>
        <v>0</v>
      </c>
      <c r="Z185" s="166">
        <v>0</v>
      </c>
      <c r="AA185" s="167">
        <f t="shared" si="8"/>
        <v>0</v>
      </c>
      <c r="AR185" s="14" t="s">
        <v>212</v>
      </c>
      <c r="AT185" s="14" t="s">
        <v>217</v>
      </c>
      <c r="AU185" s="14" t="s">
        <v>84</v>
      </c>
      <c r="AY185" s="14" t="s">
        <v>196</v>
      </c>
      <c r="BE185" s="110">
        <f t="shared" si="9"/>
        <v>0</v>
      </c>
      <c r="BF185" s="110">
        <f t="shared" si="10"/>
        <v>0</v>
      </c>
      <c r="BG185" s="110">
        <f t="shared" si="11"/>
        <v>0</v>
      </c>
      <c r="BH185" s="110">
        <f t="shared" si="12"/>
        <v>0</v>
      </c>
      <c r="BI185" s="110">
        <f t="shared" si="13"/>
        <v>0</v>
      </c>
      <c r="BJ185" s="14" t="s">
        <v>9</v>
      </c>
      <c r="BK185" s="110">
        <f t="shared" si="14"/>
        <v>0</v>
      </c>
      <c r="BL185" s="14" t="s">
        <v>212</v>
      </c>
      <c r="BM185" s="14" t="s">
        <v>325</v>
      </c>
    </row>
    <row r="186" spans="2:65" s="1" customFormat="1" ht="44.25" customHeight="1">
      <c r="B186" s="132"/>
      <c r="C186" s="168" t="s">
        <v>74</v>
      </c>
      <c r="D186" s="168" t="s">
        <v>217</v>
      </c>
      <c r="E186" s="169" t="s">
        <v>424</v>
      </c>
      <c r="F186" s="252" t="s">
        <v>425</v>
      </c>
      <c r="G186" s="251"/>
      <c r="H186" s="251"/>
      <c r="I186" s="251"/>
      <c r="J186" s="170" t="s">
        <v>386</v>
      </c>
      <c r="K186" s="171">
        <v>1</v>
      </c>
      <c r="L186" s="253">
        <v>0</v>
      </c>
      <c r="M186" s="251"/>
      <c r="N186" s="254">
        <f t="shared" si="5"/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 t="shared" si="6"/>
        <v>0</v>
      </c>
      <c r="X186" s="166">
        <v>0</v>
      </c>
      <c r="Y186" s="166">
        <f t="shared" si="7"/>
        <v>0</v>
      </c>
      <c r="Z186" s="166">
        <v>0</v>
      </c>
      <c r="AA186" s="167">
        <f t="shared" si="8"/>
        <v>0</v>
      </c>
      <c r="AR186" s="14" t="s">
        <v>212</v>
      </c>
      <c r="AT186" s="14" t="s">
        <v>217</v>
      </c>
      <c r="AU186" s="14" t="s">
        <v>84</v>
      </c>
      <c r="AY186" s="14" t="s">
        <v>196</v>
      </c>
      <c r="BE186" s="110">
        <f t="shared" si="9"/>
        <v>0</v>
      </c>
      <c r="BF186" s="110">
        <f t="shared" si="10"/>
        <v>0</v>
      </c>
      <c r="BG186" s="110">
        <f t="shared" si="11"/>
        <v>0</v>
      </c>
      <c r="BH186" s="110">
        <f t="shared" si="12"/>
        <v>0</v>
      </c>
      <c r="BI186" s="110">
        <f t="shared" si="13"/>
        <v>0</v>
      </c>
      <c r="BJ186" s="14" t="s">
        <v>9</v>
      </c>
      <c r="BK186" s="110">
        <f t="shared" si="14"/>
        <v>0</v>
      </c>
      <c r="BL186" s="14" t="s">
        <v>212</v>
      </c>
      <c r="BM186" s="14" t="s">
        <v>333</v>
      </c>
    </row>
    <row r="187" spans="2:65" s="1" customFormat="1" ht="22.5" customHeight="1">
      <c r="B187" s="132"/>
      <c r="C187" s="168" t="s">
        <v>74</v>
      </c>
      <c r="D187" s="168" t="s">
        <v>217</v>
      </c>
      <c r="E187" s="169" t="s">
        <v>954</v>
      </c>
      <c r="F187" s="252" t="s">
        <v>955</v>
      </c>
      <c r="G187" s="251"/>
      <c r="H187" s="251"/>
      <c r="I187" s="251"/>
      <c r="J187" s="170" t="s">
        <v>386</v>
      </c>
      <c r="K187" s="171">
        <v>1</v>
      </c>
      <c r="L187" s="253">
        <v>0</v>
      </c>
      <c r="M187" s="251"/>
      <c r="N187" s="254">
        <f t="shared" si="5"/>
        <v>0</v>
      </c>
      <c r="O187" s="251"/>
      <c r="P187" s="251"/>
      <c r="Q187" s="251"/>
      <c r="R187" s="134"/>
      <c r="T187" s="165" t="s">
        <v>3</v>
      </c>
      <c r="U187" s="40" t="s">
        <v>39</v>
      </c>
      <c r="V187" s="32"/>
      <c r="W187" s="166">
        <f t="shared" si="6"/>
        <v>0</v>
      </c>
      <c r="X187" s="166">
        <v>0</v>
      </c>
      <c r="Y187" s="166">
        <f t="shared" si="7"/>
        <v>0</v>
      </c>
      <c r="Z187" s="166">
        <v>0</v>
      </c>
      <c r="AA187" s="167">
        <f t="shared" si="8"/>
        <v>0</v>
      </c>
      <c r="AR187" s="14" t="s">
        <v>212</v>
      </c>
      <c r="AT187" s="14" t="s">
        <v>217</v>
      </c>
      <c r="AU187" s="14" t="s">
        <v>84</v>
      </c>
      <c r="AY187" s="14" t="s">
        <v>196</v>
      </c>
      <c r="BE187" s="110">
        <f t="shared" si="9"/>
        <v>0</v>
      </c>
      <c r="BF187" s="110">
        <f t="shared" si="10"/>
        <v>0</v>
      </c>
      <c r="BG187" s="110">
        <f t="shared" si="11"/>
        <v>0</v>
      </c>
      <c r="BH187" s="110">
        <f t="shared" si="12"/>
        <v>0</v>
      </c>
      <c r="BI187" s="110">
        <f t="shared" si="13"/>
        <v>0</v>
      </c>
      <c r="BJ187" s="14" t="s">
        <v>9</v>
      </c>
      <c r="BK187" s="110">
        <f t="shared" si="14"/>
        <v>0</v>
      </c>
      <c r="BL187" s="14" t="s">
        <v>212</v>
      </c>
      <c r="BM187" s="14" t="s">
        <v>341</v>
      </c>
    </row>
    <row r="188" spans="2:65" s="1" customFormat="1" ht="22.5" customHeight="1">
      <c r="B188" s="132"/>
      <c r="C188" s="168" t="s">
        <v>74</v>
      </c>
      <c r="D188" s="168" t="s">
        <v>217</v>
      </c>
      <c r="E188" s="169" t="s">
        <v>426</v>
      </c>
      <c r="F188" s="252" t="s">
        <v>427</v>
      </c>
      <c r="G188" s="251"/>
      <c r="H188" s="251"/>
      <c r="I188" s="251"/>
      <c r="J188" s="170" t="s">
        <v>386</v>
      </c>
      <c r="K188" s="171">
        <v>4</v>
      </c>
      <c r="L188" s="253">
        <v>0</v>
      </c>
      <c r="M188" s="251"/>
      <c r="N188" s="254">
        <f t="shared" si="5"/>
        <v>0</v>
      </c>
      <c r="O188" s="251"/>
      <c r="P188" s="251"/>
      <c r="Q188" s="251"/>
      <c r="R188" s="134"/>
      <c r="T188" s="165" t="s">
        <v>3</v>
      </c>
      <c r="U188" s="40" t="s">
        <v>39</v>
      </c>
      <c r="V188" s="32"/>
      <c r="W188" s="166">
        <f t="shared" si="6"/>
        <v>0</v>
      </c>
      <c r="X188" s="166">
        <v>0</v>
      </c>
      <c r="Y188" s="166">
        <f t="shared" si="7"/>
        <v>0</v>
      </c>
      <c r="Z188" s="166">
        <v>0</v>
      </c>
      <c r="AA188" s="167">
        <f t="shared" si="8"/>
        <v>0</v>
      </c>
      <c r="AR188" s="14" t="s">
        <v>212</v>
      </c>
      <c r="AT188" s="14" t="s">
        <v>217</v>
      </c>
      <c r="AU188" s="14" t="s">
        <v>84</v>
      </c>
      <c r="AY188" s="14" t="s">
        <v>196</v>
      </c>
      <c r="BE188" s="110">
        <f t="shared" si="9"/>
        <v>0</v>
      </c>
      <c r="BF188" s="110">
        <f t="shared" si="10"/>
        <v>0</v>
      </c>
      <c r="BG188" s="110">
        <f t="shared" si="11"/>
        <v>0</v>
      </c>
      <c r="BH188" s="110">
        <f t="shared" si="12"/>
        <v>0</v>
      </c>
      <c r="BI188" s="110">
        <f t="shared" si="13"/>
        <v>0</v>
      </c>
      <c r="BJ188" s="14" t="s">
        <v>9</v>
      </c>
      <c r="BK188" s="110">
        <f t="shared" si="14"/>
        <v>0</v>
      </c>
      <c r="BL188" s="14" t="s">
        <v>212</v>
      </c>
      <c r="BM188" s="14" t="s">
        <v>252</v>
      </c>
    </row>
    <row r="189" spans="2:65" s="1" customFormat="1" ht="22.5" customHeight="1">
      <c r="B189" s="132"/>
      <c r="C189" s="168" t="s">
        <v>74</v>
      </c>
      <c r="D189" s="168" t="s">
        <v>217</v>
      </c>
      <c r="E189" s="169" t="s">
        <v>428</v>
      </c>
      <c r="F189" s="252" t="s">
        <v>429</v>
      </c>
      <c r="G189" s="251"/>
      <c r="H189" s="251"/>
      <c r="I189" s="251"/>
      <c r="J189" s="170" t="s">
        <v>386</v>
      </c>
      <c r="K189" s="171">
        <v>1</v>
      </c>
      <c r="L189" s="253">
        <v>0</v>
      </c>
      <c r="M189" s="251"/>
      <c r="N189" s="254">
        <f t="shared" si="5"/>
        <v>0</v>
      </c>
      <c r="O189" s="251"/>
      <c r="P189" s="251"/>
      <c r="Q189" s="251"/>
      <c r="R189" s="134"/>
      <c r="T189" s="165" t="s">
        <v>3</v>
      </c>
      <c r="U189" s="40" t="s">
        <v>39</v>
      </c>
      <c r="V189" s="32"/>
      <c r="W189" s="166">
        <f t="shared" si="6"/>
        <v>0</v>
      </c>
      <c r="X189" s="166">
        <v>0</v>
      </c>
      <c r="Y189" s="166">
        <f t="shared" si="7"/>
        <v>0</v>
      </c>
      <c r="Z189" s="166">
        <v>0</v>
      </c>
      <c r="AA189" s="167">
        <f t="shared" si="8"/>
        <v>0</v>
      </c>
      <c r="AR189" s="14" t="s">
        <v>212</v>
      </c>
      <c r="AT189" s="14" t="s">
        <v>217</v>
      </c>
      <c r="AU189" s="14" t="s">
        <v>84</v>
      </c>
      <c r="AY189" s="14" t="s">
        <v>196</v>
      </c>
      <c r="BE189" s="110">
        <f t="shared" si="9"/>
        <v>0</v>
      </c>
      <c r="BF189" s="110">
        <f t="shared" si="10"/>
        <v>0</v>
      </c>
      <c r="BG189" s="110">
        <f t="shared" si="11"/>
        <v>0</v>
      </c>
      <c r="BH189" s="110">
        <f t="shared" si="12"/>
        <v>0</v>
      </c>
      <c r="BI189" s="110">
        <f t="shared" si="13"/>
        <v>0</v>
      </c>
      <c r="BJ189" s="14" t="s">
        <v>9</v>
      </c>
      <c r="BK189" s="110">
        <f t="shared" si="14"/>
        <v>0</v>
      </c>
      <c r="BL189" s="14" t="s">
        <v>212</v>
      </c>
      <c r="BM189" s="14" t="s">
        <v>197</v>
      </c>
    </row>
    <row r="190" spans="2:63" s="10" customFormat="1" ht="29.85" customHeight="1">
      <c r="B190" s="150"/>
      <c r="C190" s="151"/>
      <c r="D190" s="160" t="s">
        <v>365</v>
      </c>
      <c r="E190" s="160"/>
      <c r="F190" s="160"/>
      <c r="G190" s="160"/>
      <c r="H190" s="160"/>
      <c r="I190" s="160"/>
      <c r="J190" s="160"/>
      <c r="K190" s="160"/>
      <c r="L190" s="160"/>
      <c r="M190" s="160"/>
      <c r="N190" s="264">
        <f>BK190</f>
        <v>0</v>
      </c>
      <c r="O190" s="265"/>
      <c r="P190" s="265"/>
      <c r="Q190" s="265"/>
      <c r="R190" s="153"/>
      <c r="T190" s="154"/>
      <c r="U190" s="151"/>
      <c r="V190" s="151"/>
      <c r="W190" s="155">
        <f>SUM(W191:W193)</f>
        <v>0</v>
      </c>
      <c r="X190" s="151"/>
      <c r="Y190" s="155">
        <f>SUM(Y191:Y193)</f>
        <v>0</v>
      </c>
      <c r="Z190" s="151"/>
      <c r="AA190" s="156">
        <f>SUM(AA191:AA193)</f>
        <v>0</v>
      </c>
      <c r="AR190" s="157" t="s">
        <v>9</v>
      </c>
      <c r="AT190" s="158" t="s">
        <v>73</v>
      </c>
      <c r="AU190" s="158" t="s">
        <v>9</v>
      </c>
      <c r="AY190" s="157" t="s">
        <v>196</v>
      </c>
      <c r="BK190" s="159">
        <f>SUM(BK191:BK193)</f>
        <v>0</v>
      </c>
    </row>
    <row r="191" spans="2:65" s="1" customFormat="1" ht="31.5" customHeight="1">
      <c r="B191" s="132"/>
      <c r="C191" s="168" t="s">
        <v>74</v>
      </c>
      <c r="D191" s="168" t="s">
        <v>217</v>
      </c>
      <c r="E191" s="169" t="s">
        <v>430</v>
      </c>
      <c r="F191" s="252" t="s">
        <v>431</v>
      </c>
      <c r="G191" s="251"/>
      <c r="H191" s="251"/>
      <c r="I191" s="251"/>
      <c r="J191" s="170" t="s">
        <v>386</v>
      </c>
      <c r="K191" s="171">
        <v>1</v>
      </c>
      <c r="L191" s="253">
        <v>0</v>
      </c>
      <c r="M191" s="251"/>
      <c r="N191" s="254">
        <f>ROUND(L191*K191,0)</f>
        <v>0</v>
      </c>
      <c r="O191" s="251"/>
      <c r="P191" s="251"/>
      <c r="Q191" s="251"/>
      <c r="R191" s="134"/>
      <c r="T191" s="165" t="s">
        <v>3</v>
      </c>
      <c r="U191" s="40" t="s">
        <v>39</v>
      </c>
      <c r="V191" s="32"/>
      <c r="W191" s="166">
        <f>V191*K191</f>
        <v>0</v>
      </c>
      <c r="X191" s="166">
        <v>0</v>
      </c>
      <c r="Y191" s="166">
        <f>X191*K191</f>
        <v>0</v>
      </c>
      <c r="Z191" s="166">
        <v>0</v>
      </c>
      <c r="AA191" s="167">
        <f>Z191*K191</f>
        <v>0</v>
      </c>
      <c r="AR191" s="14" t="s">
        <v>212</v>
      </c>
      <c r="AT191" s="14" t="s">
        <v>217</v>
      </c>
      <c r="AU191" s="14" t="s">
        <v>84</v>
      </c>
      <c r="AY191" s="14" t="s">
        <v>196</v>
      </c>
      <c r="BE191" s="110">
        <f>IF(U191="základní",N191,0)</f>
        <v>0</v>
      </c>
      <c r="BF191" s="110">
        <f>IF(U191="snížená",N191,0)</f>
        <v>0</v>
      </c>
      <c r="BG191" s="110">
        <f>IF(U191="zákl. přenesená",N191,0)</f>
        <v>0</v>
      </c>
      <c r="BH191" s="110">
        <f>IF(U191="sníž. přenesená",N191,0)</f>
        <v>0</v>
      </c>
      <c r="BI191" s="110">
        <f>IF(U191="nulová",N191,0)</f>
        <v>0</v>
      </c>
      <c r="BJ191" s="14" t="s">
        <v>9</v>
      </c>
      <c r="BK191" s="110">
        <f>ROUND(L191*K191,0)</f>
        <v>0</v>
      </c>
      <c r="BL191" s="14" t="s">
        <v>212</v>
      </c>
      <c r="BM191" s="14" t="s">
        <v>288</v>
      </c>
    </row>
    <row r="192" spans="2:65" s="1" customFormat="1" ht="22.5" customHeight="1">
      <c r="B192" s="132"/>
      <c r="C192" s="168" t="s">
        <v>74</v>
      </c>
      <c r="D192" s="168" t="s">
        <v>217</v>
      </c>
      <c r="E192" s="169" t="s">
        <v>432</v>
      </c>
      <c r="F192" s="252" t="s">
        <v>433</v>
      </c>
      <c r="G192" s="251"/>
      <c r="H192" s="251"/>
      <c r="I192" s="251"/>
      <c r="J192" s="170" t="s">
        <v>386</v>
      </c>
      <c r="K192" s="171">
        <v>1</v>
      </c>
      <c r="L192" s="253">
        <v>0</v>
      </c>
      <c r="M192" s="251"/>
      <c r="N192" s="254">
        <f>ROUND(L192*K192,0)</f>
        <v>0</v>
      </c>
      <c r="O192" s="251"/>
      <c r="P192" s="251"/>
      <c r="Q192" s="251"/>
      <c r="R192" s="134"/>
      <c r="T192" s="165" t="s">
        <v>3</v>
      </c>
      <c r="U192" s="40" t="s">
        <v>39</v>
      </c>
      <c r="V192" s="32"/>
      <c r="W192" s="166">
        <f>V192*K192</f>
        <v>0</v>
      </c>
      <c r="X192" s="166">
        <v>0</v>
      </c>
      <c r="Y192" s="166">
        <f>X192*K192</f>
        <v>0</v>
      </c>
      <c r="Z192" s="166">
        <v>0</v>
      </c>
      <c r="AA192" s="167">
        <f>Z192*K192</f>
        <v>0</v>
      </c>
      <c r="AR192" s="14" t="s">
        <v>212</v>
      </c>
      <c r="AT192" s="14" t="s">
        <v>217</v>
      </c>
      <c r="AU192" s="14" t="s">
        <v>84</v>
      </c>
      <c r="AY192" s="14" t="s">
        <v>196</v>
      </c>
      <c r="BE192" s="110">
        <f>IF(U192="základní",N192,0)</f>
        <v>0</v>
      </c>
      <c r="BF192" s="110">
        <f>IF(U192="snížená",N192,0)</f>
        <v>0</v>
      </c>
      <c r="BG192" s="110">
        <f>IF(U192="zákl. přenesená",N192,0)</f>
        <v>0</v>
      </c>
      <c r="BH192" s="110">
        <f>IF(U192="sníž. přenesená",N192,0)</f>
        <v>0</v>
      </c>
      <c r="BI192" s="110">
        <f>IF(U192="nulová",N192,0)</f>
        <v>0</v>
      </c>
      <c r="BJ192" s="14" t="s">
        <v>9</v>
      </c>
      <c r="BK192" s="110">
        <f>ROUND(L192*K192,0)</f>
        <v>0</v>
      </c>
      <c r="BL192" s="14" t="s">
        <v>212</v>
      </c>
      <c r="BM192" s="14" t="s">
        <v>440</v>
      </c>
    </row>
    <row r="193" spans="2:65" s="1" customFormat="1" ht="22.5" customHeight="1">
      <c r="B193" s="132"/>
      <c r="C193" s="168" t="s">
        <v>74</v>
      </c>
      <c r="D193" s="168" t="s">
        <v>217</v>
      </c>
      <c r="E193" s="169" t="s">
        <v>434</v>
      </c>
      <c r="F193" s="252" t="s">
        <v>435</v>
      </c>
      <c r="G193" s="251"/>
      <c r="H193" s="251"/>
      <c r="I193" s="251"/>
      <c r="J193" s="170" t="s">
        <v>386</v>
      </c>
      <c r="K193" s="171">
        <v>1</v>
      </c>
      <c r="L193" s="253">
        <v>0</v>
      </c>
      <c r="M193" s="251"/>
      <c r="N193" s="254">
        <f>ROUND(L193*K193,0)</f>
        <v>0</v>
      </c>
      <c r="O193" s="251"/>
      <c r="P193" s="251"/>
      <c r="Q193" s="251"/>
      <c r="R193" s="134"/>
      <c r="T193" s="165" t="s">
        <v>3</v>
      </c>
      <c r="U193" s="40" t="s">
        <v>39</v>
      </c>
      <c r="V193" s="32"/>
      <c r="W193" s="166">
        <f>V193*K193</f>
        <v>0</v>
      </c>
      <c r="X193" s="166">
        <v>0</v>
      </c>
      <c r="Y193" s="166">
        <f>X193*K193</f>
        <v>0</v>
      </c>
      <c r="Z193" s="166">
        <v>0</v>
      </c>
      <c r="AA193" s="167">
        <f>Z193*K193</f>
        <v>0</v>
      </c>
      <c r="AR193" s="14" t="s">
        <v>212</v>
      </c>
      <c r="AT193" s="14" t="s">
        <v>217</v>
      </c>
      <c r="AU193" s="14" t="s">
        <v>84</v>
      </c>
      <c r="AY193" s="14" t="s">
        <v>196</v>
      </c>
      <c r="BE193" s="110">
        <f>IF(U193="základní",N193,0)</f>
        <v>0</v>
      </c>
      <c r="BF193" s="110">
        <f>IF(U193="snížená",N193,0)</f>
        <v>0</v>
      </c>
      <c r="BG193" s="110">
        <f>IF(U193="zákl. přenesená",N193,0)</f>
        <v>0</v>
      </c>
      <c r="BH193" s="110">
        <f>IF(U193="sníž. přenesená",N193,0)</f>
        <v>0</v>
      </c>
      <c r="BI193" s="110">
        <f>IF(U193="nulová",N193,0)</f>
        <v>0</v>
      </c>
      <c r="BJ193" s="14" t="s">
        <v>9</v>
      </c>
      <c r="BK193" s="110">
        <f>ROUND(L193*K193,0)</f>
        <v>0</v>
      </c>
      <c r="BL193" s="14" t="s">
        <v>212</v>
      </c>
      <c r="BM193" s="14" t="s">
        <v>234</v>
      </c>
    </row>
    <row r="194" spans="2:63" s="10" customFormat="1" ht="29.85" customHeight="1">
      <c r="B194" s="150"/>
      <c r="C194" s="151"/>
      <c r="D194" s="160" t="s">
        <v>366</v>
      </c>
      <c r="E194" s="160"/>
      <c r="F194" s="160"/>
      <c r="G194" s="160"/>
      <c r="H194" s="160"/>
      <c r="I194" s="160"/>
      <c r="J194" s="160"/>
      <c r="K194" s="160"/>
      <c r="L194" s="160"/>
      <c r="M194" s="160"/>
      <c r="N194" s="264">
        <f>BK194</f>
        <v>0</v>
      </c>
      <c r="O194" s="265"/>
      <c r="P194" s="265"/>
      <c r="Q194" s="265"/>
      <c r="R194" s="153"/>
      <c r="T194" s="154"/>
      <c r="U194" s="151"/>
      <c r="V194" s="151"/>
      <c r="W194" s="155">
        <f>SUM(W195:W197)</f>
        <v>0</v>
      </c>
      <c r="X194" s="151"/>
      <c r="Y194" s="155">
        <f>SUM(Y195:Y197)</f>
        <v>0</v>
      </c>
      <c r="Z194" s="151"/>
      <c r="AA194" s="156">
        <f>SUM(AA195:AA197)</f>
        <v>0</v>
      </c>
      <c r="AR194" s="157" t="s">
        <v>9</v>
      </c>
      <c r="AT194" s="158" t="s">
        <v>73</v>
      </c>
      <c r="AU194" s="158" t="s">
        <v>9</v>
      </c>
      <c r="AY194" s="157" t="s">
        <v>196</v>
      </c>
      <c r="BK194" s="159">
        <f>SUM(BK195:BK197)</f>
        <v>0</v>
      </c>
    </row>
    <row r="195" spans="2:65" s="1" customFormat="1" ht="31.5" customHeight="1">
      <c r="B195" s="132"/>
      <c r="C195" s="168" t="s">
        <v>74</v>
      </c>
      <c r="D195" s="168" t="s">
        <v>217</v>
      </c>
      <c r="E195" s="169" t="s">
        <v>956</v>
      </c>
      <c r="F195" s="252" t="s">
        <v>957</v>
      </c>
      <c r="G195" s="251"/>
      <c r="H195" s="251"/>
      <c r="I195" s="251"/>
      <c r="J195" s="170" t="s">
        <v>386</v>
      </c>
      <c r="K195" s="171">
        <v>1</v>
      </c>
      <c r="L195" s="253">
        <v>0</v>
      </c>
      <c r="M195" s="251"/>
      <c r="N195" s="254">
        <f>ROUND(L195*K195,0)</f>
        <v>0</v>
      </c>
      <c r="O195" s="251"/>
      <c r="P195" s="251"/>
      <c r="Q195" s="251"/>
      <c r="R195" s="134"/>
      <c r="T195" s="165" t="s">
        <v>3</v>
      </c>
      <c r="U195" s="40" t="s">
        <v>39</v>
      </c>
      <c r="V195" s="32"/>
      <c r="W195" s="166">
        <f>V195*K195</f>
        <v>0</v>
      </c>
      <c r="X195" s="166">
        <v>0</v>
      </c>
      <c r="Y195" s="166">
        <f>X195*K195</f>
        <v>0</v>
      </c>
      <c r="Z195" s="166">
        <v>0</v>
      </c>
      <c r="AA195" s="167">
        <f>Z195*K195</f>
        <v>0</v>
      </c>
      <c r="AR195" s="14" t="s">
        <v>212</v>
      </c>
      <c r="AT195" s="14" t="s">
        <v>217</v>
      </c>
      <c r="AU195" s="14" t="s">
        <v>84</v>
      </c>
      <c r="AY195" s="14" t="s">
        <v>196</v>
      </c>
      <c r="BE195" s="110">
        <f>IF(U195="základní",N195,0)</f>
        <v>0</v>
      </c>
      <c r="BF195" s="110">
        <f>IF(U195="snížená",N195,0)</f>
        <v>0</v>
      </c>
      <c r="BG195" s="110">
        <f>IF(U195="zákl. přenesená",N195,0)</f>
        <v>0</v>
      </c>
      <c r="BH195" s="110">
        <f>IF(U195="sníž. přenesená",N195,0)</f>
        <v>0</v>
      </c>
      <c r="BI195" s="110">
        <f>IF(U195="nulová",N195,0)</f>
        <v>0</v>
      </c>
      <c r="BJ195" s="14" t="s">
        <v>9</v>
      </c>
      <c r="BK195" s="110">
        <f>ROUND(L195*K195,0)</f>
        <v>0</v>
      </c>
      <c r="BL195" s="14" t="s">
        <v>212</v>
      </c>
      <c r="BM195" s="14" t="s">
        <v>280</v>
      </c>
    </row>
    <row r="196" spans="2:65" s="1" customFormat="1" ht="31.5" customHeight="1">
      <c r="B196" s="132"/>
      <c r="C196" s="168" t="s">
        <v>74</v>
      </c>
      <c r="D196" s="168" t="s">
        <v>217</v>
      </c>
      <c r="E196" s="169" t="s">
        <v>958</v>
      </c>
      <c r="F196" s="252" t="s">
        <v>959</v>
      </c>
      <c r="G196" s="251"/>
      <c r="H196" s="251"/>
      <c r="I196" s="251"/>
      <c r="J196" s="170" t="s">
        <v>386</v>
      </c>
      <c r="K196" s="171">
        <v>1</v>
      </c>
      <c r="L196" s="253">
        <v>0</v>
      </c>
      <c r="M196" s="251"/>
      <c r="N196" s="254">
        <f>ROUND(L196*K196,0)</f>
        <v>0</v>
      </c>
      <c r="O196" s="251"/>
      <c r="P196" s="251"/>
      <c r="Q196" s="251"/>
      <c r="R196" s="134"/>
      <c r="T196" s="165" t="s">
        <v>3</v>
      </c>
      <c r="U196" s="40" t="s">
        <v>39</v>
      </c>
      <c r="V196" s="32"/>
      <c r="W196" s="166">
        <f>V196*K196</f>
        <v>0</v>
      </c>
      <c r="X196" s="166">
        <v>0</v>
      </c>
      <c r="Y196" s="166">
        <f>X196*K196</f>
        <v>0</v>
      </c>
      <c r="Z196" s="166">
        <v>0</v>
      </c>
      <c r="AA196" s="167">
        <f>Z196*K196</f>
        <v>0</v>
      </c>
      <c r="AR196" s="14" t="s">
        <v>212</v>
      </c>
      <c r="AT196" s="14" t="s">
        <v>217</v>
      </c>
      <c r="AU196" s="14" t="s">
        <v>84</v>
      </c>
      <c r="AY196" s="14" t="s">
        <v>196</v>
      </c>
      <c r="BE196" s="110">
        <f>IF(U196="základní",N196,0)</f>
        <v>0</v>
      </c>
      <c r="BF196" s="110">
        <f>IF(U196="snížená",N196,0)</f>
        <v>0</v>
      </c>
      <c r="BG196" s="110">
        <f>IF(U196="zákl. přenesená",N196,0)</f>
        <v>0</v>
      </c>
      <c r="BH196" s="110">
        <f>IF(U196="sníž. přenesená",N196,0)</f>
        <v>0</v>
      </c>
      <c r="BI196" s="110">
        <f>IF(U196="nulová",N196,0)</f>
        <v>0</v>
      </c>
      <c r="BJ196" s="14" t="s">
        <v>9</v>
      </c>
      <c r="BK196" s="110">
        <f>ROUND(L196*K196,0)</f>
        <v>0</v>
      </c>
      <c r="BL196" s="14" t="s">
        <v>212</v>
      </c>
      <c r="BM196" s="14" t="s">
        <v>230</v>
      </c>
    </row>
    <row r="197" spans="2:65" s="1" customFormat="1" ht="22.5" customHeight="1">
      <c r="B197" s="132"/>
      <c r="C197" s="168" t="s">
        <v>74</v>
      </c>
      <c r="D197" s="168" t="s">
        <v>217</v>
      </c>
      <c r="E197" s="169" t="s">
        <v>441</v>
      </c>
      <c r="F197" s="252" t="s">
        <v>442</v>
      </c>
      <c r="G197" s="251"/>
      <c r="H197" s="251"/>
      <c r="I197" s="251"/>
      <c r="J197" s="170" t="s">
        <v>386</v>
      </c>
      <c r="K197" s="171">
        <v>80</v>
      </c>
      <c r="L197" s="253">
        <v>0</v>
      </c>
      <c r="M197" s="251"/>
      <c r="N197" s="254">
        <f>ROUND(L197*K197,0)</f>
        <v>0</v>
      </c>
      <c r="O197" s="251"/>
      <c r="P197" s="251"/>
      <c r="Q197" s="251"/>
      <c r="R197" s="134"/>
      <c r="T197" s="165" t="s">
        <v>3</v>
      </c>
      <c r="U197" s="40" t="s">
        <v>39</v>
      </c>
      <c r="V197" s="32"/>
      <c r="W197" s="166">
        <f>V197*K197</f>
        <v>0</v>
      </c>
      <c r="X197" s="166">
        <v>0</v>
      </c>
      <c r="Y197" s="166">
        <f>X197*K197</f>
        <v>0</v>
      </c>
      <c r="Z197" s="166">
        <v>0</v>
      </c>
      <c r="AA197" s="167">
        <f>Z197*K197</f>
        <v>0</v>
      </c>
      <c r="AR197" s="14" t="s">
        <v>212</v>
      </c>
      <c r="AT197" s="14" t="s">
        <v>217</v>
      </c>
      <c r="AU197" s="14" t="s">
        <v>84</v>
      </c>
      <c r="AY197" s="14" t="s">
        <v>196</v>
      </c>
      <c r="BE197" s="110">
        <f>IF(U197="základní",N197,0)</f>
        <v>0</v>
      </c>
      <c r="BF197" s="110">
        <f>IF(U197="snížená",N197,0)</f>
        <v>0</v>
      </c>
      <c r="BG197" s="110">
        <f>IF(U197="zákl. přenesená",N197,0)</f>
        <v>0</v>
      </c>
      <c r="BH197" s="110">
        <f>IF(U197="sníž. přenesená",N197,0)</f>
        <v>0</v>
      </c>
      <c r="BI197" s="110">
        <f>IF(U197="nulová",N197,0)</f>
        <v>0</v>
      </c>
      <c r="BJ197" s="14" t="s">
        <v>9</v>
      </c>
      <c r="BK197" s="110">
        <f>ROUND(L197*K197,0)</f>
        <v>0</v>
      </c>
      <c r="BL197" s="14" t="s">
        <v>212</v>
      </c>
      <c r="BM197" s="14" t="s">
        <v>449</v>
      </c>
    </row>
    <row r="198" spans="2:63" s="10" customFormat="1" ht="37.35" customHeight="1">
      <c r="B198" s="150"/>
      <c r="C198" s="151"/>
      <c r="D198" s="152" t="s">
        <v>930</v>
      </c>
      <c r="E198" s="152"/>
      <c r="F198" s="152"/>
      <c r="G198" s="152"/>
      <c r="H198" s="152"/>
      <c r="I198" s="152"/>
      <c r="J198" s="152"/>
      <c r="K198" s="152"/>
      <c r="L198" s="152"/>
      <c r="M198" s="152"/>
      <c r="N198" s="273">
        <f>BK198</f>
        <v>0</v>
      </c>
      <c r="O198" s="274"/>
      <c r="P198" s="274"/>
      <c r="Q198" s="274"/>
      <c r="R198" s="153"/>
      <c r="T198" s="154"/>
      <c r="U198" s="151"/>
      <c r="V198" s="151"/>
      <c r="W198" s="155">
        <v>0</v>
      </c>
      <c r="X198" s="151"/>
      <c r="Y198" s="155">
        <v>0</v>
      </c>
      <c r="Z198" s="151"/>
      <c r="AA198" s="156">
        <v>0</v>
      </c>
      <c r="AR198" s="157" t="s">
        <v>9</v>
      </c>
      <c r="AT198" s="158" t="s">
        <v>73</v>
      </c>
      <c r="AU198" s="158" t="s">
        <v>74</v>
      </c>
      <c r="AY198" s="157" t="s">
        <v>196</v>
      </c>
      <c r="BK198" s="159">
        <v>0</v>
      </c>
    </row>
    <row r="199" spans="2:63" s="10" customFormat="1" ht="24.95" customHeight="1">
      <c r="B199" s="150"/>
      <c r="C199" s="151"/>
      <c r="D199" s="152" t="s">
        <v>368</v>
      </c>
      <c r="E199" s="152"/>
      <c r="F199" s="152"/>
      <c r="G199" s="152"/>
      <c r="H199" s="152"/>
      <c r="I199" s="152"/>
      <c r="J199" s="152"/>
      <c r="K199" s="152"/>
      <c r="L199" s="152"/>
      <c r="M199" s="152"/>
      <c r="N199" s="240">
        <f>BK199</f>
        <v>0</v>
      </c>
      <c r="O199" s="238"/>
      <c r="P199" s="238"/>
      <c r="Q199" s="238"/>
      <c r="R199" s="153"/>
      <c r="T199" s="154"/>
      <c r="U199" s="151"/>
      <c r="V199" s="151"/>
      <c r="W199" s="155">
        <f>W200+W202+W206</f>
        <v>0</v>
      </c>
      <c r="X199" s="151"/>
      <c r="Y199" s="155">
        <f>Y200+Y202+Y206</f>
        <v>0</v>
      </c>
      <c r="Z199" s="151"/>
      <c r="AA199" s="156">
        <f>AA200+AA202+AA206</f>
        <v>0</v>
      </c>
      <c r="AR199" s="157" t="s">
        <v>9</v>
      </c>
      <c r="AT199" s="158" t="s">
        <v>73</v>
      </c>
      <c r="AU199" s="158" t="s">
        <v>74</v>
      </c>
      <c r="AY199" s="157" t="s">
        <v>196</v>
      </c>
      <c r="BK199" s="159">
        <f>BK200+BK202+BK206</f>
        <v>0</v>
      </c>
    </row>
    <row r="200" spans="2:63" s="10" customFormat="1" ht="19.9" customHeight="1">
      <c r="B200" s="150"/>
      <c r="C200" s="151"/>
      <c r="D200" s="160" t="s">
        <v>931</v>
      </c>
      <c r="E200" s="160"/>
      <c r="F200" s="160"/>
      <c r="G200" s="160"/>
      <c r="H200" s="160"/>
      <c r="I200" s="160"/>
      <c r="J200" s="160"/>
      <c r="K200" s="160"/>
      <c r="L200" s="160"/>
      <c r="M200" s="160"/>
      <c r="N200" s="262">
        <f>BK200</f>
        <v>0</v>
      </c>
      <c r="O200" s="263"/>
      <c r="P200" s="263"/>
      <c r="Q200" s="263"/>
      <c r="R200" s="153"/>
      <c r="T200" s="154"/>
      <c r="U200" s="151"/>
      <c r="V200" s="151"/>
      <c r="W200" s="155">
        <f>W201</f>
        <v>0</v>
      </c>
      <c r="X200" s="151"/>
      <c r="Y200" s="155">
        <f>Y201</f>
        <v>0</v>
      </c>
      <c r="Z200" s="151"/>
      <c r="AA200" s="156">
        <f>AA201</f>
        <v>0</v>
      </c>
      <c r="AR200" s="157" t="s">
        <v>9</v>
      </c>
      <c r="AT200" s="158" t="s">
        <v>73</v>
      </c>
      <c r="AU200" s="158" t="s">
        <v>9</v>
      </c>
      <c r="AY200" s="157" t="s">
        <v>196</v>
      </c>
      <c r="BK200" s="159">
        <f>BK201</f>
        <v>0</v>
      </c>
    </row>
    <row r="201" spans="2:65" s="1" customFormat="1" ht="31.5" customHeight="1">
      <c r="B201" s="132"/>
      <c r="C201" s="168" t="s">
        <v>74</v>
      </c>
      <c r="D201" s="168" t="s">
        <v>217</v>
      </c>
      <c r="E201" s="169" t="s">
        <v>960</v>
      </c>
      <c r="F201" s="252" t="s">
        <v>961</v>
      </c>
      <c r="G201" s="251"/>
      <c r="H201" s="251"/>
      <c r="I201" s="251"/>
      <c r="J201" s="170" t="s">
        <v>386</v>
      </c>
      <c r="K201" s="171">
        <v>1</v>
      </c>
      <c r="L201" s="253">
        <v>0</v>
      </c>
      <c r="M201" s="251"/>
      <c r="N201" s="254">
        <f>ROUND(L201*K201,0)</f>
        <v>0</v>
      </c>
      <c r="O201" s="251"/>
      <c r="P201" s="251"/>
      <c r="Q201" s="251"/>
      <c r="R201" s="134"/>
      <c r="T201" s="165" t="s">
        <v>3</v>
      </c>
      <c r="U201" s="40" t="s">
        <v>39</v>
      </c>
      <c r="V201" s="32"/>
      <c r="W201" s="166">
        <f>V201*K201</f>
        <v>0</v>
      </c>
      <c r="X201" s="166">
        <v>0</v>
      </c>
      <c r="Y201" s="166">
        <f>X201*K201</f>
        <v>0</v>
      </c>
      <c r="Z201" s="166">
        <v>0</v>
      </c>
      <c r="AA201" s="167">
        <f>Z201*K201</f>
        <v>0</v>
      </c>
      <c r="AR201" s="14" t="s">
        <v>212</v>
      </c>
      <c r="AT201" s="14" t="s">
        <v>217</v>
      </c>
      <c r="AU201" s="14" t="s">
        <v>84</v>
      </c>
      <c r="AY201" s="14" t="s">
        <v>196</v>
      </c>
      <c r="BE201" s="110">
        <f>IF(U201="základní",N201,0)</f>
        <v>0</v>
      </c>
      <c r="BF201" s="110">
        <f>IF(U201="snížená",N201,0)</f>
        <v>0</v>
      </c>
      <c r="BG201" s="110">
        <f>IF(U201="zákl. přenesená",N201,0)</f>
        <v>0</v>
      </c>
      <c r="BH201" s="110">
        <f>IF(U201="sníž. přenesená",N201,0)</f>
        <v>0</v>
      </c>
      <c r="BI201" s="110">
        <f>IF(U201="nulová",N201,0)</f>
        <v>0</v>
      </c>
      <c r="BJ201" s="14" t="s">
        <v>9</v>
      </c>
      <c r="BK201" s="110">
        <f>ROUND(L201*K201,0)</f>
        <v>0</v>
      </c>
      <c r="BL201" s="14" t="s">
        <v>212</v>
      </c>
      <c r="BM201" s="14" t="s">
        <v>452</v>
      </c>
    </row>
    <row r="202" spans="2:63" s="10" customFormat="1" ht="29.85" customHeight="1">
      <c r="B202" s="150"/>
      <c r="C202" s="151"/>
      <c r="D202" s="160" t="s">
        <v>932</v>
      </c>
      <c r="E202" s="160"/>
      <c r="F202" s="160"/>
      <c r="G202" s="160"/>
      <c r="H202" s="160"/>
      <c r="I202" s="160"/>
      <c r="J202" s="160"/>
      <c r="K202" s="160"/>
      <c r="L202" s="160"/>
      <c r="M202" s="160"/>
      <c r="N202" s="264">
        <f>BK202</f>
        <v>0</v>
      </c>
      <c r="O202" s="265"/>
      <c r="P202" s="265"/>
      <c r="Q202" s="265"/>
      <c r="R202" s="153"/>
      <c r="T202" s="154"/>
      <c r="U202" s="151"/>
      <c r="V202" s="151"/>
      <c r="W202" s="155">
        <f>SUM(W203:W205)</f>
        <v>0</v>
      </c>
      <c r="X202" s="151"/>
      <c r="Y202" s="155">
        <f>SUM(Y203:Y205)</f>
        <v>0</v>
      </c>
      <c r="Z202" s="151"/>
      <c r="AA202" s="156">
        <f>SUM(AA203:AA205)</f>
        <v>0</v>
      </c>
      <c r="AR202" s="157" t="s">
        <v>9</v>
      </c>
      <c r="AT202" s="158" t="s">
        <v>73</v>
      </c>
      <c r="AU202" s="158" t="s">
        <v>9</v>
      </c>
      <c r="AY202" s="157" t="s">
        <v>196</v>
      </c>
      <c r="BK202" s="159">
        <f>SUM(BK203:BK205)</f>
        <v>0</v>
      </c>
    </row>
    <row r="203" spans="2:65" s="1" customFormat="1" ht="44.25" customHeight="1">
      <c r="B203" s="132"/>
      <c r="C203" s="168" t="s">
        <v>74</v>
      </c>
      <c r="D203" s="168" t="s">
        <v>217</v>
      </c>
      <c r="E203" s="169" t="s">
        <v>962</v>
      </c>
      <c r="F203" s="252" t="s">
        <v>963</v>
      </c>
      <c r="G203" s="251"/>
      <c r="H203" s="251"/>
      <c r="I203" s="251"/>
      <c r="J203" s="170" t="s">
        <v>386</v>
      </c>
      <c r="K203" s="171">
        <v>7</v>
      </c>
      <c r="L203" s="253">
        <v>0</v>
      </c>
      <c r="M203" s="251"/>
      <c r="N203" s="254">
        <f>ROUND(L203*K203,0)</f>
        <v>0</v>
      </c>
      <c r="O203" s="251"/>
      <c r="P203" s="251"/>
      <c r="Q203" s="251"/>
      <c r="R203" s="134"/>
      <c r="T203" s="165" t="s">
        <v>3</v>
      </c>
      <c r="U203" s="40" t="s">
        <v>39</v>
      </c>
      <c r="V203" s="32"/>
      <c r="W203" s="166">
        <f>V203*K203</f>
        <v>0</v>
      </c>
      <c r="X203" s="166">
        <v>0</v>
      </c>
      <c r="Y203" s="166">
        <f>X203*K203</f>
        <v>0</v>
      </c>
      <c r="Z203" s="166">
        <v>0</v>
      </c>
      <c r="AA203" s="167">
        <f>Z203*K203</f>
        <v>0</v>
      </c>
      <c r="AR203" s="14" t="s">
        <v>212</v>
      </c>
      <c r="AT203" s="14" t="s">
        <v>217</v>
      </c>
      <c r="AU203" s="14" t="s">
        <v>84</v>
      </c>
      <c r="AY203" s="14" t="s">
        <v>196</v>
      </c>
      <c r="BE203" s="110">
        <f>IF(U203="základní",N203,0)</f>
        <v>0</v>
      </c>
      <c r="BF203" s="110">
        <f>IF(U203="snížená",N203,0)</f>
        <v>0</v>
      </c>
      <c r="BG203" s="110">
        <f>IF(U203="zákl. přenesená",N203,0)</f>
        <v>0</v>
      </c>
      <c r="BH203" s="110">
        <f>IF(U203="sníž. přenesená",N203,0)</f>
        <v>0</v>
      </c>
      <c r="BI203" s="110">
        <f>IF(U203="nulová",N203,0)</f>
        <v>0</v>
      </c>
      <c r="BJ203" s="14" t="s">
        <v>9</v>
      </c>
      <c r="BK203" s="110">
        <f>ROUND(L203*K203,0)</f>
        <v>0</v>
      </c>
      <c r="BL203" s="14" t="s">
        <v>212</v>
      </c>
      <c r="BM203" s="14" t="s">
        <v>455</v>
      </c>
    </row>
    <row r="204" spans="2:65" s="1" customFormat="1" ht="31.5" customHeight="1">
      <c r="B204" s="132"/>
      <c r="C204" s="168" t="s">
        <v>74</v>
      </c>
      <c r="D204" s="168" t="s">
        <v>217</v>
      </c>
      <c r="E204" s="169" t="s">
        <v>964</v>
      </c>
      <c r="F204" s="252" t="s">
        <v>965</v>
      </c>
      <c r="G204" s="251"/>
      <c r="H204" s="251"/>
      <c r="I204" s="251"/>
      <c r="J204" s="170" t="s">
        <v>386</v>
      </c>
      <c r="K204" s="171">
        <v>3</v>
      </c>
      <c r="L204" s="253">
        <v>0</v>
      </c>
      <c r="M204" s="251"/>
      <c r="N204" s="254">
        <f>ROUND(L204*K204,0)</f>
        <v>0</v>
      </c>
      <c r="O204" s="251"/>
      <c r="P204" s="251"/>
      <c r="Q204" s="251"/>
      <c r="R204" s="134"/>
      <c r="T204" s="165" t="s">
        <v>3</v>
      </c>
      <c r="U204" s="40" t="s">
        <v>39</v>
      </c>
      <c r="V204" s="32"/>
      <c r="W204" s="166">
        <f>V204*K204</f>
        <v>0</v>
      </c>
      <c r="X204" s="166">
        <v>0</v>
      </c>
      <c r="Y204" s="166">
        <f>X204*K204</f>
        <v>0</v>
      </c>
      <c r="Z204" s="166">
        <v>0</v>
      </c>
      <c r="AA204" s="167">
        <f>Z204*K204</f>
        <v>0</v>
      </c>
      <c r="AR204" s="14" t="s">
        <v>212</v>
      </c>
      <c r="AT204" s="14" t="s">
        <v>217</v>
      </c>
      <c r="AU204" s="14" t="s">
        <v>84</v>
      </c>
      <c r="AY204" s="14" t="s">
        <v>196</v>
      </c>
      <c r="BE204" s="110">
        <f>IF(U204="základní",N204,0)</f>
        <v>0</v>
      </c>
      <c r="BF204" s="110">
        <f>IF(U204="snížená",N204,0)</f>
        <v>0</v>
      </c>
      <c r="BG204" s="110">
        <f>IF(U204="zákl. přenesená",N204,0)</f>
        <v>0</v>
      </c>
      <c r="BH204" s="110">
        <f>IF(U204="sníž. přenesená",N204,0)</f>
        <v>0</v>
      </c>
      <c r="BI204" s="110">
        <f>IF(U204="nulová",N204,0)</f>
        <v>0</v>
      </c>
      <c r="BJ204" s="14" t="s">
        <v>9</v>
      </c>
      <c r="BK204" s="110">
        <f>ROUND(L204*K204,0)</f>
        <v>0</v>
      </c>
      <c r="BL204" s="14" t="s">
        <v>212</v>
      </c>
      <c r="BM204" s="14" t="s">
        <v>458</v>
      </c>
    </row>
    <row r="205" spans="2:65" s="1" customFormat="1" ht="31.5" customHeight="1">
      <c r="B205" s="132"/>
      <c r="C205" s="168" t="s">
        <v>74</v>
      </c>
      <c r="D205" s="168" t="s">
        <v>217</v>
      </c>
      <c r="E205" s="169" t="s">
        <v>966</v>
      </c>
      <c r="F205" s="252" t="s">
        <v>967</v>
      </c>
      <c r="G205" s="251"/>
      <c r="H205" s="251"/>
      <c r="I205" s="251"/>
      <c r="J205" s="170" t="s">
        <v>386</v>
      </c>
      <c r="K205" s="171">
        <v>5</v>
      </c>
      <c r="L205" s="253">
        <v>0</v>
      </c>
      <c r="M205" s="251"/>
      <c r="N205" s="254">
        <f>ROUND(L205*K205,0)</f>
        <v>0</v>
      </c>
      <c r="O205" s="251"/>
      <c r="P205" s="251"/>
      <c r="Q205" s="251"/>
      <c r="R205" s="134"/>
      <c r="T205" s="165" t="s">
        <v>3</v>
      </c>
      <c r="U205" s="40" t="s">
        <v>39</v>
      </c>
      <c r="V205" s="32"/>
      <c r="W205" s="166">
        <f>V205*K205</f>
        <v>0</v>
      </c>
      <c r="X205" s="166">
        <v>0</v>
      </c>
      <c r="Y205" s="166">
        <f>X205*K205</f>
        <v>0</v>
      </c>
      <c r="Z205" s="166">
        <v>0</v>
      </c>
      <c r="AA205" s="167">
        <f>Z205*K205</f>
        <v>0</v>
      </c>
      <c r="AR205" s="14" t="s">
        <v>212</v>
      </c>
      <c r="AT205" s="14" t="s">
        <v>217</v>
      </c>
      <c r="AU205" s="14" t="s">
        <v>84</v>
      </c>
      <c r="AY205" s="14" t="s">
        <v>196</v>
      </c>
      <c r="BE205" s="110">
        <f>IF(U205="základní",N205,0)</f>
        <v>0</v>
      </c>
      <c r="BF205" s="110">
        <f>IF(U205="snížená",N205,0)</f>
        <v>0</v>
      </c>
      <c r="BG205" s="110">
        <f>IF(U205="zákl. přenesená",N205,0)</f>
        <v>0</v>
      </c>
      <c r="BH205" s="110">
        <f>IF(U205="sníž. přenesená",N205,0)</f>
        <v>0</v>
      </c>
      <c r="BI205" s="110">
        <f>IF(U205="nulová",N205,0)</f>
        <v>0</v>
      </c>
      <c r="BJ205" s="14" t="s">
        <v>9</v>
      </c>
      <c r="BK205" s="110">
        <f>ROUND(L205*K205,0)</f>
        <v>0</v>
      </c>
      <c r="BL205" s="14" t="s">
        <v>212</v>
      </c>
      <c r="BM205" s="14" t="s">
        <v>461</v>
      </c>
    </row>
    <row r="206" spans="2:63" s="10" customFormat="1" ht="29.85" customHeight="1">
      <c r="B206" s="150"/>
      <c r="C206" s="151"/>
      <c r="D206" s="160" t="s">
        <v>933</v>
      </c>
      <c r="E206" s="160"/>
      <c r="F206" s="160"/>
      <c r="G206" s="160"/>
      <c r="H206" s="160"/>
      <c r="I206" s="160"/>
      <c r="J206" s="160"/>
      <c r="K206" s="160"/>
      <c r="L206" s="160"/>
      <c r="M206" s="160"/>
      <c r="N206" s="271">
        <f>BK206</f>
        <v>0</v>
      </c>
      <c r="O206" s="272"/>
      <c r="P206" s="272"/>
      <c r="Q206" s="272"/>
      <c r="R206" s="153"/>
      <c r="T206" s="154"/>
      <c r="U206" s="151"/>
      <c r="V206" s="151"/>
      <c r="W206" s="155">
        <v>0</v>
      </c>
      <c r="X206" s="151"/>
      <c r="Y206" s="155">
        <v>0</v>
      </c>
      <c r="Z206" s="151"/>
      <c r="AA206" s="156">
        <v>0</v>
      </c>
      <c r="AR206" s="157" t="s">
        <v>9</v>
      </c>
      <c r="AT206" s="158" t="s">
        <v>73</v>
      </c>
      <c r="AU206" s="158" t="s">
        <v>9</v>
      </c>
      <c r="AY206" s="157" t="s">
        <v>196</v>
      </c>
      <c r="BK206" s="159">
        <v>0</v>
      </c>
    </row>
    <row r="207" spans="2:63" s="10" customFormat="1" ht="24.95" customHeight="1">
      <c r="B207" s="150"/>
      <c r="C207" s="151"/>
      <c r="D207" s="152" t="s">
        <v>581</v>
      </c>
      <c r="E207" s="152"/>
      <c r="F207" s="152"/>
      <c r="G207" s="152"/>
      <c r="H207" s="152"/>
      <c r="I207" s="152"/>
      <c r="J207" s="152"/>
      <c r="K207" s="152"/>
      <c r="L207" s="152"/>
      <c r="M207" s="152"/>
      <c r="N207" s="240">
        <f>BK207</f>
        <v>0</v>
      </c>
      <c r="O207" s="238"/>
      <c r="P207" s="238"/>
      <c r="Q207" s="238"/>
      <c r="R207" s="153"/>
      <c r="T207" s="154"/>
      <c r="U207" s="151"/>
      <c r="V207" s="151"/>
      <c r="W207" s="155">
        <v>0</v>
      </c>
      <c r="X207" s="151"/>
      <c r="Y207" s="155">
        <v>0</v>
      </c>
      <c r="Z207" s="151"/>
      <c r="AA207" s="156">
        <v>0</v>
      </c>
      <c r="AR207" s="157" t="s">
        <v>9</v>
      </c>
      <c r="AT207" s="158" t="s">
        <v>73</v>
      </c>
      <c r="AU207" s="158" t="s">
        <v>74</v>
      </c>
      <c r="AY207" s="157" t="s">
        <v>196</v>
      </c>
      <c r="BK207" s="159">
        <v>0</v>
      </c>
    </row>
    <row r="208" spans="2:63" s="10" customFormat="1" ht="24.95" customHeight="1">
      <c r="B208" s="150"/>
      <c r="C208" s="151"/>
      <c r="D208" s="152" t="s">
        <v>582</v>
      </c>
      <c r="E208" s="152"/>
      <c r="F208" s="152"/>
      <c r="G208" s="152"/>
      <c r="H208" s="152"/>
      <c r="I208" s="152"/>
      <c r="J208" s="152"/>
      <c r="K208" s="152"/>
      <c r="L208" s="152"/>
      <c r="M208" s="152"/>
      <c r="N208" s="240">
        <f>BK208</f>
        <v>0</v>
      </c>
      <c r="O208" s="238"/>
      <c r="P208" s="238"/>
      <c r="Q208" s="238"/>
      <c r="R208" s="153"/>
      <c r="T208" s="154"/>
      <c r="U208" s="151"/>
      <c r="V208" s="151"/>
      <c r="W208" s="155">
        <f>W209+W211+W213+W217+W222+W229+W231+W238+W240</f>
        <v>0</v>
      </c>
      <c r="X208" s="151"/>
      <c r="Y208" s="155">
        <f>Y209+Y211+Y213+Y217+Y222+Y229+Y231+Y238+Y240</f>
        <v>0</v>
      </c>
      <c r="Z208" s="151"/>
      <c r="AA208" s="156">
        <f>AA209+AA211+AA213+AA217+AA222+AA229+AA231+AA238+AA240</f>
        <v>0</v>
      </c>
      <c r="AR208" s="157" t="s">
        <v>9</v>
      </c>
      <c r="AT208" s="158" t="s">
        <v>73</v>
      </c>
      <c r="AU208" s="158" t="s">
        <v>74</v>
      </c>
      <c r="AY208" s="157" t="s">
        <v>196</v>
      </c>
      <c r="BK208" s="159">
        <f>BK209+BK211+BK213+BK217+BK222+BK229+BK231+BK238+BK240</f>
        <v>0</v>
      </c>
    </row>
    <row r="209" spans="2:63" s="10" customFormat="1" ht="19.9" customHeight="1">
      <c r="B209" s="150"/>
      <c r="C209" s="151"/>
      <c r="D209" s="160" t="s">
        <v>934</v>
      </c>
      <c r="E209" s="160"/>
      <c r="F209" s="160"/>
      <c r="G209" s="160"/>
      <c r="H209" s="160"/>
      <c r="I209" s="160"/>
      <c r="J209" s="160"/>
      <c r="K209" s="160"/>
      <c r="L209" s="160"/>
      <c r="M209" s="160"/>
      <c r="N209" s="262">
        <f>BK209</f>
        <v>0</v>
      </c>
      <c r="O209" s="263"/>
      <c r="P209" s="263"/>
      <c r="Q209" s="263"/>
      <c r="R209" s="153"/>
      <c r="T209" s="154"/>
      <c r="U209" s="151"/>
      <c r="V209" s="151"/>
      <c r="W209" s="155">
        <f>W210</f>
        <v>0</v>
      </c>
      <c r="X209" s="151"/>
      <c r="Y209" s="155">
        <f>Y210</f>
        <v>0</v>
      </c>
      <c r="Z209" s="151"/>
      <c r="AA209" s="156">
        <f>AA210</f>
        <v>0</v>
      </c>
      <c r="AR209" s="157" t="s">
        <v>9</v>
      </c>
      <c r="AT209" s="158" t="s">
        <v>73</v>
      </c>
      <c r="AU209" s="158" t="s">
        <v>9</v>
      </c>
      <c r="AY209" s="157" t="s">
        <v>196</v>
      </c>
      <c r="BK209" s="159">
        <f>BK210</f>
        <v>0</v>
      </c>
    </row>
    <row r="210" spans="2:65" s="1" customFormat="1" ht="22.5" customHeight="1">
      <c r="B210" s="132"/>
      <c r="C210" s="168" t="s">
        <v>74</v>
      </c>
      <c r="D210" s="168" t="s">
        <v>217</v>
      </c>
      <c r="E210" s="169" t="s">
        <v>968</v>
      </c>
      <c r="F210" s="252" t="s">
        <v>969</v>
      </c>
      <c r="G210" s="251"/>
      <c r="H210" s="251"/>
      <c r="I210" s="251"/>
      <c r="J210" s="170" t="s">
        <v>201</v>
      </c>
      <c r="K210" s="171">
        <v>80</v>
      </c>
      <c r="L210" s="253">
        <v>0</v>
      </c>
      <c r="M210" s="251"/>
      <c r="N210" s="254">
        <f>ROUND(L210*K210,0)</f>
        <v>0</v>
      </c>
      <c r="O210" s="251"/>
      <c r="P210" s="251"/>
      <c r="Q210" s="251"/>
      <c r="R210" s="134"/>
      <c r="T210" s="165" t="s">
        <v>3</v>
      </c>
      <c r="U210" s="40" t="s">
        <v>39</v>
      </c>
      <c r="V210" s="32"/>
      <c r="W210" s="166">
        <f>V210*K210</f>
        <v>0</v>
      </c>
      <c r="X210" s="166">
        <v>0</v>
      </c>
      <c r="Y210" s="166">
        <f>X210*K210</f>
        <v>0</v>
      </c>
      <c r="Z210" s="166">
        <v>0</v>
      </c>
      <c r="AA210" s="167">
        <f>Z210*K210</f>
        <v>0</v>
      </c>
      <c r="AR210" s="14" t="s">
        <v>212</v>
      </c>
      <c r="AT210" s="14" t="s">
        <v>217</v>
      </c>
      <c r="AU210" s="14" t="s">
        <v>84</v>
      </c>
      <c r="AY210" s="14" t="s">
        <v>196</v>
      </c>
      <c r="BE210" s="110">
        <f>IF(U210="základní",N210,0)</f>
        <v>0</v>
      </c>
      <c r="BF210" s="110">
        <f>IF(U210="snížená",N210,0)</f>
        <v>0</v>
      </c>
      <c r="BG210" s="110">
        <f>IF(U210="zákl. přenesená",N210,0)</f>
        <v>0</v>
      </c>
      <c r="BH210" s="110">
        <f>IF(U210="sníž. přenesená",N210,0)</f>
        <v>0</v>
      </c>
      <c r="BI210" s="110">
        <f>IF(U210="nulová",N210,0)</f>
        <v>0</v>
      </c>
      <c r="BJ210" s="14" t="s">
        <v>9</v>
      </c>
      <c r="BK210" s="110">
        <f>ROUND(L210*K210,0)</f>
        <v>0</v>
      </c>
      <c r="BL210" s="14" t="s">
        <v>212</v>
      </c>
      <c r="BM210" s="14" t="s">
        <v>464</v>
      </c>
    </row>
    <row r="211" spans="2:63" s="10" customFormat="1" ht="29.85" customHeight="1">
      <c r="B211" s="150"/>
      <c r="C211" s="151"/>
      <c r="D211" s="160" t="s">
        <v>935</v>
      </c>
      <c r="E211" s="160"/>
      <c r="F211" s="160"/>
      <c r="G211" s="160"/>
      <c r="H211" s="160"/>
      <c r="I211" s="160"/>
      <c r="J211" s="160"/>
      <c r="K211" s="160"/>
      <c r="L211" s="160"/>
      <c r="M211" s="160"/>
      <c r="N211" s="264">
        <f>BK211</f>
        <v>0</v>
      </c>
      <c r="O211" s="265"/>
      <c r="P211" s="265"/>
      <c r="Q211" s="265"/>
      <c r="R211" s="153"/>
      <c r="T211" s="154"/>
      <c r="U211" s="151"/>
      <c r="V211" s="151"/>
      <c r="W211" s="155">
        <f>W212</f>
        <v>0</v>
      </c>
      <c r="X211" s="151"/>
      <c r="Y211" s="155">
        <f>Y212</f>
        <v>0</v>
      </c>
      <c r="Z211" s="151"/>
      <c r="AA211" s="156">
        <f>AA212</f>
        <v>0</v>
      </c>
      <c r="AR211" s="157" t="s">
        <v>9</v>
      </c>
      <c r="AT211" s="158" t="s">
        <v>73</v>
      </c>
      <c r="AU211" s="158" t="s">
        <v>9</v>
      </c>
      <c r="AY211" s="157" t="s">
        <v>196</v>
      </c>
      <c r="BK211" s="159">
        <f>BK212</f>
        <v>0</v>
      </c>
    </row>
    <row r="212" spans="2:65" s="1" customFormat="1" ht="22.5" customHeight="1">
      <c r="B212" s="132"/>
      <c r="C212" s="168" t="s">
        <v>74</v>
      </c>
      <c r="D212" s="168" t="s">
        <v>217</v>
      </c>
      <c r="E212" s="169" t="s">
        <v>970</v>
      </c>
      <c r="F212" s="252" t="s">
        <v>446</v>
      </c>
      <c r="G212" s="251"/>
      <c r="H212" s="251"/>
      <c r="I212" s="251"/>
      <c r="J212" s="170" t="s">
        <v>201</v>
      </c>
      <c r="K212" s="171">
        <v>1</v>
      </c>
      <c r="L212" s="253">
        <v>0</v>
      </c>
      <c r="M212" s="251"/>
      <c r="N212" s="254">
        <f>ROUND(L212*K212,0)</f>
        <v>0</v>
      </c>
      <c r="O212" s="251"/>
      <c r="P212" s="251"/>
      <c r="Q212" s="251"/>
      <c r="R212" s="134"/>
      <c r="T212" s="165" t="s">
        <v>3</v>
      </c>
      <c r="U212" s="40" t="s">
        <v>39</v>
      </c>
      <c r="V212" s="32"/>
      <c r="W212" s="166">
        <f>V212*K212</f>
        <v>0</v>
      </c>
      <c r="X212" s="166">
        <v>0</v>
      </c>
      <c r="Y212" s="166">
        <f>X212*K212</f>
        <v>0</v>
      </c>
      <c r="Z212" s="166">
        <v>0</v>
      </c>
      <c r="AA212" s="167">
        <f>Z212*K212</f>
        <v>0</v>
      </c>
      <c r="AR212" s="14" t="s">
        <v>212</v>
      </c>
      <c r="AT212" s="14" t="s">
        <v>217</v>
      </c>
      <c r="AU212" s="14" t="s">
        <v>84</v>
      </c>
      <c r="AY212" s="14" t="s">
        <v>196</v>
      </c>
      <c r="BE212" s="110">
        <f>IF(U212="základní",N212,0)</f>
        <v>0</v>
      </c>
      <c r="BF212" s="110">
        <f>IF(U212="snížená",N212,0)</f>
        <v>0</v>
      </c>
      <c r="BG212" s="110">
        <f>IF(U212="zákl. přenesená",N212,0)</f>
        <v>0</v>
      </c>
      <c r="BH212" s="110">
        <f>IF(U212="sníž. přenesená",N212,0)</f>
        <v>0</v>
      </c>
      <c r="BI212" s="110">
        <f>IF(U212="nulová",N212,0)</f>
        <v>0</v>
      </c>
      <c r="BJ212" s="14" t="s">
        <v>9</v>
      </c>
      <c r="BK212" s="110">
        <f>ROUND(L212*K212,0)</f>
        <v>0</v>
      </c>
      <c r="BL212" s="14" t="s">
        <v>212</v>
      </c>
      <c r="BM212" s="14" t="s">
        <v>467</v>
      </c>
    </row>
    <row r="213" spans="2:63" s="10" customFormat="1" ht="29.85" customHeight="1">
      <c r="B213" s="150"/>
      <c r="C213" s="151"/>
      <c r="D213" s="160" t="s">
        <v>585</v>
      </c>
      <c r="E213" s="160"/>
      <c r="F213" s="160"/>
      <c r="G213" s="160"/>
      <c r="H213" s="160"/>
      <c r="I213" s="160"/>
      <c r="J213" s="160"/>
      <c r="K213" s="160"/>
      <c r="L213" s="160"/>
      <c r="M213" s="160"/>
      <c r="N213" s="264">
        <f>BK213</f>
        <v>0</v>
      </c>
      <c r="O213" s="265"/>
      <c r="P213" s="265"/>
      <c r="Q213" s="265"/>
      <c r="R213" s="153"/>
      <c r="T213" s="154"/>
      <c r="U213" s="151"/>
      <c r="V213" s="151"/>
      <c r="W213" s="155">
        <f>SUM(W214:W216)</f>
        <v>0</v>
      </c>
      <c r="X213" s="151"/>
      <c r="Y213" s="155">
        <f>SUM(Y214:Y216)</f>
        <v>0</v>
      </c>
      <c r="Z213" s="151"/>
      <c r="AA213" s="156">
        <f>SUM(AA214:AA216)</f>
        <v>0</v>
      </c>
      <c r="AR213" s="157" t="s">
        <v>9</v>
      </c>
      <c r="AT213" s="158" t="s">
        <v>73</v>
      </c>
      <c r="AU213" s="158" t="s">
        <v>9</v>
      </c>
      <c r="AY213" s="157" t="s">
        <v>196</v>
      </c>
      <c r="BK213" s="159">
        <f>SUM(BK214:BK216)</f>
        <v>0</v>
      </c>
    </row>
    <row r="214" spans="2:65" s="1" customFormat="1" ht="22.5" customHeight="1">
      <c r="B214" s="132"/>
      <c r="C214" s="168" t="s">
        <v>74</v>
      </c>
      <c r="D214" s="168" t="s">
        <v>217</v>
      </c>
      <c r="E214" s="169" t="s">
        <v>971</v>
      </c>
      <c r="F214" s="252" t="s">
        <v>451</v>
      </c>
      <c r="G214" s="251"/>
      <c r="H214" s="251"/>
      <c r="I214" s="251"/>
      <c r="J214" s="170" t="s">
        <v>201</v>
      </c>
      <c r="K214" s="171">
        <v>140</v>
      </c>
      <c r="L214" s="253">
        <v>0</v>
      </c>
      <c r="M214" s="251"/>
      <c r="N214" s="254">
        <f>ROUND(L214*K214,0)</f>
        <v>0</v>
      </c>
      <c r="O214" s="251"/>
      <c r="P214" s="251"/>
      <c r="Q214" s="251"/>
      <c r="R214" s="134"/>
      <c r="T214" s="165" t="s">
        <v>3</v>
      </c>
      <c r="U214" s="40" t="s">
        <v>39</v>
      </c>
      <c r="V214" s="32"/>
      <c r="W214" s="166">
        <f>V214*K214</f>
        <v>0</v>
      </c>
      <c r="X214" s="166">
        <v>0</v>
      </c>
      <c r="Y214" s="166">
        <f>X214*K214</f>
        <v>0</v>
      </c>
      <c r="Z214" s="166">
        <v>0</v>
      </c>
      <c r="AA214" s="167">
        <f>Z214*K214</f>
        <v>0</v>
      </c>
      <c r="AR214" s="14" t="s">
        <v>212</v>
      </c>
      <c r="AT214" s="14" t="s">
        <v>217</v>
      </c>
      <c r="AU214" s="14" t="s">
        <v>84</v>
      </c>
      <c r="AY214" s="14" t="s">
        <v>196</v>
      </c>
      <c r="BE214" s="110">
        <f>IF(U214="základní",N214,0)</f>
        <v>0</v>
      </c>
      <c r="BF214" s="110">
        <f>IF(U214="snížená",N214,0)</f>
        <v>0</v>
      </c>
      <c r="BG214" s="110">
        <f>IF(U214="zákl. přenesená",N214,0)</f>
        <v>0</v>
      </c>
      <c r="BH214" s="110">
        <f>IF(U214="sníž. přenesená",N214,0)</f>
        <v>0</v>
      </c>
      <c r="BI214" s="110">
        <f>IF(U214="nulová",N214,0)</f>
        <v>0</v>
      </c>
      <c r="BJ214" s="14" t="s">
        <v>9</v>
      </c>
      <c r="BK214" s="110">
        <f>ROUND(L214*K214,0)</f>
        <v>0</v>
      </c>
      <c r="BL214" s="14" t="s">
        <v>212</v>
      </c>
      <c r="BM214" s="14" t="s">
        <v>470</v>
      </c>
    </row>
    <row r="215" spans="2:65" s="1" customFormat="1" ht="22.5" customHeight="1">
      <c r="B215" s="132"/>
      <c r="C215" s="168" t="s">
        <v>74</v>
      </c>
      <c r="D215" s="168" t="s">
        <v>217</v>
      </c>
      <c r="E215" s="169" t="s">
        <v>972</v>
      </c>
      <c r="F215" s="252" t="s">
        <v>973</v>
      </c>
      <c r="G215" s="251"/>
      <c r="H215" s="251"/>
      <c r="I215" s="251"/>
      <c r="J215" s="170" t="s">
        <v>201</v>
      </c>
      <c r="K215" s="171">
        <v>90</v>
      </c>
      <c r="L215" s="253">
        <v>0</v>
      </c>
      <c r="M215" s="251"/>
      <c r="N215" s="254">
        <f>ROUND(L215*K215,0)</f>
        <v>0</v>
      </c>
      <c r="O215" s="251"/>
      <c r="P215" s="251"/>
      <c r="Q215" s="251"/>
      <c r="R215" s="134"/>
      <c r="T215" s="165" t="s">
        <v>3</v>
      </c>
      <c r="U215" s="40" t="s">
        <v>39</v>
      </c>
      <c r="V215" s="32"/>
      <c r="W215" s="166">
        <f>V215*K215</f>
        <v>0</v>
      </c>
      <c r="X215" s="166">
        <v>0</v>
      </c>
      <c r="Y215" s="166">
        <f>X215*K215</f>
        <v>0</v>
      </c>
      <c r="Z215" s="166">
        <v>0</v>
      </c>
      <c r="AA215" s="167">
        <f>Z215*K215</f>
        <v>0</v>
      </c>
      <c r="AR215" s="14" t="s">
        <v>212</v>
      </c>
      <c r="AT215" s="14" t="s">
        <v>217</v>
      </c>
      <c r="AU215" s="14" t="s">
        <v>84</v>
      </c>
      <c r="AY215" s="14" t="s">
        <v>196</v>
      </c>
      <c r="BE215" s="110">
        <f>IF(U215="základní",N215,0)</f>
        <v>0</v>
      </c>
      <c r="BF215" s="110">
        <f>IF(U215="snížená",N215,0)</f>
        <v>0</v>
      </c>
      <c r="BG215" s="110">
        <f>IF(U215="zákl. přenesená",N215,0)</f>
        <v>0</v>
      </c>
      <c r="BH215" s="110">
        <f>IF(U215="sníž. přenesená",N215,0)</f>
        <v>0</v>
      </c>
      <c r="BI215" s="110">
        <f>IF(U215="nulová",N215,0)</f>
        <v>0</v>
      </c>
      <c r="BJ215" s="14" t="s">
        <v>9</v>
      </c>
      <c r="BK215" s="110">
        <f>ROUND(L215*K215,0)</f>
        <v>0</v>
      </c>
      <c r="BL215" s="14" t="s">
        <v>212</v>
      </c>
      <c r="BM215" s="14" t="s">
        <v>473</v>
      </c>
    </row>
    <row r="216" spans="2:65" s="1" customFormat="1" ht="22.5" customHeight="1">
      <c r="B216" s="132"/>
      <c r="C216" s="168" t="s">
        <v>74</v>
      </c>
      <c r="D216" s="168" t="s">
        <v>217</v>
      </c>
      <c r="E216" s="169" t="s">
        <v>974</v>
      </c>
      <c r="F216" s="252" t="s">
        <v>457</v>
      </c>
      <c r="G216" s="251"/>
      <c r="H216" s="251"/>
      <c r="I216" s="251"/>
      <c r="J216" s="170" t="s">
        <v>201</v>
      </c>
      <c r="K216" s="171">
        <v>30</v>
      </c>
      <c r="L216" s="253">
        <v>0</v>
      </c>
      <c r="M216" s="251"/>
      <c r="N216" s="254">
        <f>ROUND(L216*K216,0)</f>
        <v>0</v>
      </c>
      <c r="O216" s="251"/>
      <c r="P216" s="251"/>
      <c r="Q216" s="251"/>
      <c r="R216" s="134"/>
      <c r="T216" s="165" t="s">
        <v>3</v>
      </c>
      <c r="U216" s="40" t="s">
        <v>39</v>
      </c>
      <c r="V216" s="32"/>
      <c r="W216" s="166">
        <f>V216*K216</f>
        <v>0</v>
      </c>
      <c r="X216" s="166">
        <v>0</v>
      </c>
      <c r="Y216" s="166">
        <f>X216*K216</f>
        <v>0</v>
      </c>
      <c r="Z216" s="166">
        <v>0</v>
      </c>
      <c r="AA216" s="167">
        <f>Z216*K216</f>
        <v>0</v>
      </c>
      <c r="AR216" s="14" t="s">
        <v>212</v>
      </c>
      <c r="AT216" s="14" t="s">
        <v>217</v>
      </c>
      <c r="AU216" s="14" t="s">
        <v>84</v>
      </c>
      <c r="AY216" s="14" t="s">
        <v>196</v>
      </c>
      <c r="BE216" s="110">
        <f>IF(U216="základní",N216,0)</f>
        <v>0</v>
      </c>
      <c r="BF216" s="110">
        <f>IF(U216="snížená",N216,0)</f>
        <v>0</v>
      </c>
      <c r="BG216" s="110">
        <f>IF(U216="zákl. přenesená",N216,0)</f>
        <v>0</v>
      </c>
      <c r="BH216" s="110">
        <f>IF(U216="sníž. přenesená",N216,0)</f>
        <v>0</v>
      </c>
      <c r="BI216" s="110">
        <f>IF(U216="nulová",N216,0)</f>
        <v>0</v>
      </c>
      <c r="BJ216" s="14" t="s">
        <v>9</v>
      </c>
      <c r="BK216" s="110">
        <f>ROUND(L216*K216,0)</f>
        <v>0</v>
      </c>
      <c r="BL216" s="14" t="s">
        <v>212</v>
      </c>
      <c r="BM216" s="14" t="s">
        <v>476</v>
      </c>
    </row>
    <row r="217" spans="2:63" s="10" customFormat="1" ht="29.85" customHeight="1">
      <c r="B217" s="150"/>
      <c r="C217" s="151"/>
      <c r="D217" s="160" t="s">
        <v>586</v>
      </c>
      <c r="E217" s="160"/>
      <c r="F217" s="160"/>
      <c r="G217" s="160"/>
      <c r="H217" s="160"/>
      <c r="I217" s="160"/>
      <c r="J217" s="160"/>
      <c r="K217" s="160"/>
      <c r="L217" s="160"/>
      <c r="M217" s="160"/>
      <c r="N217" s="264">
        <f>BK217</f>
        <v>0</v>
      </c>
      <c r="O217" s="265"/>
      <c r="P217" s="265"/>
      <c r="Q217" s="265"/>
      <c r="R217" s="153"/>
      <c r="T217" s="154"/>
      <c r="U217" s="151"/>
      <c r="V217" s="151"/>
      <c r="W217" s="155">
        <f>SUM(W218:W221)</f>
        <v>0</v>
      </c>
      <c r="X217" s="151"/>
      <c r="Y217" s="155">
        <f>SUM(Y218:Y221)</f>
        <v>0</v>
      </c>
      <c r="Z217" s="151"/>
      <c r="AA217" s="156">
        <f>SUM(AA218:AA221)</f>
        <v>0</v>
      </c>
      <c r="AR217" s="157" t="s">
        <v>9</v>
      </c>
      <c r="AT217" s="158" t="s">
        <v>73</v>
      </c>
      <c r="AU217" s="158" t="s">
        <v>9</v>
      </c>
      <c r="AY217" s="157" t="s">
        <v>196</v>
      </c>
      <c r="BK217" s="159">
        <f>SUM(BK218:BK221)</f>
        <v>0</v>
      </c>
    </row>
    <row r="218" spans="2:65" s="1" customFormat="1" ht="22.5" customHeight="1">
      <c r="B218" s="132"/>
      <c r="C218" s="168" t="s">
        <v>74</v>
      </c>
      <c r="D218" s="168" t="s">
        <v>217</v>
      </c>
      <c r="E218" s="169" t="s">
        <v>975</v>
      </c>
      <c r="F218" s="252" t="s">
        <v>460</v>
      </c>
      <c r="G218" s="251"/>
      <c r="H218" s="251"/>
      <c r="I218" s="251"/>
      <c r="J218" s="170" t="s">
        <v>201</v>
      </c>
      <c r="K218" s="171">
        <v>520</v>
      </c>
      <c r="L218" s="253">
        <v>0</v>
      </c>
      <c r="M218" s="251"/>
      <c r="N218" s="254">
        <f>ROUND(L218*K218,0)</f>
        <v>0</v>
      </c>
      <c r="O218" s="251"/>
      <c r="P218" s="251"/>
      <c r="Q218" s="251"/>
      <c r="R218" s="134"/>
      <c r="T218" s="165" t="s">
        <v>3</v>
      </c>
      <c r="U218" s="40" t="s">
        <v>39</v>
      </c>
      <c r="V218" s="32"/>
      <c r="W218" s="166">
        <f>V218*K218</f>
        <v>0</v>
      </c>
      <c r="X218" s="166">
        <v>0</v>
      </c>
      <c r="Y218" s="166">
        <f>X218*K218</f>
        <v>0</v>
      </c>
      <c r="Z218" s="166">
        <v>0</v>
      </c>
      <c r="AA218" s="167">
        <f>Z218*K218</f>
        <v>0</v>
      </c>
      <c r="AR218" s="14" t="s">
        <v>212</v>
      </c>
      <c r="AT218" s="14" t="s">
        <v>217</v>
      </c>
      <c r="AU218" s="14" t="s">
        <v>84</v>
      </c>
      <c r="AY218" s="14" t="s">
        <v>196</v>
      </c>
      <c r="BE218" s="110">
        <f>IF(U218="základní",N218,0)</f>
        <v>0</v>
      </c>
      <c r="BF218" s="110">
        <f>IF(U218="snížená",N218,0)</f>
        <v>0</v>
      </c>
      <c r="BG218" s="110">
        <f>IF(U218="zákl. přenesená",N218,0)</f>
        <v>0</v>
      </c>
      <c r="BH218" s="110">
        <f>IF(U218="sníž. přenesená",N218,0)</f>
        <v>0</v>
      </c>
      <c r="BI218" s="110">
        <f>IF(U218="nulová",N218,0)</f>
        <v>0</v>
      </c>
      <c r="BJ218" s="14" t="s">
        <v>9</v>
      </c>
      <c r="BK218" s="110">
        <f>ROUND(L218*K218,0)</f>
        <v>0</v>
      </c>
      <c r="BL218" s="14" t="s">
        <v>212</v>
      </c>
      <c r="BM218" s="14" t="s">
        <v>479</v>
      </c>
    </row>
    <row r="219" spans="2:65" s="1" customFormat="1" ht="22.5" customHeight="1">
      <c r="B219" s="132"/>
      <c r="C219" s="168" t="s">
        <v>74</v>
      </c>
      <c r="D219" s="168" t="s">
        <v>217</v>
      </c>
      <c r="E219" s="169" t="s">
        <v>976</v>
      </c>
      <c r="F219" s="252" t="s">
        <v>977</v>
      </c>
      <c r="G219" s="251"/>
      <c r="H219" s="251"/>
      <c r="I219" s="251"/>
      <c r="J219" s="170" t="s">
        <v>201</v>
      </c>
      <c r="K219" s="171">
        <v>80</v>
      </c>
      <c r="L219" s="253">
        <v>0</v>
      </c>
      <c r="M219" s="251"/>
      <c r="N219" s="254">
        <f>ROUND(L219*K219,0)</f>
        <v>0</v>
      </c>
      <c r="O219" s="251"/>
      <c r="P219" s="251"/>
      <c r="Q219" s="251"/>
      <c r="R219" s="134"/>
      <c r="T219" s="165" t="s">
        <v>3</v>
      </c>
      <c r="U219" s="40" t="s">
        <v>39</v>
      </c>
      <c r="V219" s="32"/>
      <c r="W219" s="166">
        <f>V219*K219</f>
        <v>0</v>
      </c>
      <c r="X219" s="166">
        <v>0</v>
      </c>
      <c r="Y219" s="166">
        <f>X219*K219</f>
        <v>0</v>
      </c>
      <c r="Z219" s="166">
        <v>0</v>
      </c>
      <c r="AA219" s="167">
        <f>Z219*K219</f>
        <v>0</v>
      </c>
      <c r="AR219" s="14" t="s">
        <v>212</v>
      </c>
      <c r="AT219" s="14" t="s">
        <v>217</v>
      </c>
      <c r="AU219" s="14" t="s">
        <v>84</v>
      </c>
      <c r="AY219" s="14" t="s">
        <v>196</v>
      </c>
      <c r="BE219" s="110">
        <f>IF(U219="základní",N219,0)</f>
        <v>0</v>
      </c>
      <c r="BF219" s="110">
        <f>IF(U219="snížená",N219,0)</f>
        <v>0</v>
      </c>
      <c r="BG219" s="110">
        <f>IF(U219="zákl. přenesená",N219,0)</f>
        <v>0</v>
      </c>
      <c r="BH219" s="110">
        <f>IF(U219="sníž. přenesená",N219,0)</f>
        <v>0</v>
      </c>
      <c r="BI219" s="110">
        <f>IF(U219="nulová",N219,0)</f>
        <v>0</v>
      </c>
      <c r="BJ219" s="14" t="s">
        <v>9</v>
      </c>
      <c r="BK219" s="110">
        <f>ROUND(L219*K219,0)</f>
        <v>0</v>
      </c>
      <c r="BL219" s="14" t="s">
        <v>212</v>
      </c>
      <c r="BM219" s="14" t="s">
        <v>482</v>
      </c>
    </row>
    <row r="220" spans="2:65" s="1" customFormat="1" ht="22.5" customHeight="1">
      <c r="B220" s="132"/>
      <c r="C220" s="168" t="s">
        <v>74</v>
      </c>
      <c r="D220" s="168" t="s">
        <v>217</v>
      </c>
      <c r="E220" s="169" t="s">
        <v>978</v>
      </c>
      <c r="F220" s="252" t="s">
        <v>979</v>
      </c>
      <c r="G220" s="251"/>
      <c r="H220" s="251"/>
      <c r="I220" s="251"/>
      <c r="J220" s="170" t="s">
        <v>201</v>
      </c>
      <c r="K220" s="171">
        <v>120</v>
      </c>
      <c r="L220" s="253">
        <v>0</v>
      </c>
      <c r="M220" s="251"/>
      <c r="N220" s="254">
        <f>ROUND(L220*K220,0)</f>
        <v>0</v>
      </c>
      <c r="O220" s="251"/>
      <c r="P220" s="251"/>
      <c r="Q220" s="251"/>
      <c r="R220" s="134"/>
      <c r="T220" s="165" t="s">
        <v>3</v>
      </c>
      <c r="U220" s="40" t="s">
        <v>39</v>
      </c>
      <c r="V220" s="32"/>
      <c r="W220" s="166">
        <f>V220*K220</f>
        <v>0</v>
      </c>
      <c r="X220" s="166">
        <v>0</v>
      </c>
      <c r="Y220" s="166">
        <f>X220*K220</f>
        <v>0</v>
      </c>
      <c r="Z220" s="166">
        <v>0</v>
      </c>
      <c r="AA220" s="167">
        <f>Z220*K220</f>
        <v>0</v>
      </c>
      <c r="AR220" s="14" t="s">
        <v>212</v>
      </c>
      <c r="AT220" s="14" t="s">
        <v>217</v>
      </c>
      <c r="AU220" s="14" t="s">
        <v>84</v>
      </c>
      <c r="AY220" s="14" t="s">
        <v>196</v>
      </c>
      <c r="BE220" s="110">
        <f>IF(U220="základní",N220,0)</f>
        <v>0</v>
      </c>
      <c r="BF220" s="110">
        <f>IF(U220="snížená",N220,0)</f>
        <v>0</v>
      </c>
      <c r="BG220" s="110">
        <f>IF(U220="zákl. přenesená",N220,0)</f>
        <v>0</v>
      </c>
      <c r="BH220" s="110">
        <f>IF(U220="sníž. přenesená",N220,0)</f>
        <v>0</v>
      </c>
      <c r="BI220" s="110">
        <f>IF(U220="nulová",N220,0)</f>
        <v>0</v>
      </c>
      <c r="BJ220" s="14" t="s">
        <v>9</v>
      </c>
      <c r="BK220" s="110">
        <f>ROUND(L220*K220,0)</f>
        <v>0</v>
      </c>
      <c r="BL220" s="14" t="s">
        <v>212</v>
      </c>
      <c r="BM220" s="14" t="s">
        <v>486</v>
      </c>
    </row>
    <row r="221" spans="2:65" s="1" customFormat="1" ht="22.5" customHeight="1">
      <c r="B221" s="132"/>
      <c r="C221" s="168" t="s">
        <v>74</v>
      </c>
      <c r="D221" s="168" t="s">
        <v>217</v>
      </c>
      <c r="E221" s="169" t="s">
        <v>980</v>
      </c>
      <c r="F221" s="252" t="s">
        <v>981</v>
      </c>
      <c r="G221" s="251"/>
      <c r="H221" s="251"/>
      <c r="I221" s="251"/>
      <c r="J221" s="170" t="s">
        <v>201</v>
      </c>
      <c r="K221" s="171">
        <v>90</v>
      </c>
      <c r="L221" s="253">
        <v>0</v>
      </c>
      <c r="M221" s="251"/>
      <c r="N221" s="254">
        <f>ROUND(L221*K221,0)</f>
        <v>0</v>
      </c>
      <c r="O221" s="251"/>
      <c r="P221" s="251"/>
      <c r="Q221" s="251"/>
      <c r="R221" s="134"/>
      <c r="T221" s="165" t="s">
        <v>3</v>
      </c>
      <c r="U221" s="40" t="s">
        <v>39</v>
      </c>
      <c r="V221" s="32"/>
      <c r="W221" s="166">
        <f>V221*K221</f>
        <v>0</v>
      </c>
      <c r="X221" s="166">
        <v>0</v>
      </c>
      <c r="Y221" s="166">
        <f>X221*K221</f>
        <v>0</v>
      </c>
      <c r="Z221" s="166">
        <v>0</v>
      </c>
      <c r="AA221" s="167">
        <f>Z221*K221</f>
        <v>0</v>
      </c>
      <c r="AR221" s="14" t="s">
        <v>212</v>
      </c>
      <c r="AT221" s="14" t="s">
        <v>217</v>
      </c>
      <c r="AU221" s="14" t="s">
        <v>84</v>
      </c>
      <c r="AY221" s="14" t="s">
        <v>196</v>
      </c>
      <c r="BE221" s="110">
        <f>IF(U221="základní",N221,0)</f>
        <v>0</v>
      </c>
      <c r="BF221" s="110">
        <f>IF(U221="snížená",N221,0)</f>
        <v>0</v>
      </c>
      <c r="BG221" s="110">
        <f>IF(U221="zákl. přenesená",N221,0)</f>
        <v>0</v>
      </c>
      <c r="BH221" s="110">
        <f>IF(U221="sníž. přenesená",N221,0)</f>
        <v>0</v>
      </c>
      <c r="BI221" s="110">
        <f>IF(U221="nulová",N221,0)</f>
        <v>0</v>
      </c>
      <c r="BJ221" s="14" t="s">
        <v>9</v>
      </c>
      <c r="BK221" s="110">
        <f>ROUND(L221*K221,0)</f>
        <v>0</v>
      </c>
      <c r="BL221" s="14" t="s">
        <v>212</v>
      </c>
      <c r="BM221" s="14" t="s">
        <v>489</v>
      </c>
    </row>
    <row r="222" spans="2:63" s="10" customFormat="1" ht="29.85" customHeight="1">
      <c r="B222" s="150"/>
      <c r="C222" s="151"/>
      <c r="D222" s="160" t="s">
        <v>587</v>
      </c>
      <c r="E222" s="160"/>
      <c r="F222" s="160"/>
      <c r="G222" s="160"/>
      <c r="H222" s="160"/>
      <c r="I222" s="160"/>
      <c r="J222" s="160"/>
      <c r="K222" s="160"/>
      <c r="L222" s="160"/>
      <c r="M222" s="160"/>
      <c r="N222" s="264">
        <f>BK222</f>
        <v>0</v>
      </c>
      <c r="O222" s="265"/>
      <c r="P222" s="265"/>
      <c r="Q222" s="265"/>
      <c r="R222" s="153"/>
      <c r="T222" s="154"/>
      <c r="U222" s="151"/>
      <c r="V222" s="151"/>
      <c r="W222" s="155">
        <f>SUM(W223:W228)</f>
        <v>0</v>
      </c>
      <c r="X222" s="151"/>
      <c r="Y222" s="155">
        <f>SUM(Y223:Y228)</f>
        <v>0</v>
      </c>
      <c r="Z222" s="151"/>
      <c r="AA222" s="156">
        <f>SUM(AA223:AA228)</f>
        <v>0</v>
      </c>
      <c r="AR222" s="157" t="s">
        <v>9</v>
      </c>
      <c r="AT222" s="158" t="s">
        <v>73</v>
      </c>
      <c r="AU222" s="158" t="s">
        <v>9</v>
      </c>
      <c r="AY222" s="157" t="s">
        <v>196</v>
      </c>
      <c r="BK222" s="159">
        <f>SUM(BK223:BK228)</f>
        <v>0</v>
      </c>
    </row>
    <row r="223" spans="2:65" s="1" customFormat="1" ht="22.5" customHeight="1">
      <c r="B223" s="132"/>
      <c r="C223" s="168" t="s">
        <v>74</v>
      </c>
      <c r="D223" s="168" t="s">
        <v>217</v>
      </c>
      <c r="E223" s="169" t="s">
        <v>465</v>
      </c>
      <c r="F223" s="252" t="s">
        <v>466</v>
      </c>
      <c r="G223" s="251"/>
      <c r="H223" s="251"/>
      <c r="I223" s="251"/>
      <c r="J223" s="170" t="s">
        <v>386</v>
      </c>
      <c r="K223" s="171">
        <v>4</v>
      </c>
      <c r="L223" s="253">
        <v>0</v>
      </c>
      <c r="M223" s="251"/>
      <c r="N223" s="254">
        <f aca="true" t="shared" si="15" ref="N223:N228">ROUND(L223*K223,0)</f>
        <v>0</v>
      </c>
      <c r="O223" s="251"/>
      <c r="P223" s="251"/>
      <c r="Q223" s="251"/>
      <c r="R223" s="134"/>
      <c r="T223" s="165" t="s">
        <v>3</v>
      </c>
      <c r="U223" s="40" t="s">
        <v>39</v>
      </c>
      <c r="V223" s="32"/>
      <c r="W223" s="166">
        <f aca="true" t="shared" si="16" ref="W223:W228">V223*K223</f>
        <v>0</v>
      </c>
      <c r="X223" s="166">
        <v>0</v>
      </c>
      <c r="Y223" s="166">
        <f aca="true" t="shared" si="17" ref="Y223:Y228">X223*K223</f>
        <v>0</v>
      </c>
      <c r="Z223" s="166">
        <v>0</v>
      </c>
      <c r="AA223" s="167">
        <f aca="true" t="shared" si="18" ref="AA223:AA228">Z223*K223</f>
        <v>0</v>
      </c>
      <c r="AR223" s="14" t="s">
        <v>212</v>
      </c>
      <c r="AT223" s="14" t="s">
        <v>217</v>
      </c>
      <c r="AU223" s="14" t="s">
        <v>84</v>
      </c>
      <c r="AY223" s="14" t="s">
        <v>196</v>
      </c>
      <c r="BE223" s="110">
        <f aca="true" t="shared" si="19" ref="BE223:BE228">IF(U223="základní",N223,0)</f>
        <v>0</v>
      </c>
      <c r="BF223" s="110">
        <f aca="true" t="shared" si="20" ref="BF223:BF228">IF(U223="snížená",N223,0)</f>
        <v>0</v>
      </c>
      <c r="BG223" s="110">
        <f aca="true" t="shared" si="21" ref="BG223:BG228">IF(U223="zákl. přenesená",N223,0)</f>
        <v>0</v>
      </c>
      <c r="BH223" s="110">
        <f aca="true" t="shared" si="22" ref="BH223:BH228">IF(U223="sníž. přenesená",N223,0)</f>
        <v>0</v>
      </c>
      <c r="BI223" s="110">
        <f aca="true" t="shared" si="23" ref="BI223:BI228">IF(U223="nulová",N223,0)</f>
        <v>0</v>
      </c>
      <c r="BJ223" s="14" t="s">
        <v>9</v>
      </c>
      <c r="BK223" s="110">
        <f aca="true" t="shared" si="24" ref="BK223:BK228">ROUND(L223*K223,0)</f>
        <v>0</v>
      </c>
      <c r="BL223" s="14" t="s">
        <v>212</v>
      </c>
      <c r="BM223" s="14" t="s">
        <v>492</v>
      </c>
    </row>
    <row r="224" spans="2:65" s="1" customFormat="1" ht="22.5" customHeight="1">
      <c r="B224" s="132"/>
      <c r="C224" s="168" t="s">
        <v>74</v>
      </c>
      <c r="D224" s="168" t="s">
        <v>217</v>
      </c>
      <c r="E224" s="169" t="s">
        <v>468</v>
      </c>
      <c r="F224" s="252" t="s">
        <v>469</v>
      </c>
      <c r="G224" s="251"/>
      <c r="H224" s="251"/>
      <c r="I224" s="251"/>
      <c r="J224" s="170" t="s">
        <v>386</v>
      </c>
      <c r="K224" s="171">
        <v>4</v>
      </c>
      <c r="L224" s="253">
        <v>0</v>
      </c>
      <c r="M224" s="251"/>
      <c r="N224" s="254">
        <f t="shared" si="15"/>
        <v>0</v>
      </c>
      <c r="O224" s="251"/>
      <c r="P224" s="251"/>
      <c r="Q224" s="251"/>
      <c r="R224" s="134"/>
      <c r="T224" s="165" t="s">
        <v>3</v>
      </c>
      <c r="U224" s="40" t="s">
        <v>39</v>
      </c>
      <c r="V224" s="32"/>
      <c r="W224" s="166">
        <f t="shared" si="16"/>
        <v>0</v>
      </c>
      <c r="X224" s="166">
        <v>0</v>
      </c>
      <c r="Y224" s="166">
        <f t="shared" si="17"/>
        <v>0</v>
      </c>
      <c r="Z224" s="166">
        <v>0</v>
      </c>
      <c r="AA224" s="167">
        <f t="shared" si="18"/>
        <v>0</v>
      </c>
      <c r="AR224" s="14" t="s">
        <v>212</v>
      </c>
      <c r="AT224" s="14" t="s">
        <v>217</v>
      </c>
      <c r="AU224" s="14" t="s">
        <v>84</v>
      </c>
      <c r="AY224" s="14" t="s">
        <v>196</v>
      </c>
      <c r="BE224" s="110">
        <f t="shared" si="19"/>
        <v>0</v>
      </c>
      <c r="BF224" s="110">
        <f t="shared" si="20"/>
        <v>0</v>
      </c>
      <c r="BG224" s="110">
        <f t="shared" si="21"/>
        <v>0</v>
      </c>
      <c r="BH224" s="110">
        <f t="shared" si="22"/>
        <v>0</v>
      </c>
      <c r="BI224" s="110">
        <f t="shared" si="23"/>
        <v>0</v>
      </c>
      <c r="BJ224" s="14" t="s">
        <v>9</v>
      </c>
      <c r="BK224" s="110">
        <f t="shared" si="24"/>
        <v>0</v>
      </c>
      <c r="BL224" s="14" t="s">
        <v>212</v>
      </c>
      <c r="BM224" s="14" t="s">
        <v>495</v>
      </c>
    </row>
    <row r="225" spans="2:65" s="1" customFormat="1" ht="22.5" customHeight="1">
      <c r="B225" s="132"/>
      <c r="C225" s="168" t="s">
        <v>74</v>
      </c>
      <c r="D225" s="168" t="s">
        <v>217</v>
      </c>
      <c r="E225" s="169" t="s">
        <v>982</v>
      </c>
      <c r="F225" s="252" t="s">
        <v>983</v>
      </c>
      <c r="G225" s="251"/>
      <c r="H225" s="251"/>
      <c r="I225" s="251"/>
      <c r="J225" s="170" t="s">
        <v>386</v>
      </c>
      <c r="K225" s="171">
        <v>7</v>
      </c>
      <c r="L225" s="253">
        <v>0</v>
      </c>
      <c r="M225" s="251"/>
      <c r="N225" s="254">
        <f t="shared" si="15"/>
        <v>0</v>
      </c>
      <c r="O225" s="251"/>
      <c r="P225" s="251"/>
      <c r="Q225" s="251"/>
      <c r="R225" s="134"/>
      <c r="T225" s="165" t="s">
        <v>3</v>
      </c>
      <c r="U225" s="40" t="s">
        <v>39</v>
      </c>
      <c r="V225" s="32"/>
      <c r="W225" s="166">
        <f t="shared" si="16"/>
        <v>0</v>
      </c>
      <c r="X225" s="166">
        <v>0</v>
      </c>
      <c r="Y225" s="166">
        <f t="shared" si="17"/>
        <v>0</v>
      </c>
      <c r="Z225" s="166">
        <v>0</v>
      </c>
      <c r="AA225" s="167">
        <f t="shared" si="18"/>
        <v>0</v>
      </c>
      <c r="AR225" s="14" t="s">
        <v>212</v>
      </c>
      <c r="AT225" s="14" t="s">
        <v>217</v>
      </c>
      <c r="AU225" s="14" t="s">
        <v>84</v>
      </c>
      <c r="AY225" s="14" t="s">
        <v>196</v>
      </c>
      <c r="BE225" s="110">
        <f t="shared" si="19"/>
        <v>0</v>
      </c>
      <c r="BF225" s="110">
        <f t="shared" si="20"/>
        <v>0</v>
      </c>
      <c r="BG225" s="110">
        <f t="shared" si="21"/>
        <v>0</v>
      </c>
      <c r="BH225" s="110">
        <f t="shared" si="22"/>
        <v>0</v>
      </c>
      <c r="BI225" s="110">
        <f t="shared" si="23"/>
        <v>0</v>
      </c>
      <c r="BJ225" s="14" t="s">
        <v>9</v>
      </c>
      <c r="BK225" s="110">
        <f t="shared" si="24"/>
        <v>0</v>
      </c>
      <c r="BL225" s="14" t="s">
        <v>212</v>
      </c>
      <c r="BM225" s="14" t="s">
        <v>498</v>
      </c>
    </row>
    <row r="226" spans="2:65" s="1" customFormat="1" ht="22.5" customHeight="1">
      <c r="B226" s="132"/>
      <c r="C226" s="168" t="s">
        <v>74</v>
      </c>
      <c r="D226" s="168" t="s">
        <v>217</v>
      </c>
      <c r="E226" s="169" t="s">
        <v>984</v>
      </c>
      <c r="F226" s="252" t="s">
        <v>985</v>
      </c>
      <c r="G226" s="251"/>
      <c r="H226" s="251"/>
      <c r="I226" s="251"/>
      <c r="J226" s="170" t="s">
        <v>386</v>
      </c>
      <c r="K226" s="171">
        <v>3</v>
      </c>
      <c r="L226" s="253">
        <v>0</v>
      </c>
      <c r="M226" s="251"/>
      <c r="N226" s="254">
        <f t="shared" si="15"/>
        <v>0</v>
      </c>
      <c r="O226" s="251"/>
      <c r="P226" s="251"/>
      <c r="Q226" s="251"/>
      <c r="R226" s="134"/>
      <c r="T226" s="165" t="s">
        <v>3</v>
      </c>
      <c r="U226" s="40" t="s">
        <v>39</v>
      </c>
      <c r="V226" s="32"/>
      <c r="W226" s="166">
        <f t="shared" si="16"/>
        <v>0</v>
      </c>
      <c r="X226" s="166">
        <v>0</v>
      </c>
      <c r="Y226" s="166">
        <f t="shared" si="17"/>
        <v>0</v>
      </c>
      <c r="Z226" s="166">
        <v>0</v>
      </c>
      <c r="AA226" s="167">
        <f t="shared" si="18"/>
        <v>0</v>
      </c>
      <c r="AR226" s="14" t="s">
        <v>212</v>
      </c>
      <c r="AT226" s="14" t="s">
        <v>217</v>
      </c>
      <c r="AU226" s="14" t="s">
        <v>84</v>
      </c>
      <c r="AY226" s="14" t="s">
        <v>196</v>
      </c>
      <c r="BE226" s="110">
        <f t="shared" si="19"/>
        <v>0</v>
      </c>
      <c r="BF226" s="110">
        <f t="shared" si="20"/>
        <v>0</v>
      </c>
      <c r="BG226" s="110">
        <f t="shared" si="21"/>
        <v>0</v>
      </c>
      <c r="BH226" s="110">
        <f t="shared" si="22"/>
        <v>0</v>
      </c>
      <c r="BI226" s="110">
        <f t="shared" si="23"/>
        <v>0</v>
      </c>
      <c r="BJ226" s="14" t="s">
        <v>9</v>
      </c>
      <c r="BK226" s="110">
        <f t="shared" si="24"/>
        <v>0</v>
      </c>
      <c r="BL226" s="14" t="s">
        <v>212</v>
      </c>
      <c r="BM226" s="14" t="s">
        <v>501</v>
      </c>
    </row>
    <row r="227" spans="2:65" s="1" customFormat="1" ht="22.5" customHeight="1">
      <c r="B227" s="132"/>
      <c r="C227" s="168" t="s">
        <v>74</v>
      </c>
      <c r="D227" s="168" t="s">
        <v>217</v>
      </c>
      <c r="E227" s="169" t="s">
        <v>474</v>
      </c>
      <c r="F227" s="252" t="s">
        <v>475</v>
      </c>
      <c r="G227" s="251"/>
      <c r="H227" s="251"/>
      <c r="I227" s="251"/>
      <c r="J227" s="170" t="s">
        <v>386</v>
      </c>
      <c r="K227" s="171">
        <v>1</v>
      </c>
      <c r="L227" s="253">
        <v>0</v>
      </c>
      <c r="M227" s="251"/>
      <c r="N227" s="254">
        <f t="shared" si="15"/>
        <v>0</v>
      </c>
      <c r="O227" s="251"/>
      <c r="P227" s="251"/>
      <c r="Q227" s="251"/>
      <c r="R227" s="134"/>
      <c r="T227" s="165" t="s">
        <v>3</v>
      </c>
      <c r="U227" s="40" t="s">
        <v>39</v>
      </c>
      <c r="V227" s="32"/>
      <c r="W227" s="166">
        <f t="shared" si="16"/>
        <v>0</v>
      </c>
      <c r="X227" s="166">
        <v>0</v>
      </c>
      <c r="Y227" s="166">
        <f t="shared" si="17"/>
        <v>0</v>
      </c>
      <c r="Z227" s="166">
        <v>0</v>
      </c>
      <c r="AA227" s="167">
        <f t="shared" si="18"/>
        <v>0</v>
      </c>
      <c r="AR227" s="14" t="s">
        <v>212</v>
      </c>
      <c r="AT227" s="14" t="s">
        <v>217</v>
      </c>
      <c r="AU227" s="14" t="s">
        <v>84</v>
      </c>
      <c r="AY227" s="14" t="s">
        <v>196</v>
      </c>
      <c r="BE227" s="110">
        <f t="shared" si="19"/>
        <v>0</v>
      </c>
      <c r="BF227" s="110">
        <f t="shared" si="20"/>
        <v>0</v>
      </c>
      <c r="BG227" s="110">
        <f t="shared" si="21"/>
        <v>0</v>
      </c>
      <c r="BH227" s="110">
        <f t="shared" si="22"/>
        <v>0</v>
      </c>
      <c r="BI227" s="110">
        <f t="shared" si="23"/>
        <v>0</v>
      </c>
      <c r="BJ227" s="14" t="s">
        <v>9</v>
      </c>
      <c r="BK227" s="110">
        <f t="shared" si="24"/>
        <v>0</v>
      </c>
      <c r="BL227" s="14" t="s">
        <v>212</v>
      </c>
      <c r="BM227" s="14" t="s">
        <v>504</v>
      </c>
    </row>
    <row r="228" spans="2:65" s="1" customFormat="1" ht="22.5" customHeight="1">
      <c r="B228" s="132"/>
      <c r="C228" s="168" t="s">
        <v>74</v>
      </c>
      <c r="D228" s="168" t="s">
        <v>217</v>
      </c>
      <c r="E228" s="169" t="s">
        <v>477</v>
      </c>
      <c r="F228" s="252" t="s">
        <v>478</v>
      </c>
      <c r="G228" s="251"/>
      <c r="H228" s="251"/>
      <c r="I228" s="251"/>
      <c r="J228" s="170" t="s">
        <v>201</v>
      </c>
      <c r="K228" s="171">
        <v>80</v>
      </c>
      <c r="L228" s="253">
        <v>0</v>
      </c>
      <c r="M228" s="251"/>
      <c r="N228" s="254">
        <f t="shared" si="15"/>
        <v>0</v>
      </c>
      <c r="O228" s="251"/>
      <c r="P228" s="251"/>
      <c r="Q228" s="251"/>
      <c r="R228" s="134"/>
      <c r="T228" s="165" t="s">
        <v>3</v>
      </c>
      <c r="U228" s="40" t="s">
        <v>39</v>
      </c>
      <c r="V228" s="32"/>
      <c r="W228" s="166">
        <f t="shared" si="16"/>
        <v>0</v>
      </c>
      <c r="X228" s="166">
        <v>0</v>
      </c>
      <c r="Y228" s="166">
        <f t="shared" si="17"/>
        <v>0</v>
      </c>
      <c r="Z228" s="166">
        <v>0</v>
      </c>
      <c r="AA228" s="167">
        <f t="shared" si="18"/>
        <v>0</v>
      </c>
      <c r="AR228" s="14" t="s">
        <v>212</v>
      </c>
      <c r="AT228" s="14" t="s">
        <v>217</v>
      </c>
      <c r="AU228" s="14" t="s">
        <v>84</v>
      </c>
      <c r="AY228" s="14" t="s">
        <v>196</v>
      </c>
      <c r="BE228" s="110">
        <f t="shared" si="19"/>
        <v>0</v>
      </c>
      <c r="BF228" s="110">
        <f t="shared" si="20"/>
        <v>0</v>
      </c>
      <c r="BG228" s="110">
        <f t="shared" si="21"/>
        <v>0</v>
      </c>
      <c r="BH228" s="110">
        <f t="shared" si="22"/>
        <v>0</v>
      </c>
      <c r="BI228" s="110">
        <f t="shared" si="23"/>
        <v>0</v>
      </c>
      <c r="BJ228" s="14" t="s">
        <v>9</v>
      </c>
      <c r="BK228" s="110">
        <f t="shared" si="24"/>
        <v>0</v>
      </c>
      <c r="BL228" s="14" t="s">
        <v>212</v>
      </c>
      <c r="BM228" s="14" t="s">
        <v>507</v>
      </c>
    </row>
    <row r="229" spans="2:63" s="10" customFormat="1" ht="29.85" customHeight="1">
      <c r="B229" s="150"/>
      <c r="C229" s="151"/>
      <c r="D229" s="160" t="s">
        <v>588</v>
      </c>
      <c r="E229" s="160"/>
      <c r="F229" s="160"/>
      <c r="G229" s="160"/>
      <c r="H229" s="160"/>
      <c r="I229" s="160"/>
      <c r="J229" s="160"/>
      <c r="K229" s="160"/>
      <c r="L229" s="160"/>
      <c r="M229" s="160"/>
      <c r="N229" s="264">
        <f>BK229</f>
        <v>0</v>
      </c>
      <c r="O229" s="265"/>
      <c r="P229" s="265"/>
      <c r="Q229" s="265"/>
      <c r="R229" s="153"/>
      <c r="T229" s="154"/>
      <c r="U229" s="151"/>
      <c r="V229" s="151"/>
      <c r="W229" s="155">
        <f>W230</f>
        <v>0</v>
      </c>
      <c r="X229" s="151"/>
      <c r="Y229" s="155">
        <f>Y230</f>
        <v>0</v>
      </c>
      <c r="Z229" s="151"/>
      <c r="AA229" s="156">
        <f>AA230</f>
        <v>0</v>
      </c>
      <c r="AR229" s="157" t="s">
        <v>9</v>
      </c>
      <c r="AT229" s="158" t="s">
        <v>73</v>
      </c>
      <c r="AU229" s="158" t="s">
        <v>9</v>
      </c>
      <c r="AY229" s="157" t="s">
        <v>196</v>
      </c>
      <c r="BK229" s="159">
        <f>BK230</f>
        <v>0</v>
      </c>
    </row>
    <row r="230" spans="2:65" s="1" customFormat="1" ht="22.5" customHeight="1">
      <c r="B230" s="132"/>
      <c r="C230" s="168" t="s">
        <v>74</v>
      </c>
      <c r="D230" s="168" t="s">
        <v>217</v>
      </c>
      <c r="E230" s="169" t="s">
        <v>480</v>
      </c>
      <c r="F230" s="252" t="s">
        <v>481</v>
      </c>
      <c r="G230" s="251"/>
      <c r="H230" s="251"/>
      <c r="I230" s="251"/>
      <c r="J230" s="170" t="s">
        <v>386</v>
      </c>
      <c r="K230" s="171">
        <v>45</v>
      </c>
      <c r="L230" s="253">
        <v>0</v>
      </c>
      <c r="M230" s="251"/>
      <c r="N230" s="254">
        <f>ROUND(L230*K230,0)</f>
        <v>0</v>
      </c>
      <c r="O230" s="251"/>
      <c r="P230" s="251"/>
      <c r="Q230" s="251"/>
      <c r="R230" s="134"/>
      <c r="T230" s="165" t="s">
        <v>3</v>
      </c>
      <c r="U230" s="40" t="s">
        <v>39</v>
      </c>
      <c r="V230" s="32"/>
      <c r="W230" s="166">
        <f>V230*K230</f>
        <v>0</v>
      </c>
      <c r="X230" s="166">
        <v>0</v>
      </c>
      <c r="Y230" s="166">
        <f>X230*K230</f>
        <v>0</v>
      </c>
      <c r="Z230" s="166">
        <v>0</v>
      </c>
      <c r="AA230" s="167">
        <f>Z230*K230</f>
        <v>0</v>
      </c>
      <c r="AR230" s="14" t="s">
        <v>212</v>
      </c>
      <c r="AT230" s="14" t="s">
        <v>217</v>
      </c>
      <c r="AU230" s="14" t="s">
        <v>84</v>
      </c>
      <c r="AY230" s="14" t="s">
        <v>196</v>
      </c>
      <c r="BE230" s="110">
        <f>IF(U230="základní",N230,0)</f>
        <v>0</v>
      </c>
      <c r="BF230" s="110">
        <f>IF(U230="snížená",N230,0)</f>
        <v>0</v>
      </c>
      <c r="BG230" s="110">
        <f>IF(U230="zákl. přenesená",N230,0)</f>
        <v>0</v>
      </c>
      <c r="BH230" s="110">
        <f>IF(U230="sníž. přenesená",N230,0)</f>
        <v>0</v>
      </c>
      <c r="BI230" s="110">
        <f>IF(U230="nulová",N230,0)</f>
        <v>0</v>
      </c>
      <c r="BJ230" s="14" t="s">
        <v>9</v>
      </c>
      <c r="BK230" s="110">
        <f>ROUND(L230*K230,0)</f>
        <v>0</v>
      </c>
      <c r="BL230" s="14" t="s">
        <v>212</v>
      </c>
      <c r="BM230" s="14" t="s">
        <v>510</v>
      </c>
    </row>
    <row r="231" spans="2:63" s="10" customFormat="1" ht="29.85" customHeight="1">
      <c r="B231" s="150"/>
      <c r="C231" s="151"/>
      <c r="D231" s="160" t="s">
        <v>589</v>
      </c>
      <c r="E231" s="160"/>
      <c r="F231" s="160"/>
      <c r="G231" s="160"/>
      <c r="H231" s="160"/>
      <c r="I231" s="160"/>
      <c r="J231" s="160"/>
      <c r="K231" s="160"/>
      <c r="L231" s="160"/>
      <c r="M231" s="160"/>
      <c r="N231" s="264">
        <f>BK231</f>
        <v>0</v>
      </c>
      <c r="O231" s="265"/>
      <c r="P231" s="265"/>
      <c r="Q231" s="265"/>
      <c r="R231" s="153"/>
      <c r="T231" s="154"/>
      <c r="U231" s="151"/>
      <c r="V231" s="151"/>
      <c r="W231" s="155">
        <f>SUM(W232:W237)</f>
        <v>0</v>
      </c>
      <c r="X231" s="151"/>
      <c r="Y231" s="155">
        <f>SUM(Y232:Y237)</f>
        <v>0</v>
      </c>
      <c r="Z231" s="151"/>
      <c r="AA231" s="156">
        <f>SUM(AA232:AA237)</f>
        <v>0</v>
      </c>
      <c r="AR231" s="157" t="s">
        <v>9</v>
      </c>
      <c r="AT231" s="158" t="s">
        <v>73</v>
      </c>
      <c r="AU231" s="158" t="s">
        <v>9</v>
      </c>
      <c r="AY231" s="157" t="s">
        <v>196</v>
      </c>
      <c r="BK231" s="159">
        <f>SUM(BK232:BK237)</f>
        <v>0</v>
      </c>
    </row>
    <row r="232" spans="2:65" s="1" customFormat="1" ht="22.5" customHeight="1">
      <c r="B232" s="132"/>
      <c r="C232" s="168" t="s">
        <v>74</v>
      </c>
      <c r="D232" s="168" t="s">
        <v>217</v>
      </c>
      <c r="E232" s="169" t="s">
        <v>483</v>
      </c>
      <c r="F232" s="252" t="s">
        <v>484</v>
      </c>
      <c r="G232" s="251"/>
      <c r="H232" s="251"/>
      <c r="I232" s="251"/>
      <c r="J232" s="170" t="s">
        <v>485</v>
      </c>
      <c r="K232" s="171">
        <v>80</v>
      </c>
      <c r="L232" s="253">
        <v>0</v>
      </c>
      <c r="M232" s="251"/>
      <c r="N232" s="254">
        <f aca="true" t="shared" si="25" ref="N232:N237">ROUND(L232*K232,0)</f>
        <v>0</v>
      </c>
      <c r="O232" s="251"/>
      <c r="P232" s="251"/>
      <c r="Q232" s="251"/>
      <c r="R232" s="134"/>
      <c r="T232" s="165" t="s">
        <v>3</v>
      </c>
      <c r="U232" s="40" t="s">
        <v>39</v>
      </c>
      <c r="V232" s="32"/>
      <c r="W232" s="166">
        <f aca="true" t="shared" si="26" ref="W232:W237">V232*K232</f>
        <v>0</v>
      </c>
      <c r="X232" s="166">
        <v>0</v>
      </c>
      <c r="Y232" s="166">
        <f aca="true" t="shared" si="27" ref="Y232:Y237">X232*K232</f>
        <v>0</v>
      </c>
      <c r="Z232" s="166">
        <v>0</v>
      </c>
      <c r="AA232" s="167">
        <f aca="true" t="shared" si="28" ref="AA232:AA237">Z232*K232</f>
        <v>0</v>
      </c>
      <c r="AR232" s="14" t="s">
        <v>212</v>
      </c>
      <c r="AT232" s="14" t="s">
        <v>217</v>
      </c>
      <c r="AU232" s="14" t="s">
        <v>84</v>
      </c>
      <c r="AY232" s="14" t="s">
        <v>196</v>
      </c>
      <c r="BE232" s="110">
        <f aca="true" t="shared" si="29" ref="BE232:BE237">IF(U232="základní",N232,0)</f>
        <v>0</v>
      </c>
      <c r="BF232" s="110">
        <f aca="true" t="shared" si="30" ref="BF232:BF237">IF(U232="snížená",N232,0)</f>
        <v>0</v>
      </c>
      <c r="BG232" s="110">
        <f aca="true" t="shared" si="31" ref="BG232:BG237">IF(U232="zákl. přenesená",N232,0)</f>
        <v>0</v>
      </c>
      <c r="BH232" s="110">
        <f aca="true" t="shared" si="32" ref="BH232:BH237">IF(U232="sníž. přenesená",N232,0)</f>
        <v>0</v>
      </c>
      <c r="BI232" s="110">
        <f aca="true" t="shared" si="33" ref="BI232:BI237">IF(U232="nulová",N232,0)</f>
        <v>0</v>
      </c>
      <c r="BJ232" s="14" t="s">
        <v>9</v>
      </c>
      <c r="BK232" s="110">
        <f aca="true" t="shared" si="34" ref="BK232:BK237">ROUND(L232*K232,0)</f>
        <v>0</v>
      </c>
      <c r="BL232" s="14" t="s">
        <v>212</v>
      </c>
      <c r="BM232" s="14" t="s">
        <v>603</v>
      </c>
    </row>
    <row r="233" spans="2:65" s="1" customFormat="1" ht="22.5" customHeight="1">
      <c r="B233" s="132"/>
      <c r="C233" s="168" t="s">
        <v>74</v>
      </c>
      <c r="D233" s="168" t="s">
        <v>217</v>
      </c>
      <c r="E233" s="169" t="s">
        <v>487</v>
      </c>
      <c r="F233" s="252" t="s">
        <v>488</v>
      </c>
      <c r="G233" s="251"/>
      <c r="H233" s="251"/>
      <c r="I233" s="251"/>
      <c r="J233" s="170" t="s">
        <v>485</v>
      </c>
      <c r="K233" s="171">
        <v>16</v>
      </c>
      <c r="L233" s="253">
        <v>0</v>
      </c>
      <c r="M233" s="251"/>
      <c r="N233" s="254">
        <f t="shared" si="25"/>
        <v>0</v>
      </c>
      <c r="O233" s="251"/>
      <c r="P233" s="251"/>
      <c r="Q233" s="251"/>
      <c r="R233" s="134"/>
      <c r="T233" s="165" t="s">
        <v>3</v>
      </c>
      <c r="U233" s="40" t="s">
        <v>39</v>
      </c>
      <c r="V233" s="32"/>
      <c r="W233" s="166">
        <f t="shared" si="26"/>
        <v>0</v>
      </c>
      <c r="X233" s="166">
        <v>0</v>
      </c>
      <c r="Y233" s="166">
        <f t="shared" si="27"/>
        <v>0</v>
      </c>
      <c r="Z233" s="166">
        <v>0</v>
      </c>
      <c r="AA233" s="167">
        <f t="shared" si="28"/>
        <v>0</v>
      </c>
      <c r="AR233" s="14" t="s">
        <v>212</v>
      </c>
      <c r="AT233" s="14" t="s">
        <v>217</v>
      </c>
      <c r="AU233" s="14" t="s">
        <v>84</v>
      </c>
      <c r="AY233" s="14" t="s">
        <v>196</v>
      </c>
      <c r="BE233" s="110">
        <f t="shared" si="29"/>
        <v>0</v>
      </c>
      <c r="BF233" s="110">
        <f t="shared" si="30"/>
        <v>0</v>
      </c>
      <c r="BG233" s="110">
        <f t="shared" si="31"/>
        <v>0</v>
      </c>
      <c r="BH233" s="110">
        <f t="shared" si="32"/>
        <v>0</v>
      </c>
      <c r="BI233" s="110">
        <f t="shared" si="33"/>
        <v>0</v>
      </c>
      <c r="BJ233" s="14" t="s">
        <v>9</v>
      </c>
      <c r="BK233" s="110">
        <f t="shared" si="34"/>
        <v>0</v>
      </c>
      <c r="BL233" s="14" t="s">
        <v>212</v>
      </c>
      <c r="BM233" s="14" t="s">
        <v>604</v>
      </c>
    </row>
    <row r="234" spans="2:65" s="1" customFormat="1" ht="22.5" customHeight="1">
      <c r="B234" s="132"/>
      <c r="C234" s="168" t="s">
        <v>74</v>
      </c>
      <c r="D234" s="168" t="s">
        <v>217</v>
      </c>
      <c r="E234" s="169" t="s">
        <v>490</v>
      </c>
      <c r="F234" s="252" t="s">
        <v>491</v>
      </c>
      <c r="G234" s="251"/>
      <c r="H234" s="251"/>
      <c r="I234" s="251"/>
      <c r="J234" s="170" t="s">
        <v>485</v>
      </c>
      <c r="K234" s="171">
        <v>6</v>
      </c>
      <c r="L234" s="253">
        <v>0</v>
      </c>
      <c r="M234" s="251"/>
      <c r="N234" s="254">
        <f t="shared" si="25"/>
        <v>0</v>
      </c>
      <c r="O234" s="251"/>
      <c r="P234" s="251"/>
      <c r="Q234" s="251"/>
      <c r="R234" s="134"/>
      <c r="T234" s="165" t="s">
        <v>3</v>
      </c>
      <c r="U234" s="40" t="s">
        <v>39</v>
      </c>
      <c r="V234" s="32"/>
      <c r="W234" s="166">
        <f t="shared" si="26"/>
        <v>0</v>
      </c>
      <c r="X234" s="166">
        <v>0</v>
      </c>
      <c r="Y234" s="166">
        <f t="shared" si="27"/>
        <v>0</v>
      </c>
      <c r="Z234" s="166">
        <v>0</v>
      </c>
      <c r="AA234" s="167">
        <f t="shared" si="28"/>
        <v>0</v>
      </c>
      <c r="AR234" s="14" t="s">
        <v>212</v>
      </c>
      <c r="AT234" s="14" t="s">
        <v>217</v>
      </c>
      <c r="AU234" s="14" t="s">
        <v>84</v>
      </c>
      <c r="AY234" s="14" t="s">
        <v>196</v>
      </c>
      <c r="BE234" s="110">
        <f t="shared" si="29"/>
        <v>0</v>
      </c>
      <c r="BF234" s="110">
        <f t="shared" si="30"/>
        <v>0</v>
      </c>
      <c r="BG234" s="110">
        <f t="shared" si="31"/>
        <v>0</v>
      </c>
      <c r="BH234" s="110">
        <f t="shared" si="32"/>
        <v>0</v>
      </c>
      <c r="BI234" s="110">
        <f t="shared" si="33"/>
        <v>0</v>
      </c>
      <c r="BJ234" s="14" t="s">
        <v>9</v>
      </c>
      <c r="BK234" s="110">
        <f t="shared" si="34"/>
        <v>0</v>
      </c>
      <c r="BL234" s="14" t="s">
        <v>212</v>
      </c>
      <c r="BM234" s="14" t="s">
        <v>986</v>
      </c>
    </row>
    <row r="235" spans="2:65" s="1" customFormat="1" ht="22.5" customHeight="1">
      <c r="B235" s="132"/>
      <c r="C235" s="168" t="s">
        <v>74</v>
      </c>
      <c r="D235" s="168" t="s">
        <v>217</v>
      </c>
      <c r="E235" s="169" t="s">
        <v>493</v>
      </c>
      <c r="F235" s="252" t="s">
        <v>494</v>
      </c>
      <c r="G235" s="251"/>
      <c r="H235" s="251"/>
      <c r="I235" s="251"/>
      <c r="J235" s="170" t="s">
        <v>485</v>
      </c>
      <c r="K235" s="171">
        <v>4</v>
      </c>
      <c r="L235" s="253">
        <v>0</v>
      </c>
      <c r="M235" s="251"/>
      <c r="N235" s="254">
        <f t="shared" si="25"/>
        <v>0</v>
      </c>
      <c r="O235" s="251"/>
      <c r="P235" s="251"/>
      <c r="Q235" s="251"/>
      <c r="R235" s="134"/>
      <c r="T235" s="165" t="s">
        <v>3</v>
      </c>
      <c r="U235" s="40" t="s">
        <v>39</v>
      </c>
      <c r="V235" s="32"/>
      <c r="W235" s="166">
        <f t="shared" si="26"/>
        <v>0</v>
      </c>
      <c r="X235" s="166">
        <v>0</v>
      </c>
      <c r="Y235" s="166">
        <f t="shared" si="27"/>
        <v>0</v>
      </c>
      <c r="Z235" s="166">
        <v>0</v>
      </c>
      <c r="AA235" s="167">
        <f t="shared" si="28"/>
        <v>0</v>
      </c>
      <c r="AR235" s="14" t="s">
        <v>212</v>
      </c>
      <c r="AT235" s="14" t="s">
        <v>217</v>
      </c>
      <c r="AU235" s="14" t="s">
        <v>84</v>
      </c>
      <c r="AY235" s="14" t="s">
        <v>196</v>
      </c>
      <c r="BE235" s="110">
        <f t="shared" si="29"/>
        <v>0</v>
      </c>
      <c r="BF235" s="110">
        <f t="shared" si="30"/>
        <v>0</v>
      </c>
      <c r="BG235" s="110">
        <f t="shared" si="31"/>
        <v>0</v>
      </c>
      <c r="BH235" s="110">
        <f t="shared" si="32"/>
        <v>0</v>
      </c>
      <c r="BI235" s="110">
        <f t="shared" si="33"/>
        <v>0</v>
      </c>
      <c r="BJ235" s="14" t="s">
        <v>9</v>
      </c>
      <c r="BK235" s="110">
        <f t="shared" si="34"/>
        <v>0</v>
      </c>
      <c r="BL235" s="14" t="s">
        <v>212</v>
      </c>
      <c r="BM235" s="14" t="s">
        <v>749</v>
      </c>
    </row>
    <row r="236" spans="2:65" s="1" customFormat="1" ht="22.5" customHeight="1">
      <c r="B236" s="132"/>
      <c r="C236" s="168" t="s">
        <v>74</v>
      </c>
      <c r="D236" s="168" t="s">
        <v>217</v>
      </c>
      <c r="E236" s="169" t="s">
        <v>496</v>
      </c>
      <c r="F236" s="252" t="s">
        <v>497</v>
      </c>
      <c r="G236" s="251"/>
      <c r="H236" s="251"/>
      <c r="I236" s="251"/>
      <c r="J236" s="170" t="s">
        <v>485</v>
      </c>
      <c r="K236" s="171">
        <v>6</v>
      </c>
      <c r="L236" s="253">
        <v>0</v>
      </c>
      <c r="M236" s="251"/>
      <c r="N236" s="254">
        <f t="shared" si="25"/>
        <v>0</v>
      </c>
      <c r="O236" s="251"/>
      <c r="P236" s="251"/>
      <c r="Q236" s="251"/>
      <c r="R236" s="134"/>
      <c r="T236" s="165" t="s">
        <v>3</v>
      </c>
      <c r="U236" s="40" t="s">
        <v>39</v>
      </c>
      <c r="V236" s="32"/>
      <c r="W236" s="166">
        <f t="shared" si="26"/>
        <v>0</v>
      </c>
      <c r="X236" s="166">
        <v>0</v>
      </c>
      <c r="Y236" s="166">
        <f t="shared" si="27"/>
        <v>0</v>
      </c>
      <c r="Z236" s="166">
        <v>0</v>
      </c>
      <c r="AA236" s="167">
        <f t="shared" si="28"/>
        <v>0</v>
      </c>
      <c r="AR236" s="14" t="s">
        <v>212</v>
      </c>
      <c r="AT236" s="14" t="s">
        <v>217</v>
      </c>
      <c r="AU236" s="14" t="s">
        <v>84</v>
      </c>
      <c r="AY236" s="14" t="s">
        <v>196</v>
      </c>
      <c r="BE236" s="110">
        <f t="shared" si="29"/>
        <v>0</v>
      </c>
      <c r="BF236" s="110">
        <f t="shared" si="30"/>
        <v>0</v>
      </c>
      <c r="BG236" s="110">
        <f t="shared" si="31"/>
        <v>0</v>
      </c>
      <c r="BH236" s="110">
        <f t="shared" si="32"/>
        <v>0</v>
      </c>
      <c r="BI236" s="110">
        <f t="shared" si="33"/>
        <v>0</v>
      </c>
      <c r="BJ236" s="14" t="s">
        <v>9</v>
      </c>
      <c r="BK236" s="110">
        <f t="shared" si="34"/>
        <v>0</v>
      </c>
      <c r="BL236" s="14" t="s">
        <v>212</v>
      </c>
      <c r="BM236" s="14" t="s">
        <v>745</v>
      </c>
    </row>
    <row r="237" spans="2:65" s="1" customFormat="1" ht="22.5" customHeight="1">
      <c r="B237" s="132"/>
      <c r="C237" s="168" t="s">
        <v>74</v>
      </c>
      <c r="D237" s="168" t="s">
        <v>217</v>
      </c>
      <c r="E237" s="169" t="s">
        <v>499</v>
      </c>
      <c r="F237" s="252" t="s">
        <v>500</v>
      </c>
      <c r="G237" s="251"/>
      <c r="H237" s="251"/>
      <c r="I237" s="251"/>
      <c r="J237" s="170" t="s">
        <v>485</v>
      </c>
      <c r="K237" s="171">
        <v>2</v>
      </c>
      <c r="L237" s="253">
        <v>0</v>
      </c>
      <c r="M237" s="251"/>
      <c r="N237" s="254">
        <f t="shared" si="25"/>
        <v>0</v>
      </c>
      <c r="O237" s="251"/>
      <c r="P237" s="251"/>
      <c r="Q237" s="251"/>
      <c r="R237" s="134"/>
      <c r="T237" s="165" t="s">
        <v>3</v>
      </c>
      <c r="U237" s="40" t="s">
        <v>39</v>
      </c>
      <c r="V237" s="32"/>
      <c r="W237" s="166">
        <f t="shared" si="26"/>
        <v>0</v>
      </c>
      <c r="X237" s="166">
        <v>0</v>
      </c>
      <c r="Y237" s="166">
        <f t="shared" si="27"/>
        <v>0</v>
      </c>
      <c r="Z237" s="166">
        <v>0</v>
      </c>
      <c r="AA237" s="167">
        <f t="shared" si="28"/>
        <v>0</v>
      </c>
      <c r="AR237" s="14" t="s">
        <v>212</v>
      </c>
      <c r="AT237" s="14" t="s">
        <v>217</v>
      </c>
      <c r="AU237" s="14" t="s">
        <v>84</v>
      </c>
      <c r="AY237" s="14" t="s">
        <v>196</v>
      </c>
      <c r="BE237" s="110">
        <f t="shared" si="29"/>
        <v>0</v>
      </c>
      <c r="BF237" s="110">
        <f t="shared" si="30"/>
        <v>0</v>
      </c>
      <c r="BG237" s="110">
        <f t="shared" si="31"/>
        <v>0</v>
      </c>
      <c r="BH237" s="110">
        <f t="shared" si="32"/>
        <v>0</v>
      </c>
      <c r="BI237" s="110">
        <f t="shared" si="33"/>
        <v>0</v>
      </c>
      <c r="BJ237" s="14" t="s">
        <v>9</v>
      </c>
      <c r="BK237" s="110">
        <f t="shared" si="34"/>
        <v>0</v>
      </c>
      <c r="BL237" s="14" t="s">
        <v>212</v>
      </c>
      <c r="BM237" s="14" t="s">
        <v>987</v>
      </c>
    </row>
    <row r="238" spans="2:63" s="10" customFormat="1" ht="29.85" customHeight="1">
      <c r="B238" s="150"/>
      <c r="C238" s="151"/>
      <c r="D238" s="160" t="s">
        <v>590</v>
      </c>
      <c r="E238" s="160"/>
      <c r="F238" s="160"/>
      <c r="G238" s="160"/>
      <c r="H238" s="160"/>
      <c r="I238" s="160"/>
      <c r="J238" s="160"/>
      <c r="K238" s="160"/>
      <c r="L238" s="160"/>
      <c r="M238" s="160"/>
      <c r="N238" s="264">
        <f>BK238</f>
        <v>0</v>
      </c>
      <c r="O238" s="265"/>
      <c r="P238" s="265"/>
      <c r="Q238" s="265"/>
      <c r="R238" s="153"/>
      <c r="T238" s="154"/>
      <c r="U238" s="151"/>
      <c r="V238" s="151"/>
      <c r="W238" s="155">
        <f>W239</f>
        <v>0</v>
      </c>
      <c r="X238" s="151"/>
      <c r="Y238" s="155">
        <f>Y239</f>
        <v>0</v>
      </c>
      <c r="Z238" s="151"/>
      <c r="AA238" s="156">
        <f>AA239</f>
        <v>0</v>
      </c>
      <c r="AR238" s="157" t="s">
        <v>9</v>
      </c>
      <c r="AT238" s="158" t="s">
        <v>73</v>
      </c>
      <c r="AU238" s="158" t="s">
        <v>9</v>
      </c>
      <c r="AY238" s="157" t="s">
        <v>196</v>
      </c>
      <c r="BK238" s="159">
        <f>BK239</f>
        <v>0</v>
      </c>
    </row>
    <row r="239" spans="2:65" s="1" customFormat="1" ht="22.5" customHeight="1">
      <c r="B239" s="132"/>
      <c r="C239" s="168" t="s">
        <v>74</v>
      </c>
      <c r="D239" s="168" t="s">
        <v>217</v>
      </c>
      <c r="E239" s="169" t="s">
        <v>502</v>
      </c>
      <c r="F239" s="252" t="s">
        <v>503</v>
      </c>
      <c r="G239" s="251"/>
      <c r="H239" s="251"/>
      <c r="I239" s="251"/>
      <c r="J239" s="170" t="s">
        <v>485</v>
      </c>
      <c r="K239" s="171">
        <v>4</v>
      </c>
      <c r="L239" s="253">
        <v>0</v>
      </c>
      <c r="M239" s="251"/>
      <c r="N239" s="254">
        <f>ROUND(L239*K239,0)</f>
        <v>0</v>
      </c>
      <c r="O239" s="251"/>
      <c r="P239" s="251"/>
      <c r="Q239" s="251"/>
      <c r="R239" s="134"/>
      <c r="T239" s="165" t="s">
        <v>3</v>
      </c>
      <c r="U239" s="40" t="s">
        <v>39</v>
      </c>
      <c r="V239" s="32"/>
      <c r="W239" s="166">
        <f>V239*K239</f>
        <v>0</v>
      </c>
      <c r="X239" s="166">
        <v>0</v>
      </c>
      <c r="Y239" s="166">
        <f>X239*K239</f>
        <v>0</v>
      </c>
      <c r="Z239" s="166">
        <v>0</v>
      </c>
      <c r="AA239" s="167">
        <f>Z239*K239</f>
        <v>0</v>
      </c>
      <c r="AR239" s="14" t="s">
        <v>212</v>
      </c>
      <c r="AT239" s="14" t="s">
        <v>217</v>
      </c>
      <c r="AU239" s="14" t="s">
        <v>84</v>
      </c>
      <c r="AY239" s="14" t="s">
        <v>196</v>
      </c>
      <c r="BE239" s="110">
        <f>IF(U239="základní",N239,0)</f>
        <v>0</v>
      </c>
      <c r="BF239" s="110">
        <f>IF(U239="snížená",N239,0)</f>
        <v>0</v>
      </c>
      <c r="BG239" s="110">
        <f>IF(U239="zákl. přenesená",N239,0)</f>
        <v>0</v>
      </c>
      <c r="BH239" s="110">
        <f>IF(U239="sníž. přenesená",N239,0)</f>
        <v>0</v>
      </c>
      <c r="BI239" s="110">
        <f>IF(U239="nulová",N239,0)</f>
        <v>0</v>
      </c>
      <c r="BJ239" s="14" t="s">
        <v>9</v>
      </c>
      <c r="BK239" s="110">
        <f>ROUND(L239*K239,0)</f>
        <v>0</v>
      </c>
      <c r="BL239" s="14" t="s">
        <v>212</v>
      </c>
      <c r="BM239" s="14" t="s">
        <v>867</v>
      </c>
    </row>
    <row r="240" spans="2:63" s="10" customFormat="1" ht="29.85" customHeight="1">
      <c r="B240" s="150"/>
      <c r="C240" s="151"/>
      <c r="D240" s="160" t="s">
        <v>591</v>
      </c>
      <c r="E240" s="160"/>
      <c r="F240" s="160"/>
      <c r="G240" s="160"/>
      <c r="H240" s="160"/>
      <c r="I240" s="160"/>
      <c r="J240" s="160"/>
      <c r="K240" s="160"/>
      <c r="L240" s="160"/>
      <c r="M240" s="160"/>
      <c r="N240" s="264">
        <f>BK240</f>
        <v>0</v>
      </c>
      <c r="O240" s="265"/>
      <c r="P240" s="265"/>
      <c r="Q240" s="265"/>
      <c r="R240" s="153"/>
      <c r="T240" s="154"/>
      <c r="U240" s="151"/>
      <c r="V240" s="151"/>
      <c r="W240" s="155">
        <f>SUM(W241:W243)</f>
        <v>0</v>
      </c>
      <c r="X240" s="151"/>
      <c r="Y240" s="155">
        <f>SUM(Y241:Y243)</f>
        <v>0</v>
      </c>
      <c r="Z240" s="151"/>
      <c r="AA240" s="156">
        <f>SUM(AA241:AA243)</f>
        <v>0</v>
      </c>
      <c r="AR240" s="157" t="s">
        <v>9</v>
      </c>
      <c r="AT240" s="158" t="s">
        <v>73</v>
      </c>
      <c r="AU240" s="158" t="s">
        <v>9</v>
      </c>
      <c r="AY240" s="157" t="s">
        <v>196</v>
      </c>
      <c r="BK240" s="159">
        <f>SUM(BK241:BK243)</f>
        <v>0</v>
      </c>
    </row>
    <row r="241" spans="2:65" s="1" customFormat="1" ht="22.5" customHeight="1">
      <c r="B241" s="132"/>
      <c r="C241" s="168" t="s">
        <v>74</v>
      </c>
      <c r="D241" s="168" t="s">
        <v>217</v>
      </c>
      <c r="E241" s="169" t="s">
        <v>505</v>
      </c>
      <c r="F241" s="252" t="s">
        <v>506</v>
      </c>
      <c r="G241" s="251"/>
      <c r="H241" s="251"/>
      <c r="I241" s="251"/>
      <c r="J241" s="170" t="s">
        <v>485</v>
      </c>
      <c r="K241" s="171">
        <v>8</v>
      </c>
      <c r="L241" s="253">
        <v>0</v>
      </c>
      <c r="M241" s="251"/>
      <c r="N241" s="254">
        <f>ROUND(L241*K241,0)</f>
        <v>0</v>
      </c>
      <c r="O241" s="251"/>
      <c r="P241" s="251"/>
      <c r="Q241" s="251"/>
      <c r="R241" s="134"/>
      <c r="T241" s="165" t="s">
        <v>3</v>
      </c>
      <c r="U241" s="40" t="s">
        <v>39</v>
      </c>
      <c r="V241" s="32"/>
      <c r="W241" s="166">
        <f>V241*K241</f>
        <v>0</v>
      </c>
      <c r="X241" s="166">
        <v>0</v>
      </c>
      <c r="Y241" s="166">
        <f>X241*K241</f>
        <v>0</v>
      </c>
      <c r="Z241" s="166">
        <v>0</v>
      </c>
      <c r="AA241" s="167">
        <f>Z241*K241</f>
        <v>0</v>
      </c>
      <c r="AR241" s="14" t="s">
        <v>212</v>
      </c>
      <c r="AT241" s="14" t="s">
        <v>217</v>
      </c>
      <c r="AU241" s="14" t="s">
        <v>84</v>
      </c>
      <c r="AY241" s="14" t="s">
        <v>196</v>
      </c>
      <c r="BE241" s="110">
        <f>IF(U241="základní",N241,0)</f>
        <v>0</v>
      </c>
      <c r="BF241" s="110">
        <f>IF(U241="snížená",N241,0)</f>
        <v>0</v>
      </c>
      <c r="BG241" s="110">
        <f>IF(U241="zákl. přenesená",N241,0)</f>
        <v>0</v>
      </c>
      <c r="BH241" s="110">
        <f>IF(U241="sníž. přenesená",N241,0)</f>
        <v>0</v>
      </c>
      <c r="BI241" s="110">
        <f>IF(U241="nulová",N241,0)</f>
        <v>0</v>
      </c>
      <c r="BJ241" s="14" t="s">
        <v>9</v>
      </c>
      <c r="BK241" s="110">
        <f>ROUND(L241*K241,0)</f>
        <v>0</v>
      </c>
      <c r="BL241" s="14" t="s">
        <v>212</v>
      </c>
      <c r="BM241" s="14" t="s">
        <v>662</v>
      </c>
    </row>
    <row r="242" spans="2:65" s="1" customFormat="1" ht="22.5" customHeight="1">
      <c r="B242" s="132"/>
      <c r="C242" s="168" t="s">
        <v>74</v>
      </c>
      <c r="D242" s="168" t="s">
        <v>217</v>
      </c>
      <c r="E242" s="169" t="s">
        <v>988</v>
      </c>
      <c r="F242" s="252" t="s">
        <v>509</v>
      </c>
      <c r="G242" s="251"/>
      <c r="H242" s="251"/>
      <c r="I242" s="251"/>
      <c r="J242" s="170" t="s">
        <v>386</v>
      </c>
      <c r="K242" s="171">
        <v>1</v>
      </c>
      <c r="L242" s="253">
        <v>0</v>
      </c>
      <c r="M242" s="251"/>
      <c r="N242" s="254">
        <f>ROUND(L242*K242,0)</f>
        <v>0</v>
      </c>
      <c r="O242" s="251"/>
      <c r="P242" s="251"/>
      <c r="Q242" s="251"/>
      <c r="R242" s="134"/>
      <c r="T242" s="165" t="s">
        <v>3</v>
      </c>
      <c r="U242" s="40" t="s">
        <v>39</v>
      </c>
      <c r="V242" s="32"/>
      <c r="W242" s="166">
        <f>V242*K242</f>
        <v>0</v>
      </c>
      <c r="X242" s="166">
        <v>0</v>
      </c>
      <c r="Y242" s="166">
        <f>X242*K242</f>
        <v>0</v>
      </c>
      <c r="Z242" s="166">
        <v>0</v>
      </c>
      <c r="AA242" s="167">
        <f>Z242*K242</f>
        <v>0</v>
      </c>
      <c r="AR242" s="14" t="s">
        <v>212</v>
      </c>
      <c r="AT242" s="14" t="s">
        <v>217</v>
      </c>
      <c r="AU242" s="14" t="s">
        <v>84</v>
      </c>
      <c r="AY242" s="14" t="s">
        <v>196</v>
      </c>
      <c r="BE242" s="110">
        <f>IF(U242="základní",N242,0)</f>
        <v>0</v>
      </c>
      <c r="BF242" s="110">
        <f>IF(U242="snížená",N242,0)</f>
        <v>0</v>
      </c>
      <c r="BG242" s="110">
        <f>IF(U242="zákl. přenesená",N242,0)</f>
        <v>0</v>
      </c>
      <c r="BH242" s="110">
        <f>IF(U242="sníž. přenesená",N242,0)</f>
        <v>0</v>
      </c>
      <c r="BI242" s="110">
        <f>IF(U242="nulová",N242,0)</f>
        <v>0</v>
      </c>
      <c r="BJ242" s="14" t="s">
        <v>9</v>
      </c>
      <c r="BK242" s="110">
        <f>ROUND(L242*K242,0)</f>
        <v>0</v>
      </c>
      <c r="BL242" s="14" t="s">
        <v>212</v>
      </c>
      <c r="BM242" s="14" t="s">
        <v>684</v>
      </c>
    </row>
    <row r="243" spans="2:47" s="1" customFormat="1" ht="22.5" customHeight="1">
      <c r="B243" s="31"/>
      <c r="C243" s="32"/>
      <c r="D243" s="32"/>
      <c r="E243" s="32"/>
      <c r="F243" s="270" t="s">
        <v>511</v>
      </c>
      <c r="G243" s="204"/>
      <c r="H243" s="204"/>
      <c r="I243" s="204"/>
      <c r="J243" s="32"/>
      <c r="K243" s="32"/>
      <c r="L243" s="32"/>
      <c r="M243" s="32"/>
      <c r="N243" s="32"/>
      <c r="O243" s="32"/>
      <c r="P243" s="32"/>
      <c r="Q243" s="32"/>
      <c r="R243" s="33"/>
      <c r="T243" s="70"/>
      <c r="U243" s="32"/>
      <c r="V243" s="32"/>
      <c r="W243" s="32"/>
      <c r="X243" s="32"/>
      <c r="Y243" s="32"/>
      <c r="Z243" s="32"/>
      <c r="AA243" s="71"/>
      <c r="AT243" s="14" t="s">
        <v>348</v>
      </c>
      <c r="AU243" s="14" t="s">
        <v>84</v>
      </c>
    </row>
    <row r="244" spans="2:63" s="10" customFormat="1" ht="37.35" customHeight="1">
      <c r="B244" s="150"/>
      <c r="C244" s="151"/>
      <c r="D244" s="152" t="s">
        <v>592</v>
      </c>
      <c r="E244" s="152"/>
      <c r="F244" s="152"/>
      <c r="G244" s="152"/>
      <c r="H244" s="152"/>
      <c r="I244" s="152"/>
      <c r="J244" s="152"/>
      <c r="K244" s="152"/>
      <c r="L244" s="152"/>
      <c r="M244" s="152"/>
      <c r="N244" s="240">
        <f aca="true" t="shared" si="35" ref="N244:N250">BK244</f>
        <v>0</v>
      </c>
      <c r="O244" s="238"/>
      <c r="P244" s="238"/>
      <c r="Q244" s="238"/>
      <c r="R244" s="153"/>
      <c r="T244" s="154"/>
      <c r="U244" s="151"/>
      <c r="V244" s="151"/>
      <c r="W244" s="155">
        <v>0</v>
      </c>
      <c r="X244" s="151"/>
      <c r="Y244" s="155">
        <v>0</v>
      </c>
      <c r="Z244" s="151"/>
      <c r="AA244" s="156">
        <v>0</v>
      </c>
      <c r="AR244" s="157" t="s">
        <v>9</v>
      </c>
      <c r="AT244" s="158" t="s">
        <v>73</v>
      </c>
      <c r="AU244" s="158" t="s">
        <v>74</v>
      </c>
      <c r="AY244" s="157" t="s">
        <v>196</v>
      </c>
      <c r="BK244" s="159">
        <v>0</v>
      </c>
    </row>
    <row r="245" spans="2:63" s="1" customFormat="1" ht="49.9" customHeight="1">
      <c r="B245" s="31"/>
      <c r="C245" s="32"/>
      <c r="D245" s="152" t="s">
        <v>349</v>
      </c>
      <c r="E245" s="32"/>
      <c r="F245" s="32"/>
      <c r="G245" s="32"/>
      <c r="H245" s="32"/>
      <c r="I245" s="32"/>
      <c r="J245" s="32"/>
      <c r="K245" s="32"/>
      <c r="L245" s="32"/>
      <c r="M245" s="32"/>
      <c r="N245" s="268">
        <f t="shared" si="35"/>
        <v>0</v>
      </c>
      <c r="O245" s="269"/>
      <c r="P245" s="269"/>
      <c r="Q245" s="269"/>
      <c r="R245" s="33"/>
      <c r="T245" s="70"/>
      <c r="U245" s="32"/>
      <c r="V245" s="32"/>
      <c r="W245" s="32"/>
      <c r="X245" s="32"/>
      <c r="Y245" s="32"/>
      <c r="Z245" s="32"/>
      <c r="AA245" s="71"/>
      <c r="AT245" s="14" t="s">
        <v>73</v>
      </c>
      <c r="AU245" s="14" t="s">
        <v>74</v>
      </c>
      <c r="AY245" s="14" t="s">
        <v>350</v>
      </c>
      <c r="BK245" s="110">
        <f>SUM(BK246:BK250)</f>
        <v>0</v>
      </c>
    </row>
    <row r="246" spans="2:63" s="1" customFormat="1" ht="22.35" customHeight="1">
      <c r="B246" s="31"/>
      <c r="C246" s="173" t="s">
        <v>3</v>
      </c>
      <c r="D246" s="173" t="s">
        <v>217</v>
      </c>
      <c r="E246" s="174" t="s">
        <v>3</v>
      </c>
      <c r="F246" s="257" t="s">
        <v>3</v>
      </c>
      <c r="G246" s="258"/>
      <c r="H246" s="258"/>
      <c r="I246" s="258"/>
      <c r="J246" s="175" t="s">
        <v>3</v>
      </c>
      <c r="K246" s="172"/>
      <c r="L246" s="253"/>
      <c r="M246" s="255"/>
      <c r="N246" s="256">
        <f t="shared" si="35"/>
        <v>0</v>
      </c>
      <c r="O246" s="255"/>
      <c r="P246" s="255"/>
      <c r="Q246" s="255"/>
      <c r="R246" s="33"/>
      <c r="T246" s="165" t="s">
        <v>3</v>
      </c>
      <c r="U246" s="176" t="s">
        <v>39</v>
      </c>
      <c r="V246" s="32"/>
      <c r="W246" s="32"/>
      <c r="X246" s="32"/>
      <c r="Y246" s="32"/>
      <c r="Z246" s="32"/>
      <c r="AA246" s="71"/>
      <c r="AT246" s="14" t="s">
        <v>350</v>
      </c>
      <c r="AU246" s="14" t="s">
        <v>9</v>
      </c>
      <c r="AY246" s="14" t="s">
        <v>350</v>
      </c>
      <c r="BE246" s="110">
        <f>IF(U246="základní",N246,0)</f>
        <v>0</v>
      </c>
      <c r="BF246" s="110">
        <f>IF(U246="snížená",N246,0)</f>
        <v>0</v>
      </c>
      <c r="BG246" s="110">
        <f>IF(U246="zákl. přenesená",N246,0)</f>
        <v>0</v>
      </c>
      <c r="BH246" s="110">
        <f>IF(U246="sníž. přenesená",N246,0)</f>
        <v>0</v>
      </c>
      <c r="BI246" s="110">
        <f>IF(U246="nulová",N246,0)</f>
        <v>0</v>
      </c>
      <c r="BJ246" s="14" t="s">
        <v>9</v>
      </c>
      <c r="BK246" s="110">
        <f>L246*K246</f>
        <v>0</v>
      </c>
    </row>
    <row r="247" spans="2:63" s="1" customFormat="1" ht="22.35" customHeight="1">
      <c r="B247" s="31"/>
      <c r="C247" s="173" t="s">
        <v>3</v>
      </c>
      <c r="D247" s="173" t="s">
        <v>217</v>
      </c>
      <c r="E247" s="174" t="s">
        <v>3</v>
      </c>
      <c r="F247" s="257" t="s">
        <v>3</v>
      </c>
      <c r="G247" s="258"/>
      <c r="H247" s="258"/>
      <c r="I247" s="258"/>
      <c r="J247" s="175" t="s">
        <v>3</v>
      </c>
      <c r="K247" s="172"/>
      <c r="L247" s="253"/>
      <c r="M247" s="255"/>
      <c r="N247" s="256">
        <f t="shared" si="35"/>
        <v>0</v>
      </c>
      <c r="O247" s="255"/>
      <c r="P247" s="255"/>
      <c r="Q247" s="255"/>
      <c r="R247" s="33"/>
      <c r="T247" s="165" t="s">
        <v>3</v>
      </c>
      <c r="U247" s="176" t="s">
        <v>39</v>
      </c>
      <c r="V247" s="32"/>
      <c r="W247" s="32"/>
      <c r="X247" s="32"/>
      <c r="Y247" s="32"/>
      <c r="Z247" s="32"/>
      <c r="AA247" s="71"/>
      <c r="AT247" s="14" t="s">
        <v>350</v>
      </c>
      <c r="AU247" s="14" t="s">
        <v>9</v>
      </c>
      <c r="AY247" s="14" t="s">
        <v>350</v>
      </c>
      <c r="BE247" s="110">
        <f>IF(U247="základní",N247,0)</f>
        <v>0</v>
      </c>
      <c r="BF247" s="110">
        <f>IF(U247="snížená",N247,0)</f>
        <v>0</v>
      </c>
      <c r="BG247" s="110">
        <f>IF(U247="zákl. přenesená",N247,0)</f>
        <v>0</v>
      </c>
      <c r="BH247" s="110">
        <f>IF(U247="sníž. přenesená",N247,0)</f>
        <v>0</v>
      </c>
      <c r="BI247" s="110">
        <f>IF(U247="nulová",N247,0)</f>
        <v>0</v>
      </c>
      <c r="BJ247" s="14" t="s">
        <v>9</v>
      </c>
      <c r="BK247" s="110">
        <f>L247*K247</f>
        <v>0</v>
      </c>
    </row>
    <row r="248" spans="2:63" s="1" customFormat="1" ht="22.35" customHeight="1">
      <c r="B248" s="31"/>
      <c r="C248" s="173" t="s">
        <v>3</v>
      </c>
      <c r="D248" s="173" t="s">
        <v>217</v>
      </c>
      <c r="E248" s="174" t="s">
        <v>3</v>
      </c>
      <c r="F248" s="257" t="s">
        <v>3</v>
      </c>
      <c r="G248" s="258"/>
      <c r="H248" s="258"/>
      <c r="I248" s="258"/>
      <c r="J248" s="175" t="s">
        <v>3</v>
      </c>
      <c r="K248" s="172"/>
      <c r="L248" s="253"/>
      <c r="M248" s="255"/>
      <c r="N248" s="256">
        <f t="shared" si="35"/>
        <v>0</v>
      </c>
      <c r="O248" s="255"/>
      <c r="P248" s="255"/>
      <c r="Q248" s="255"/>
      <c r="R248" s="33"/>
      <c r="T248" s="165" t="s">
        <v>3</v>
      </c>
      <c r="U248" s="176" t="s">
        <v>39</v>
      </c>
      <c r="V248" s="32"/>
      <c r="W248" s="32"/>
      <c r="X248" s="32"/>
      <c r="Y248" s="32"/>
      <c r="Z248" s="32"/>
      <c r="AA248" s="71"/>
      <c r="AT248" s="14" t="s">
        <v>350</v>
      </c>
      <c r="AU248" s="14" t="s">
        <v>9</v>
      </c>
      <c r="AY248" s="14" t="s">
        <v>350</v>
      </c>
      <c r="BE248" s="110">
        <f>IF(U248="základní",N248,0)</f>
        <v>0</v>
      </c>
      <c r="BF248" s="110">
        <f>IF(U248="snížená",N248,0)</f>
        <v>0</v>
      </c>
      <c r="BG248" s="110">
        <f>IF(U248="zákl. přenesená",N248,0)</f>
        <v>0</v>
      </c>
      <c r="BH248" s="110">
        <f>IF(U248="sníž. přenesená",N248,0)</f>
        <v>0</v>
      </c>
      <c r="BI248" s="110">
        <f>IF(U248="nulová",N248,0)</f>
        <v>0</v>
      </c>
      <c r="BJ248" s="14" t="s">
        <v>9</v>
      </c>
      <c r="BK248" s="110">
        <f>L248*K248</f>
        <v>0</v>
      </c>
    </row>
    <row r="249" spans="2:63" s="1" customFormat="1" ht="22.35" customHeight="1">
      <c r="B249" s="31"/>
      <c r="C249" s="173" t="s">
        <v>3</v>
      </c>
      <c r="D249" s="173" t="s">
        <v>217</v>
      </c>
      <c r="E249" s="174" t="s">
        <v>3</v>
      </c>
      <c r="F249" s="257" t="s">
        <v>3</v>
      </c>
      <c r="G249" s="258"/>
      <c r="H249" s="258"/>
      <c r="I249" s="258"/>
      <c r="J249" s="175" t="s">
        <v>3</v>
      </c>
      <c r="K249" s="172"/>
      <c r="L249" s="253"/>
      <c r="M249" s="255"/>
      <c r="N249" s="256">
        <f t="shared" si="35"/>
        <v>0</v>
      </c>
      <c r="O249" s="255"/>
      <c r="P249" s="255"/>
      <c r="Q249" s="255"/>
      <c r="R249" s="33"/>
      <c r="T249" s="165" t="s">
        <v>3</v>
      </c>
      <c r="U249" s="176" t="s">
        <v>39</v>
      </c>
      <c r="V249" s="32"/>
      <c r="W249" s="32"/>
      <c r="X249" s="32"/>
      <c r="Y249" s="32"/>
      <c r="Z249" s="32"/>
      <c r="AA249" s="71"/>
      <c r="AT249" s="14" t="s">
        <v>350</v>
      </c>
      <c r="AU249" s="14" t="s">
        <v>9</v>
      </c>
      <c r="AY249" s="14" t="s">
        <v>350</v>
      </c>
      <c r="BE249" s="110">
        <f>IF(U249="základní",N249,0)</f>
        <v>0</v>
      </c>
      <c r="BF249" s="110">
        <f>IF(U249="snížená",N249,0)</f>
        <v>0</v>
      </c>
      <c r="BG249" s="110">
        <f>IF(U249="zákl. přenesená",N249,0)</f>
        <v>0</v>
      </c>
      <c r="BH249" s="110">
        <f>IF(U249="sníž. přenesená",N249,0)</f>
        <v>0</v>
      </c>
      <c r="BI249" s="110">
        <f>IF(U249="nulová",N249,0)</f>
        <v>0</v>
      </c>
      <c r="BJ249" s="14" t="s">
        <v>9</v>
      </c>
      <c r="BK249" s="110">
        <f>L249*K249</f>
        <v>0</v>
      </c>
    </row>
    <row r="250" spans="2:63" s="1" customFormat="1" ht="22.35" customHeight="1">
      <c r="B250" s="31"/>
      <c r="C250" s="173" t="s">
        <v>3</v>
      </c>
      <c r="D250" s="173" t="s">
        <v>217</v>
      </c>
      <c r="E250" s="174" t="s">
        <v>3</v>
      </c>
      <c r="F250" s="257" t="s">
        <v>3</v>
      </c>
      <c r="G250" s="258"/>
      <c r="H250" s="258"/>
      <c r="I250" s="258"/>
      <c r="J250" s="175" t="s">
        <v>3</v>
      </c>
      <c r="K250" s="172"/>
      <c r="L250" s="253"/>
      <c r="M250" s="255"/>
      <c r="N250" s="256">
        <f t="shared" si="35"/>
        <v>0</v>
      </c>
      <c r="O250" s="255"/>
      <c r="P250" s="255"/>
      <c r="Q250" s="255"/>
      <c r="R250" s="33"/>
      <c r="T250" s="165" t="s">
        <v>3</v>
      </c>
      <c r="U250" s="176" t="s">
        <v>39</v>
      </c>
      <c r="V250" s="52"/>
      <c r="W250" s="52"/>
      <c r="X250" s="52"/>
      <c r="Y250" s="52"/>
      <c r="Z250" s="52"/>
      <c r="AA250" s="54"/>
      <c r="AT250" s="14" t="s">
        <v>350</v>
      </c>
      <c r="AU250" s="14" t="s">
        <v>9</v>
      </c>
      <c r="AY250" s="14" t="s">
        <v>350</v>
      </c>
      <c r="BE250" s="110">
        <f>IF(U250="základní",N250,0)</f>
        <v>0</v>
      </c>
      <c r="BF250" s="110">
        <f>IF(U250="snížená",N250,0)</f>
        <v>0</v>
      </c>
      <c r="BG250" s="110">
        <f>IF(U250="zákl. přenesená",N250,0)</f>
        <v>0</v>
      </c>
      <c r="BH250" s="110">
        <f>IF(U250="sníž. přenesená",N250,0)</f>
        <v>0</v>
      </c>
      <c r="BI250" s="110">
        <f>IF(U250="nulová",N250,0)</f>
        <v>0</v>
      </c>
      <c r="BJ250" s="14" t="s">
        <v>9</v>
      </c>
      <c r="BK250" s="110">
        <f>L250*K250</f>
        <v>0</v>
      </c>
    </row>
    <row r="251" spans="2:18" s="1" customFormat="1" ht="6.95" customHeight="1">
      <c r="B251" s="55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7"/>
    </row>
  </sheetData>
  <mergeCells count="323">
    <mergeCell ref="H1:K1"/>
    <mergeCell ref="S2:AC2"/>
    <mergeCell ref="N213:Q213"/>
    <mergeCell ref="N217:Q217"/>
    <mergeCell ref="N222:Q222"/>
    <mergeCell ref="N229:Q229"/>
    <mergeCell ref="N231:Q231"/>
    <mergeCell ref="N238:Q238"/>
    <mergeCell ref="N240:Q240"/>
    <mergeCell ref="N199:Q199"/>
    <mergeCell ref="N200:Q200"/>
    <mergeCell ref="F236:I236"/>
    <mergeCell ref="L236:M236"/>
    <mergeCell ref="N236:Q236"/>
    <mergeCell ref="F237:I237"/>
    <mergeCell ref="L237:M237"/>
    <mergeCell ref="N237:Q237"/>
    <mergeCell ref="F239:I239"/>
    <mergeCell ref="L239:M239"/>
    <mergeCell ref="N239:Q239"/>
    <mergeCell ref="F233:I233"/>
    <mergeCell ref="L233:M233"/>
    <mergeCell ref="N233:Q233"/>
    <mergeCell ref="F234:I234"/>
    <mergeCell ref="F250:I250"/>
    <mergeCell ref="L250:M250"/>
    <mergeCell ref="N250:Q250"/>
    <mergeCell ref="N152:Q152"/>
    <mergeCell ref="N153:Q153"/>
    <mergeCell ref="N154:Q154"/>
    <mergeCell ref="N156:Q156"/>
    <mergeCell ref="N158:Q158"/>
    <mergeCell ref="N160:Q160"/>
    <mergeCell ref="N162:Q162"/>
    <mergeCell ref="N165:Q165"/>
    <mergeCell ref="N167:Q167"/>
    <mergeCell ref="N169:Q169"/>
    <mergeCell ref="N171:Q171"/>
    <mergeCell ref="N173:Q173"/>
    <mergeCell ref="N175:Q175"/>
    <mergeCell ref="N178:Q178"/>
    <mergeCell ref="N180:Q180"/>
    <mergeCell ref="N182:Q182"/>
    <mergeCell ref="N190:Q190"/>
    <mergeCell ref="N194:Q194"/>
    <mergeCell ref="N198:Q198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41:I241"/>
    <mergeCell ref="L241:M241"/>
    <mergeCell ref="N241:Q241"/>
    <mergeCell ref="F242:I242"/>
    <mergeCell ref="L242:M242"/>
    <mergeCell ref="N242:Q242"/>
    <mergeCell ref="F243:I243"/>
    <mergeCell ref="F246:I246"/>
    <mergeCell ref="L246:M246"/>
    <mergeCell ref="N246:Q246"/>
    <mergeCell ref="N244:Q244"/>
    <mergeCell ref="N245:Q245"/>
    <mergeCell ref="L234:M234"/>
    <mergeCell ref="N234:Q234"/>
    <mergeCell ref="F235:I235"/>
    <mergeCell ref="L235:M235"/>
    <mergeCell ref="N235:Q235"/>
    <mergeCell ref="F228:I228"/>
    <mergeCell ref="L228:M228"/>
    <mergeCell ref="N228:Q228"/>
    <mergeCell ref="F230:I230"/>
    <mergeCell ref="L230:M230"/>
    <mergeCell ref="N230:Q230"/>
    <mergeCell ref="F232:I232"/>
    <mergeCell ref="L232:M232"/>
    <mergeCell ref="N232:Q232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1:I221"/>
    <mergeCell ref="L221:M221"/>
    <mergeCell ref="N221:Q221"/>
    <mergeCell ref="F223:I223"/>
    <mergeCell ref="L223:M223"/>
    <mergeCell ref="N223:Q223"/>
    <mergeCell ref="F224:I224"/>
    <mergeCell ref="L224:M224"/>
    <mergeCell ref="N224:Q224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05:I205"/>
    <mergeCell ref="L205:M205"/>
    <mergeCell ref="N205:Q205"/>
    <mergeCell ref="F210:I210"/>
    <mergeCell ref="L210:M210"/>
    <mergeCell ref="N210:Q210"/>
    <mergeCell ref="F212:I212"/>
    <mergeCell ref="L212:M212"/>
    <mergeCell ref="N212:Q212"/>
    <mergeCell ref="N206:Q206"/>
    <mergeCell ref="N207:Q207"/>
    <mergeCell ref="N208:Q208"/>
    <mergeCell ref="N209:Q209"/>
    <mergeCell ref="N211:Q211"/>
    <mergeCell ref="F201:I201"/>
    <mergeCell ref="L201:M201"/>
    <mergeCell ref="N201:Q201"/>
    <mergeCell ref="F203:I203"/>
    <mergeCell ref="L203:M203"/>
    <mergeCell ref="N203:Q203"/>
    <mergeCell ref="F204:I204"/>
    <mergeCell ref="L204:M204"/>
    <mergeCell ref="N204:Q204"/>
    <mergeCell ref="N202:Q202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79:I179"/>
    <mergeCell ref="L179:M179"/>
    <mergeCell ref="N179:Q179"/>
    <mergeCell ref="F181:I181"/>
    <mergeCell ref="L181:M181"/>
    <mergeCell ref="N181:Q181"/>
    <mergeCell ref="F183:I183"/>
    <mergeCell ref="L183:M183"/>
    <mergeCell ref="N183:Q183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68:I168"/>
    <mergeCell ref="L168:M168"/>
    <mergeCell ref="N168:Q168"/>
    <mergeCell ref="F170:I170"/>
    <mergeCell ref="L170:M170"/>
    <mergeCell ref="N170:Q170"/>
    <mergeCell ref="F172:I172"/>
    <mergeCell ref="L172:M172"/>
    <mergeCell ref="N172:Q17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57:I157"/>
    <mergeCell ref="L157:M157"/>
    <mergeCell ref="N157:Q157"/>
    <mergeCell ref="F159:I159"/>
    <mergeCell ref="L159:M159"/>
    <mergeCell ref="N159:Q159"/>
    <mergeCell ref="F161:I161"/>
    <mergeCell ref="L161:M161"/>
    <mergeCell ref="N161:Q161"/>
    <mergeCell ref="F144:P144"/>
    <mergeCell ref="M146:P146"/>
    <mergeCell ref="M148:Q148"/>
    <mergeCell ref="M149:Q149"/>
    <mergeCell ref="F151:I151"/>
    <mergeCell ref="L151:M151"/>
    <mergeCell ref="N151:Q151"/>
    <mergeCell ref="F155:I155"/>
    <mergeCell ref="L155:M155"/>
    <mergeCell ref="N155:Q155"/>
    <mergeCell ref="D130:H130"/>
    <mergeCell ref="N130:Q130"/>
    <mergeCell ref="D131:H131"/>
    <mergeCell ref="N131:Q131"/>
    <mergeCell ref="N132:Q132"/>
    <mergeCell ref="L134:Q134"/>
    <mergeCell ref="C140:Q140"/>
    <mergeCell ref="F142:P142"/>
    <mergeCell ref="F143:P143"/>
    <mergeCell ref="N122:Q122"/>
    <mergeCell ref="N123:Q123"/>
    <mergeCell ref="N124:Q124"/>
    <mergeCell ref="N126:Q126"/>
    <mergeCell ref="D127:H127"/>
    <mergeCell ref="N127:Q127"/>
    <mergeCell ref="D128:H128"/>
    <mergeCell ref="N128:Q128"/>
    <mergeCell ref="D129:H129"/>
    <mergeCell ref="N129:Q129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246:D251">
      <formula1>"K,M"</formula1>
    </dataValidation>
    <dataValidation type="list" allowBlank="1" showInputMessage="1" showErrorMessage="1" error="Povoleny jsou hodnoty základní, snížená, zákl. přenesená, sníž. přenesená, nulová." sqref="U246:U251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51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82"/>
      <c r="B1" s="180"/>
      <c r="C1" s="180"/>
      <c r="D1" s="181" t="s">
        <v>1</v>
      </c>
      <c r="E1" s="180"/>
      <c r="F1" s="178" t="s">
        <v>3174</v>
      </c>
      <c r="G1" s="178"/>
      <c r="H1" s="259" t="s">
        <v>3175</v>
      </c>
      <c r="I1" s="259"/>
      <c r="J1" s="259"/>
      <c r="K1" s="259"/>
      <c r="L1" s="178" t="s">
        <v>3176</v>
      </c>
      <c r="M1" s="180"/>
      <c r="N1" s="180"/>
      <c r="O1" s="181" t="s">
        <v>151</v>
      </c>
      <c r="P1" s="180"/>
      <c r="Q1" s="180"/>
      <c r="R1" s="180"/>
      <c r="S1" s="178" t="s">
        <v>3177</v>
      </c>
      <c r="T1" s="178"/>
      <c r="U1" s="182"/>
      <c r="V1" s="18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9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6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14" t="s">
        <v>106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84</v>
      </c>
    </row>
    <row r="4" spans="2:46" ht="36.95" customHeight="1">
      <c r="B4" s="18"/>
      <c r="C4" s="185" t="s">
        <v>152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20"/>
      <c r="T4" s="21" t="s">
        <v>12</v>
      </c>
      <c r="AT4" s="14" t="s">
        <v>4</v>
      </c>
    </row>
    <row r="5" spans="2:18" ht="6.9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5.35" customHeight="1">
      <c r="B6" s="18"/>
      <c r="C6" s="19"/>
      <c r="D6" s="26" t="s">
        <v>18</v>
      </c>
      <c r="E6" s="19"/>
      <c r="F6" s="229" t="str">
        <f>'Rekapitulace stavby'!K6</f>
        <v>ODOLOV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9"/>
      <c r="R6" s="20"/>
    </row>
    <row r="7" spans="2:18" ht="25.35" customHeight="1">
      <c r="B7" s="18"/>
      <c r="C7" s="19"/>
      <c r="D7" s="26" t="s">
        <v>153</v>
      </c>
      <c r="E7" s="19"/>
      <c r="F7" s="229" t="s">
        <v>605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"/>
      <c r="R7" s="20"/>
    </row>
    <row r="8" spans="2:18" s="1" customFormat="1" ht="32.85" customHeight="1">
      <c r="B8" s="31"/>
      <c r="C8" s="32"/>
      <c r="D8" s="25" t="s">
        <v>155</v>
      </c>
      <c r="E8" s="32"/>
      <c r="F8" s="191" t="s">
        <v>989</v>
      </c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32"/>
      <c r="R8" s="33"/>
    </row>
    <row r="9" spans="2:18" s="1" customFormat="1" ht="14.45" customHeight="1">
      <c r="B9" s="31"/>
      <c r="C9" s="32"/>
      <c r="D9" s="26" t="s">
        <v>20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21</v>
      </c>
      <c r="N9" s="32"/>
      <c r="O9" s="24" t="s">
        <v>3</v>
      </c>
      <c r="P9" s="32"/>
      <c r="Q9" s="32"/>
      <c r="R9" s="33"/>
    </row>
    <row r="10" spans="2:18" s="1" customFormat="1" ht="14.45" customHeight="1">
      <c r="B10" s="31"/>
      <c r="C10" s="32"/>
      <c r="D10" s="26" t="s">
        <v>22</v>
      </c>
      <c r="E10" s="32"/>
      <c r="F10" s="24" t="s">
        <v>23</v>
      </c>
      <c r="G10" s="32"/>
      <c r="H10" s="32"/>
      <c r="I10" s="32"/>
      <c r="J10" s="32"/>
      <c r="K10" s="32"/>
      <c r="L10" s="32"/>
      <c r="M10" s="26" t="s">
        <v>24</v>
      </c>
      <c r="N10" s="32"/>
      <c r="O10" s="230" t="str">
        <f>'Rekapitulace stavby'!AN8</f>
        <v>8.7.2016</v>
      </c>
      <c r="P10" s="204"/>
      <c r="Q10" s="32"/>
      <c r="R10" s="33"/>
    </row>
    <row r="11" spans="2:18" s="1" customFormat="1" ht="10.9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45" customHeight="1">
      <c r="B12" s="31"/>
      <c r="C12" s="32"/>
      <c r="D12" s="26" t="s">
        <v>26</v>
      </c>
      <c r="E12" s="32"/>
      <c r="F12" s="32"/>
      <c r="G12" s="32"/>
      <c r="H12" s="32"/>
      <c r="I12" s="32"/>
      <c r="J12" s="32"/>
      <c r="K12" s="32"/>
      <c r="L12" s="32"/>
      <c r="M12" s="26" t="s">
        <v>27</v>
      </c>
      <c r="N12" s="32"/>
      <c r="O12" s="190" t="str">
        <f>IF('Rekapitulace stavby'!AN10="","",'Rekapitulace stavby'!AN10)</f>
        <v/>
      </c>
      <c r="P12" s="204"/>
      <c r="Q12" s="32"/>
      <c r="R12" s="33"/>
    </row>
    <row r="13" spans="2:18" s="1" customFormat="1" ht="18" customHeight="1">
      <c r="B13" s="31"/>
      <c r="C13" s="32"/>
      <c r="D13" s="32"/>
      <c r="E13" s="24" t="str">
        <f>IF('Rekapitulace stavby'!E11="","",'Rekapitulace stavby'!E11)</f>
        <v xml:space="preserve"> </v>
      </c>
      <c r="F13" s="32"/>
      <c r="G13" s="32"/>
      <c r="H13" s="32"/>
      <c r="I13" s="32"/>
      <c r="J13" s="32"/>
      <c r="K13" s="32"/>
      <c r="L13" s="32"/>
      <c r="M13" s="26" t="s">
        <v>28</v>
      </c>
      <c r="N13" s="32"/>
      <c r="O13" s="190" t="str">
        <f>IF('Rekapitulace stavby'!AN11="","",'Rekapitulace stavby'!AN11)</f>
        <v/>
      </c>
      <c r="P13" s="204"/>
      <c r="Q13" s="32"/>
      <c r="R13" s="33"/>
    </row>
    <row r="14" spans="2:18" s="1" customFormat="1" ht="6.9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45" customHeight="1">
      <c r="B15" s="31"/>
      <c r="C15" s="32"/>
      <c r="D15" s="26" t="s">
        <v>29</v>
      </c>
      <c r="E15" s="32"/>
      <c r="F15" s="32"/>
      <c r="G15" s="32"/>
      <c r="H15" s="32"/>
      <c r="I15" s="32"/>
      <c r="J15" s="32"/>
      <c r="K15" s="32"/>
      <c r="L15" s="32"/>
      <c r="M15" s="26" t="s">
        <v>27</v>
      </c>
      <c r="N15" s="32"/>
      <c r="O15" s="231" t="str">
        <f>IF('Rekapitulace stavby'!AN13="","",'Rekapitulace stavby'!AN13)</f>
        <v>Vyplň údaj</v>
      </c>
      <c r="P15" s="204"/>
      <c r="Q15" s="32"/>
      <c r="R15" s="33"/>
    </row>
    <row r="16" spans="2:18" s="1" customFormat="1" ht="18" customHeight="1">
      <c r="B16" s="31"/>
      <c r="C16" s="32"/>
      <c r="D16" s="32"/>
      <c r="E16" s="231" t="str">
        <f>IF('Rekapitulace stavby'!E14="","",'Rekapitulace stavby'!E14)</f>
        <v>Vyplň údaj</v>
      </c>
      <c r="F16" s="204"/>
      <c r="G16" s="204"/>
      <c r="H16" s="204"/>
      <c r="I16" s="204"/>
      <c r="J16" s="204"/>
      <c r="K16" s="204"/>
      <c r="L16" s="204"/>
      <c r="M16" s="26" t="s">
        <v>28</v>
      </c>
      <c r="N16" s="32"/>
      <c r="O16" s="231" t="str">
        <f>IF('Rekapitulace stavby'!AN14="","",'Rekapitulace stavby'!AN14)</f>
        <v>Vyplň údaj</v>
      </c>
      <c r="P16" s="204"/>
      <c r="Q16" s="32"/>
      <c r="R16" s="33"/>
    </row>
    <row r="17" spans="2:18" s="1" customFormat="1" ht="6.9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45" customHeight="1">
      <c r="B18" s="31"/>
      <c r="C18" s="32"/>
      <c r="D18" s="26" t="s">
        <v>31</v>
      </c>
      <c r="E18" s="32"/>
      <c r="F18" s="32"/>
      <c r="G18" s="32"/>
      <c r="H18" s="32"/>
      <c r="I18" s="32"/>
      <c r="J18" s="32"/>
      <c r="K18" s="32"/>
      <c r="L18" s="32"/>
      <c r="M18" s="26" t="s">
        <v>27</v>
      </c>
      <c r="N18" s="32"/>
      <c r="O18" s="190" t="str">
        <f>IF('Rekapitulace stavby'!AN16="","",'Rekapitulace stavby'!AN16)</f>
        <v/>
      </c>
      <c r="P18" s="204"/>
      <c r="Q18" s="32"/>
      <c r="R18" s="33"/>
    </row>
    <row r="19" spans="2:18" s="1" customFormat="1" ht="18" customHeight="1">
      <c r="B19" s="31"/>
      <c r="C19" s="32"/>
      <c r="D19" s="32"/>
      <c r="E19" s="24" t="str">
        <f>IF('Rekapitulace stavby'!E17="","",'Rekapitulace stavby'!E17)</f>
        <v xml:space="preserve"> </v>
      </c>
      <c r="F19" s="32"/>
      <c r="G19" s="32"/>
      <c r="H19" s="32"/>
      <c r="I19" s="32"/>
      <c r="J19" s="32"/>
      <c r="K19" s="32"/>
      <c r="L19" s="32"/>
      <c r="M19" s="26" t="s">
        <v>28</v>
      </c>
      <c r="N19" s="32"/>
      <c r="O19" s="190" t="str">
        <f>IF('Rekapitulace stavby'!AN17="","",'Rekapitulace stavby'!AN17)</f>
        <v/>
      </c>
      <c r="P19" s="204"/>
      <c r="Q19" s="32"/>
      <c r="R19" s="33"/>
    </row>
    <row r="20" spans="2:18" s="1" customFormat="1" ht="6.9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4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27</v>
      </c>
      <c r="N21" s="32"/>
      <c r="O21" s="190" t="str">
        <f>IF('Rekapitulace stavby'!AN19="","",'Rekapitulace stavby'!AN19)</f>
        <v/>
      </c>
      <c r="P21" s="204"/>
      <c r="Q21" s="32"/>
      <c r="R21" s="33"/>
    </row>
    <row r="22" spans="2:18" s="1" customFormat="1" ht="18" customHeight="1">
      <c r="B22" s="31"/>
      <c r="C22" s="32"/>
      <c r="D22" s="32"/>
      <c r="E22" s="24" t="str">
        <f>IF('Rekapitulace stavby'!E20="","",'Rekapitulace stavby'!E20)</f>
        <v xml:space="preserve"> </v>
      </c>
      <c r="F22" s="32"/>
      <c r="G22" s="32"/>
      <c r="H22" s="32"/>
      <c r="I22" s="32"/>
      <c r="J22" s="32"/>
      <c r="K22" s="32"/>
      <c r="L22" s="32"/>
      <c r="M22" s="26" t="s">
        <v>28</v>
      </c>
      <c r="N22" s="32"/>
      <c r="O22" s="190" t="str">
        <f>IF('Rekapitulace stavby'!AN20="","",'Rekapitulace stavby'!AN20)</f>
        <v/>
      </c>
      <c r="P22" s="204"/>
      <c r="Q22" s="32"/>
      <c r="R22" s="33"/>
    </row>
    <row r="23" spans="2:18" s="1" customFormat="1" ht="6.9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45" customHeight="1">
      <c r="B24" s="31"/>
      <c r="C24" s="32"/>
      <c r="D24" s="26" t="s">
        <v>34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93" t="s">
        <v>3</v>
      </c>
      <c r="F25" s="204"/>
      <c r="G25" s="204"/>
      <c r="H25" s="204"/>
      <c r="I25" s="204"/>
      <c r="J25" s="204"/>
      <c r="K25" s="204"/>
      <c r="L25" s="204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9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45" customHeight="1">
      <c r="B28" s="31"/>
      <c r="C28" s="32"/>
      <c r="D28" s="117" t="s">
        <v>157</v>
      </c>
      <c r="E28" s="32"/>
      <c r="F28" s="32"/>
      <c r="G28" s="32"/>
      <c r="H28" s="32"/>
      <c r="I28" s="32"/>
      <c r="J28" s="32"/>
      <c r="K28" s="32"/>
      <c r="L28" s="32"/>
      <c r="M28" s="194">
        <f>N89</f>
        <v>0</v>
      </c>
      <c r="N28" s="204"/>
      <c r="O28" s="204"/>
      <c r="P28" s="204"/>
      <c r="Q28" s="32"/>
      <c r="R28" s="33"/>
    </row>
    <row r="29" spans="2:18" s="1" customFormat="1" ht="14.45" customHeight="1">
      <c r="B29" s="31"/>
      <c r="C29" s="32"/>
      <c r="D29" s="30" t="s">
        <v>145</v>
      </c>
      <c r="E29" s="32"/>
      <c r="F29" s="32"/>
      <c r="G29" s="32"/>
      <c r="H29" s="32"/>
      <c r="I29" s="32"/>
      <c r="J29" s="32"/>
      <c r="K29" s="32"/>
      <c r="L29" s="32"/>
      <c r="M29" s="194">
        <f>N107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5.35" customHeight="1">
      <c r="B31" s="31"/>
      <c r="C31" s="32"/>
      <c r="D31" s="118" t="s">
        <v>37</v>
      </c>
      <c r="E31" s="32"/>
      <c r="F31" s="32"/>
      <c r="G31" s="32"/>
      <c r="H31" s="32"/>
      <c r="I31" s="32"/>
      <c r="J31" s="32"/>
      <c r="K31" s="32"/>
      <c r="L31" s="32"/>
      <c r="M31" s="232">
        <f>ROUND(M28+M29,2)</f>
        <v>0</v>
      </c>
      <c r="N31" s="204"/>
      <c r="O31" s="204"/>
      <c r="P31" s="204"/>
      <c r="Q31" s="32"/>
      <c r="R31" s="33"/>
    </row>
    <row r="32" spans="2:18" s="1" customFormat="1" ht="6.9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45" customHeight="1">
      <c r="B33" s="31"/>
      <c r="C33" s="32"/>
      <c r="D33" s="38" t="s">
        <v>38</v>
      </c>
      <c r="E33" s="38" t="s">
        <v>39</v>
      </c>
      <c r="F33" s="39">
        <v>0.21</v>
      </c>
      <c r="G33" s="119" t="s">
        <v>40</v>
      </c>
      <c r="H33" s="233">
        <f>ROUND((((SUM(BE107:BE114)+SUM(BE133:BE201))+SUM(BE203:BE207))),2)</f>
        <v>0</v>
      </c>
      <c r="I33" s="204"/>
      <c r="J33" s="204"/>
      <c r="K33" s="32"/>
      <c r="L33" s="32"/>
      <c r="M33" s="233">
        <f>ROUND(((ROUND((SUM(BE107:BE114)+SUM(BE133:BE201)),2)*F33)+SUM(BE203:BE207)*F33),2)</f>
        <v>0</v>
      </c>
      <c r="N33" s="204"/>
      <c r="O33" s="204"/>
      <c r="P33" s="204"/>
      <c r="Q33" s="32"/>
      <c r="R33" s="33"/>
    </row>
    <row r="34" spans="2:18" s="1" customFormat="1" ht="14.45" customHeight="1">
      <c r="B34" s="31"/>
      <c r="C34" s="32"/>
      <c r="D34" s="32"/>
      <c r="E34" s="38" t="s">
        <v>41</v>
      </c>
      <c r="F34" s="39">
        <v>0.15</v>
      </c>
      <c r="G34" s="119" t="s">
        <v>40</v>
      </c>
      <c r="H34" s="233">
        <f>ROUND((((SUM(BF107:BF114)+SUM(BF133:BF201))+SUM(BF203:BF207))),2)</f>
        <v>0</v>
      </c>
      <c r="I34" s="204"/>
      <c r="J34" s="204"/>
      <c r="K34" s="32"/>
      <c r="L34" s="32"/>
      <c r="M34" s="233">
        <f>ROUND(((ROUND((SUM(BF107:BF114)+SUM(BF133:BF201)),2)*F34)+SUM(BF203:BF207)*F34),2)</f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42</v>
      </c>
      <c r="F35" s="39">
        <v>0.21</v>
      </c>
      <c r="G35" s="119" t="s">
        <v>40</v>
      </c>
      <c r="H35" s="233">
        <f>ROUND((((SUM(BG107:BG114)+SUM(BG133:BG201))+SUM(BG203:BG207))),2)</f>
        <v>0</v>
      </c>
      <c r="I35" s="204"/>
      <c r="J35" s="204"/>
      <c r="K35" s="32"/>
      <c r="L35" s="32"/>
      <c r="M35" s="233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43</v>
      </c>
      <c r="F36" s="39">
        <v>0.15</v>
      </c>
      <c r="G36" s="119" t="s">
        <v>40</v>
      </c>
      <c r="H36" s="233">
        <f>ROUND((((SUM(BH107:BH114)+SUM(BH133:BH201))+SUM(BH203:BH207))),2)</f>
        <v>0</v>
      </c>
      <c r="I36" s="204"/>
      <c r="J36" s="204"/>
      <c r="K36" s="32"/>
      <c r="L36" s="32"/>
      <c r="M36" s="233">
        <v>0</v>
      </c>
      <c r="N36" s="204"/>
      <c r="O36" s="204"/>
      <c r="P36" s="204"/>
      <c r="Q36" s="32"/>
      <c r="R36" s="33"/>
    </row>
    <row r="37" spans="2:18" s="1" customFormat="1" ht="14.45" customHeight="1" hidden="1">
      <c r="B37" s="31"/>
      <c r="C37" s="32"/>
      <c r="D37" s="32"/>
      <c r="E37" s="38" t="s">
        <v>44</v>
      </c>
      <c r="F37" s="39">
        <v>0</v>
      </c>
      <c r="G37" s="119" t="s">
        <v>40</v>
      </c>
      <c r="H37" s="233">
        <f>ROUND((((SUM(BI107:BI114)+SUM(BI133:BI201))+SUM(BI203:BI207))),2)</f>
        <v>0</v>
      </c>
      <c r="I37" s="204"/>
      <c r="J37" s="204"/>
      <c r="K37" s="32"/>
      <c r="L37" s="32"/>
      <c r="M37" s="233">
        <v>0</v>
      </c>
      <c r="N37" s="204"/>
      <c r="O37" s="204"/>
      <c r="P37" s="204"/>
      <c r="Q37" s="32"/>
      <c r="R37" s="33"/>
    </row>
    <row r="38" spans="2:18" s="1" customFormat="1" ht="6.9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5.35" customHeight="1">
      <c r="B39" s="31"/>
      <c r="C39" s="116"/>
      <c r="D39" s="120" t="s">
        <v>45</v>
      </c>
      <c r="E39" s="72"/>
      <c r="F39" s="72"/>
      <c r="G39" s="121" t="s">
        <v>46</v>
      </c>
      <c r="H39" s="122" t="s">
        <v>47</v>
      </c>
      <c r="I39" s="72"/>
      <c r="J39" s="72"/>
      <c r="K39" s="72"/>
      <c r="L39" s="234">
        <f>SUM(M31:M37)</f>
        <v>0</v>
      </c>
      <c r="M39" s="212"/>
      <c r="N39" s="212"/>
      <c r="O39" s="212"/>
      <c r="P39" s="214"/>
      <c r="Q39" s="116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4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48</v>
      </c>
      <c r="E50" s="47"/>
      <c r="F50" s="47"/>
      <c r="G50" s="47"/>
      <c r="H50" s="48"/>
      <c r="I50" s="32"/>
      <c r="J50" s="46" t="s">
        <v>49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50</v>
      </c>
      <c r="E59" s="52"/>
      <c r="F59" s="52"/>
      <c r="G59" s="53" t="s">
        <v>51</v>
      </c>
      <c r="H59" s="54"/>
      <c r="I59" s="32"/>
      <c r="J59" s="51" t="s">
        <v>50</v>
      </c>
      <c r="K59" s="52"/>
      <c r="L59" s="52"/>
      <c r="M59" s="52"/>
      <c r="N59" s="53" t="s">
        <v>51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52</v>
      </c>
      <c r="E61" s="47"/>
      <c r="F61" s="47"/>
      <c r="G61" s="47"/>
      <c r="H61" s="48"/>
      <c r="I61" s="32"/>
      <c r="J61" s="46" t="s">
        <v>53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50</v>
      </c>
      <c r="E70" s="52"/>
      <c r="F70" s="52"/>
      <c r="G70" s="53" t="s">
        <v>51</v>
      </c>
      <c r="H70" s="54"/>
      <c r="I70" s="32"/>
      <c r="J70" s="51" t="s">
        <v>50</v>
      </c>
      <c r="K70" s="52"/>
      <c r="L70" s="52"/>
      <c r="M70" s="52"/>
      <c r="N70" s="53" t="s">
        <v>51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85" t="s">
        <v>158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18</v>
      </c>
      <c r="D78" s="32"/>
      <c r="E78" s="32"/>
      <c r="F78" s="229" t="str">
        <f>F6</f>
        <v>ODOLOV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ht="30" customHeight="1">
      <c r="B79" s="18"/>
      <c r="C79" s="26" t="s">
        <v>153</v>
      </c>
      <c r="D79" s="19"/>
      <c r="E79" s="19"/>
      <c r="F79" s="229" t="s">
        <v>605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9"/>
      <c r="R79" s="20"/>
    </row>
    <row r="80" spans="2:18" s="1" customFormat="1" ht="36.95" customHeight="1">
      <c r="B80" s="31"/>
      <c r="C80" s="65" t="s">
        <v>155</v>
      </c>
      <c r="D80" s="32"/>
      <c r="E80" s="32"/>
      <c r="F80" s="205" t="str">
        <f>F8</f>
        <v>ST - STAVEBNÍ</v>
      </c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32"/>
      <c r="R80" s="33"/>
    </row>
    <row r="81" spans="2:18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22</v>
      </c>
      <c r="D82" s="32"/>
      <c r="E82" s="32"/>
      <c r="F82" s="24" t="str">
        <f>F10</f>
        <v xml:space="preserve"> </v>
      </c>
      <c r="G82" s="32"/>
      <c r="H82" s="32"/>
      <c r="I82" s="32"/>
      <c r="J82" s="32"/>
      <c r="K82" s="26" t="s">
        <v>24</v>
      </c>
      <c r="L82" s="32"/>
      <c r="M82" s="235" t="str">
        <f>IF(O10="","",O10)</f>
        <v>8.7.2016</v>
      </c>
      <c r="N82" s="204"/>
      <c r="O82" s="204"/>
      <c r="P82" s="204"/>
      <c r="Q82" s="32"/>
      <c r="R82" s="33"/>
    </row>
    <row r="83" spans="2:18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26</v>
      </c>
      <c r="D84" s="32"/>
      <c r="E84" s="32"/>
      <c r="F84" s="24" t="str">
        <f>E13</f>
        <v xml:space="preserve"> </v>
      </c>
      <c r="G84" s="32"/>
      <c r="H84" s="32"/>
      <c r="I84" s="32"/>
      <c r="J84" s="32"/>
      <c r="K84" s="26" t="s">
        <v>31</v>
      </c>
      <c r="L84" s="32"/>
      <c r="M84" s="190" t="str">
        <f>E19</f>
        <v xml:space="preserve"> </v>
      </c>
      <c r="N84" s="204"/>
      <c r="O84" s="204"/>
      <c r="P84" s="204"/>
      <c r="Q84" s="204"/>
      <c r="R84" s="33"/>
    </row>
    <row r="85" spans="2:18" s="1" customFormat="1" ht="14.45" customHeight="1">
      <c r="B85" s="31"/>
      <c r="C85" s="26" t="s">
        <v>29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90" t="str">
        <f>E22</f>
        <v xml:space="preserve"> </v>
      </c>
      <c r="N85" s="204"/>
      <c r="O85" s="204"/>
      <c r="P85" s="204"/>
      <c r="Q85" s="204"/>
      <c r="R85" s="33"/>
    </row>
    <row r="86" spans="2:18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6" t="s">
        <v>159</v>
      </c>
      <c r="D87" s="237"/>
      <c r="E87" s="237"/>
      <c r="F87" s="237"/>
      <c r="G87" s="237"/>
      <c r="H87" s="116"/>
      <c r="I87" s="116"/>
      <c r="J87" s="116"/>
      <c r="K87" s="116"/>
      <c r="L87" s="116"/>
      <c r="M87" s="116"/>
      <c r="N87" s="236" t="s">
        <v>160</v>
      </c>
      <c r="O87" s="204"/>
      <c r="P87" s="204"/>
      <c r="Q87" s="204"/>
      <c r="R87" s="33"/>
    </row>
    <row r="88" spans="2:18" s="1" customFormat="1" ht="10.3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3" t="s">
        <v>161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3">
        <f>N133</f>
        <v>0</v>
      </c>
      <c r="O89" s="204"/>
      <c r="P89" s="204"/>
      <c r="Q89" s="204"/>
      <c r="R89" s="33"/>
      <c r="AU89" s="14" t="s">
        <v>162</v>
      </c>
    </row>
    <row r="90" spans="2:18" s="7" customFormat="1" ht="24.95" customHeight="1">
      <c r="B90" s="124"/>
      <c r="C90" s="125"/>
      <c r="D90" s="126" t="s">
        <v>990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8">
        <f>N134</f>
        <v>0</v>
      </c>
      <c r="O90" s="239"/>
      <c r="P90" s="239"/>
      <c r="Q90" s="239"/>
      <c r="R90" s="127"/>
    </row>
    <row r="91" spans="2:18" s="7" customFormat="1" ht="24.95" customHeight="1">
      <c r="B91" s="124"/>
      <c r="C91" s="125"/>
      <c r="D91" s="126" t="s">
        <v>991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8">
        <f>N139</f>
        <v>0</v>
      </c>
      <c r="O91" s="239"/>
      <c r="P91" s="239"/>
      <c r="Q91" s="239"/>
      <c r="R91" s="127"/>
    </row>
    <row r="92" spans="2:18" s="7" customFormat="1" ht="24.95" customHeight="1">
      <c r="B92" s="124"/>
      <c r="C92" s="125"/>
      <c r="D92" s="126" t="s">
        <v>992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8">
        <f>N144</f>
        <v>0</v>
      </c>
      <c r="O92" s="239"/>
      <c r="P92" s="239"/>
      <c r="Q92" s="239"/>
      <c r="R92" s="127"/>
    </row>
    <row r="93" spans="2:18" s="7" customFormat="1" ht="24.95" customHeight="1">
      <c r="B93" s="124"/>
      <c r="C93" s="125"/>
      <c r="D93" s="126" t="s">
        <v>993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8">
        <f>N152</f>
        <v>0</v>
      </c>
      <c r="O93" s="239"/>
      <c r="P93" s="239"/>
      <c r="Q93" s="239"/>
      <c r="R93" s="127"/>
    </row>
    <row r="94" spans="2:18" s="7" customFormat="1" ht="24.95" customHeight="1">
      <c r="B94" s="124"/>
      <c r="C94" s="125"/>
      <c r="D94" s="126" t="s">
        <v>994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38">
        <f>N154</f>
        <v>0</v>
      </c>
      <c r="O94" s="239"/>
      <c r="P94" s="239"/>
      <c r="Q94" s="239"/>
      <c r="R94" s="127"/>
    </row>
    <row r="95" spans="2:18" s="7" customFormat="1" ht="24.95" customHeight="1">
      <c r="B95" s="124"/>
      <c r="C95" s="125"/>
      <c r="D95" s="126" t="s">
        <v>995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38">
        <f>N156</f>
        <v>0</v>
      </c>
      <c r="O95" s="239"/>
      <c r="P95" s="239"/>
      <c r="Q95" s="239"/>
      <c r="R95" s="127"/>
    </row>
    <row r="96" spans="2:18" s="7" customFormat="1" ht="24.95" customHeight="1">
      <c r="B96" s="124"/>
      <c r="C96" s="125"/>
      <c r="D96" s="126" t="s">
        <v>996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8">
        <f>N158</f>
        <v>0</v>
      </c>
      <c r="O96" s="239"/>
      <c r="P96" s="239"/>
      <c r="Q96" s="239"/>
      <c r="R96" s="127"/>
    </row>
    <row r="97" spans="2:18" s="7" customFormat="1" ht="24.95" customHeight="1">
      <c r="B97" s="124"/>
      <c r="C97" s="125"/>
      <c r="D97" s="126" t="s">
        <v>997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38">
        <f>N175</f>
        <v>0</v>
      </c>
      <c r="O97" s="239"/>
      <c r="P97" s="239"/>
      <c r="Q97" s="239"/>
      <c r="R97" s="127"/>
    </row>
    <row r="98" spans="2:18" s="7" customFormat="1" ht="24.95" customHeight="1">
      <c r="B98" s="124"/>
      <c r="C98" s="125"/>
      <c r="D98" s="126" t="s">
        <v>998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38">
        <f>N177</f>
        <v>0</v>
      </c>
      <c r="O98" s="239"/>
      <c r="P98" s="239"/>
      <c r="Q98" s="239"/>
      <c r="R98" s="127"/>
    </row>
    <row r="99" spans="2:18" s="7" customFormat="1" ht="24.95" customHeight="1">
      <c r="B99" s="124"/>
      <c r="C99" s="125"/>
      <c r="D99" s="126" t="s">
        <v>999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38">
        <f>N182</f>
        <v>0</v>
      </c>
      <c r="O99" s="239"/>
      <c r="P99" s="239"/>
      <c r="Q99" s="239"/>
      <c r="R99" s="127"/>
    </row>
    <row r="100" spans="2:18" s="7" customFormat="1" ht="24.95" customHeight="1">
      <c r="B100" s="124"/>
      <c r="C100" s="125"/>
      <c r="D100" s="126" t="s">
        <v>1000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238">
        <f>N187</f>
        <v>0</v>
      </c>
      <c r="O100" s="239"/>
      <c r="P100" s="239"/>
      <c r="Q100" s="239"/>
      <c r="R100" s="127"/>
    </row>
    <row r="101" spans="2:18" s="7" customFormat="1" ht="24.95" customHeight="1">
      <c r="B101" s="124"/>
      <c r="C101" s="125"/>
      <c r="D101" s="126" t="s">
        <v>1001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238">
        <f>N190</f>
        <v>0</v>
      </c>
      <c r="O101" s="239"/>
      <c r="P101" s="239"/>
      <c r="Q101" s="239"/>
      <c r="R101" s="127"/>
    </row>
    <row r="102" spans="2:18" s="7" customFormat="1" ht="24.95" customHeight="1">
      <c r="B102" s="124"/>
      <c r="C102" s="125"/>
      <c r="D102" s="126" t="s">
        <v>1002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38">
        <f>N193</f>
        <v>0</v>
      </c>
      <c r="O102" s="239"/>
      <c r="P102" s="239"/>
      <c r="Q102" s="239"/>
      <c r="R102" s="127"/>
    </row>
    <row r="103" spans="2:18" s="7" customFormat="1" ht="24.95" customHeight="1">
      <c r="B103" s="124"/>
      <c r="C103" s="125"/>
      <c r="D103" s="126" t="s">
        <v>1003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238">
        <f>N197</f>
        <v>0</v>
      </c>
      <c r="O103" s="239"/>
      <c r="P103" s="239"/>
      <c r="Q103" s="239"/>
      <c r="R103" s="127"/>
    </row>
    <row r="104" spans="2:18" s="7" customFormat="1" ht="24.95" customHeight="1">
      <c r="B104" s="124"/>
      <c r="C104" s="125"/>
      <c r="D104" s="126" t="s">
        <v>1004</v>
      </c>
      <c r="E104" s="125"/>
      <c r="F104" s="125"/>
      <c r="G104" s="125"/>
      <c r="H104" s="125"/>
      <c r="I104" s="125"/>
      <c r="J104" s="125"/>
      <c r="K104" s="125"/>
      <c r="L104" s="125"/>
      <c r="M104" s="125"/>
      <c r="N104" s="238">
        <f>N199</f>
        <v>0</v>
      </c>
      <c r="O104" s="239"/>
      <c r="P104" s="239"/>
      <c r="Q104" s="239"/>
      <c r="R104" s="127"/>
    </row>
    <row r="105" spans="2:18" s="7" customFormat="1" ht="21.75" customHeight="1">
      <c r="B105" s="124"/>
      <c r="C105" s="125"/>
      <c r="D105" s="126" t="s">
        <v>172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240">
        <f>N202</f>
        <v>0</v>
      </c>
      <c r="O105" s="239"/>
      <c r="P105" s="239"/>
      <c r="Q105" s="239"/>
      <c r="R105" s="127"/>
    </row>
    <row r="106" spans="2:18" s="1" customFormat="1" ht="21.7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1" s="1" customFormat="1" ht="29.25" customHeight="1">
      <c r="B107" s="31"/>
      <c r="C107" s="123" t="s">
        <v>173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241">
        <f>ROUND(N108+N109+N110+N111+N112+N113,2)</f>
        <v>0</v>
      </c>
      <c r="O107" s="204"/>
      <c r="P107" s="204"/>
      <c r="Q107" s="204"/>
      <c r="R107" s="33"/>
      <c r="T107" s="130"/>
      <c r="U107" s="131" t="s">
        <v>38</v>
      </c>
    </row>
    <row r="108" spans="2:65" s="1" customFormat="1" ht="18" customHeight="1">
      <c r="B108" s="132"/>
      <c r="C108" s="133"/>
      <c r="D108" s="227" t="s">
        <v>174</v>
      </c>
      <c r="E108" s="242"/>
      <c r="F108" s="242"/>
      <c r="G108" s="242"/>
      <c r="H108" s="242"/>
      <c r="I108" s="133"/>
      <c r="J108" s="133"/>
      <c r="K108" s="133"/>
      <c r="L108" s="133"/>
      <c r="M108" s="133"/>
      <c r="N108" s="228">
        <f>ROUND(N89*T108,2)</f>
        <v>0</v>
      </c>
      <c r="O108" s="242"/>
      <c r="P108" s="242"/>
      <c r="Q108" s="242"/>
      <c r="R108" s="134"/>
      <c r="S108" s="133"/>
      <c r="T108" s="135"/>
      <c r="U108" s="136" t="s">
        <v>39</v>
      </c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8" t="s">
        <v>175</v>
      </c>
      <c r="AZ108" s="137"/>
      <c r="BA108" s="137"/>
      <c r="BB108" s="137"/>
      <c r="BC108" s="137"/>
      <c r="BD108" s="137"/>
      <c r="BE108" s="139">
        <f aca="true" t="shared" si="0" ref="BE108:BE113">IF(U108="základní",N108,0)</f>
        <v>0</v>
      </c>
      <c r="BF108" s="139">
        <f aca="true" t="shared" si="1" ref="BF108:BF113">IF(U108="snížená",N108,0)</f>
        <v>0</v>
      </c>
      <c r="BG108" s="139">
        <f aca="true" t="shared" si="2" ref="BG108:BG113">IF(U108="zákl. přenesená",N108,0)</f>
        <v>0</v>
      </c>
      <c r="BH108" s="139">
        <f aca="true" t="shared" si="3" ref="BH108:BH113">IF(U108="sníž. přenesená",N108,0)</f>
        <v>0</v>
      </c>
      <c r="BI108" s="139">
        <f aca="true" t="shared" si="4" ref="BI108:BI113">IF(U108="nulová",N108,0)</f>
        <v>0</v>
      </c>
      <c r="BJ108" s="138" t="s">
        <v>9</v>
      </c>
      <c r="BK108" s="137"/>
      <c r="BL108" s="137"/>
      <c r="BM108" s="137"/>
    </row>
    <row r="109" spans="2:65" s="1" customFormat="1" ht="18" customHeight="1">
      <c r="B109" s="132"/>
      <c r="C109" s="133"/>
      <c r="D109" s="227" t="s">
        <v>176</v>
      </c>
      <c r="E109" s="242"/>
      <c r="F109" s="242"/>
      <c r="G109" s="242"/>
      <c r="H109" s="242"/>
      <c r="I109" s="133"/>
      <c r="J109" s="133"/>
      <c r="K109" s="133"/>
      <c r="L109" s="133"/>
      <c r="M109" s="133"/>
      <c r="N109" s="228">
        <f>ROUND(N89*T109,2)</f>
        <v>0</v>
      </c>
      <c r="O109" s="242"/>
      <c r="P109" s="242"/>
      <c r="Q109" s="242"/>
      <c r="R109" s="134"/>
      <c r="S109" s="133"/>
      <c r="T109" s="135"/>
      <c r="U109" s="136" t="s">
        <v>39</v>
      </c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8" t="s">
        <v>175</v>
      </c>
      <c r="AZ109" s="137"/>
      <c r="BA109" s="137"/>
      <c r="BB109" s="137"/>
      <c r="BC109" s="137"/>
      <c r="BD109" s="137"/>
      <c r="BE109" s="139">
        <f t="shared" si="0"/>
        <v>0</v>
      </c>
      <c r="BF109" s="139">
        <f t="shared" si="1"/>
        <v>0</v>
      </c>
      <c r="BG109" s="139">
        <f t="shared" si="2"/>
        <v>0</v>
      </c>
      <c r="BH109" s="139">
        <f t="shared" si="3"/>
        <v>0</v>
      </c>
      <c r="BI109" s="139">
        <f t="shared" si="4"/>
        <v>0</v>
      </c>
      <c r="BJ109" s="138" t="s">
        <v>9</v>
      </c>
      <c r="BK109" s="137"/>
      <c r="BL109" s="137"/>
      <c r="BM109" s="137"/>
    </row>
    <row r="110" spans="2:65" s="1" customFormat="1" ht="18" customHeight="1">
      <c r="B110" s="132"/>
      <c r="C110" s="133"/>
      <c r="D110" s="227" t="s">
        <v>177</v>
      </c>
      <c r="E110" s="242"/>
      <c r="F110" s="242"/>
      <c r="G110" s="242"/>
      <c r="H110" s="242"/>
      <c r="I110" s="133"/>
      <c r="J110" s="133"/>
      <c r="K110" s="133"/>
      <c r="L110" s="133"/>
      <c r="M110" s="133"/>
      <c r="N110" s="228">
        <f>ROUND(N89*T110,2)</f>
        <v>0</v>
      </c>
      <c r="O110" s="242"/>
      <c r="P110" s="242"/>
      <c r="Q110" s="242"/>
      <c r="R110" s="134"/>
      <c r="S110" s="133"/>
      <c r="T110" s="135"/>
      <c r="U110" s="136" t="s">
        <v>39</v>
      </c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8" t="s">
        <v>175</v>
      </c>
      <c r="AZ110" s="137"/>
      <c r="BA110" s="137"/>
      <c r="BB110" s="137"/>
      <c r="BC110" s="137"/>
      <c r="BD110" s="137"/>
      <c r="BE110" s="139">
        <f t="shared" si="0"/>
        <v>0</v>
      </c>
      <c r="BF110" s="139">
        <f t="shared" si="1"/>
        <v>0</v>
      </c>
      <c r="BG110" s="139">
        <f t="shared" si="2"/>
        <v>0</v>
      </c>
      <c r="BH110" s="139">
        <f t="shared" si="3"/>
        <v>0</v>
      </c>
      <c r="BI110" s="139">
        <f t="shared" si="4"/>
        <v>0</v>
      </c>
      <c r="BJ110" s="138" t="s">
        <v>9</v>
      </c>
      <c r="BK110" s="137"/>
      <c r="BL110" s="137"/>
      <c r="BM110" s="137"/>
    </row>
    <row r="111" spans="2:65" s="1" customFormat="1" ht="18" customHeight="1">
      <c r="B111" s="132"/>
      <c r="C111" s="133"/>
      <c r="D111" s="227" t="s">
        <v>178</v>
      </c>
      <c r="E111" s="242"/>
      <c r="F111" s="242"/>
      <c r="G111" s="242"/>
      <c r="H111" s="242"/>
      <c r="I111" s="133"/>
      <c r="J111" s="133"/>
      <c r="K111" s="133"/>
      <c r="L111" s="133"/>
      <c r="M111" s="133"/>
      <c r="N111" s="228">
        <f>ROUND(N89*T111,2)</f>
        <v>0</v>
      </c>
      <c r="O111" s="242"/>
      <c r="P111" s="242"/>
      <c r="Q111" s="242"/>
      <c r="R111" s="134"/>
      <c r="S111" s="133"/>
      <c r="T111" s="135"/>
      <c r="U111" s="136" t="s">
        <v>39</v>
      </c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8" t="s">
        <v>175</v>
      </c>
      <c r="AZ111" s="137"/>
      <c r="BA111" s="137"/>
      <c r="BB111" s="137"/>
      <c r="BC111" s="137"/>
      <c r="BD111" s="137"/>
      <c r="BE111" s="139">
        <f t="shared" si="0"/>
        <v>0</v>
      </c>
      <c r="BF111" s="139">
        <f t="shared" si="1"/>
        <v>0</v>
      </c>
      <c r="BG111" s="139">
        <f t="shared" si="2"/>
        <v>0</v>
      </c>
      <c r="BH111" s="139">
        <f t="shared" si="3"/>
        <v>0</v>
      </c>
      <c r="BI111" s="139">
        <f t="shared" si="4"/>
        <v>0</v>
      </c>
      <c r="BJ111" s="138" t="s">
        <v>9</v>
      </c>
      <c r="BK111" s="137"/>
      <c r="BL111" s="137"/>
      <c r="BM111" s="137"/>
    </row>
    <row r="112" spans="2:65" s="1" customFormat="1" ht="18" customHeight="1">
      <c r="B112" s="132"/>
      <c r="C112" s="133"/>
      <c r="D112" s="227" t="s">
        <v>179</v>
      </c>
      <c r="E112" s="242"/>
      <c r="F112" s="242"/>
      <c r="G112" s="242"/>
      <c r="H112" s="242"/>
      <c r="I112" s="133"/>
      <c r="J112" s="133"/>
      <c r="K112" s="133"/>
      <c r="L112" s="133"/>
      <c r="M112" s="133"/>
      <c r="N112" s="228">
        <f>ROUND(N89*T112,2)</f>
        <v>0</v>
      </c>
      <c r="O112" s="242"/>
      <c r="P112" s="242"/>
      <c r="Q112" s="242"/>
      <c r="R112" s="134"/>
      <c r="S112" s="133"/>
      <c r="T112" s="135"/>
      <c r="U112" s="136" t="s">
        <v>39</v>
      </c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8" t="s">
        <v>175</v>
      </c>
      <c r="AZ112" s="137"/>
      <c r="BA112" s="137"/>
      <c r="BB112" s="137"/>
      <c r="BC112" s="137"/>
      <c r="BD112" s="137"/>
      <c r="BE112" s="139">
        <f t="shared" si="0"/>
        <v>0</v>
      </c>
      <c r="BF112" s="139">
        <f t="shared" si="1"/>
        <v>0</v>
      </c>
      <c r="BG112" s="139">
        <f t="shared" si="2"/>
        <v>0</v>
      </c>
      <c r="BH112" s="139">
        <f t="shared" si="3"/>
        <v>0</v>
      </c>
      <c r="BI112" s="139">
        <f t="shared" si="4"/>
        <v>0</v>
      </c>
      <c r="BJ112" s="138" t="s">
        <v>9</v>
      </c>
      <c r="BK112" s="137"/>
      <c r="BL112" s="137"/>
      <c r="BM112" s="137"/>
    </row>
    <row r="113" spans="2:65" s="1" customFormat="1" ht="18" customHeight="1">
      <c r="B113" s="132"/>
      <c r="C113" s="133"/>
      <c r="D113" s="140" t="s">
        <v>180</v>
      </c>
      <c r="E113" s="133"/>
      <c r="F113" s="133"/>
      <c r="G113" s="133"/>
      <c r="H113" s="133"/>
      <c r="I113" s="133"/>
      <c r="J113" s="133"/>
      <c r="K113" s="133"/>
      <c r="L113" s="133"/>
      <c r="M113" s="133"/>
      <c r="N113" s="228">
        <f>ROUND(N89*T113,2)</f>
        <v>0</v>
      </c>
      <c r="O113" s="242"/>
      <c r="P113" s="242"/>
      <c r="Q113" s="242"/>
      <c r="R113" s="134"/>
      <c r="S113" s="133"/>
      <c r="T113" s="141"/>
      <c r="U113" s="142" t="s">
        <v>39</v>
      </c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8" t="s">
        <v>181</v>
      </c>
      <c r="AZ113" s="137"/>
      <c r="BA113" s="137"/>
      <c r="BB113" s="137"/>
      <c r="BC113" s="137"/>
      <c r="BD113" s="137"/>
      <c r="BE113" s="139">
        <f t="shared" si="0"/>
        <v>0</v>
      </c>
      <c r="BF113" s="139">
        <f t="shared" si="1"/>
        <v>0</v>
      </c>
      <c r="BG113" s="139">
        <f t="shared" si="2"/>
        <v>0</v>
      </c>
      <c r="BH113" s="139">
        <f t="shared" si="3"/>
        <v>0</v>
      </c>
      <c r="BI113" s="139">
        <f t="shared" si="4"/>
        <v>0</v>
      </c>
      <c r="BJ113" s="138" t="s">
        <v>9</v>
      </c>
      <c r="BK113" s="137"/>
      <c r="BL113" s="137"/>
      <c r="BM113" s="137"/>
    </row>
    <row r="114" spans="2:18" s="1" customFormat="1" ht="13.5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18" s="1" customFormat="1" ht="29.25" customHeight="1">
      <c r="B115" s="31"/>
      <c r="C115" s="115" t="s">
        <v>150</v>
      </c>
      <c r="D115" s="116"/>
      <c r="E115" s="116"/>
      <c r="F115" s="116"/>
      <c r="G115" s="116"/>
      <c r="H115" s="116"/>
      <c r="I115" s="116"/>
      <c r="J115" s="116"/>
      <c r="K115" s="116"/>
      <c r="L115" s="225">
        <f>ROUND(SUM(N89+N107),2)</f>
        <v>0</v>
      </c>
      <c r="M115" s="237"/>
      <c r="N115" s="237"/>
      <c r="O115" s="237"/>
      <c r="P115" s="237"/>
      <c r="Q115" s="237"/>
      <c r="R115" s="33"/>
    </row>
    <row r="116" spans="2:18" s="1" customFormat="1" ht="6.95" customHeight="1"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7"/>
    </row>
    <row r="120" spans="2:18" s="1" customFormat="1" ht="6.95" customHeight="1"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</row>
    <row r="121" spans="2:18" s="1" customFormat="1" ht="36.95" customHeight="1">
      <c r="B121" s="31"/>
      <c r="C121" s="185" t="s">
        <v>182</v>
      </c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33"/>
    </row>
    <row r="122" spans="2:18" s="1" customFormat="1" ht="6.95" customHeight="1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18" s="1" customFormat="1" ht="30" customHeight="1">
      <c r="B123" s="31"/>
      <c r="C123" s="26" t="s">
        <v>18</v>
      </c>
      <c r="D123" s="32"/>
      <c r="E123" s="32"/>
      <c r="F123" s="229" t="str">
        <f>F6</f>
        <v>ODOLOV</v>
      </c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32"/>
      <c r="R123" s="33"/>
    </row>
    <row r="124" spans="2:18" ht="30" customHeight="1">
      <c r="B124" s="18"/>
      <c r="C124" s="26" t="s">
        <v>153</v>
      </c>
      <c r="D124" s="19"/>
      <c r="E124" s="19"/>
      <c r="F124" s="229" t="s">
        <v>605</v>
      </c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9"/>
      <c r="R124" s="20"/>
    </row>
    <row r="125" spans="2:18" s="1" customFormat="1" ht="36.95" customHeight="1">
      <c r="B125" s="31"/>
      <c r="C125" s="65" t="s">
        <v>155</v>
      </c>
      <c r="D125" s="32"/>
      <c r="E125" s="32"/>
      <c r="F125" s="205" t="str">
        <f>F8</f>
        <v>ST - STAVEBNÍ</v>
      </c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32"/>
      <c r="R125" s="33"/>
    </row>
    <row r="126" spans="2:18" s="1" customFormat="1" ht="6.95" customHeight="1"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3"/>
    </row>
    <row r="127" spans="2:18" s="1" customFormat="1" ht="18" customHeight="1">
      <c r="B127" s="31"/>
      <c r="C127" s="26" t="s">
        <v>22</v>
      </c>
      <c r="D127" s="32"/>
      <c r="E127" s="32"/>
      <c r="F127" s="24" t="str">
        <f>F10</f>
        <v xml:space="preserve"> </v>
      </c>
      <c r="G127" s="32"/>
      <c r="H127" s="32"/>
      <c r="I127" s="32"/>
      <c r="J127" s="32"/>
      <c r="K127" s="26" t="s">
        <v>24</v>
      </c>
      <c r="L127" s="32"/>
      <c r="M127" s="235" t="str">
        <f>IF(O10="","",O10)</f>
        <v>8.7.2016</v>
      </c>
      <c r="N127" s="204"/>
      <c r="O127" s="204"/>
      <c r="P127" s="204"/>
      <c r="Q127" s="32"/>
      <c r="R127" s="33"/>
    </row>
    <row r="128" spans="2:18" s="1" customFormat="1" ht="6.95" customHeight="1"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3"/>
    </row>
    <row r="129" spans="2:18" s="1" customFormat="1" ht="15">
      <c r="B129" s="31"/>
      <c r="C129" s="26" t="s">
        <v>26</v>
      </c>
      <c r="D129" s="32"/>
      <c r="E129" s="32"/>
      <c r="F129" s="24" t="str">
        <f>E13</f>
        <v xml:space="preserve"> </v>
      </c>
      <c r="G129" s="32"/>
      <c r="H129" s="32"/>
      <c r="I129" s="32"/>
      <c r="J129" s="32"/>
      <c r="K129" s="26" t="s">
        <v>31</v>
      </c>
      <c r="L129" s="32"/>
      <c r="M129" s="190" t="str">
        <f>E19</f>
        <v xml:space="preserve"> </v>
      </c>
      <c r="N129" s="204"/>
      <c r="O129" s="204"/>
      <c r="P129" s="204"/>
      <c r="Q129" s="204"/>
      <c r="R129" s="33"/>
    </row>
    <row r="130" spans="2:18" s="1" customFormat="1" ht="14.45" customHeight="1">
      <c r="B130" s="31"/>
      <c r="C130" s="26" t="s">
        <v>29</v>
      </c>
      <c r="D130" s="32"/>
      <c r="E130" s="32"/>
      <c r="F130" s="24" t="str">
        <f>IF(E16="","",E16)</f>
        <v>Vyplň údaj</v>
      </c>
      <c r="G130" s="32"/>
      <c r="H130" s="32"/>
      <c r="I130" s="32"/>
      <c r="J130" s="32"/>
      <c r="K130" s="26" t="s">
        <v>33</v>
      </c>
      <c r="L130" s="32"/>
      <c r="M130" s="190" t="str">
        <f>E22</f>
        <v xml:space="preserve"> </v>
      </c>
      <c r="N130" s="204"/>
      <c r="O130" s="204"/>
      <c r="P130" s="204"/>
      <c r="Q130" s="204"/>
      <c r="R130" s="33"/>
    </row>
    <row r="131" spans="2:18" s="1" customFormat="1" ht="10.35" customHeight="1"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3"/>
    </row>
    <row r="132" spans="2:27" s="9" customFormat="1" ht="29.25" customHeight="1">
      <c r="B132" s="143"/>
      <c r="C132" s="144" t="s">
        <v>183</v>
      </c>
      <c r="D132" s="145" t="s">
        <v>184</v>
      </c>
      <c r="E132" s="145" t="s">
        <v>56</v>
      </c>
      <c r="F132" s="243" t="s">
        <v>185</v>
      </c>
      <c r="G132" s="244"/>
      <c r="H132" s="244"/>
      <c r="I132" s="244"/>
      <c r="J132" s="145" t="s">
        <v>186</v>
      </c>
      <c r="K132" s="145" t="s">
        <v>187</v>
      </c>
      <c r="L132" s="245" t="s">
        <v>188</v>
      </c>
      <c r="M132" s="244"/>
      <c r="N132" s="243" t="s">
        <v>160</v>
      </c>
      <c r="O132" s="244"/>
      <c r="P132" s="244"/>
      <c r="Q132" s="246"/>
      <c r="R132" s="146"/>
      <c r="T132" s="73" t="s">
        <v>189</v>
      </c>
      <c r="U132" s="74" t="s">
        <v>38</v>
      </c>
      <c r="V132" s="74" t="s">
        <v>190</v>
      </c>
      <c r="W132" s="74" t="s">
        <v>191</v>
      </c>
      <c r="X132" s="74" t="s">
        <v>192</v>
      </c>
      <c r="Y132" s="74" t="s">
        <v>193</v>
      </c>
      <c r="Z132" s="74" t="s">
        <v>194</v>
      </c>
      <c r="AA132" s="75" t="s">
        <v>195</v>
      </c>
    </row>
    <row r="133" spans="2:63" s="1" customFormat="1" ht="29.25" customHeight="1">
      <c r="B133" s="31"/>
      <c r="C133" s="77" t="s">
        <v>157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260">
        <f>BK133</f>
        <v>0</v>
      </c>
      <c r="O133" s="261"/>
      <c r="P133" s="261"/>
      <c r="Q133" s="261"/>
      <c r="R133" s="33"/>
      <c r="T133" s="76"/>
      <c r="U133" s="47"/>
      <c r="V133" s="47"/>
      <c r="W133" s="147">
        <f>W134+W139+W144+W152+W154+W156+W158+W175+W177+W182+W187+W190+W193+W197+W199+W202</f>
        <v>0</v>
      </c>
      <c r="X133" s="47"/>
      <c r="Y133" s="147">
        <f>Y134+Y139+Y144+Y152+Y154+Y156+Y158+Y175+Y177+Y182+Y187+Y190+Y193+Y197+Y199+Y202</f>
        <v>0</v>
      </c>
      <c r="Z133" s="47"/>
      <c r="AA133" s="148">
        <f>AA134+AA139+AA144+AA152+AA154+AA156+AA158+AA175+AA177+AA182+AA187+AA190+AA193+AA197+AA199+AA202</f>
        <v>0</v>
      </c>
      <c r="AT133" s="14" t="s">
        <v>73</v>
      </c>
      <c r="AU133" s="14" t="s">
        <v>162</v>
      </c>
      <c r="BK133" s="149">
        <f>BK134+BK139+BK144+BK152+BK154+BK156+BK158+BK175+BK177+BK182+BK187+BK190+BK193+BK197+BK199+BK202</f>
        <v>0</v>
      </c>
    </row>
    <row r="134" spans="2:63" s="10" customFormat="1" ht="37.35" customHeight="1">
      <c r="B134" s="150"/>
      <c r="C134" s="151"/>
      <c r="D134" s="152" t="s">
        <v>990</v>
      </c>
      <c r="E134" s="152"/>
      <c r="F134" s="152"/>
      <c r="G134" s="152"/>
      <c r="H134" s="152"/>
      <c r="I134" s="152"/>
      <c r="J134" s="152"/>
      <c r="K134" s="152"/>
      <c r="L134" s="152"/>
      <c r="M134" s="152"/>
      <c r="N134" s="268">
        <f>BK134</f>
        <v>0</v>
      </c>
      <c r="O134" s="269"/>
      <c r="P134" s="269"/>
      <c r="Q134" s="269"/>
      <c r="R134" s="153"/>
      <c r="T134" s="154"/>
      <c r="U134" s="151"/>
      <c r="V134" s="151"/>
      <c r="W134" s="155">
        <f>SUM(W135:W138)</f>
        <v>0</v>
      </c>
      <c r="X134" s="151"/>
      <c r="Y134" s="155">
        <f>SUM(Y135:Y138)</f>
        <v>0</v>
      </c>
      <c r="Z134" s="151"/>
      <c r="AA134" s="156">
        <f>SUM(AA135:AA138)</f>
        <v>0</v>
      </c>
      <c r="AR134" s="157" t="s">
        <v>9</v>
      </c>
      <c r="AT134" s="158" t="s">
        <v>73</v>
      </c>
      <c r="AU134" s="158" t="s">
        <v>74</v>
      </c>
      <c r="AY134" s="157" t="s">
        <v>196</v>
      </c>
      <c r="BK134" s="159">
        <f>SUM(BK135:BK138)</f>
        <v>0</v>
      </c>
    </row>
    <row r="135" spans="2:65" s="1" customFormat="1" ht="22.5" customHeight="1">
      <c r="B135" s="132"/>
      <c r="C135" s="168" t="s">
        <v>98</v>
      </c>
      <c r="D135" s="168" t="s">
        <v>217</v>
      </c>
      <c r="E135" s="169" t="s">
        <v>1005</v>
      </c>
      <c r="F135" s="252" t="s">
        <v>1006</v>
      </c>
      <c r="G135" s="251"/>
      <c r="H135" s="251"/>
      <c r="I135" s="251"/>
      <c r="J135" s="170" t="s">
        <v>1007</v>
      </c>
      <c r="K135" s="171">
        <v>5.4</v>
      </c>
      <c r="L135" s="253">
        <v>0</v>
      </c>
      <c r="M135" s="251"/>
      <c r="N135" s="254">
        <f>ROUND(L135*K135,0)</f>
        <v>0</v>
      </c>
      <c r="O135" s="251"/>
      <c r="P135" s="251"/>
      <c r="Q135" s="251"/>
      <c r="R135" s="134"/>
      <c r="T135" s="165" t="s">
        <v>3</v>
      </c>
      <c r="U135" s="40" t="s">
        <v>39</v>
      </c>
      <c r="V135" s="32"/>
      <c r="W135" s="166">
        <f>V135*K135</f>
        <v>0</v>
      </c>
      <c r="X135" s="166">
        <v>0</v>
      </c>
      <c r="Y135" s="166">
        <f>X135*K135</f>
        <v>0</v>
      </c>
      <c r="Z135" s="166">
        <v>0</v>
      </c>
      <c r="AA135" s="167">
        <f>Z135*K135</f>
        <v>0</v>
      </c>
      <c r="AR135" s="14" t="s">
        <v>212</v>
      </c>
      <c r="AT135" s="14" t="s">
        <v>217</v>
      </c>
      <c r="AU135" s="14" t="s">
        <v>9</v>
      </c>
      <c r="AY135" s="14" t="s">
        <v>196</v>
      </c>
      <c r="BE135" s="110">
        <f>IF(U135="základní",N135,0)</f>
        <v>0</v>
      </c>
      <c r="BF135" s="110">
        <f>IF(U135="snížená",N135,0)</f>
        <v>0</v>
      </c>
      <c r="BG135" s="110">
        <f>IF(U135="zákl. přenesená",N135,0)</f>
        <v>0</v>
      </c>
      <c r="BH135" s="110">
        <f>IF(U135="sníž. přenesená",N135,0)</f>
        <v>0</v>
      </c>
      <c r="BI135" s="110">
        <f>IF(U135="nulová",N135,0)</f>
        <v>0</v>
      </c>
      <c r="BJ135" s="14" t="s">
        <v>9</v>
      </c>
      <c r="BK135" s="110">
        <f>ROUND(L135*K135,0)</f>
        <v>0</v>
      </c>
      <c r="BL135" s="14" t="s">
        <v>212</v>
      </c>
      <c r="BM135" s="14" t="s">
        <v>1008</v>
      </c>
    </row>
    <row r="136" spans="2:65" s="1" customFormat="1" ht="22.5" customHeight="1">
      <c r="B136" s="132"/>
      <c r="C136" s="168" t="s">
        <v>84</v>
      </c>
      <c r="D136" s="168" t="s">
        <v>217</v>
      </c>
      <c r="E136" s="169" t="s">
        <v>1009</v>
      </c>
      <c r="F136" s="252" t="s">
        <v>1010</v>
      </c>
      <c r="G136" s="251"/>
      <c r="H136" s="251"/>
      <c r="I136" s="251"/>
      <c r="J136" s="170" t="s">
        <v>1007</v>
      </c>
      <c r="K136" s="171">
        <v>0.84</v>
      </c>
      <c r="L136" s="253">
        <v>0</v>
      </c>
      <c r="M136" s="251"/>
      <c r="N136" s="254">
        <f>ROUND(L136*K136,0)</f>
        <v>0</v>
      </c>
      <c r="O136" s="251"/>
      <c r="P136" s="251"/>
      <c r="Q136" s="251"/>
      <c r="R136" s="134"/>
      <c r="T136" s="165" t="s">
        <v>3</v>
      </c>
      <c r="U136" s="40" t="s">
        <v>39</v>
      </c>
      <c r="V136" s="32"/>
      <c r="W136" s="166">
        <f>V136*K136</f>
        <v>0</v>
      </c>
      <c r="X136" s="166">
        <v>0</v>
      </c>
      <c r="Y136" s="166">
        <f>X136*K136</f>
        <v>0</v>
      </c>
      <c r="Z136" s="166">
        <v>0</v>
      </c>
      <c r="AA136" s="167">
        <f>Z136*K136</f>
        <v>0</v>
      </c>
      <c r="AR136" s="14" t="s">
        <v>212</v>
      </c>
      <c r="AT136" s="14" t="s">
        <v>217</v>
      </c>
      <c r="AU136" s="14" t="s">
        <v>9</v>
      </c>
      <c r="AY136" s="14" t="s">
        <v>196</v>
      </c>
      <c r="BE136" s="110">
        <f>IF(U136="základní",N136,0)</f>
        <v>0</v>
      </c>
      <c r="BF136" s="110">
        <f>IF(U136="snížená",N136,0)</f>
        <v>0</v>
      </c>
      <c r="BG136" s="110">
        <f>IF(U136="zákl. přenesená",N136,0)</f>
        <v>0</v>
      </c>
      <c r="BH136" s="110">
        <f>IF(U136="sníž. přenesená",N136,0)</f>
        <v>0</v>
      </c>
      <c r="BI136" s="110">
        <f>IF(U136="nulová",N136,0)</f>
        <v>0</v>
      </c>
      <c r="BJ136" s="14" t="s">
        <v>9</v>
      </c>
      <c r="BK136" s="110">
        <f>ROUND(L136*K136,0)</f>
        <v>0</v>
      </c>
      <c r="BL136" s="14" t="s">
        <v>212</v>
      </c>
      <c r="BM136" s="14" t="s">
        <v>1011</v>
      </c>
    </row>
    <row r="137" spans="2:65" s="1" customFormat="1" ht="31.5" customHeight="1">
      <c r="B137" s="132"/>
      <c r="C137" s="168" t="s">
        <v>212</v>
      </c>
      <c r="D137" s="168" t="s">
        <v>217</v>
      </c>
      <c r="E137" s="169" t="s">
        <v>1012</v>
      </c>
      <c r="F137" s="252" t="s">
        <v>1013</v>
      </c>
      <c r="G137" s="251"/>
      <c r="H137" s="251"/>
      <c r="I137" s="251"/>
      <c r="J137" s="170" t="s">
        <v>1007</v>
      </c>
      <c r="K137" s="171">
        <v>6.24</v>
      </c>
      <c r="L137" s="253">
        <v>0</v>
      </c>
      <c r="M137" s="251"/>
      <c r="N137" s="254">
        <f>ROUND(L137*K137,0)</f>
        <v>0</v>
      </c>
      <c r="O137" s="251"/>
      <c r="P137" s="251"/>
      <c r="Q137" s="251"/>
      <c r="R137" s="134"/>
      <c r="T137" s="165" t="s">
        <v>3</v>
      </c>
      <c r="U137" s="40" t="s">
        <v>39</v>
      </c>
      <c r="V137" s="32"/>
      <c r="W137" s="166">
        <f>V137*K137</f>
        <v>0</v>
      </c>
      <c r="X137" s="166">
        <v>0</v>
      </c>
      <c r="Y137" s="166">
        <f>X137*K137</f>
        <v>0</v>
      </c>
      <c r="Z137" s="166">
        <v>0</v>
      </c>
      <c r="AA137" s="167">
        <f>Z137*K137</f>
        <v>0</v>
      </c>
      <c r="AR137" s="14" t="s">
        <v>212</v>
      </c>
      <c r="AT137" s="14" t="s">
        <v>217</v>
      </c>
      <c r="AU137" s="14" t="s">
        <v>9</v>
      </c>
      <c r="AY137" s="14" t="s">
        <v>196</v>
      </c>
      <c r="BE137" s="110">
        <f>IF(U137="základní",N137,0)</f>
        <v>0</v>
      </c>
      <c r="BF137" s="110">
        <f>IF(U137="snížená",N137,0)</f>
        <v>0</v>
      </c>
      <c r="BG137" s="110">
        <f>IF(U137="zákl. přenesená",N137,0)</f>
        <v>0</v>
      </c>
      <c r="BH137" s="110">
        <f>IF(U137="sníž. přenesená",N137,0)</f>
        <v>0</v>
      </c>
      <c r="BI137" s="110">
        <f>IF(U137="nulová",N137,0)</f>
        <v>0</v>
      </c>
      <c r="BJ137" s="14" t="s">
        <v>9</v>
      </c>
      <c r="BK137" s="110">
        <f>ROUND(L137*K137,0)</f>
        <v>0</v>
      </c>
      <c r="BL137" s="14" t="s">
        <v>212</v>
      </c>
      <c r="BM137" s="14" t="s">
        <v>1014</v>
      </c>
    </row>
    <row r="138" spans="2:65" s="1" customFormat="1" ht="22.5" customHeight="1">
      <c r="B138" s="132"/>
      <c r="C138" s="168" t="s">
        <v>9</v>
      </c>
      <c r="D138" s="168" t="s">
        <v>217</v>
      </c>
      <c r="E138" s="169" t="s">
        <v>1015</v>
      </c>
      <c r="F138" s="252" t="s">
        <v>1016</v>
      </c>
      <c r="G138" s="251"/>
      <c r="H138" s="251"/>
      <c r="I138" s="251"/>
      <c r="J138" s="170" t="s">
        <v>1007</v>
      </c>
      <c r="K138" s="171">
        <v>0.6</v>
      </c>
      <c r="L138" s="253">
        <v>0</v>
      </c>
      <c r="M138" s="251"/>
      <c r="N138" s="254">
        <f>ROUND(L138*K138,0)</f>
        <v>0</v>
      </c>
      <c r="O138" s="251"/>
      <c r="P138" s="251"/>
      <c r="Q138" s="251"/>
      <c r="R138" s="134"/>
      <c r="T138" s="165" t="s">
        <v>3</v>
      </c>
      <c r="U138" s="40" t="s">
        <v>39</v>
      </c>
      <c r="V138" s="32"/>
      <c r="W138" s="166">
        <f>V138*K138</f>
        <v>0</v>
      </c>
      <c r="X138" s="166">
        <v>0</v>
      </c>
      <c r="Y138" s="166">
        <f>X138*K138</f>
        <v>0</v>
      </c>
      <c r="Z138" s="166">
        <v>0</v>
      </c>
      <c r="AA138" s="167">
        <f>Z138*K138</f>
        <v>0</v>
      </c>
      <c r="AR138" s="14" t="s">
        <v>212</v>
      </c>
      <c r="AT138" s="14" t="s">
        <v>217</v>
      </c>
      <c r="AU138" s="14" t="s">
        <v>9</v>
      </c>
      <c r="AY138" s="14" t="s">
        <v>196</v>
      </c>
      <c r="BE138" s="110">
        <f>IF(U138="základní",N138,0)</f>
        <v>0</v>
      </c>
      <c r="BF138" s="110">
        <f>IF(U138="snížená",N138,0)</f>
        <v>0</v>
      </c>
      <c r="BG138" s="110">
        <f>IF(U138="zákl. přenesená",N138,0)</f>
        <v>0</v>
      </c>
      <c r="BH138" s="110">
        <f>IF(U138="sníž. přenesená",N138,0)</f>
        <v>0</v>
      </c>
      <c r="BI138" s="110">
        <f>IF(U138="nulová",N138,0)</f>
        <v>0</v>
      </c>
      <c r="BJ138" s="14" t="s">
        <v>9</v>
      </c>
      <c r="BK138" s="110">
        <f>ROUND(L138*K138,0)</f>
        <v>0</v>
      </c>
      <c r="BL138" s="14" t="s">
        <v>212</v>
      </c>
      <c r="BM138" s="14" t="s">
        <v>1017</v>
      </c>
    </row>
    <row r="139" spans="2:63" s="10" customFormat="1" ht="37.35" customHeight="1">
      <c r="B139" s="150"/>
      <c r="C139" s="151"/>
      <c r="D139" s="152" t="s">
        <v>991</v>
      </c>
      <c r="E139" s="152"/>
      <c r="F139" s="152"/>
      <c r="G139" s="152"/>
      <c r="H139" s="152"/>
      <c r="I139" s="152"/>
      <c r="J139" s="152"/>
      <c r="K139" s="152"/>
      <c r="L139" s="152"/>
      <c r="M139" s="152"/>
      <c r="N139" s="266">
        <f>BK139</f>
        <v>0</v>
      </c>
      <c r="O139" s="267"/>
      <c r="P139" s="267"/>
      <c r="Q139" s="267"/>
      <c r="R139" s="153"/>
      <c r="T139" s="154"/>
      <c r="U139" s="151"/>
      <c r="V139" s="151"/>
      <c r="W139" s="155">
        <f>SUM(W140:W143)</f>
        <v>0</v>
      </c>
      <c r="X139" s="151"/>
      <c r="Y139" s="155">
        <f>SUM(Y140:Y143)</f>
        <v>0</v>
      </c>
      <c r="Z139" s="151"/>
      <c r="AA139" s="156">
        <f>SUM(AA140:AA143)</f>
        <v>0</v>
      </c>
      <c r="AR139" s="157" t="s">
        <v>9</v>
      </c>
      <c r="AT139" s="158" t="s">
        <v>73</v>
      </c>
      <c r="AU139" s="158" t="s">
        <v>74</v>
      </c>
      <c r="AY139" s="157" t="s">
        <v>196</v>
      </c>
      <c r="BK139" s="159">
        <f>SUM(BK140:BK143)</f>
        <v>0</v>
      </c>
    </row>
    <row r="140" spans="2:65" s="1" customFormat="1" ht="22.5" customHeight="1">
      <c r="B140" s="132"/>
      <c r="C140" s="168" t="s">
        <v>247</v>
      </c>
      <c r="D140" s="168" t="s">
        <v>217</v>
      </c>
      <c r="E140" s="169" t="s">
        <v>1018</v>
      </c>
      <c r="F140" s="252" t="s">
        <v>1019</v>
      </c>
      <c r="G140" s="251"/>
      <c r="H140" s="251"/>
      <c r="I140" s="251"/>
      <c r="J140" s="170" t="s">
        <v>612</v>
      </c>
      <c r="K140" s="171">
        <v>312.52</v>
      </c>
      <c r="L140" s="253">
        <v>0</v>
      </c>
      <c r="M140" s="251"/>
      <c r="N140" s="254">
        <f>ROUND(L140*K140,0)</f>
        <v>0</v>
      </c>
      <c r="O140" s="251"/>
      <c r="P140" s="251"/>
      <c r="Q140" s="251"/>
      <c r="R140" s="134"/>
      <c r="T140" s="165" t="s">
        <v>3</v>
      </c>
      <c r="U140" s="40" t="s">
        <v>39</v>
      </c>
      <c r="V140" s="32"/>
      <c r="W140" s="166">
        <f>V140*K140</f>
        <v>0</v>
      </c>
      <c r="X140" s="166">
        <v>0</v>
      </c>
      <c r="Y140" s="166">
        <f>X140*K140</f>
        <v>0</v>
      </c>
      <c r="Z140" s="166">
        <v>0</v>
      </c>
      <c r="AA140" s="167">
        <f>Z140*K140</f>
        <v>0</v>
      </c>
      <c r="AR140" s="14" t="s">
        <v>212</v>
      </c>
      <c r="AT140" s="14" t="s">
        <v>217</v>
      </c>
      <c r="AU140" s="14" t="s">
        <v>9</v>
      </c>
      <c r="AY140" s="14" t="s">
        <v>196</v>
      </c>
      <c r="BE140" s="110">
        <f>IF(U140="základní",N140,0)</f>
        <v>0</v>
      </c>
      <c r="BF140" s="110">
        <f>IF(U140="snížená",N140,0)</f>
        <v>0</v>
      </c>
      <c r="BG140" s="110">
        <f>IF(U140="zákl. přenesená",N140,0)</f>
        <v>0</v>
      </c>
      <c r="BH140" s="110">
        <f>IF(U140="sníž. přenesená",N140,0)</f>
        <v>0</v>
      </c>
      <c r="BI140" s="110">
        <f>IF(U140="nulová",N140,0)</f>
        <v>0</v>
      </c>
      <c r="BJ140" s="14" t="s">
        <v>9</v>
      </c>
      <c r="BK140" s="110">
        <f>ROUND(L140*K140,0)</f>
        <v>0</v>
      </c>
      <c r="BL140" s="14" t="s">
        <v>212</v>
      </c>
      <c r="BM140" s="14" t="s">
        <v>1020</v>
      </c>
    </row>
    <row r="141" spans="2:65" s="1" customFormat="1" ht="31.5" customHeight="1">
      <c r="B141" s="132"/>
      <c r="C141" s="168" t="s">
        <v>216</v>
      </c>
      <c r="D141" s="168" t="s">
        <v>217</v>
      </c>
      <c r="E141" s="169" t="s">
        <v>1021</v>
      </c>
      <c r="F141" s="252" t="s">
        <v>1022</v>
      </c>
      <c r="G141" s="251"/>
      <c r="H141" s="251"/>
      <c r="I141" s="251"/>
      <c r="J141" s="170" t="s">
        <v>612</v>
      </c>
      <c r="K141" s="171">
        <v>111</v>
      </c>
      <c r="L141" s="253">
        <v>0</v>
      </c>
      <c r="M141" s="251"/>
      <c r="N141" s="254">
        <f>ROUND(L141*K141,0)</f>
        <v>0</v>
      </c>
      <c r="O141" s="251"/>
      <c r="P141" s="251"/>
      <c r="Q141" s="251"/>
      <c r="R141" s="134"/>
      <c r="T141" s="165" t="s">
        <v>3</v>
      </c>
      <c r="U141" s="40" t="s">
        <v>39</v>
      </c>
      <c r="V141" s="32"/>
      <c r="W141" s="166">
        <f>V141*K141</f>
        <v>0</v>
      </c>
      <c r="X141" s="166">
        <v>0</v>
      </c>
      <c r="Y141" s="166">
        <f>X141*K141</f>
        <v>0</v>
      </c>
      <c r="Z141" s="166">
        <v>0</v>
      </c>
      <c r="AA141" s="167">
        <f>Z141*K141</f>
        <v>0</v>
      </c>
      <c r="AR141" s="14" t="s">
        <v>212</v>
      </c>
      <c r="AT141" s="14" t="s">
        <v>217</v>
      </c>
      <c r="AU141" s="14" t="s">
        <v>9</v>
      </c>
      <c r="AY141" s="14" t="s">
        <v>196</v>
      </c>
      <c r="BE141" s="110">
        <f>IF(U141="základní",N141,0)</f>
        <v>0</v>
      </c>
      <c r="BF141" s="110">
        <f>IF(U141="snížená",N141,0)</f>
        <v>0</v>
      </c>
      <c r="BG141" s="110">
        <f>IF(U141="zákl. přenesená",N141,0)</f>
        <v>0</v>
      </c>
      <c r="BH141" s="110">
        <f>IF(U141="sníž. přenesená",N141,0)</f>
        <v>0</v>
      </c>
      <c r="BI141" s="110">
        <f>IF(U141="nulová",N141,0)</f>
        <v>0</v>
      </c>
      <c r="BJ141" s="14" t="s">
        <v>9</v>
      </c>
      <c r="BK141" s="110">
        <f>ROUND(L141*K141,0)</f>
        <v>0</v>
      </c>
      <c r="BL141" s="14" t="s">
        <v>212</v>
      </c>
      <c r="BM141" s="14" t="s">
        <v>1023</v>
      </c>
    </row>
    <row r="142" spans="2:65" s="1" customFormat="1" ht="22.5" customHeight="1">
      <c r="B142" s="132"/>
      <c r="C142" s="168" t="s">
        <v>221</v>
      </c>
      <c r="D142" s="168" t="s">
        <v>217</v>
      </c>
      <c r="E142" s="169" t="s">
        <v>1024</v>
      </c>
      <c r="F142" s="252" t="s">
        <v>1025</v>
      </c>
      <c r="G142" s="251"/>
      <c r="H142" s="251"/>
      <c r="I142" s="251"/>
      <c r="J142" s="170" t="s">
        <v>612</v>
      </c>
      <c r="K142" s="171">
        <v>155.256</v>
      </c>
      <c r="L142" s="253">
        <v>0</v>
      </c>
      <c r="M142" s="251"/>
      <c r="N142" s="254">
        <f>ROUND(L142*K142,0)</f>
        <v>0</v>
      </c>
      <c r="O142" s="251"/>
      <c r="P142" s="251"/>
      <c r="Q142" s="251"/>
      <c r="R142" s="134"/>
      <c r="T142" s="165" t="s">
        <v>3</v>
      </c>
      <c r="U142" s="40" t="s">
        <v>39</v>
      </c>
      <c r="V142" s="32"/>
      <c r="W142" s="166">
        <f>V142*K142</f>
        <v>0</v>
      </c>
      <c r="X142" s="166">
        <v>0</v>
      </c>
      <c r="Y142" s="166">
        <f>X142*K142</f>
        <v>0</v>
      </c>
      <c r="Z142" s="166">
        <v>0</v>
      </c>
      <c r="AA142" s="167">
        <f>Z142*K142</f>
        <v>0</v>
      </c>
      <c r="AR142" s="14" t="s">
        <v>212</v>
      </c>
      <c r="AT142" s="14" t="s">
        <v>217</v>
      </c>
      <c r="AU142" s="14" t="s">
        <v>9</v>
      </c>
      <c r="AY142" s="14" t="s">
        <v>196</v>
      </c>
      <c r="BE142" s="110">
        <f>IF(U142="základní",N142,0)</f>
        <v>0</v>
      </c>
      <c r="BF142" s="110">
        <f>IF(U142="snížená",N142,0)</f>
        <v>0</v>
      </c>
      <c r="BG142" s="110">
        <f>IF(U142="zákl. přenesená",N142,0)</f>
        <v>0</v>
      </c>
      <c r="BH142" s="110">
        <f>IF(U142="sníž. přenesená",N142,0)</f>
        <v>0</v>
      </c>
      <c r="BI142" s="110">
        <f>IF(U142="nulová",N142,0)</f>
        <v>0</v>
      </c>
      <c r="BJ142" s="14" t="s">
        <v>9</v>
      </c>
      <c r="BK142" s="110">
        <f>ROUND(L142*K142,0)</f>
        <v>0</v>
      </c>
      <c r="BL142" s="14" t="s">
        <v>212</v>
      </c>
      <c r="BM142" s="14" t="s">
        <v>1026</v>
      </c>
    </row>
    <row r="143" spans="2:65" s="1" customFormat="1" ht="22.5" customHeight="1">
      <c r="B143" s="132"/>
      <c r="C143" s="168" t="s">
        <v>242</v>
      </c>
      <c r="D143" s="168" t="s">
        <v>217</v>
      </c>
      <c r="E143" s="169" t="s">
        <v>1027</v>
      </c>
      <c r="F143" s="252" t="s">
        <v>1028</v>
      </c>
      <c r="G143" s="251"/>
      <c r="H143" s="251"/>
      <c r="I143" s="251"/>
      <c r="J143" s="170" t="s">
        <v>612</v>
      </c>
      <c r="K143" s="171">
        <v>55.5</v>
      </c>
      <c r="L143" s="253">
        <v>0</v>
      </c>
      <c r="M143" s="251"/>
      <c r="N143" s="254">
        <f>ROUND(L143*K143,0)</f>
        <v>0</v>
      </c>
      <c r="O143" s="251"/>
      <c r="P143" s="251"/>
      <c r="Q143" s="251"/>
      <c r="R143" s="134"/>
      <c r="T143" s="165" t="s">
        <v>3</v>
      </c>
      <c r="U143" s="40" t="s">
        <v>39</v>
      </c>
      <c r="V143" s="32"/>
      <c r="W143" s="166">
        <f>V143*K143</f>
        <v>0</v>
      </c>
      <c r="X143" s="166">
        <v>0</v>
      </c>
      <c r="Y143" s="166">
        <f>X143*K143</f>
        <v>0</v>
      </c>
      <c r="Z143" s="166">
        <v>0</v>
      </c>
      <c r="AA143" s="167">
        <f>Z143*K143</f>
        <v>0</v>
      </c>
      <c r="AR143" s="14" t="s">
        <v>212</v>
      </c>
      <c r="AT143" s="14" t="s">
        <v>217</v>
      </c>
      <c r="AU143" s="14" t="s">
        <v>9</v>
      </c>
      <c r="AY143" s="14" t="s">
        <v>196</v>
      </c>
      <c r="BE143" s="110">
        <f>IF(U143="základní",N143,0)</f>
        <v>0</v>
      </c>
      <c r="BF143" s="110">
        <f>IF(U143="snížená",N143,0)</f>
        <v>0</v>
      </c>
      <c r="BG143" s="110">
        <f>IF(U143="zákl. přenesená",N143,0)</f>
        <v>0</v>
      </c>
      <c r="BH143" s="110">
        <f>IF(U143="sníž. přenesená",N143,0)</f>
        <v>0</v>
      </c>
      <c r="BI143" s="110">
        <f>IF(U143="nulová",N143,0)</f>
        <v>0</v>
      </c>
      <c r="BJ143" s="14" t="s">
        <v>9</v>
      </c>
      <c r="BK143" s="110">
        <f>ROUND(L143*K143,0)</f>
        <v>0</v>
      </c>
      <c r="BL143" s="14" t="s">
        <v>212</v>
      </c>
      <c r="BM143" s="14" t="s">
        <v>1029</v>
      </c>
    </row>
    <row r="144" spans="2:63" s="10" customFormat="1" ht="37.35" customHeight="1">
      <c r="B144" s="150"/>
      <c r="C144" s="151"/>
      <c r="D144" s="152" t="s">
        <v>992</v>
      </c>
      <c r="E144" s="152"/>
      <c r="F144" s="152"/>
      <c r="G144" s="152"/>
      <c r="H144" s="152"/>
      <c r="I144" s="152"/>
      <c r="J144" s="152"/>
      <c r="K144" s="152"/>
      <c r="L144" s="152"/>
      <c r="M144" s="152"/>
      <c r="N144" s="266">
        <f>BK144</f>
        <v>0</v>
      </c>
      <c r="O144" s="267"/>
      <c r="P144" s="267"/>
      <c r="Q144" s="267"/>
      <c r="R144" s="153"/>
      <c r="T144" s="154"/>
      <c r="U144" s="151"/>
      <c r="V144" s="151"/>
      <c r="W144" s="155">
        <f>SUM(W145:W151)</f>
        <v>0</v>
      </c>
      <c r="X144" s="151"/>
      <c r="Y144" s="155">
        <f>SUM(Y145:Y151)</f>
        <v>0</v>
      </c>
      <c r="Z144" s="151"/>
      <c r="AA144" s="156">
        <f>SUM(AA145:AA151)</f>
        <v>0</v>
      </c>
      <c r="AR144" s="157" t="s">
        <v>9</v>
      </c>
      <c r="AT144" s="158" t="s">
        <v>73</v>
      </c>
      <c r="AU144" s="158" t="s">
        <v>74</v>
      </c>
      <c r="AY144" s="157" t="s">
        <v>196</v>
      </c>
      <c r="BK144" s="159">
        <f>SUM(BK145:BK151)</f>
        <v>0</v>
      </c>
    </row>
    <row r="145" spans="2:65" s="1" customFormat="1" ht="31.5" customHeight="1">
      <c r="B145" s="132"/>
      <c r="C145" s="168" t="s">
        <v>256</v>
      </c>
      <c r="D145" s="168" t="s">
        <v>217</v>
      </c>
      <c r="E145" s="169" t="s">
        <v>1030</v>
      </c>
      <c r="F145" s="252" t="s">
        <v>1031</v>
      </c>
      <c r="G145" s="251"/>
      <c r="H145" s="251"/>
      <c r="I145" s="251"/>
      <c r="J145" s="170" t="s">
        <v>612</v>
      </c>
      <c r="K145" s="171">
        <v>157</v>
      </c>
      <c r="L145" s="253">
        <v>0</v>
      </c>
      <c r="M145" s="251"/>
      <c r="N145" s="254">
        <f aca="true" t="shared" si="5" ref="N145:N151">ROUND(L145*K145,0)</f>
        <v>0</v>
      </c>
      <c r="O145" s="251"/>
      <c r="P145" s="251"/>
      <c r="Q145" s="251"/>
      <c r="R145" s="134"/>
      <c r="T145" s="165" t="s">
        <v>3</v>
      </c>
      <c r="U145" s="40" t="s">
        <v>39</v>
      </c>
      <c r="V145" s="32"/>
      <c r="W145" s="166">
        <f aca="true" t="shared" si="6" ref="W145:W151">V145*K145</f>
        <v>0</v>
      </c>
      <c r="X145" s="166">
        <v>0</v>
      </c>
      <c r="Y145" s="166">
        <f aca="true" t="shared" si="7" ref="Y145:Y151">X145*K145</f>
        <v>0</v>
      </c>
      <c r="Z145" s="166">
        <v>0</v>
      </c>
      <c r="AA145" s="167">
        <f aca="true" t="shared" si="8" ref="AA145:AA151">Z145*K145</f>
        <v>0</v>
      </c>
      <c r="AR145" s="14" t="s">
        <v>212</v>
      </c>
      <c r="AT145" s="14" t="s">
        <v>217</v>
      </c>
      <c r="AU145" s="14" t="s">
        <v>9</v>
      </c>
      <c r="AY145" s="14" t="s">
        <v>196</v>
      </c>
      <c r="BE145" s="110">
        <f aca="true" t="shared" si="9" ref="BE145:BE151">IF(U145="základní",N145,0)</f>
        <v>0</v>
      </c>
      <c r="BF145" s="110">
        <f aca="true" t="shared" si="10" ref="BF145:BF151">IF(U145="snížená",N145,0)</f>
        <v>0</v>
      </c>
      <c r="BG145" s="110">
        <f aca="true" t="shared" si="11" ref="BG145:BG151">IF(U145="zákl. přenesená",N145,0)</f>
        <v>0</v>
      </c>
      <c r="BH145" s="110">
        <f aca="true" t="shared" si="12" ref="BH145:BH151">IF(U145="sníž. přenesená",N145,0)</f>
        <v>0</v>
      </c>
      <c r="BI145" s="110">
        <f aca="true" t="shared" si="13" ref="BI145:BI151">IF(U145="nulová",N145,0)</f>
        <v>0</v>
      </c>
      <c r="BJ145" s="14" t="s">
        <v>9</v>
      </c>
      <c r="BK145" s="110">
        <f aca="true" t="shared" si="14" ref="BK145:BK151">ROUND(L145*K145,0)</f>
        <v>0</v>
      </c>
      <c r="BL145" s="14" t="s">
        <v>212</v>
      </c>
      <c r="BM145" s="14" t="s">
        <v>1032</v>
      </c>
    </row>
    <row r="146" spans="2:65" s="1" customFormat="1" ht="22.5" customHeight="1">
      <c r="B146" s="132"/>
      <c r="C146" s="168" t="s">
        <v>395</v>
      </c>
      <c r="D146" s="168" t="s">
        <v>217</v>
      </c>
      <c r="E146" s="169" t="s">
        <v>1033</v>
      </c>
      <c r="F146" s="252" t="s">
        <v>1034</v>
      </c>
      <c r="G146" s="251"/>
      <c r="H146" s="251"/>
      <c r="I146" s="251"/>
      <c r="J146" s="170" t="s">
        <v>612</v>
      </c>
      <c r="K146" s="171">
        <v>14.924</v>
      </c>
      <c r="L146" s="253">
        <v>0</v>
      </c>
      <c r="M146" s="251"/>
      <c r="N146" s="254">
        <f t="shared" si="5"/>
        <v>0</v>
      </c>
      <c r="O146" s="251"/>
      <c r="P146" s="251"/>
      <c r="Q146" s="251"/>
      <c r="R146" s="134"/>
      <c r="T146" s="165" t="s">
        <v>3</v>
      </c>
      <c r="U146" s="40" t="s">
        <v>39</v>
      </c>
      <c r="V146" s="32"/>
      <c r="W146" s="166">
        <f t="shared" si="6"/>
        <v>0</v>
      </c>
      <c r="X146" s="166">
        <v>0</v>
      </c>
      <c r="Y146" s="166">
        <f t="shared" si="7"/>
        <v>0</v>
      </c>
      <c r="Z146" s="166">
        <v>0</v>
      </c>
      <c r="AA146" s="167">
        <f t="shared" si="8"/>
        <v>0</v>
      </c>
      <c r="AR146" s="14" t="s">
        <v>212</v>
      </c>
      <c r="AT146" s="14" t="s">
        <v>217</v>
      </c>
      <c r="AU146" s="14" t="s">
        <v>9</v>
      </c>
      <c r="AY146" s="14" t="s">
        <v>196</v>
      </c>
      <c r="BE146" s="110">
        <f t="shared" si="9"/>
        <v>0</v>
      </c>
      <c r="BF146" s="110">
        <f t="shared" si="10"/>
        <v>0</v>
      </c>
      <c r="BG146" s="110">
        <f t="shared" si="11"/>
        <v>0</v>
      </c>
      <c r="BH146" s="110">
        <f t="shared" si="12"/>
        <v>0</v>
      </c>
      <c r="BI146" s="110">
        <f t="shared" si="13"/>
        <v>0</v>
      </c>
      <c r="BJ146" s="14" t="s">
        <v>9</v>
      </c>
      <c r="BK146" s="110">
        <f t="shared" si="14"/>
        <v>0</v>
      </c>
      <c r="BL146" s="14" t="s">
        <v>212</v>
      </c>
      <c r="BM146" s="14" t="s">
        <v>1035</v>
      </c>
    </row>
    <row r="147" spans="2:65" s="1" customFormat="1" ht="22.5" customHeight="1">
      <c r="B147" s="132"/>
      <c r="C147" s="168" t="s">
        <v>398</v>
      </c>
      <c r="D147" s="168" t="s">
        <v>217</v>
      </c>
      <c r="E147" s="169" t="s">
        <v>1036</v>
      </c>
      <c r="F147" s="252" t="s">
        <v>1037</v>
      </c>
      <c r="G147" s="251"/>
      <c r="H147" s="251"/>
      <c r="I147" s="251"/>
      <c r="J147" s="170" t="s">
        <v>1007</v>
      </c>
      <c r="K147" s="171">
        <v>5.675</v>
      </c>
      <c r="L147" s="253">
        <v>0</v>
      </c>
      <c r="M147" s="251"/>
      <c r="N147" s="254">
        <f t="shared" si="5"/>
        <v>0</v>
      </c>
      <c r="O147" s="251"/>
      <c r="P147" s="251"/>
      <c r="Q147" s="251"/>
      <c r="R147" s="134"/>
      <c r="T147" s="165" t="s">
        <v>3</v>
      </c>
      <c r="U147" s="40" t="s">
        <v>39</v>
      </c>
      <c r="V147" s="32"/>
      <c r="W147" s="166">
        <f t="shared" si="6"/>
        <v>0</v>
      </c>
      <c r="X147" s="166">
        <v>0</v>
      </c>
      <c r="Y147" s="166">
        <f t="shared" si="7"/>
        <v>0</v>
      </c>
      <c r="Z147" s="166">
        <v>0</v>
      </c>
      <c r="AA147" s="167">
        <f t="shared" si="8"/>
        <v>0</v>
      </c>
      <c r="AR147" s="14" t="s">
        <v>212</v>
      </c>
      <c r="AT147" s="14" t="s">
        <v>217</v>
      </c>
      <c r="AU147" s="14" t="s">
        <v>9</v>
      </c>
      <c r="AY147" s="14" t="s">
        <v>196</v>
      </c>
      <c r="BE147" s="110">
        <f t="shared" si="9"/>
        <v>0</v>
      </c>
      <c r="BF147" s="110">
        <f t="shared" si="10"/>
        <v>0</v>
      </c>
      <c r="BG147" s="110">
        <f t="shared" si="11"/>
        <v>0</v>
      </c>
      <c r="BH147" s="110">
        <f t="shared" si="12"/>
        <v>0</v>
      </c>
      <c r="BI147" s="110">
        <f t="shared" si="13"/>
        <v>0</v>
      </c>
      <c r="BJ147" s="14" t="s">
        <v>9</v>
      </c>
      <c r="BK147" s="110">
        <f t="shared" si="14"/>
        <v>0</v>
      </c>
      <c r="BL147" s="14" t="s">
        <v>212</v>
      </c>
      <c r="BM147" s="14" t="s">
        <v>1038</v>
      </c>
    </row>
    <row r="148" spans="2:65" s="1" customFormat="1" ht="22.5" customHeight="1">
      <c r="B148" s="132"/>
      <c r="C148" s="168" t="s">
        <v>532</v>
      </c>
      <c r="D148" s="168" t="s">
        <v>217</v>
      </c>
      <c r="E148" s="169" t="s">
        <v>1039</v>
      </c>
      <c r="F148" s="252" t="s">
        <v>1040</v>
      </c>
      <c r="G148" s="251"/>
      <c r="H148" s="251"/>
      <c r="I148" s="251"/>
      <c r="J148" s="170" t="s">
        <v>1007</v>
      </c>
      <c r="K148" s="171">
        <v>5.675</v>
      </c>
      <c r="L148" s="253">
        <v>0</v>
      </c>
      <c r="M148" s="251"/>
      <c r="N148" s="254">
        <f t="shared" si="5"/>
        <v>0</v>
      </c>
      <c r="O148" s="251"/>
      <c r="P148" s="251"/>
      <c r="Q148" s="251"/>
      <c r="R148" s="134"/>
      <c r="T148" s="165" t="s">
        <v>3</v>
      </c>
      <c r="U148" s="40" t="s">
        <v>39</v>
      </c>
      <c r="V148" s="32"/>
      <c r="W148" s="166">
        <f t="shared" si="6"/>
        <v>0</v>
      </c>
      <c r="X148" s="166">
        <v>0</v>
      </c>
      <c r="Y148" s="166">
        <f t="shared" si="7"/>
        <v>0</v>
      </c>
      <c r="Z148" s="166">
        <v>0</v>
      </c>
      <c r="AA148" s="167">
        <f t="shared" si="8"/>
        <v>0</v>
      </c>
      <c r="AR148" s="14" t="s">
        <v>212</v>
      </c>
      <c r="AT148" s="14" t="s">
        <v>217</v>
      </c>
      <c r="AU148" s="14" t="s">
        <v>9</v>
      </c>
      <c r="AY148" s="14" t="s">
        <v>196</v>
      </c>
      <c r="BE148" s="110">
        <f t="shared" si="9"/>
        <v>0</v>
      </c>
      <c r="BF148" s="110">
        <f t="shared" si="10"/>
        <v>0</v>
      </c>
      <c r="BG148" s="110">
        <f t="shared" si="11"/>
        <v>0</v>
      </c>
      <c r="BH148" s="110">
        <f t="shared" si="12"/>
        <v>0</v>
      </c>
      <c r="BI148" s="110">
        <f t="shared" si="13"/>
        <v>0</v>
      </c>
      <c r="BJ148" s="14" t="s">
        <v>9</v>
      </c>
      <c r="BK148" s="110">
        <f t="shared" si="14"/>
        <v>0</v>
      </c>
      <c r="BL148" s="14" t="s">
        <v>212</v>
      </c>
      <c r="BM148" s="14" t="s">
        <v>1041</v>
      </c>
    </row>
    <row r="149" spans="2:65" s="1" customFormat="1" ht="31.5" customHeight="1">
      <c r="B149" s="132"/>
      <c r="C149" s="168" t="s">
        <v>401</v>
      </c>
      <c r="D149" s="168" t="s">
        <v>217</v>
      </c>
      <c r="E149" s="169" t="s">
        <v>1042</v>
      </c>
      <c r="F149" s="252" t="s">
        <v>1043</v>
      </c>
      <c r="G149" s="251"/>
      <c r="H149" s="251"/>
      <c r="I149" s="251"/>
      <c r="J149" s="170" t="s">
        <v>906</v>
      </c>
      <c r="K149" s="171">
        <v>0.035</v>
      </c>
      <c r="L149" s="253">
        <v>0</v>
      </c>
      <c r="M149" s="251"/>
      <c r="N149" s="254">
        <f t="shared" si="5"/>
        <v>0</v>
      </c>
      <c r="O149" s="251"/>
      <c r="P149" s="251"/>
      <c r="Q149" s="251"/>
      <c r="R149" s="134"/>
      <c r="T149" s="165" t="s">
        <v>3</v>
      </c>
      <c r="U149" s="40" t="s">
        <v>39</v>
      </c>
      <c r="V149" s="32"/>
      <c r="W149" s="166">
        <f t="shared" si="6"/>
        <v>0</v>
      </c>
      <c r="X149" s="166">
        <v>0</v>
      </c>
      <c r="Y149" s="166">
        <f t="shared" si="7"/>
        <v>0</v>
      </c>
      <c r="Z149" s="166">
        <v>0</v>
      </c>
      <c r="AA149" s="167">
        <f t="shared" si="8"/>
        <v>0</v>
      </c>
      <c r="AR149" s="14" t="s">
        <v>212</v>
      </c>
      <c r="AT149" s="14" t="s">
        <v>217</v>
      </c>
      <c r="AU149" s="14" t="s">
        <v>9</v>
      </c>
      <c r="AY149" s="14" t="s">
        <v>196</v>
      </c>
      <c r="BE149" s="110">
        <f t="shared" si="9"/>
        <v>0</v>
      </c>
      <c r="BF149" s="110">
        <f t="shared" si="10"/>
        <v>0</v>
      </c>
      <c r="BG149" s="110">
        <f t="shared" si="11"/>
        <v>0</v>
      </c>
      <c r="BH149" s="110">
        <f t="shared" si="12"/>
        <v>0</v>
      </c>
      <c r="BI149" s="110">
        <f t="shared" si="13"/>
        <v>0</v>
      </c>
      <c r="BJ149" s="14" t="s">
        <v>9</v>
      </c>
      <c r="BK149" s="110">
        <f t="shared" si="14"/>
        <v>0</v>
      </c>
      <c r="BL149" s="14" t="s">
        <v>212</v>
      </c>
      <c r="BM149" s="14" t="s">
        <v>1044</v>
      </c>
    </row>
    <row r="150" spans="2:65" s="1" customFormat="1" ht="31.5" customHeight="1">
      <c r="B150" s="132"/>
      <c r="C150" s="168" t="s">
        <v>10</v>
      </c>
      <c r="D150" s="168" t="s">
        <v>217</v>
      </c>
      <c r="E150" s="169" t="s">
        <v>1045</v>
      </c>
      <c r="F150" s="252" t="s">
        <v>1046</v>
      </c>
      <c r="G150" s="251"/>
      <c r="H150" s="251"/>
      <c r="I150" s="251"/>
      <c r="J150" s="170" t="s">
        <v>906</v>
      </c>
      <c r="K150" s="171">
        <v>0.329</v>
      </c>
      <c r="L150" s="253">
        <v>0</v>
      </c>
      <c r="M150" s="251"/>
      <c r="N150" s="254">
        <f t="shared" si="5"/>
        <v>0</v>
      </c>
      <c r="O150" s="251"/>
      <c r="P150" s="251"/>
      <c r="Q150" s="251"/>
      <c r="R150" s="134"/>
      <c r="T150" s="165" t="s">
        <v>3</v>
      </c>
      <c r="U150" s="40" t="s">
        <v>39</v>
      </c>
      <c r="V150" s="32"/>
      <c r="W150" s="166">
        <f t="shared" si="6"/>
        <v>0</v>
      </c>
      <c r="X150" s="166">
        <v>0</v>
      </c>
      <c r="Y150" s="166">
        <f t="shared" si="7"/>
        <v>0</v>
      </c>
      <c r="Z150" s="166">
        <v>0</v>
      </c>
      <c r="AA150" s="167">
        <f t="shared" si="8"/>
        <v>0</v>
      </c>
      <c r="AR150" s="14" t="s">
        <v>212</v>
      </c>
      <c r="AT150" s="14" t="s">
        <v>217</v>
      </c>
      <c r="AU150" s="14" t="s">
        <v>9</v>
      </c>
      <c r="AY150" s="14" t="s">
        <v>196</v>
      </c>
      <c r="BE150" s="110">
        <f t="shared" si="9"/>
        <v>0</v>
      </c>
      <c r="BF150" s="110">
        <f t="shared" si="10"/>
        <v>0</v>
      </c>
      <c r="BG150" s="110">
        <f t="shared" si="11"/>
        <v>0</v>
      </c>
      <c r="BH150" s="110">
        <f t="shared" si="12"/>
        <v>0</v>
      </c>
      <c r="BI150" s="110">
        <f t="shared" si="13"/>
        <v>0</v>
      </c>
      <c r="BJ150" s="14" t="s">
        <v>9</v>
      </c>
      <c r="BK150" s="110">
        <f t="shared" si="14"/>
        <v>0</v>
      </c>
      <c r="BL150" s="14" t="s">
        <v>212</v>
      </c>
      <c r="BM150" s="14" t="s">
        <v>1047</v>
      </c>
    </row>
    <row r="151" spans="2:65" s="1" customFormat="1" ht="22.5" customHeight="1">
      <c r="B151" s="132"/>
      <c r="C151" s="168" t="s">
        <v>264</v>
      </c>
      <c r="D151" s="168" t="s">
        <v>217</v>
      </c>
      <c r="E151" s="169" t="s">
        <v>1048</v>
      </c>
      <c r="F151" s="252" t="s">
        <v>1049</v>
      </c>
      <c r="G151" s="251"/>
      <c r="H151" s="251"/>
      <c r="I151" s="251"/>
      <c r="J151" s="170" t="s">
        <v>1007</v>
      </c>
      <c r="K151" s="171">
        <v>4.256</v>
      </c>
      <c r="L151" s="253">
        <v>0</v>
      </c>
      <c r="M151" s="251"/>
      <c r="N151" s="254">
        <f t="shared" si="5"/>
        <v>0</v>
      </c>
      <c r="O151" s="251"/>
      <c r="P151" s="251"/>
      <c r="Q151" s="251"/>
      <c r="R151" s="134"/>
      <c r="T151" s="165" t="s">
        <v>3</v>
      </c>
      <c r="U151" s="40" t="s">
        <v>39</v>
      </c>
      <c r="V151" s="32"/>
      <c r="W151" s="166">
        <f t="shared" si="6"/>
        <v>0</v>
      </c>
      <c r="X151" s="166">
        <v>0</v>
      </c>
      <c r="Y151" s="166">
        <f t="shared" si="7"/>
        <v>0</v>
      </c>
      <c r="Z151" s="166">
        <v>0</v>
      </c>
      <c r="AA151" s="167">
        <f t="shared" si="8"/>
        <v>0</v>
      </c>
      <c r="AR151" s="14" t="s">
        <v>212</v>
      </c>
      <c r="AT151" s="14" t="s">
        <v>217</v>
      </c>
      <c r="AU151" s="14" t="s">
        <v>9</v>
      </c>
      <c r="AY151" s="14" t="s">
        <v>196</v>
      </c>
      <c r="BE151" s="110">
        <f t="shared" si="9"/>
        <v>0</v>
      </c>
      <c r="BF151" s="110">
        <f t="shared" si="10"/>
        <v>0</v>
      </c>
      <c r="BG151" s="110">
        <f t="shared" si="11"/>
        <v>0</v>
      </c>
      <c r="BH151" s="110">
        <f t="shared" si="12"/>
        <v>0</v>
      </c>
      <c r="BI151" s="110">
        <f t="shared" si="13"/>
        <v>0</v>
      </c>
      <c r="BJ151" s="14" t="s">
        <v>9</v>
      </c>
      <c r="BK151" s="110">
        <f t="shared" si="14"/>
        <v>0</v>
      </c>
      <c r="BL151" s="14" t="s">
        <v>212</v>
      </c>
      <c r="BM151" s="14" t="s">
        <v>1050</v>
      </c>
    </row>
    <row r="152" spans="2:63" s="10" customFormat="1" ht="37.35" customHeight="1">
      <c r="B152" s="150"/>
      <c r="C152" s="151"/>
      <c r="D152" s="152" t="s">
        <v>993</v>
      </c>
      <c r="E152" s="152"/>
      <c r="F152" s="152"/>
      <c r="G152" s="152"/>
      <c r="H152" s="152"/>
      <c r="I152" s="152"/>
      <c r="J152" s="152"/>
      <c r="K152" s="152"/>
      <c r="L152" s="152"/>
      <c r="M152" s="152"/>
      <c r="N152" s="266">
        <f>BK152</f>
        <v>0</v>
      </c>
      <c r="O152" s="267"/>
      <c r="P152" s="267"/>
      <c r="Q152" s="267"/>
      <c r="R152" s="153"/>
      <c r="T152" s="154"/>
      <c r="U152" s="151"/>
      <c r="V152" s="151"/>
      <c r="W152" s="155">
        <f>W153</f>
        <v>0</v>
      </c>
      <c r="X152" s="151"/>
      <c r="Y152" s="155">
        <f>Y153</f>
        <v>0</v>
      </c>
      <c r="Z152" s="151"/>
      <c r="AA152" s="156">
        <f>AA153</f>
        <v>0</v>
      </c>
      <c r="AR152" s="157" t="s">
        <v>9</v>
      </c>
      <c r="AT152" s="158" t="s">
        <v>73</v>
      </c>
      <c r="AU152" s="158" t="s">
        <v>74</v>
      </c>
      <c r="AY152" s="157" t="s">
        <v>196</v>
      </c>
      <c r="BK152" s="159">
        <f>BK153</f>
        <v>0</v>
      </c>
    </row>
    <row r="153" spans="2:65" s="1" customFormat="1" ht="22.5" customHeight="1">
      <c r="B153" s="132"/>
      <c r="C153" s="168" t="s">
        <v>203</v>
      </c>
      <c r="D153" s="168" t="s">
        <v>217</v>
      </c>
      <c r="E153" s="169" t="s">
        <v>1051</v>
      </c>
      <c r="F153" s="252" t="s">
        <v>1052</v>
      </c>
      <c r="G153" s="251"/>
      <c r="H153" s="251"/>
      <c r="I153" s="251"/>
      <c r="J153" s="170" t="s">
        <v>250</v>
      </c>
      <c r="K153" s="171">
        <v>1</v>
      </c>
      <c r="L153" s="253">
        <v>0</v>
      </c>
      <c r="M153" s="251"/>
      <c r="N153" s="254">
        <f>ROUND(L153*K153,0)</f>
        <v>0</v>
      </c>
      <c r="O153" s="251"/>
      <c r="P153" s="251"/>
      <c r="Q153" s="251"/>
      <c r="R153" s="134"/>
      <c r="T153" s="165" t="s">
        <v>3</v>
      </c>
      <c r="U153" s="40" t="s">
        <v>39</v>
      </c>
      <c r="V153" s="32"/>
      <c r="W153" s="166">
        <f>V153*K153</f>
        <v>0</v>
      </c>
      <c r="X153" s="166">
        <v>0</v>
      </c>
      <c r="Y153" s="166">
        <f>X153*K153</f>
        <v>0</v>
      </c>
      <c r="Z153" s="166">
        <v>0</v>
      </c>
      <c r="AA153" s="167">
        <f>Z153*K153</f>
        <v>0</v>
      </c>
      <c r="AR153" s="14" t="s">
        <v>212</v>
      </c>
      <c r="AT153" s="14" t="s">
        <v>217</v>
      </c>
      <c r="AU153" s="14" t="s">
        <v>9</v>
      </c>
      <c r="AY153" s="14" t="s">
        <v>196</v>
      </c>
      <c r="BE153" s="110">
        <f>IF(U153="základní",N153,0)</f>
        <v>0</v>
      </c>
      <c r="BF153" s="110">
        <f>IF(U153="snížená",N153,0)</f>
        <v>0</v>
      </c>
      <c r="BG153" s="110">
        <f>IF(U153="zákl. přenesená",N153,0)</f>
        <v>0</v>
      </c>
      <c r="BH153" s="110">
        <f>IF(U153="sníž. přenesená",N153,0)</f>
        <v>0</v>
      </c>
      <c r="BI153" s="110">
        <f>IF(U153="nulová",N153,0)</f>
        <v>0</v>
      </c>
      <c r="BJ153" s="14" t="s">
        <v>9</v>
      </c>
      <c r="BK153" s="110">
        <f>ROUND(L153*K153,0)</f>
        <v>0</v>
      </c>
      <c r="BL153" s="14" t="s">
        <v>212</v>
      </c>
      <c r="BM153" s="14" t="s">
        <v>1053</v>
      </c>
    </row>
    <row r="154" spans="2:63" s="10" customFormat="1" ht="37.35" customHeight="1">
      <c r="B154" s="150"/>
      <c r="C154" s="151"/>
      <c r="D154" s="152" t="s">
        <v>994</v>
      </c>
      <c r="E154" s="152"/>
      <c r="F154" s="152"/>
      <c r="G154" s="152"/>
      <c r="H154" s="152"/>
      <c r="I154" s="152"/>
      <c r="J154" s="152"/>
      <c r="K154" s="152"/>
      <c r="L154" s="152"/>
      <c r="M154" s="152"/>
      <c r="N154" s="266">
        <f>BK154</f>
        <v>0</v>
      </c>
      <c r="O154" s="267"/>
      <c r="P154" s="267"/>
      <c r="Q154" s="267"/>
      <c r="R154" s="153"/>
      <c r="T154" s="154"/>
      <c r="U154" s="151"/>
      <c r="V154" s="151"/>
      <c r="W154" s="155">
        <f>W155</f>
        <v>0</v>
      </c>
      <c r="X154" s="151"/>
      <c r="Y154" s="155">
        <f>Y155</f>
        <v>0</v>
      </c>
      <c r="Z154" s="151"/>
      <c r="AA154" s="156">
        <f>AA155</f>
        <v>0</v>
      </c>
      <c r="AR154" s="157" t="s">
        <v>9</v>
      </c>
      <c r="AT154" s="158" t="s">
        <v>73</v>
      </c>
      <c r="AU154" s="158" t="s">
        <v>74</v>
      </c>
      <c r="AY154" s="157" t="s">
        <v>196</v>
      </c>
      <c r="BK154" s="159">
        <f>BK155</f>
        <v>0</v>
      </c>
    </row>
    <row r="155" spans="2:65" s="1" customFormat="1" ht="22.5" customHeight="1">
      <c r="B155" s="132"/>
      <c r="C155" s="168" t="s">
        <v>272</v>
      </c>
      <c r="D155" s="168" t="s">
        <v>217</v>
      </c>
      <c r="E155" s="169" t="s">
        <v>1054</v>
      </c>
      <c r="F155" s="252" t="s">
        <v>1055</v>
      </c>
      <c r="G155" s="251"/>
      <c r="H155" s="251"/>
      <c r="I155" s="251"/>
      <c r="J155" s="170" t="s">
        <v>1007</v>
      </c>
      <c r="K155" s="171">
        <v>0.84</v>
      </c>
      <c r="L155" s="253">
        <v>0</v>
      </c>
      <c r="M155" s="251"/>
      <c r="N155" s="254">
        <f>ROUND(L155*K155,0)</f>
        <v>0</v>
      </c>
      <c r="O155" s="251"/>
      <c r="P155" s="251"/>
      <c r="Q155" s="251"/>
      <c r="R155" s="134"/>
      <c r="T155" s="165" t="s">
        <v>3</v>
      </c>
      <c r="U155" s="40" t="s">
        <v>39</v>
      </c>
      <c r="V155" s="32"/>
      <c r="W155" s="166">
        <f>V155*K155</f>
        <v>0</v>
      </c>
      <c r="X155" s="166">
        <v>0</v>
      </c>
      <c r="Y155" s="166">
        <f>X155*K155</f>
        <v>0</v>
      </c>
      <c r="Z155" s="166">
        <v>0</v>
      </c>
      <c r="AA155" s="167">
        <f>Z155*K155</f>
        <v>0</v>
      </c>
      <c r="AR155" s="14" t="s">
        <v>212</v>
      </c>
      <c r="AT155" s="14" t="s">
        <v>217</v>
      </c>
      <c r="AU155" s="14" t="s">
        <v>9</v>
      </c>
      <c r="AY155" s="14" t="s">
        <v>196</v>
      </c>
      <c r="BE155" s="110">
        <f>IF(U155="základní",N155,0)</f>
        <v>0</v>
      </c>
      <c r="BF155" s="110">
        <f>IF(U155="snížená",N155,0)</f>
        <v>0</v>
      </c>
      <c r="BG155" s="110">
        <f>IF(U155="zákl. přenesená",N155,0)</f>
        <v>0</v>
      </c>
      <c r="BH155" s="110">
        <f>IF(U155="sníž. přenesená",N155,0)</f>
        <v>0</v>
      </c>
      <c r="BI155" s="110">
        <f>IF(U155="nulová",N155,0)</f>
        <v>0</v>
      </c>
      <c r="BJ155" s="14" t="s">
        <v>9</v>
      </c>
      <c r="BK155" s="110">
        <f>ROUND(L155*K155,0)</f>
        <v>0</v>
      </c>
      <c r="BL155" s="14" t="s">
        <v>212</v>
      </c>
      <c r="BM155" s="14" t="s">
        <v>1056</v>
      </c>
    </row>
    <row r="156" spans="2:63" s="10" customFormat="1" ht="37.35" customHeight="1">
      <c r="B156" s="150"/>
      <c r="C156" s="151"/>
      <c r="D156" s="152" t="s">
        <v>995</v>
      </c>
      <c r="E156" s="152"/>
      <c r="F156" s="152"/>
      <c r="G156" s="152"/>
      <c r="H156" s="152"/>
      <c r="I156" s="152"/>
      <c r="J156" s="152"/>
      <c r="K156" s="152"/>
      <c r="L156" s="152"/>
      <c r="M156" s="152"/>
      <c r="N156" s="266">
        <f>BK156</f>
        <v>0</v>
      </c>
      <c r="O156" s="267"/>
      <c r="P156" s="267"/>
      <c r="Q156" s="267"/>
      <c r="R156" s="153"/>
      <c r="T156" s="154"/>
      <c r="U156" s="151"/>
      <c r="V156" s="151"/>
      <c r="W156" s="155">
        <f>W157</f>
        <v>0</v>
      </c>
      <c r="X156" s="151"/>
      <c r="Y156" s="155">
        <f>Y157</f>
        <v>0</v>
      </c>
      <c r="Z156" s="151"/>
      <c r="AA156" s="156">
        <f>AA157</f>
        <v>0</v>
      </c>
      <c r="AR156" s="157" t="s">
        <v>9</v>
      </c>
      <c r="AT156" s="158" t="s">
        <v>73</v>
      </c>
      <c r="AU156" s="158" t="s">
        <v>74</v>
      </c>
      <c r="AY156" s="157" t="s">
        <v>196</v>
      </c>
      <c r="BK156" s="159">
        <f>BK157</f>
        <v>0</v>
      </c>
    </row>
    <row r="157" spans="2:65" s="1" customFormat="1" ht="22.5" customHeight="1">
      <c r="B157" s="132"/>
      <c r="C157" s="168" t="s">
        <v>276</v>
      </c>
      <c r="D157" s="168" t="s">
        <v>217</v>
      </c>
      <c r="E157" s="169" t="s">
        <v>1057</v>
      </c>
      <c r="F157" s="252" t="s">
        <v>1058</v>
      </c>
      <c r="G157" s="251"/>
      <c r="H157" s="251"/>
      <c r="I157" s="251"/>
      <c r="J157" s="170" t="s">
        <v>612</v>
      </c>
      <c r="K157" s="171">
        <v>181.945</v>
      </c>
      <c r="L157" s="253">
        <v>0</v>
      </c>
      <c r="M157" s="251"/>
      <c r="N157" s="254">
        <f>ROUND(L157*K157,0)</f>
        <v>0</v>
      </c>
      <c r="O157" s="251"/>
      <c r="P157" s="251"/>
      <c r="Q157" s="251"/>
      <c r="R157" s="134"/>
      <c r="T157" s="165" t="s">
        <v>3</v>
      </c>
      <c r="U157" s="40" t="s">
        <v>39</v>
      </c>
      <c r="V157" s="32"/>
      <c r="W157" s="166">
        <f>V157*K157</f>
        <v>0</v>
      </c>
      <c r="X157" s="166">
        <v>0</v>
      </c>
      <c r="Y157" s="166">
        <f>X157*K157</f>
        <v>0</v>
      </c>
      <c r="Z157" s="166">
        <v>0</v>
      </c>
      <c r="AA157" s="167">
        <f>Z157*K157</f>
        <v>0</v>
      </c>
      <c r="AR157" s="14" t="s">
        <v>212</v>
      </c>
      <c r="AT157" s="14" t="s">
        <v>217</v>
      </c>
      <c r="AU157" s="14" t="s">
        <v>9</v>
      </c>
      <c r="AY157" s="14" t="s">
        <v>196</v>
      </c>
      <c r="BE157" s="110">
        <f>IF(U157="základní",N157,0)</f>
        <v>0</v>
      </c>
      <c r="BF157" s="110">
        <f>IF(U157="snížená",N157,0)</f>
        <v>0</v>
      </c>
      <c r="BG157" s="110">
        <f>IF(U157="zákl. přenesená",N157,0)</f>
        <v>0</v>
      </c>
      <c r="BH157" s="110">
        <f>IF(U157="sníž. přenesená",N157,0)</f>
        <v>0</v>
      </c>
      <c r="BI157" s="110">
        <f>IF(U157="nulová",N157,0)</f>
        <v>0</v>
      </c>
      <c r="BJ157" s="14" t="s">
        <v>9</v>
      </c>
      <c r="BK157" s="110">
        <f>ROUND(L157*K157,0)</f>
        <v>0</v>
      </c>
      <c r="BL157" s="14" t="s">
        <v>212</v>
      </c>
      <c r="BM157" s="14" t="s">
        <v>1059</v>
      </c>
    </row>
    <row r="158" spans="2:63" s="10" customFormat="1" ht="37.35" customHeight="1">
      <c r="B158" s="150"/>
      <c r="C158" s="151"/>
      <c r="D158" s="152" t="s">
        <v>996</v>
      </c>
      <c r="E158" s="152"/>
      <c r="F158" s="152"/>
      <c r="G158" s="152"/>
      <c r="H158" s="152"/>
      <c r="I158" s="152"/>
      <c r="J158" s="152"/>
      <c r="K158" s="152"/>
      <c r="L158" s="152"/>
      <c r="M158" s="152"/>
      <c r="N158" s="266">
        <f>BK158</f>
        <v>0</v>
      </c>
      <c r="O158" s="267"/>
      <c r="P158" s="267"/>
      <c r="Q158" s="267"/>
      <c r="R158" s="153"/>
      <c r="T158" s="154"/>
      <c r="U158" s="151"/>
      <c r="V158" s="151"/>
      <c r="W158" s="155">
        <f>SUM(W159:W174)</f>
        <v>0</v>
      </c>
      <c r="X158" s="151"/>
      <c r="Y158" s="155">
        <f>SUM(Y159:Y174)</f>
        <v>0</v>
      </c>
      <c r="Z158" s="151"/>
      <c r="AA158" s="156">
        <f>SUM(AA159:AA174)</f>
        <v>0</v>
      </c>
      <c r="AR158" s="157" t="s">
        <v>9</v>
      </c>
      <c r="AT158" s="158" t="s">
        <v>73</v>
      </c>
      <c r="AU158" s="158" t="s">
        <v>74</v>
      </c>
      <c r="AY158" s="157" t="s">
        <v>196</v>
      </c>
      <c r="BK158" s="159">
        <f>SUM(BK159:BK174)</f>
        <v>0</v>
      </c>
    </row>
    <row r="159" spans="2:65" s="1" customFormat="1" ht="31.5" customHeight="1">
      <c r="B159" s="132"/>
      <c r="C159" s="168" t="s">
        <v>296</v>
      </c>
      <c r="D159" s="168" t="s">
        <v>217</v>
      </c>
      <c r="E159" s="169" t="s">
        <v>1060</v>
      </c>
      <c r="F159" s="252" t="s">
        <v>1061</v>
      </c>
      <c r="G159" s="251"/>
      <c r="H159" s="251"/>
      <c r="I159" s="251"/>
      <c r="J159" s="170" t="s">
        <v>612</v>
      </c>
      <c r="K159" s="171">
        <v>47</v>
      </c>
      <c r="L159" s="253">
        <v>0</v>
      </c>
      <c r="M159" s="251"/>
      <c r="N159" s="254">
        <f aca="true" t="shared" si="15" ref="N159:N174">ROUND(L159*K159,0)</f>
        <v>0</v>
      </c>
      <c r="O159" s="251"/>
      <c r="P159" s="251"/>
      <c r="Q159" s="251"/>
      <c r="R159" s="134"/>
      <c r="T159" s="165" t="s">
        <v>3</v>
      </c>
      <c r="U159" s="40" t="s">
        <v>39</v>
      </c>
      <c r="V159" s="32"/>
      <c r="W159" s="166">
        <f aca="true" t="shared" si="16" ref="W159:W174">V159*K159</f>
        <v>0</v>
      </c>
      <c r="X159" s="166">
        <v>0</v>
      </c>
      <c r="Y159" s="166">
        <f aca="true" t="shared" si="17" ref="Y159:Y174">X159*K159</f>
        <v>0</v>
      </c>
      <c r="Z159" s="166">
        <v>0</v>
      </c>
      <c r="AA159" s="167">
        <f aca="true" t="shared" si="18" ref="AA159:AA174">Z159*K159</f>
        <v>0</v>
      </c>
      <c r="AR159" s="14" t="s">
        <v>212</v>
      </c>
      <c r="AT159" s="14" t="s">
        <v>217</v>
      </c>
      <c r="AU159" s="14" t="s">
        <v>9</v>
      </c>
      <c r="AY159" s="14" t="s">
        <v>196</v>
      </c>
      <c r="BE159" s="110">
        <f aca="true" t="shared" si="19" ref="BE159:BE174">IF(U159="základní",N159,0)</f>
        <v>0</v>
      </c>
      <c r="BF159" s="110">
        <f aca="true" t="shared" si="20" ref="BF159:BF174">IF(U159="snížená",N159,0)</f>
        <v>0</v>
      </c>
      <c r="BG159" s="110">
        <f aca="true" t="shared" si="21" ref="BG159:BG174">IF(U159="zákl. přenesená",N159,0)</f>
        <v>0</v>
      </c>
      <c r="BH159" s="110">
        <f aca="true" t="shared" si="22" ref="BH159:BH174">IF(U159="sníž. přenesená",N159,0)</f>
        <v>0</v>
      </c>
      <c r="BI159" s="110">
        <f aca="true" t="shared" si="23" ref="BI159:BI174">IF(U159="nulová",N159,0)</f>
        <v>0</v>
      </c>
      <c r="BJ159" s="14" t="s">
        <v>9</v>
      </c>
      <c r="BK159" s="110">
        <f aca="true" t="shared" si="24" ref="BK159:BK174">ROUND(L159*K159,0)</f>
        <v>0</v>
      </c>
      <c r="BL159" s="14" t="s">
        <v>212</v>
      </c>
      <c r="BM159" s="14" t="s">
        <v>1062</v>
      </c>
    </row>
    <row r="160" spans="2:65" s="1" customFormat="1" ht="22.5" customHeight="1">
      <c r="B160" s="132"/>
      <c r="C160" s="168" t="s">
        <v>558</v>
      </c>
      <c r="D160" s="168" t="s">
        <v>217</v>
      </c>
      <c r="E160" s="169" t="s">
        <v>1063</v>
      </c>
      <c r="F160" s="252" t="s">
        <v>1064</v>
      </c>
      <c r="G160" s="251"/>
      <c r="H160" s="251"/>
      <c r="I160" s="251"/>
      <c r="J160" s="170" t="s">
        <v>1007</v>
      </c>
      <c r="K160" s="171">
        <v>2.38</v>
      </c>
      <c r="L160" s="253">
        <v>0</v>
      </c>
      <c r="M160" s="251"/>
      <c r="N160" s="254">
        <f t="shared" si="15"/>
        <v>0</v>
      </c>
      <c r="O160" s="251"/>
      <c r="P160" s="251"/>
      <c r="Q160" s="251"/>
      <c r="R160" s="134"/>
      <c r="T160" s="165" t="s">
        <v>3</v>
      </c>
      <c r="U160" s="40" t="s">
        <v>39</v>
      </c>
      <c r="V160" s="32"/>
      <c r="W160" s="166">
        <f t="shared" si="16"/>
        <v>0</v>
      </c>
      <c r="X160" s="166">
        <v>0</v>
      </c>
      <c r="Y160" s="166">
        <f t="shared" si="17"/>
        <v>0</v>
      </c>
      <c r="Z160" s="166">
        <v>0</v>
      </c>
      <c r="AA160" s="167">
        <f t="shared" si="18"/>
        <v>0</v>
      </c>
      <c r="AR160" s="14" t="s">
        <v>212</v>
      </c>
      <c r="AT160" s="14" t="s">
        <v>217</v>
      </c>
      <c r="AU160" s="14" t="s">
        <v>9</v>
      </c>
      <c r="AY160" s="14" t="s">
        <v>196</v>
      </c>
      <c r="BE160" s="110">
        <f t="shared" si="19"/>
        <v>0</v>
      </c>
      <c r="BF160" s="110">
        <f t="shared" si="20"/>
        <v>0</v>
      </c>
      <c r="BG160" s="110">
        <f t="shared" si="21"/>
        <v>0</v>
      </c>
      <c r="BH160" s="110">
        <f t="shared" si="22"/>
        <v>0</v>
      </c>
      <c r="BI160" s="110">
        <f t="shared" si="23"/>
        <v>0</v>
      </c>
      <c r="BJ160" s="14" t="s">
        <v>9</v>
      </c>
      <c r="BK160" s="110">
        <f t="shared" si="24"/>
        <v>0</v>
      </c>
      <c r="BL160" s="14" t="s">
        <v>212</v>
      </c>
      <c r="BM160" s="14" t="s">
        <v>1065</v>
      </c>
    </row>
    <row r="161" spans="2:65" s="1" customFormat="1" ht="31.5" customHeight="1">
      <c r="B161" s="132"/>
      <c r="C161" s="168" t="s">
        <v>284</v>
      </c>
      <c r="D161" s="168" t="s">
        <v>217</v>
      </c>
      <c r="E161" s="169" t="s">
        <v>1066</v>
      </c>
      <c r="F161" s="252" t="s">
        <v>1067</v>
      </c>
      <c r="G161" s="251"/>
      <c r="H161" s="251"/>
      <c r="I161" s="251"/>
      <c r="J161" s="170" t="s">
        <v>1068</v>
      </c>
      <c r="K161" s="171">
        <v>1</v>
      </c>
      <c r="L161" s="253">
        <v>0</v>
      </c>
      <c r="M161" s="251"/>
      <c r="N161" s="254">
        <f t="shared" si="15"/>
        <v>0</v>
      </c>
      <c r="O161" s="251"/>
      <c r="P161" s="251"/>
      <c r="Q161" s="251"/>
      <c r="R161" s="134"/>
      <c r="T161" s="165" t="s">
        <v>3</v>
      </c>
      <c r="U161" s="40" t="s">
        <v>39</v>
      </c>
      <c r="V161" s="32"/>
      <c r="W161" s="166">
        <f t="shared" si="16"/>
        <v>0</v>
      </c>
      <c r="X161" s="166">
        <v>0</v>
      </c>
      <c r="Y161" s="166">
        <f t="shared" si="17"/>
        <v>0</v>
      </c>
      <c r="Z161" s="166">
        <v>0</v>
      </c>
      <c r="AA161" s="167">
        <f t="shared" si="18"/>
        <v>0</v>
      </c>
      <c r="AR161" s="14" t="s">
        <v>212</v>
      </c>
      <c r="AT161" s="14" t="s">
        <v>217</v>
      </c>
      <c r="AU161" s="14" t="s">
        <v>9</v>
      </c>
      <c r="AY161" s="14" t="s">
        <v>196</v>
      </c>
      <c r="BE161" s="110">
        <f t="shared" si="19"/>
        <v>0</v>
      </c>
      <c r="BF161" s="110">
        <f t="shared" si="20"/>
        <v>0</v>
      </c>
      <c r="BG161" s="110">
        <f t="shared" si="21"/>
        <v>0</v>
      </c>
      <c r="BH161" s="110">
        <f t="shared" si="22"/>
        <v>0</v>
      </c>
      <c r="BI161" s="110">
        <f t="shared" si="23"/>
        <v>0</v>
      </c>
      <c r="BJ161" s="14" t="s">
        <v>9</v>
      </c>
      <c r="BK161" s="110">
        <f t="shared" si="24"/>
        <v>0</v>
      </c>
      <c r="BL161" s="14" t="s">
        <v>212</v>
      </c>
      <c r="BM161" s="14" t="s">
        <v>1069</v>
      </c>
    </row>
    <row r="162" spans="2:65" s="1" customFormat="1" ht="31.5" customHeight="1">
      <c r="B162" s="132"/>
      <c r="C162" s="168" t="s">
        <v>410</v>
      </c>
      <c r="D162" s="168" t="s">
        <v>217</v>
      </c>
      <c r="E162" s="169" t="s">
        <v>1070</v>
      </c>
      <c r="F162" s="252" t="s">
        <v>1071</v>
      </c>
      <c r="G162" s="251"/>
      <c r="H162" s="251"/>
      <c r="I162" s="251"/>
      <c r="J162" s="170" t="s">
        <v>1007</v>
      </c>
      <c r="K162" s="171">
        <v>0.702</v>
      </c>
      <c r="L162" s="253">
        <v>0</v>
      </c>
      <c r="M162" s="251"/>
      <c r="N162" s="254">
        <f t="shared" si="15"/>
        <v>0</v>
      </c>
      <c r="O162" s="251"/>
      <c r="P162" s="251"/>
      <c r="Q162" s="251"/>
      <c r="R162" s="134"/>
      <c r="T162" s="165" t="s">
        <v>3</v>
      </c>
      <c r="U162" s="40" t="s">
        <v>39</v>
      </c>
      <c r="V162" s="32"/>
      <c r="W162" s="166">
        <f t="shared" si="16"/>
        <v>0</v>
      </c>
      <c r="X162" s="166">
        <v>0</v>
      </c>
      <c r="Y162" s="166">
        <f t="shared" si="17"/>
        <v>0</v>
      </c>
      <c r="Z162" s="166">
        <v>0</v>
      </c>
      <c r="AA162" s="167">
        <f t="shared" si="18"/>
        <v>0</v>
      </c>
      <c r="AR162" s="14" t="s">
        <v>212</v>
      </c>
      <c r="AT162" s="14" t="s">
        <v>217</v>
      </c>
      <c r="AU162" s="14" t="s">
        <v>9</v>
      </c>
      <c r="AY162" s="14" t="s">
        <v>196</v>
      </c>
      <c r="BE162" s="110">
        <f t="shared" si="19"/>
        <v>0</v>
      </c>
      <c r="BF162" s="110">
        <f t="shared" si="20"/>
        <v>0</v>
      </c>
      <c r="BG162" s="110">
        <f t="shared" si="21"/>
        <v>0</v>
      </c>
      <c r="BH162" s="110">
        <f t="shared" si="22"/>
        <v>0</v>
      </c>
      <c r="BI162" s="110">
        <f t="shared" si="23"/>
        <v>0</v>
      </c>
      <c r="BJ162" s="14" t="s">
        <v>9</v>
      </c>
      <c r="BK162" s="110">
        <f t="shared" si="24"/>
        <v>0</v>
      </c>
      <c r="BL162" s="14" t="s">
        <v>212</v>
      </c>
      <c r="BM162" s="14" t="s">
        <v>1072</v>
      </c>
    </row>
    <row r="163" spans="2:65" s="1" customFormat="1" ht="31.5" customHeight="1">
      <c r="B163" s="132"/>
      <c r="C163" s="168" t="s">
        <v>8</v>
      </c>
      <c r="D163" s="168" t="s">
        <v>217</v>
      </c>
      <c r="E163" s="169" t="s">
        <v>1073</v>
      </c>
      <c r="F163" s="252" t="s">
        <v>1074</v>
      </c>
      <c r="G163" s="251"/>
      <c r="H163" s="251"/>
      <c r="I163" s="251"/>
      <c r="J163" s="170" t="s">
        <v>906</v>
      </c>
      <c r="K163" s="171">
        <v>0.23</v>
      </c>
      <c r="L163" s="253">
        <v>0</v>
      </c>
      <c r="M163" s="251"/>
      <c r="N163" s="254">
        <f t="shared" si="15"/>
        <v>0</v>
      </c>
      <c r="O163" s="251"/>
      <c r="P163" s="251"/>
      <c r="Q163" s="251"/>
      <c r="R163" s="134"/>
      <c r="T163" s="165" t="s">
        <v>3</v>
      </c>
      <c r="U163" s="40" t="s">
        <v>39</v>
      </c>
      <c r="V163" s="32"/>
      <c r="W163" s="166">
        <f t="shared" si="16"/>
        <v>0</v>
      </c>
      <c r="X163" s="166">
        <v>0</v>
      </c>
      <c r="Y163" s="166">
        <f t="shared" si="17"/>
        <v>0</v>
      </c>
      <c r="Z163" s="166">
        <v>0</v>
      </c>
      <c r="AA163" s="167">
        <f t="shared" si="18"/>
        <v>0</v>
      </c>
      <c r="AR163" s="14" t="s">
        <v>212</v>
      </c>
      <c r="AT163" s="14" t="s">
        <v>217</v>
      </c>
      <c r="AU163" s="14" t="s">
        <v>9</v>
      </c>
      <c r="AY163" s="14" t="s">
        <v>196</v>
      </c>
      <c r="BE163" s="110">
        <f t="shared" si="19"/>
        <v>0</v>
      </c>
      <c r="BF163" s="110">
        <f t="shared" si="20"/>
        <v>0</v>
      </c>
      <c r="BG163" s="110">
        <f t="shared" si="21"/>
        <v>0</v>
      </c>
      <c r="BH163" s="110">
        <f t="shared" si="22"/>
        <v>0</v>
      </c>
      <c r="BI163" s="110">
        <f t="shared" si="23"/>
        <v>0</v>
      </c>
      <c r="BJ163" s="14" t="s">
        <v>9</v>
      </c>
      <c r="BK163" s="110">
        <f t="shared" si="24"/>
        <v>0</v>
      </c>
      <c r="BL163" s="14" t="s">
        <v>212</v>
      </c>
      <c r="BM163" s="14" t="s">
        <v>1075</v>
      </c>
    </row>
    <row r="164" spans="2:65" s="1" customFormat="1" ht="22.5" customHeight="1">
      <c r="B164" s="132"/>
      <c r="C164" s="168" t="s">
        <v>416</v>
      </c>
      <c r="D164" s="168" t="s">
        <v>217</v>
      </c>
      <c r="E164" s="169" t="s">
        <v>1076</v>
      </c>
      <c r="F164" s="252" t="s">
        <v>1077</v>
      </c>
      <c r="G164" s="251"/>
      <c r="H164" s="251"/>
      <c r="I164" s="251"/>
      <c r="J164" s="170" t="s">
        <v>1007</v>
      </c>
      <c r="K164" s="171">
        <v>3.688</v>
      </c>
      <c r="L164" s="253">
        <v>0</v>
      </c>
      <c r="M164" s="251"/>
      <c r="N164" s="254">
        <f t="shared" si="15"/>
        <v>0</v>
      </c>
      <c r="O164" s="251"/>
      <c r="P164" s="251"/>
      <c r="Q164" s="251"/>
      <c r="R164" s="134"/>
      <c r="T164" s="165" t="s">
        <v>3</v>
      </c>
      <c r="U164" s="40" t="s">
        <v>39</v>
      </c>
      <c r="V164" s="32"/>
      <c r="W164" s="166">
        <f t="shared" si="16"/>
        <v>0</v>
      </c>
      <c r="X164" s="166">
        <v>0</v>
      </c>
      <c r="Y164" s="166">
        <f t="shared" si="17"/>
        <v>0</v>
      </c>
      <c r="Z164" s="166">
        <v>0</v>
      </c>
      <c r="AA164" s="167">
        <f t="shared" si="18"/>
        <v>0</v>
      </c>
      <c r="AR164" s="14" t="s">
        <v>212</v>
      </c>
      <c r="AT164" s="14" t="s">
        <v>217</v>
      </c>
      <c r="AU164" s="14" t="s">
        <v>9</v>
      </c>
      <c r="AY164" s="14" t="s">
        <v>196</v>
      </c>
      <c r="BE164" s="110">
        <f t="shared" si="19"/>
        <v>0</v>
      </c>
      <c r="BF164" s="110">
        <f t="shared" si="20"/>
        <v>0</v>
      </c>
      <c r="BG164" s="110">
        <f t="shared" si="21"/>
        <v>0</v>
      </c>
      <c r="BH164" s="110">
        <f t="shared" si="22"/>
        <v>0</v>
      </c>
      <c r="BI164" s="110">
        <f t="shared" si="23"/>
        <v>0</v>
      </c>
      <c r="BJ164" s="14" t="s">
        <v>9</v>
      </c>
      <c r="BK164" s="110">
        <f t="shared" si="24"/>
        <v>0</v>
      </c>
      <c r="BL164" s="14" t="s">
        <v>212</v>
      </c>
      <c r="BM164" s="14" t="s">
        <v>1078</v>
      </c>
    </row>
    <row r="165" spans="2:65" s="1" customFormat="1" ht="31.5" customHeight="1">
      <c r="B165" s="132"/>
      <c r="C165" s="168" t="s">
        <v>413</v>
      </c>
      <c r="D165" s="168" t="s">
        <v>217</v>
      </c>
      <c r="E165" s="169" t="s">
        <v>1079</v>
      </c>
      <c r="F165" s="252" t="s">
        <v>1080</v>
      </c>
      <c r="G165" s="251"/>
      <c r="H165" s="251"/>
      <c r="I165" s="251"/>
      <c r="J165" s="170" t="s">
        <v>250</v>
      </c>
      <c r="K165" s="171">
        <v>1</v>
      </c>
      <c r="L165" s="253">
        <v>0</v>
      </c>
      <c r="M165" s="251"/>
      <c r="N165" s="254">
        <f t="shared" si="15"/>
        <v>0</v>
      </c>
      <c r="O165" s="251"/>
      <c r="P165" s="251"/>
      <c r="Q165" s="251"/>
      <c r="R165" s="134"/>
      <c r="T165" s="165" t="s">
        <v>3</v>
      </c>
      <c r="U165" s="40" t="s">
        <v>39</v>
      </c>
      <c r="V165" s="32"/>
      <c r="W165" s="166">
        <f t="shared" si="16"/>
        <v>0</v>
      </c>
      <c r="X165" s="166">
        <v>0</v>
      </c>
      <c r="Y165" s="166">
        <f t="shared" si="17"/>
        <v>0</v>
      </c>
      <c r="Z165" s="166">
        <v>0</v>
      </c>
      <c r="AA165" s="167">
        <f t="shared" si="18"/>
        <v>0</v>
      </c>
      <c r="AR165" s="14" t="s">
        <v>212</v>
      </c>
      <c r="AT165" s="14" t="s">
        <v>217</v>
      </c>
      <c r="AU165" s="14" t="s">
        <v>9</v>
      </c>
      <c r="AY165" s="14" t="s">
        <v>196</v>
      </c>
      <c r="BE165" s="110">
        <f t="shared" si="19"/>
        <v>0</v>
      </c>
      <c r="BF165" s="110">
        <f t="shared" si="20"/>
        <v>0</v>
      </c>
      <c r="BG165" s="110">
        <f t="shared" si="21"/>
        <v>0</v>
      </c>
      <c r="BH165" s="110">
        <f t="shared" si="22"/>
        <v>0</v>
      </c>
      <c r="BI165" s="110">
        <f t="shared" si="23"/>
        <v>0</v>
      </c>
      <c r="BJ165" s="14" t="s">
        <v>9</v>
      </c>
      <c r="BK165" s="110">
        <f t="shared" si="24"/>
        <v>0</v>
      </c>
      <c r="BL165" s="14" t="s">
        <v>212</v>
      </c>
      <c r="BM165" s="14" t="s">
        <v>1081</v>
      </c>
    </row>
    <row r="166" spans="2:65" s="1" customFormat="1" ht="31.5" customHeight="1">
      <c r="B166" s="132"/>
      <c r="C166" s="168" t="s">
        <v>292</v>
      </c>
      <c r="D166" s="168" t="s">
        <v>217</v>
      </c>
      <c r="E166" s="169" t="s">
        <v>1082</v>
      </c>
      <c r="F166" s="252" t="s">
        <v>1083</v>
      </c>
      <c r="G166" s="251"/>
      <c r="H166" s="251"/>
      <c r="I166" s="251"/>
      <c r="J166" s="170" t="s">
        <v>612</v>
      </c>
      <c r="K166" s="171">
        <v>1.8</v>
      </c>
      <c r="L166" s="253">
        <v>0</v>
      </c>
      <c r="M166" s="251"/>
      <c r="N166" s="254">
        <f t="shared" si="15"/>
        <v>0</v>
      </c>
      <c r="O166" s="251"/>
      <c r="P166" s="251"/>
      <c r="Q166" s="251"/>
      <c r="R166" s="134"/>
      <c r="T166" s="165" t="s">
        <v>3</v>
      </c>
      <c r="U166" s="40" t="s">
        <v>39</v>
      </c>
      <c r="V166" s="32"/>
      <c r="W166" s="166">
        <f t="shared" si="16"/>
        <v>0</v>
      </c>
      <c r="X166" s="166">
        <v>0</v>
      </c>
      <c r="Y166" s="166">
        <f t="shared" si="17"/>
        <v>0</v>
      </c>
      <c r="Z166" s="166">
        <v>0</v>
      </c>
      <c r="AA166" s="167">
        <f t="shared" si="18"/>
        <v>0</v>
      </c>
      <c r="AR166" s="14" t="s">
        <v>212</v>
      </c>
      <c r="AT166" s="14" t="s">
        <v>217</v>
      </c>
      <c r="AU166" s="14" t="s">
        <v>9</v>
      </c>
      <c r="AY166" s="14" t="s">
        <v>196</v>
      </c>
      <c r="BE166" s="110">
        <f t="shared" si="19"/>
        <v>0</v>
      </c>
      <c r="BF166" s="110">
        <f t="shared" si="20"/>
        <v>0</v>
      </c>
      <c r="BG166" s="110">
        <f t="shared" si="21"/>
        <v>0</v>
      </c>
      <c r="BH166" s="110">
        <f t="shared" si="22"/>
        <v>0</v>
      </c>
      <c r="BI166" s="110">
        <f t="shared" si="23"/>
        <v>0</v>
      </c>
      <c r="BJ166" s="14" t="s">
        <v>9</v>
      </c>
      <c r="BK166" s="110">
        <f t="shared" si="24"/>
        <v>0</v>
      </c>
      <c r="BL166" s="14" t="s">
        <v>212</v>
      </c>
      <c r="BM166" s="14" t="s">
        <v>1084</v>
      </c>
    </row>
    <row r="167" spans="2:65" s="1" customFormat="1" ht="22.5" customHeight="1">
      <c r="B167" s="132"/>
      <c r="C167" s="168" t="s">
        <v>565</v>
      </c>
      <c r="D167" s="168" t="s">
        <v>217</v>
      </c>
      <c r="E167" s="169" t="s">
        <v>1085</v>
      </c>
      <c r="F167" s="252" t="s">
        <v>1086</v>
      </c>
      <c r="G167" s="251"/>
      <c r="H167" s="251"/>
      <c r="I167" s="251"/>
      <c r="J167" s="170" t="s">
        <v>1007</v>
      </c>
      <c r="K167" s="171">
        <v>0.225</v>
      </c>
      <c r="L167" s="253">
        <v>0</v>
      </c>
      <c r="M167" s="251"/>
      <c r="N167" s="254">
        <f t="shared" si="15"/>
        <v>0</v>
      </c>
      <c r="O167" s="251"/>
      <c r="P167" s="251"/>
      <c r="Q167" s="251"/>
      <c r="R167" s="134"/>
      <c r="T167" s="165" t="s">
        <v>3</v>
      </c>
      <c r="U167" s="40" t="s">
        <v>39</v>
      </c>
      <c r="V167" s="32"/>
      <c r="W167" s="166">
        <f t="shared" si="16"/>
        <v>0</v>
      </c>
      <c r="X167" s="166">
        <v>0</v>
      </c>
      <c r="Y167" s="166">
        <f t="shared" si="17"/>
        <v>0</v>
      </c>
      <c r="Z167" s="166">
        <v>0</v>
      </c>
      <c r="AA167" s="167">
        <f t="shared" si="18"/>
        <v>0</v>
      </c>
      <c r="AR167" s="14" t="s">
        <v>212</v>
      </c>
      <c r="AT167" s="14" t="s">
        <v>217</v>
      </c>
      <c r="AU167" s="14" t="s">
        <v>9</v>
      </c>
      <c r="AY167" s="14" t="s">
        <v>196</v>
      </c>
      <c r="BE167" s="110">
        <f t="shared" si="19"/>
        <v>0</v>
      </c>
      <c r="BF167" s="110">
        <f t="shared" si="20"/>
        <v>0</v>
      </c>
      <c r="BG167" s="110">
        <f t="shared" si="21"/>
        <v>0</v>
      </c>
      <c r="BH167" s="110">
        <f t="shared" si="22"/>
        <v>0</v>
      </c>
      <c r="BI167" s="110">
        <f t="shared" si="23"/>
        <v>0</v>
      </c>
      <c r="BJ167" s="14" t="s">
        <v>9</v>
      </c>
      <c r="BK167" s="110">
        <f t="shared" si="24"/>
        <v>0</v>
      </c>
      <c r="BL167" s="14" t="s">
        <v>212</v>
      </c>
      <c r="BM167" s="14" t="s">
        <v>1087</v>
      </c>
    </row>
    <row r="168" spans="2:65" s="1" customFormat="1" ht="31.5" customHeight="1">
      <c r="B168" s="132"/>
      <c r="C168" s="168" t="s">
        <v>300</v>
      </c>
      <c r="D168" s="168" t="s">
        <v>217</v>
      </c>
      <c r="E168" s="169" t="s">
        <v>1088</v>
      </c>
      <c r="F168" s="252" t="s">
        <v>1089</v>
      </c>
      <c r="G168" s="251"/>
      <c r="H168" s="251"/>
      <c r="I168" s="251"/>
      <c r="J168" s="170" t="s">
        <v>906</v>
      </c>
      <c r="K168" s="171">
        <v>13.514</v>
      </c>
      <c r="L168" s="253">
        <v>0</v>
      </c>
      <c r="M168" s="251"/>
      <c r="N168" s="254">
        <f t="shared" si="15"/>
        <v>0</v>
      </c>
      <c r="O168" s="251"/>
      <c r="P168" s="251"/>
      <c r="Q168" s="251"/>
      <c r="R168" s="134"/>
      <c r="T168" s="165" t="s">
        <v>3</v>
      </c>
      <c r="U168" s="40" t="s">
        <v>39</v>
      </c>
      <c r="V168" s="32"/>
      <c r="W168" s="166">
        <f t="shared" si="16"/>
        <v>0</v>
      </c>
      <c r="X168" s="166">
        <v>0</v>
      </c>
      <c r="Y168" s="166">
        <f t="shared" si="17"/>
        <v>0</v>
      </c>
      <c r="Z168" s="166">
        <v>0</v>
      </c>
      <c r="AA168" s="167">
        <f t="shared" si="18"/>
        <v>0</v>
      </c>
      <c r="AR168" s="14" t="s">
        <v>212</v>
      </c>
      <c r="AT168" s="14" t="s">
        <v>217</v>
      </c>
      <c r="AU168" s="14" t="s">
        <v>9</v>
      </c>
      <c r="AY168" s="14" t="s">
        <v>196</v>
      </c>
      <c r="BE168" s="110">
        <f t="shared" si="19"/>
        <v>0</v>
      </c>
      <c r="BF168" s="110">
        <f t="shared" si="20"/>
        <v>0</v>
      </c>
      <c r="BG168" s="110">
        <f t="shared" si="21"/>
        <v>0</v>
      </c>
      <c r="BH168" s="110">
        <f t="shared" si="22"/>
        <v>0</v>
      </c>
      <c r="BI168" s="110">
        <f t="shared" si="23"/>
        <v>0</v>
      </c>
      <c r="BJ168" s="14" t="s">
        <v>9</v>
      </c>
      <c r="BK168" s="110">
        <f t="shared" si="24"/>
        <v>0</v>
      </c>
      <c r="BL168" s="14" t="s">
        <v>212</v>
      </c>
      <c r="BM168" s="14" t="s">
        <v>1090</v>
      </c>
    </row>
    <row r="169" spans="2:65" s="1" customFormat="1" ht="22.5" customHeight="1">
      <c r="B169" s="132"/>
      <c r="C169" s="168" t="s">
        <v>304</v>
      </c>
      <c r="D169" s="168" t="s">
        <v>217</v>
      </c>
      <c r="E169" s="169" t="s">
        <v>1091</v>
      </c>
      <c r="F169" s="252" t="s">
        <v>1092</v>
      </c>
      <c r="G169" s="251"/>
      <c r="H169" s="251"/>
      <c r="I169" s="251"/>
      <c r="J169" s="170" t="s">
        <v>906</v>
      </c>
      <c r="K169" s="171">
        <v>13.514</v>
      </c>
      <c r="L169" s="253">
        <v>0</v>
      </c>
      <c r="M169" s="251"/>
      <c r="N169" s="254">
        <f t="shared" si="15"/>
        <v>0</v>
      </c>
      <c r="O169" s="251"/>
      <c r="P169" s="251"/>
      <c r="Q169" s="251"/>
      <c r="R169" s="134"/>
      <c r="T169" s="165" t="s">
        <v>3</v>
      </c>
      <c r="U169" s="40" t="s">
        <v>39</v>
      </c>
      <c r="V169" s="32"/>
      <c r="W169" s="166">
        <f t="shared" si="16"/>
        <v>0</v>
      </c>
      <c r="X169" s="166">
        <v>0</v>
      </c>
      <c r="Y169" s="166">
        <f t="shared" si="17"/>
        <v>0</v>
      </c>
      <c r="Z169" s="166">
        <v>0</v>
      </c>
      <c r="AA169" s="167">
        <f t="shared" si="18"/>
        <v>0</v>
      </c>
      <c r="AR169" s="14" t="s">
        <v>212</v>
      </c>
      <c r="AT169" s="14" t="s">
        <v>217</v>
      </c>
      <c r="AU169" s="14" t="s">
        <v>9</v>
      </c>
      <c r="AY169" s="14" t="s">
        <v>196</v>
      </c>
      <c r="BE169" s="110">
        <f t="shared" si="19"/>
        <v>0</v>
      </c>
      <c r="BF169" s="110">
        <f t="shared" si="20"/>
        <v>0</v>
      </c>
      <c r="BG169" s="110">
        <f t="shared" si="21"/>
        <v>0</v>
      </c>
      <c r="BH169" s="110">
        <f t="shared" si="22"/>
        <v>0</v>
      </c>
      <c r="BI169" s="110">
        <f t="shared" si="23"/>
        <v>0</v>
      </c>
      <c r="BJ169" s="14" t="s">
        <v>9</v>
      </c>
      <c r="BK169" s="110">
        <f t="shared" si="24"/>
        <v>0</v>
      </c>
      <c r="BL169" s="14" t="s">
        <v>212</v>
      </c>
      <c r="BM169" s="14" t="s">
        <v>1093</v>
      </c>
    </row>
    <row r="170" spans="2:65" s="1" customFormat="1" ht="22.5" customHeight="1">
      <c r="B170" s="132"/>
      <c r="C170" s="168" t="s">
        <v>202</v>
      </c>
      <c r="D170" s="168" t="s">
        <v>217</v>
      </c>
      <c r="E170" s="169" t="s">
        <v>1094</v>
      </c>
      <c r="F170" s="252" t="s">
        <v>1095</v>
      </c>
      <c r="G170" s="251"/>
      <c r="H170" s="251"/>
      <c r="I170" s="251"/>
      <c r="J170" s="170" t="s">
        <v>906</v>
      </c>
      <c r="K170" s="171">
        <v>121.626</v>
      </c>
      <c r="L170" s="253">
        <v>0</v>
      </c>
      <c r="M170" s="251"/>
      <c r="N170" s="254">
        <f t="shared" si="15"/>
        <v>0</v>
      </c>
      <c r="O170" s="251"/>
      <c r="P170" s="251"/>
      <c r="Q170" s="251"/>
      <c r="R170" s="134"/>
      <c r="T170" s="165" t="s">
        <v>3</v>
      </c>
      <c r="U170" s="40" t="s">
        <v>39</v>
      </c>
      <c r="V170" s="32"/>
      <c r="W170" s="166">
        <f t="shared" si="16"/>
        <v>0</v>
      </c>
      <c r="X170" s="166">
        <v>0</v>
      </c>
      <c r="Y170" s="166">
        <f t="shared" si="17"/>
        <v>0</v>
      </c>
      <c r="Z170" s="166">
        <v>0</v>
      </c>
      <c r="AA170" s="167">
        <f t="shared" si="18"/>
        <v>0</v>
      </c>
      <c r="AR170" s="14" t="s">
        <v>212</v>
      </c>
      <c r="AT170" s="14" t="s">
        <v>217</v>
      </c>
      <c r="AU170" s="14" t="s">
        <v>9</v>
      </c>
      <c r="AY170" s="14" t="s">
        <v>196</v>
      </c>
      <c r="BE170" s="110">
        <f t="shared" si="19"/>
        <v>0</v>
      </c>
      <c r="BF170" s="110">
        <f t="shared" si="20"/>
        <v>0</v>
      </c>
      <c r="BG170" s="110">
        <f t="shared" si="21"/>
        <v>0</v>
      </c>
      <c r="BH170" s="110">
        <f t="shared" si="22"/>
        <v>0</v>
      </c>
      <c r="BI170" s="110">
        <f t="shared" si="23"/>
        <v>0</v>
      </c>
      <c r="BJ170" s="14" t="s">
        <v>9</v>
      </c>
      <c r="BK170" s="110">
        <f t="shared" si="24"/>
        <v>0</v>
      </c>
      <c r="BL170" s="14" t="s">
        <v>212</v>
      </c>
      <c r="BM170" s="14" t="s">
        <v>1096</v>
      </c>
    </row>
    <row r="171" spans="2:65" s="1" customFormat="1" ht="22.5" customHeight="1">
      <c r="B171" s="132"/>
      <c r="C171" s="168" t="s">
        <v>312</v>
      </c>
      <c r="D171" s="168" t="s">
        <v>217</v>
      </c>
      <c r="E171" s="169" t="s">
        <v>1097</v>
      </c>
      <c r="F171" s="252" t="s">
        <v>1098</v>
      </c>
      <c r="G171" s="251"/>
      <c r="H171" s="251"/>
      <c r="I171" s="251"/>
      <c r="J171" s="170" t="s">
        <v>906</v>
      </c>
      <c r="K171" s="171">
        <v>13.514</v>
      </c>
      <c r="L171" s="253">
        <v>0</v>
      </c>
      <c r="M171" s="251"/>
      <c r="N171" s="254">
        <f t="shared" si="15"/>
        <v>0</v>
      </c>
      <c r="O171" s="251"/>
      <c r="P171" s="251"/>
      <c r="Q171" s="251"/>
      <c r="R171" s="134"/>
      <c r="T171" s="165" t="s">
        <v>3</v>
      </c>
      <c r="U171" s="40" t="s">
        <v>39</v>
      </c>
      <c r="V171" s="32"/>
      <c r="W171" s="166">
        <f t="shared" si="16"/>
        <v>0</v>
      </c>
      <c r="X171" s="166">
        <v>0</v>
      </c>
      <c r="Y171" s="166">
        <f t="shared" si="17"/>
        <v>0</v>
      </c>
      <c r="Z171" s="166">
        <v>0</v>
      </c>
      <c r="AA171" s="167">
        <f t="shared" si="18"/>
        <v>0</v>
      </c>
      <c r="AR171" s="14" t="s">
        <v>212</v>
      </c>
      <c r="AT171" s="14" t="s">
        <v>217</v>
      </c>
      <c r="AU171" s="14" t="s">
        <v>9</v>
      </c>
      <c r="AY171" s="14" t="s">
        <v>196</v>
      </c>
      <c r="BE171" s="110">
        <f t="shared" si="19"/>
        <v>0</v>
      </c>
      <c r="BF171" s="110">
        <f t="shared" si="20"/>
        <v>0</v>
      </c>
      <c r="BG171" s="110">
        <f t="shared" si="21"/>
        <v>0</v>
      </c>
      <c r="BH171" s="110">
        <f t="shared" si="22"/>
        <v>0</v>
      </c>
      <c r="BI171" s="110">
        <f t="shared" si="23"/>
        <v>0</v>
      </c>
      <c r="BJ171" s="14" t="s">
        <v>9</v>
      </c>
      <c r="BK171" s="110">
        <f t="shared" si="24"/>
        <v>0</v>
      </c>
      <c r="BL171" s="14" t="s">
        <v>212</v>
      </c>
      <c r="BM171" s="14" t="s">
        <v>1099</v>
      </c>
    </row>
    <row r="172" spans="2:65" s="1" customFormat="1" ht="22.5" customHeight="1">
      <c r="B172" s="132"/>
      <c r="C172" s="168" t="s">
        <v>316</v>
      </c>
      <c r="D172" s="168" t="s">
        <v>217</v>
      </c>
      <c r="E172" s="169" t="s">
        <v>1100</v>
      </c>
      <c r="F172" s="252" t="s">
        <v>1101</v>
      </c>
      <c r="G172" s="251"/>
      <c r="H172" s="251"/>
      <c r="I172" s="251"/>
      <c r="J172" s="170" t="s">
        <v>906</v>
      </c>
      <c r="K172" s="171">
        <v>108.112</v>
      </c>
      <c r="L172" s="253">
        <v>0</v>
      </c>
      <c r="M172" s="251"/>
      <c r="N172" s="254">
        <f t="shared" si="15"/>
        <v>0</v>
      </c>
      <c r="O172" s="251"/>
      <c r="P172" s="251"/>
      <c r="Q172" s="251"/>
      <c r="R172" s="134"/>
      <c r="T172" s="165" t="s">
        <v>3</v>
      </c>
      <c r="U172" s="40" t="s">
        <v>39</v>
      </c>
      <c r="V172" s="32"/>
      <c r="W172" s="166">
        <f t="shared" si="16"/>
        <v>0</v>
      </c>
      <c r="X172" s="166">
        <v>0</v>
      </c>
      <c r="Y172" s="166">
        <f t="shared" si="17"/>
        <v>0</v>
      </c>
      <c r="Z172" s="166">
        <v>0</v>
      </c>
      <c r="AA172" s="167">
        <f t="shared" si="18"/>
        <v>0</v>
      </c>
      <c r="AR172" s="14" t="s">
        <v>212</v>
      </c>
      <c r="AT172" s="14" t="s">
        <v>217</v>
      </c>
      <c r="AU172" s="14" t="s">
        <v>9</v>
      </c>
      <c r="AY172" s="14" t="s">
        <v>196</v>
      </c>
      <c r="BE172" s="110">
        <f t="shared" si="19"/>
        <v>0</v>
      </c>
      <c r="BF172" s="110">
        <f t="shared" si="20"/>
        <v>0</v>
      </c>
      <c r="BG172" s="110">
        <f t="shared" si="21"/>
        <v>0</v>
      </c>
      <c r="BH172" s="110">
        <f t="shared" si="22"/>
        <v>0</v>
      </c>
      <c r="BI172" s="110">
        <f t="shared" si="23"/>
        <v>0</v>
      </c>
      <c r="BJ172" s="14" t="s">
        <v>9</v>
      </c>
      <c r="BK172" s="110">
        <f t="shared" si="24"/>
        <v>0</v>
      </c>
      <c r="BL172" s="14" t="s">
        <v>212</v>
      </c>
      <c r="BM172" s="14" t="s">
        <v>1102</v>
      </c>
    </row>
    <row r="173" spans="2:65" s="1" customFormat="1" ht="22.5" customHeight="1">
      <c r="B173" s="132"/>
      <c r="C173" s="168" t="s">
        <v>320</v>
      </c>
      <c r="D173" s="168" t="s">
        <v>217</v>
      </c>
      <c r="E173" s="169" t="s">
        <v>1103</v>
      </c>
      <c r="F173" s="252" t="s">
        <v>1104</v>
      </c>
      <c r="G173" s="251"/>
      <c r="H173" s="251"/>
      <c r="I173" s="251"/>
      <c r="J173" s="170" t="s">
        <v>1105</v>
      </c>
      <c r="K173" s="171">
        <v>13.514</v>
      </c>
      <c r="L173" s="253">
        <v>0</v>
      </c>
      <c r="M173" s="251"/>
      <c r="N173" s="254">
        <f t="shared" si="15"/>
        <v>0</v>
      </c>
      <c r="O173" s="251"/>
      <c r="P173" s="251"/>
      <c r="Q173" s="251"/>
      <c r="R173" s="134"/>
      <c r="T173" s="165" t="s">
        <v>3</v>
      </c>
      <c r="U173" s="40" t="s">
        <v>39</v>
      </c>
      <c r="V173" s="32"/>
      <c r="W173" s="166">
        <f t="shared" si="16"/>
        <v>0</v>
      </c>
      <c r="X173" s="166">
        <v>0</v>
      </c>
      <c r="Y173" s="166">
        <f t="shared" si="17"/>
        <v>0</v>
      </c>
      <c r="Z173" s="166">
        <v>0</v>
      </c>
      <c r="AA173" s="167">
        <f t="shared" si="18"/>
        <v>0</v>
      </c>
      <c r="AR173" s="14" t="s">
        <v>212</v>
      </c>
      <c r="AT173" s="14" t="s">
        <v>217</v>
      </c>
      <c r="AU173" s="14" t="s">
        <v>9</v>
      </c>
      <c r="AY173" s="14" t="s">
        <v>196</v>
      </c>
      <c r="BE173" s="110">
        <f t="shared" si="19"/>
        <v>0</v>
      </c>
      <c r="BF173" s="110">
        <f t="shared" si="20"/>
        <v>0</v>
      </c>
      <c r="BG173" s="110">
        <f t="shared" si="21"/>
        <v>0</v>
      </c>
      <c r="BH173" s="110">
        <f t="shared" si="22"/>
        <v>0</v>
      </c>
      <c r="BI173" s="110">
        <f t="shared" si="23"/>
        <v>0</v>
      </c>
      <c r="BJ173" s="14" t="s">
        <v>9</v>
      </c>
      <c r="BK173" s="110">
        <f t="shared" si="24"/>
        <v>0</v>
      </c>
      <c r="BL173" s="14" t="s">
        <v>212</v>
      </c>
      <c r="BM173" s="14" t="s">
        <v>1106</v>
      </c>
    </row>
    <row r="174" spans="2:65" s="1" customFormat="1" ht="22.5" customHeight="1">
      <c r="B174" s="132"/>
      <c r="C174" s="168" t="s">
        <v>419</v>
      </c>
      <c r="D174" s="168" t="s">
        <v>217</v>
      </c>
      <c r="E174" s="169" t="s">
        <v>1107</v>
      </c>
      <c r="F174" s="252" t="s">
        <v>1108</v>
      </c>
      <c r="G174" s="251"/>
      <c r="H174" s="251"/>
      <c r="I174" s="251"/>
      <c r="J174" s="170" t="s">
        <v>1068</v>
      </c>
      <c r="K174" s="171">
        <v>1</v>
      </c>
      <c r="L174" s="253">
        <v>0</v>
      </c>
      <c r="M174" s="251"/>
      <c r="N174" s="254">
        <f t="shared" si="15"/>
        <v>0</v>
      </c>
      <c r="O174" s="251"/>
      <c r="P174" s="251"/>
      <c r="Q174" s="251"/>
      <c r="R174" s="134"/>
      <c r="T174" s="165" t="s">
        <v>3</v>
      </c>
      <c r="U174" s="40" t="s">
        <v>39</v>
      </c>
      <c r="V174" s="32"/>
      <c r="W174" s="166">
        <f t="shared" si="16"/>
        <v>0</v>
      </c>
      <c r="X174" s="166">
        <v>0</v>
      </c>
      <c r="Y174" s="166">
        <f t="shared" si="17"/>
        <v>0</v>
      </c>
      <c r="Z174" s="166">
        <v>0</v>
      </c>
      <c r="AA174" s="167">
        <f t="shared" si="18"/>
        <v>0</v>
      </c>
      <c r="AR174" s="14" t="s">
        <v>212</v>
      </c>
      <c r="AT174" s="14" t="s">
        <v>217</v>
      </c>
      <c r="AU174" s="14" t="s">
        <v>9</v>
      </c>
      <c r="AY174" s="14" t="s">
        <v>196</v>
      </c>
      <c r="BE174" s="110">
        <f t="shared" si="19"/>
        <v>0</v>
      </c>
      <c r="BF174" s="110">
        <f t="shared" si="20"/>
        <v>0</v>
      </c>
      <c r="BG174" s="110">
        <f t="shared" si="21"/>
        <v>0</v>
      </c>
      <c r="BH174" s="110">
        <f t="shared" si="22"/>
        <v>0</v>
      </c>
      <c r="BI174" s="110">
        <f t="shared" si="23"/>
        <v>0</v>
      </c>
      <c r="BJ174" s="14" t="s">
        <v>9</v>
      </c>
      <c r="BK174" s="110">
        <f t="shared" si="24"/>
        <v>0</v>
      </c>
      <c r="BL174" s="14" t="s">
        <v>212</v>
      </c>
      <c r="BM174" s="14" t="s">
        <v>1109</v>
      </c>
    </row>
    <row r="175" spans="2:63" s="10" customFormat="1" ht="37.35" customHeight="1">
      <c r="B175" s="150"/>
      <c r="C175" s="151"/>
      <c r="D175" s="152" t="s">
        <v>997</v>
      </c>
      <c r="E175" s="152"/>
      <c r="F175" s="152"/>
      <c r="G175" s="152"/>
      <c r="H175" s="152"/>
      <c r="I175" s="152"/>
      <c r="J175" s="152"/>
      <c r="K175" s="152"/>
      <c r="L175" s="152"/>
      <c r="M175" s="152"/>
      <c r="N175" s="266">
        <f>BK175</f>
        <v>0</v>
      </c>
      <c r="O175" s="267"/>
      <c r="P175" s="267"/>
      <c r="Q175" s="267"/>
      <c r="R175" s="153"/>
      <c r="T175" s="154"/>
      <c r="U175" s="151"/>
      <c r="V175" s="151"/>
      <c r="W175" s="155">
        <f>W176</f>
        <v>0</v>
      </c>
      <c r="X175" s="151"/>
      <c r="Y175" s="155">
        <f>Y176</f>
        <v>0</v>
      </c>
      <c r="Z175" s="151"/>
      <c r="AA175" s="156">
        <f>AA176</f>
        <v>0</v>
      </c>
      <c r="AR175" s="157" t="s">
        <v>9</v>
      </c>
      <c r="AT175" s="158" t="s">
        <v>73</v>
      </c>
      <c r="AU175" s="158" t="s">
        <v>74</v>
      </c>
      <c r="AY175" s="157" t="s">
        <v>196</v>
      </c>
      <c r="BK175" s="159">
        <f>BK176</f>
        <v>0</v>
      </c>
    </row>
    <row r="176" spans="2:65" s="1" customFormat="1" ht="22.5" customHeight="1">
      <c r="B176" s="132"/>
      <c r="C176" s="168" t="s">
        <v>325</v>
      </c>
      <c r="D176" s="168" t="s">
        <v>217</v>
      </c>
      <c r="E176" s="169" t="s">
        <v>1110</v>
      </c>
      <c r="F176" s="252" t="s">
        <v>1111</v>
      </c>
      <c r="G176" s="251"/>
      <c r="H176" s="251"/>
      <c r="I176" s="251"/>
      <c r="J176" s="170" t="s">
        <v>906</v>
      </c>
      <c r="K176" s="171">
        <v>44.965</v>
      </c>
      <c r="L176" s="253">
        <v>0</v>
      </c>
      <c r="M176" s="251"/>
      <c r="N176" s="254">
        <f>ROUND(L176*K176,0)</f>
        <v>0</v>
      </c>
      <c r="O176" s="251"/>
      <c r="P176" s="251"/>
      <c r="Q176" s="251"/>
      <c r="R176" s="134"/>
      <c r="T176" s="165" t="s">
        <v>3</v>
      </c>
      <c r="U176" s="40" t="s">
        <v>39</v>
      </c>
      <c r="V176" s="32"/>
      <c r="W176" s="166">
        <f>V176*K176</f>
        <v>0</v>
      </c>
      <c r="X176" s="166">
        <v>0</v>
      </c>
      <c r="Y176" s="166">
        <f>X176*K176</f>
        <v>0</v>
      </c>
      <c r="Z176" s="166">
        <v>0</v>
      </c>
      <c r="AA176" s="167">
        <f>Z176*K176</f>
        <v>0</v>
      </c>
      <c r="AR176" s="14" t="s">
        <v>212</v>
      </c>
      <c r="AT176" s="14" t="s">
        <v>217</v>
      </c>
      <c r="AU176" s="14" t="s">
        <v>9</v>
      </c>
      <c r="AY176" s="14" t="s">
        <v>196</v>
      </c>
      <c r="BE176" s="110">
        <f>IF(U176="základní",N176,0)</f>
        <v>0</v>
      </c>
      <c r="BF176" s="110">
        <f>IF(U176="snížená",N176,0)</f>
        <v>0</v>
      </c>
      <c r="BG176" s="110">
        <f>IF(U176="zákl. přenesená",N176,0)</f>
        <v>0</v>
      </c>
      <c r="BH176" s="110">
        <f>IF(U176="sníž. přenesená",N176,0)</f>
        <v>0</v>
      </c>
      <c r="BI176" s="110">
        <f>IF(U176="nulová",N176,0)</f>
        <v>0</v>
      </c>
      <c r="BJ176" s="14" t="s">
        <v>9</v>
      </c>
      <c r="BK176" s="110">
        <f>ROUND(L176*K176,0)</f>
        <v>0</v>
      </c>
      <c r="BL176" s="14" t="s">
        <v>212</v>
      </c>
      <c r="BM176" s="14" t="s">
        <v>1112</v>
      </c>
    </row>
    <row r="177" spans="2:63" s="10" customFormat="1" ht="37.35" customHeight="1">
      <c r="B177" s="150"/>
      <c r="C177" s="151"/>
      <c r="D177" s="152" t="s">
        <v>998</v>
      </c>
      <c r="E177" s="152"/>
      <c r="F177" s="152"/>
      <c r="G177" s="152"/>
      <c r="H177" s="152"/>
      <c r="I177" s="152"/>
      <c r="J177" s="152"/>
      <c r="K177" s="152"/>
      <c r="L177" s="152"/>
      <c r="M177" s="152"/>
      <c r="N177" s="266">
        <f>BK177</f>
        <v>0</v>
      </c>
      <c r="O177" s="267"/>
      <c r="P177" s="267"/>
      <c r="Q177" s="267"/>
      <c r="R177" s="153"/>
      <c r="T177" s="154"/>
      <c r="U177" s="151"/>
      <c r="V177" s="151"/>
      <c r="W177" s="155">
        <f>SUM(W178:W181)</f>
        <v>0</v>
      </c>
      <c r="X177" s="151"/>
      <c r="Y177" s="155">
        <f>SUM(Y178:Y181)</f>
        <v>0</v>
      </c>
      <c r="Z177" s="151"/>
      <c r="AA177" s="156">
        <f>SUM(AA178:AA181)</f>
        <v>0</v>
      </c>
      <c r="AR177" s="157" t="s">
        <v>84</v>
      </c>
      <c r="AT177" s="158" t="s">
        <v>73</v>
      </c>
      <c r="AU177" s="158" t="s">
        <v>74</v>
      </c>
      <c r="AY177" s="157" t="s">
        <v>196</v>
      </c>
      <c r="BK177" s="159">
        <f>SUM(BK178:BK181)</f>
        <v>0</v>
      </c>
    </row>
    <row r="178" spans="2:65" s="1" customFormat="1" ht="22.5" customHeight="1">
      <c r="B178" s="132"/>
      <c r="C178" s="168" t="s">
        <v>345</v>
      </c>
      <c r="D178" s="168" t="s">
        <v>217</v>
      </c>
      <c r="E178" s="169" t="s">
        <v>1113</v>
      </c>
      <c r="F178" s="252" t="s">
        <v>1114</v>
      </c>
      <c r="G178" s="251"/>
      <c r="H178" s="251"/>
      <c r="I178" s="251"/>
      <c r="J178" s="170" t="s">
        <v>307</v>
      </c>
      <c r="K178" s="171">
        <v>13.012</v>
      </c>
      <c r="L178" s="253">
        <v>0</v>
      </c>
      <c r="M178" s="251"/>
      <c r="N178" s="254">
        <f>ROUND(L178*K178,0)</f>
        <v>0</v>
      </c>
      <c r="O178" s="251"/>
      <c r="P178" s="251"/>
      <c r="Q178" s="251"/>
      <c r="R178" s="134"/>
      <c r="T178" s="165" t="s">
        <v>3</v>
      </c>
      <c r="U178" s="40" t="s">
        <v>39</v>
      </c>
      <c r="V178" s="32"/>
      <c r="W178" s="166">
        <f>V178*K178</f>
        <v>0</v>
      </c>
      <c r="X178" s="166">
        <v>0</v>
      </c>
      <c r="Y178" s="166">
        <f>X178*K178</f>
        <v>0</v>
      </c>
      <c r="Z178" s="166">
        <v>0</v>
      </c>
      <c r="AA178" s="167">
        <f>Z178*K178</f>
        <v>0</v>
      </c>
      <c r="AR178" s="14" t="s">
        <v>203</v>
      </c>
      <c r="AT178" s="14" t="s">
        <v>217</v>
      </c>
      <c r="AU178" s="14" t="s">
        <v>9</v>
      </c>
      <c r="AY178" s="14" t="s">
        <v>196</v>
      </c>
      <c r="BE178" s="110">
        <f>IF(U178="základní",N178,0)</f>
        <v>0</v>
      </c>
      <c r="BF178" s="110">
        <f>IF(U178="snížená",N178,0)</f>
        <v>0</v>
      </c>
      <c r="BG178" s="110">
        <f>IF(U178="zákl. přenesená",N178,0)</f>
        <v>0</v>
      </c>
      <c r="BH178" s="110">
        <f>IF(U178="sníž. přenesená",N178,0)</f>
        <v>0</v>
      </c>
      <c r="BI178" s="110">
        <f>IF(U178="nulová",N178,0)</f>
        <v>0</v>
      </c>
      <c r="BJ178" s="14" t="s">
        <v>9</v>
      </c>
      <c r="BK178" s="110">
        <f>ROUND(L178*K178,0)</f>
        <v>0</v>
      </c>
      <c r="BL178" s="14" t="s">
        <v>203</v>
      </c>
      <c r="BM178" s="14" t="s">
        <v>1115</v>
      </c>
    </row>
    <row r="179" spans="2:65" s="1" customFormat="1" ht="22.5" customHeight="1">
      <c r="B179" s="132"/>
      <c r="C179" s="168" t="s">
        <v>341</v>
      </c>
      <c r="D179" s="168" t="s">
        <v>217</v>
      </c>
      <c r="E179" s="169" t="s">
        <v>1116</v>
      </c>
      <c r="F179" s="252" t="s">
        <v>1117</v>
      </c>
      <c r="G179" s="251"/>
      <c r="H179" s="251"/>
      <c r="I179" s="251"/>
      <c r="J179" s="170" t="s">
        <v>307</v>
      </c>
      <c r="K179" s="171">
        <v>8.675</v>
      </c>
      <c r="L179" s="253">
        <v>0</v>
      </c>
      <c r="M179" s="251"/>
      <c r="N179" s="254">
        <f>ROUND(L179*K179,0)</f>
        <v>0</v>
      </c>
      <c r="O179" s="251"/>
      <c r="P179" s="251"/>
      <c r="Q179" s="251"/>
      <c r="R179" s="134"/>
      <c r="T179" s="165" t="s">
        <v>3</v>
      </c>
      <c r="U179" s="40" t="s">
        <v>39</v>
      </c>
      <c r="V179" s="32"/>
      <c r="W179" s="166">
        <f>V179*K179</f>
        <v>0</v>
      </c>
      <c r="X179" s="166">
        <v>0</v>
      </c>
      <c r="Y179" s="166">
        <f>X179*K179</f>
        <v>0</v>
      </c>
      <c r="Z179" s="166">
        <v>0</v>
      </c>
      <c r="AA179" s="167">
        <f>Z179*K179</f>
        <v>0</v>
      </c>
      <c r="AR179" s="14" t="s">
        <v>203</v>
      </c>
      <c r="AT179" s="14" t="s">
        <v>217</v>
      </c>
      <c r="AU179" s="14" t="s">
        <v>9</v>
      </c>
      <c r="AY179" s="14" t="s">
        <v>196</v>
      </c>
      <c r="BE179" s="110">
        <f>IF(U179="základní",N179,0)</f>
        <v>0</v>
      </c>
      <c r="BF179" s="110">
        <f>IF(U179="snížená",N179,0)</f>
        <v>0</v>
      </c>
      <c r="BG179" s="110">
        <f>IF(U179="zákl. přenesená",N179,0)</f>
        <v>0</v>
      </c>
      <c r="BH179" s="110">
        <f>IF(U179="sníž. přenesená",N179,0)</f>
        <v>0</v>
      </c>
      <c r="BI179" s="110">
        <f>IF(U179="nulová",N179,0)</f>
        <v>0</v>
      </c>
      <c r="BJ179" s="14" t="s">
        <v>9</v>
      </c>
      <c r="BK179" s="110">
        <f>ROUND(L179*K179,0)</f>
        <v>0</v>
      </c>
      <c r="BL179" s="14" t="s">
        <v>203</v>
      </c>
      <c r="BM179" s="14" t="s">
        <v>1118</v>
      </c>
    </row>
    <row r="180" spans="2:65" s="1" customFormat="1" ht="22.5" customHeight="1">
      <c r="B180" s="132"/>
      <c r="C180" s="168" t="s">
        <v>337</v>
      </c>
      <c r="D180" s="168" t="s">
        <v>217</v>
      </c>
      <c r="E180" s="169" t="s">
        <v>1119</v>
      </c>
      <c r="F180" s="252" t="s">
        <v>1120</v>
      </c>
      <c r="G180" s="251"/>
      <c r="H180" s="251"/>
      <c r="I180" s="251"/>
      <c r="J180" s="170" t="s">
        <v>612</v>
      </c>
      <c r="K180" s="171">
        <v>86.745</v>
      </c>
      <c r="L180" s="253">
        <v>0</v>
      </c>
      <c r="M180" s="251"/>
      <c r="N180" s="254">
        <f>ROUND(L180*K180,0)</f>
        <v>0</v>
      </c>
      <c r="O180" s="251"/>
      <c r="P180" s="251"/>
      <c r="Q180" s="251"/>
      <c r="R180" s="134"/>
      <c r="T180" s="165" t="s">
        <v>3</v>
      </c>
      <c r="U180" s="40" t="s">
        <v>39</v>
      </c>
      <c r="V180" s="32"/>
      <c r="W180" s="166">
        <f>V180*K180</f>
        <v>0</v>
      </c>
      <c r="X180" s="166">
        <v>0</v>
      </c>
      <c r="Y180" s="166">
        <f>X180*K180</f>
        <v>0</v>
      </c>
      <c r="Z180" s="166">
        <v>0</v>
      </c>
      <c r="AA180" s="167">
        <f>Z180*K180</f>
        <v>0</v>
      </c>
      <c r="AR180" s="14" t="s">
        <v>203</v>
      </c>
      <c r="AT180" s="14" t="s">
        <v>217</v>
      </c>
      <c r="AU180" s="14" t="s">
        <v>9</v>
      </c>
      <c r="AY180" s="14" t="s">
        <v>196</v>
      </c>
      <c r="BE180" s="110">
        <f>IF(U180="základní",N180,0)</f>
        <v>0</v>
      </c>
      <c r="BF180" s="110">
        <f>IF(U180="snížená",N180,0)</f>
        <v>0</v>
      </c>
      <c r="BG180" s="110">
        <f>IF(U180="zákl. přenesená",N180,0)</f>
        <v>0</v>
      </c>
      <c r="BH180" s="110">
        <f>IF(U180="sníž. přenesená",N180,0)</f>
        <v>0</v>
      </c>
      <c r="BI180" s="110">
        <f>IF(U180="nulová",N180,0)</f>
        <v>0</v>
      </c>
      <c r="BJ180" s="14" t="s">
        <v>9</v>
      </c>
      <c r="BK180" s="110">
        <f>ROUND(L180*K180,0)</f>
        <v>0</v>
      </c>
      <c r="BL180" s="14" t="s">
        <v>203</v>
      </c>
      <c r="BM180" s="14" t="s">
        <v>1121</v>
      </c>
    </row>
    <row r="181" spans="2:65" s="1" customFormat="1" ht="31.5" customHeight="1">
      <c r="B181" s="132"/>
      <c r="C181" s="168" t="s">
        <v>268</v>
      </c>
      <c r="D181" s="168" t="s">
        <v>217</v>
      </c>
      <c r="E181" s="169" t="s">
        <v>1122</v>
      </c>
      <c r="F181" s="252" t="s">
        <v>1123</v>
      </c>
      <c r="G181" s="251"/>
      <c r="H181" s="251"/>
      <c r="I181" s="251"/>
      <c r="J181" s="170" t="s">
        <v>224</v>
      </c>
      <c r="K181" s="172">
        <v>0</v>
      </c>
      <c r="L181" s="253">
        <v>0</v>
      </c>
      <c r="M181" s="251"/>
      <c r="N181" s="254">
        <f>ROUND(L181*K181,0)</f>
        <v>0</v>
      </c>
      <c r="O181" s="251"/>
      <c r="P181" s="251"/>
      <c r="Q181" s="251"/>
      <c r="R181" s="134"/>
      <c r="T181" s="165" t="s">
        <v>3</v>
      </c>
      <c r="U181" s="40" t="s">
        <v>39</v>
      </c>
      <c r="V181" s="32"/>
      <c r="W181" s="166">
        <f>V181*K181</f>
        <v>0</v>
      </c>
      <c r="X181" s="166">
        <v>0</v>
      </c>
      <c r="Y181" s="166">
        <f>X181*K181</f>
        <v>0</v>
      </c>
      <c r="Z181" s="166">
        <v>0</v>
      </c>
      <c r="AA181" s="167">
        <f>Z181*K181</f>
        <v>0</v>
      </c>
      <c r="AR181" s="14" t="s">
        <v>203</v>
      </c>
      <c r="AT181" s="14" t="s">
        <v>217</v>
      </c>
      <c r="AU181" s="14" t="s">
        <v>9</v>
      </c>
      <c r="AY181" s="14" t="s">
        <v>196</v>
      </c>
      <c r="BE181" s="110">
        <f>IF(U181="základní",N181,0)</f>
        <v>0</v>
      </c>
      <c r="BF181" s="110">
        <f>IF(U181="snížená",N181,0)</f>
        <v>0</v>
      </c>
      <c r="BG181" s="110">
        <f>IF(U181="zákl. přenesená",N181,0)</f>
        <v>0</v>
      </c>
      <c r="BH181" s="110">
        <f>IF(U181="sníž. přenesená",N181,0)</f>
        <v>0</v>
      </c>
      <c r="BI181" s="110">
        <f>IF(U181="nulová",N181,0)</f>
        <v>0</v>
      </c>
      <c r="BJ181" s="14" t="s">
        <v>9</v>
      </c>
      <c r="BK181" s="110">
        <f>ROUND(L181*K181,0)</f>
        <v>0</v>
      </c>
      <c r="BL181" s="14" t="s">
        <v>203</v>
      </c>
      <c r="BM181" s="14" t="s">
        <v>1124</v>
      </c>
    </row>
    <row r="182" spans="2:63" s="10" customFormat="1" ht="37.35" customHeight="1">
      <c r="B182" s="150"/>
      <c r="C182" s="151"/>
      <c r="D182" s="152" t="s">
        <v>999</v>
      </c>
      <c r="E182" s="152"/>
      <c r="F182" s="152"/>
      <c r="G182" s="152"/>
      <c r="H182" s="152"/>
      <c r="I182" s="152"/>
      <c r="J182" s="152"/>
      <c r="K182" s="152"/>
      <c r="L182" s="152"/>
      <c r="M182" s="152"/>
      <c r="N182" s="266">
        <f>BK182</f>
        <v>0</v>
      </c>
      <c r="O182" s="267"/>
      <c r="P182" s="267"/>
      <c r="Q182" s="267"/>
      <c r="R182" s="153"/>
      <c r="T182" s="154"/>
      <c r="U182" s="151"/>
      <c r="V182" s="151"/>
      <c r="W182" s="155">
        <f>SUM(W183:W186)</f>
        <v>0</v>
      </c>
      <c r="X182" s="151"/>
      <c r="Y182" s="155">
        <f>SUM(Y183:Y186)</f>
        <v>0</v>
      </c>
      <c r="Z182" s="151"/>
      <c r="AA182" s="156">
        <f>SUM(AA183:AA186)</f>
        <v>0</v>
      </c>
      <c r="AR182" s="157" t="s">
        <v>84</v>
      </c>
      <c r="AT182" s="158" t="s">
        <v>73</v>
      </c>
      <c r="AU182" s="158" t="s">
        <v>74</v>
      </c>
      <c r="AY182" s="157" t="s">
        <v>196</v>
      </c>
      <c r="BK182" s="159">
        <f>SUM(BK183:BK186)</f>
        <v>0</v>
      </c>
    </row>
    <row r="183" spans="2:65" s="1" customFormat="1" ht="22.5" customHeight="1">
      <c r="B183" s="132"/>
      <c r="C183" s="168" t="s">
        <v>288</v>
      </c>
      <c r="D183" s="168" t="s">
        <v>217</v>
      </c>
      <c r="E183" s="169" t="s">
        <v>1125</v>
      </c>
      <c r="F183" s="252" t="s">
        <v>1126</v>
      </c>
      <c r="G183" s="251"/>
      <c r="H183" s="251"/>
      <c r="I183" s="251"/>
      <c r="J183" s="170" t="s">
        <v>612</v>
      </c>
      <c r="K183" s="171">
        <v>31.207</v>
      </c>
      <c r="L183" s="253">
        <v>0</v>
      </c>
      <c r="M183" s="251"/>
      <c r="N183" s="254">
        <f>ROUND(L183*K183,0)</f>
        <v>0</v>
      </c>
      <c r="O183" s="251"/>
      <c r="P183" s="251"/>
      <c r="Q183" s="251"/>
      <c r="R183" s="134"/>
      <c r="T183" s="165" t="s">
        <v>3</v>
      </c>
      <c r="U183" s="40" t="s">
        <v>39</v>
      </c>
      <c r="V183" s="32"/>
      <c r="W183" s="166">
        <f>V183*K183</f>
        <v>0</v>
      </c>
      <c r="X183" s="166">
        <v>0</v>
      </c>
      <c r="Y183" s="166">
        <f>X183*K183</f>
        <v>0</v>
      </c>
      <c r="Z183" s="166">
        <v>0</v>
      </c>
      <c r="AA183" s="167">
        <f>Z183*K183</f>
        <v>0</v>
      </c>
      <c r="AR183" s="14" t="s">
        <v>203</v>
      </c>
      <c r="AT183" s="14" t="s">
        <v>217</v>
      </c>
      <c r="AU183" s="14" t="s">
        <v>9</v>
      </c>
      <c r="AY183" s="14" t="s">
        <v>196</v>
      </c>
      <c r="BE183" s="110">
        <f>IF(U183="základní",N183,0)</f>
        <v>0</v>
      </c>
      <c r="BF183" s="110">
        <f>IF(U183="snížená",N183,0)</f>
        <v>0</v>
      </c>
      <c r="BG183" s="110">
        <f>IF(U183="zákl. přenesená",N183,0)</f>
        <v>0</v>
      </c>
      <c r="BH183" s="110">
        <f>IF(U183="sníž. přenesená",N183,0)</f>
        <v>0</v>
      </c>
      <c r="BI183" s="110">
        <f>IF(U183="nulová",N183,0)</f>
        <v>0</v>
      </c>
      <c r="BJ183" s="14" t="s">
        <v>9</v>
      </c>
      <c r="BK183" s="110">
        <f>ROUND(L183*K183,0)</f>
        <v>0</v>
      </c>
      <c r="BL183" s="14" t="s">
        <v>203</v>
      </c>
      <c r="BM183" s="14" t="s">
        <v>1127</v>
      </c>
    </row>
    <row r="184" spans="2:65" s="1" customFormat="1" ht="22.5" customHeight="1">
      <c r="B184" s="132"/>
      <c r="C184" s="168" t="s">
        <v>197</v>
      </c>
      <c r="D184" s="168" t="s">
        <v>217</v>
      </c>
      <c r="E184" s="169" t="s">
        <v>1128</v>
      </c>
      <c r="F184" s="252" t="s">
        <v>1129</v>
      </c>
      <c r="G184" s="251"/>
      <c r="H184" s="251"/>
      <c r="I184" s="251"/>
      <c r="J184" s="170" t="s">
        <v>612</v>
      </c>
      <c r="K184" s="171">
        <v>28.373</v>
      </c>
      <c r="L184" s="253">
        <v>0</v>
      </c>
      <c r="M184" s="251"/>
      <c r="N184" s="254">
        <f>ROUND(L184*K184,0)</f>
        <v>0</v>
      </c>
      <c r="O184" s="251"/>
      <c r="P184" s="251"/>
      <c r="Q184" s="251"/>
      <c r="R184" s="134"/>
      <c r="T184" s="165" t="s">
        <v>3</v>
      </c>
      <c r="U184" s="40" t="s">
        <v>39</v>
      </c>
      <c r="V184" s="32"/>
      <c r="W184" s="166">
        <f>V184*K184</f>
        <v>0</v>
      </c>
      <c r="X184" s="166">
        <v>0</v>
      </c>
      <c r="Y184" s="166">
        <f>X184*K184</f>
        <v>0</v>
      </c>
      <c r="Z184" s="166">
        <v>0</v>
      </c>
      <c r="AA184" s="167">
        <f>Z184*K184</f>
        <v>0</v>
      </c>
      <c r="AR184" s="14" t="s">
        <v>203</v>
      </c>
      <c r="AT184" s="14" t="s">
        <v>217</v>
      </c>
      <c r="AU184" s="14" t="s">
        <v>9</v>
      </c>
      <c r="AY184" s="14" t="s">
        <v>196</v>
      </c>
      <c r="BE184" s="110">
        <f>IF(U184="základní",N184,0)</f>
        <v>0</v>
      </c>
      <c r="BF184" s="110">
        <f>IF(U184="snížená",N184,0)</f>
        <v>0</v>
      </c>
      <c r="BG184" s="110">
        <f>IF(U184="zákl. přenesená",N184,0)</f>
        <v>0</v>
      </c>
      <c r="BH184" s="110">
        <f>IF(U184="sníž. přenesená",N184,0)</f>
        <v>0</v>
      </c>
      <c r="BI184" s="110">
        <f>IF(U184="nulová",N184,0)</f>
        <v>0</v>
      </c>
      <c r="BJ184" s="14" t="s">
        <v>9</v>
      </c>
      <c r="BK184" s="110">
        <f>ROUND(L184*K184,0)</f>
        <v>0</v>
      </c>
      <c r="BL184" s="14" t="s">
        <v>203</v>
      </c>
      <c r="BM184" s="14" t="s">
        <v>1130</v>
      </c>
    </row>
    <row r="185" spans="2:65" s="1" customFormat="1" ht="22.5" customHeight="1">
      <c r="B185" s="132"/>
      <c r="C185" s="168" t="s">
        <v>260</v>
      </c>
      <c r="D185" s="168" t="s">
        <v>217</v>
      </c>
      <c r="E185" s="169" t="s">
        <v>1131</v>
      </c>
      <c r="F185" s="252" t="s">
        <v>1132</v>
      </c>
      <c r="G185" s="251"/>
      <c r="H185" s="251"/>
      <c r="I185" s="251"/>
      <c r="J185" s="170" t="s">
        <v>612</v>
      </c>
      <c r="K185" s="171">
        <v>31.21</v>
      </c>
      <c r="L185" s="253">
        <v>0</v>
      </c>
      <c r="M185" s="251"/>
      <c r="N185" s="254">
        <f>ROUND(L185*K185,0)</f>
        <v>0</v>
      </c>
      <c r="O185" s="251"/>
      <c r="P185" s="251"/>
      <c r="Q185" s="251"/>
      <c r="R185" s="134"/>
      <c r="T185" s="165" t="s">
        <v>3</v>
      </c>
      <c r="U185" s="40" t="s">
        <v>39</v>
      </c>
      <c r="V185" s="32"/>
      <c r="W185" s="166">
        <f>V185*K185</f>
        <v>0</v>
      </c>
      <c r="X185" s="166">
        <v>0</v>
      </c>
      <c r="Y185" s="166">
        <f>X185*K185</f>
        <v>0</v>
      </c>
      <c r="Z185" s="166">
        <v>0</v>
      </c>
      <c r="AA185" s="167">
        <f>Z185*K185</f>
        <v>0</v>
      </c>
      <c r="AR185" s="14" t="s">
        <v>203</v>
      </c>
      <c r="AT185" s="14" t="s">
        <v>217</v>
      </c>
      <c r="AU185" s="14" t="s">
        <v>9</v>
      </c>
      <c r="AY185" s="14" t="s">
        <v>196</v>
      </c>
      <c r="BE185" s="110">
        <f>IF(U185="základní",N185,0)</f>
        <v>0</v>
      </c>
      <c r="BF185" s="110">
        <f>IF(U185="snížená",N185,0)</f>
        <v>0</v>
      </c>
      <c r="BG185" s="110">
        <f>IF(U185="zákl. přenesená",N185,0)</f>
        <v>0</v>
      </c>
      <c r="BH185" s="110">
        <f>IF(U185="sníž. přenesená",N185,0)</f>
        <v>0</v>
      </c>
      <c r="BI185" s="110">
        <f>IF(U185="nulová",N185,0)</f>
        <v>0</v>
      </c>
      <c r="BJ185" s="14" t="s">
        <v>9</v>
      </c>
      <c r="BK185" s="110">
        <f>ROUND(L185*K185,0)</f>
        <v>0</v>
      </c>
      <c r="BL185" s="14" t="s">
        <v>203</v>
      </c>
      <c r="BM185" s="14" t="s">
        <v>1133</v>
      </c>
    </row>
    <row r="186" spans="2:65" s="1" customFormat="1" ht="22.5" customHeight="1">
      <c r="B186" s="132"/>
      <c r="C186" s="168" t="s">
        <v>208</v>
      </c>
      <c r="D186" s="168" t="s">
        <v>217</v>
      </c>
      <c r="E186" s="169" t="s">
        <v>1134</v>
      </c>
      <c r="F186" s="252" t="s">
        <v>1135</v>
      </c>
      <c r="G186" s="251"/>
      <c r="H186" s="251"/>
      <c r="I186" s="251"/>
      <c r="J186" s="170" t="s">
        <v>224</v>
      </c>
      <c r="K186" s="172">
        <v>0</v>
      </c>
      <c r="L186" s="253">
        <v>0</v>
      </c>
      <c r="M186" s="251"/>
      <c r="N186" s="254">
        <f>ROUND(L186*K186,0)</f>
        <v>0</v>
      </c>
      <c r="O186" s="251"/>
      <c r="P186" s="251"/>
      <c r="Q186" s="251"/>
      <c r="R186" s="134"/>
      <c r="T186" s="165" t="s">
        <v>3</v>
      </c>
      <c r="U186" s="40" t="s">
        <v>39</v>
      </c>
      <c r="V186" s="32"/>
      <c r="W186" s="166">
        <f>V186*K186</f>
        <v>0</v>
      </c>
      <c r="X186" s="166">
        <v>0</v>
      </c>
      <c r="Y186" s="166">
        <f>X186*K186</f>
        <v>0</v>
      </c>
      <c r="Z186" s="166">
        <v>0</v>
      </c>
      <c r="AA186" s="167">
        <f>Z186*K186</f>
        <v>0</v>
      </c>
      <c r="AR186" s="14" t="s">
        <v>203</v>
      </c>
      <c r="AT186" s="14" t="s">
        <v>217</v>
      </c>
      <c r="AU186" s="14" t="s">
        <v>9</v>
      </c>
      <c r="AY186" s="14" t="s">
        <v>196</v>
      </c>
      <c r="BE186" s="110">
        <f>IF(U186="základní",N186,0)</f>
        <v>0</v>
      </c>
      <c r="BF186" s="110">
        <f>IF(U186="snížená",N186,0)</f>
        <v>0</v>
      </c>
      <c r="BG186" s="110">
        <f>IF(U186="zákl. přenesená",N186,0)</f>
        <v>0</v>
      </c>
      <c r="BH186" s="110">
        <f>IF(U186="sníž. přenesená",N186,0)</f>
        <v>0</v>
      </c>
      <c r="BI186" s="110">
        <f>IF(U186="nulová",N186,0)</f>
        <v>0</v>
      </c>
      <c r="BJ186" s="14" t="s">
        <v>9</v>
      </c>
      <c r="BK186" s="110">
        <f>ROUND(L186*K186,0)</f>
        <v>0</v>
      </c>
      <c r="BL186" s="14" t="s">
        <v>203</v>
      </c>
      <c r="BM186" s="14" t="s">
        <v>1136</v>
      </c>
    </row>
    <row r="187" spans="2:63" s="10" customFormat="1" ht="37.35" customHeight="1">
      <c r="B187" s="150"/>
      <c r="C187" s="151"/>
      <c r="D187" s="152" t="s">
        <v>1000</v>
      </c>
      <c r="E187" s="152"/>
      <c r="F187" s="152"/>
      <c r="G187" s="152"/>
      <c r="H187" s="152"/>
      <c r="I187" s="152"/>
      <c r="J187" s="152"/>
      <c r="K187" s="152"/>
      <c r="L187" s="152"/>
      <c r="M187" s="152"/>
      <c r="N187" s="266">
        <f>BK187</f>
        <v>0</v>
      </c>
      <c r="O187" s="267"/>
      <c r="P187" s="267"/>
      <c r="Q187" s="267"/>
      <c r="R187" s="153"/>
      <c r="T187" s="154"/>
      <c r="U187" s="151"/>
      <c r="V187" s="151"/>
      <c r="W187" s="155">
        <f>SUM(W188:W189)</f>
        <v>0</v>
      </c>
      <c r="X187" s="151"/>
      <c r="Y187" s="155">
        <f>SUM(Y188:Y189)</f>
        <v>0</v>
      </c>
      <c r="Z187" s="151"/>
      <c r="AA187" s="156">
        <f>SUM(AA188:AA189)</f>
        <v>0</v>
      </c>
      <c r="AR187" s="157" t="s">
        <v>84</v>
      </c>
      <c r="AT187" s="158" t="s">
        <v>73</v>
      </c>
      <c r="AU187" s="158" t="s">
        <v>74</v>
      </c>
      <c r="AY187" s="157" t="s">
        <v>196</v>
      </c>
      <c r="BK187" s="159">
        <f>SUM(BK188:BK189)</f>
        <v>0</v>
      </c>
    </row>
    <row r="188" spans="2:65" s="1" customFormat="1" ht="22.5" customHeight="1">
      <c r="B188" s="132"/>
      <c r="C188" s="168" t="s">
        <v>440</v>
      </c>
      <c r="D188" s="168" t="s">
        <v>217</v>
      </c>
      <c r="E188" s="169" t="s">
        <v>1137</v>
      </c>
      <c r="F188" s="252" t="s">
        <v>1138</v>
      </c>
      <c r="G188" s="251"/>
      <c r="H188" s="251"/>
      <c r="I188" s="251"/>
      <c r="J188" s="170" t="s">
        <v>250</v>
      </c>
      <c r="K188" s="171">
        <v>1</v>
      </c>
      <c r="L188" s="253">
        <v>0</v>
      </c>
      <c r="M188" s="251"/>
      <c r="N188" s="254">
        <f>ROUND(L188*K188,0)</f>
        <v>0</v>
      </c>
      <c r="O188" s="251"/>
      <c r="P188" s="251"/>
      <c r="Q188" s="251"/>
      <c r="R188" s="134"/>
      <c r="T188" s="165" t="s">
        <v>3</v>
      </c>
      <c r="U188" s="40" t="s">
        <v>39</v>
      </c>
      <c r="V188" s="32"/>
      <c r="W188" s="166">
        <f>V188*K188</f>
        <v>0</v>
      </c>
      <c r="X188" s="166">
        <v>0</v>
      </c>
      <c r="Y188" s="166">
        <f>X188*K188</f>
        <v>0</v>
      </c>
      <c r="Z188" s="166">
        <v>0</v>
      </c>
      <c r="AA188" s="167">
        <f>Z188*K188</f>
        <v>0</v>
      </c>
      <c r="AR188" s="14" t="s">
        <v>203</v>
      </c>
      <c r="AT188" s="14" t="s">
        <v>217</v>
      </c>
      <c r="AU188" s="14" t="s">
        <v>9</v>
      </c>
      <c r="AY188" s="14" t="s">
        <v>196</v>
      </c>
      <c r="BE188" s="110">
        <f>IF(U188="základní",N188,0)</f>
        <v>0</v>
      </c>
      <c r="BF188" s="110">
        <f>IF(U188="snížená",N188,0)</f>
        <v>0</v>
      </c>
      <c r="BG188" s="110">
        <f>IF(U188="zákl. přenesená",N188,0)</f>
        <v>0</v>
      </c>
      <c r="BH188" s="110">
        <f>IF(U188="sníž. přenesená",N188,0)</f>
        <v>0</v>
      </c>
      <c r="BI188" s="110">
        <f>IF(U188="nulová",N188,0)</f>
        <v>0</v>
      </c>
      <c r="BJ188" s="14" t="s">
        <v>9</v>
      </c>
      <c r="BK188" s="110">
        <f>ROUND(L188*K188,0)</f>
        <v>0</v>
      </c>
      <c r="BL188" s="14" t="s">
        <v>203</v>
      </c>
      <c r="BM188" s="14" t="s">
        <v>1139</v>
      </c>
    </row>
    <row r="189" spans="2:65" s="1" customFormat="1" ht="22.5" customHeight="1">
      <c r="B189" s="132"/>
      <c r="C189" s="168" t="s">
        <v>646</v>
      </c>
      <c r="D189" s="168" t="s">
        <v>217</v>
      </c>
      <c r="E189" s="169" t="s">
        <v>1140</v>
      </c>
      <c r="F189" s="252" t="s">
        <v>1141</v>
      </c>
      <c r="G189" s="251"/>
      <c r="H189" s="251"/>
      <c r="I189" s="251"/>
      <c r="J189" s="170" t="s">
        <v>224</v>
      </c>
      <c r="K189" s="172">
        <v>0</v>
      </c>
      <c r="L189" s="253">
        <v>0</v>
      </c>
      <c r="M189" s="251"/>
      <c r="N189" s="254">
        <f>ROUND(L189*K189,0)</f>
        <v>0</v>
      </c>
      <c r="O189" s="251"/>
      <c r="P189" s="251"/>
      <c r="Q189" s="251"/>
      <c r="R189" s="134"/>
      <c r="T189" s="165" t="s">
        <v>3</v>
      </c>
      <c r="U189" s="40" t="s">
        <v>39</v>
      </c>
      <c r="V189" s="32"/>
      <c r="W189" s="166">
        <f>V189*K189</f>
        <v>0</v>
      </c>
      <c r="X189" s="166">
        <v>0</v>
      </c>
      <c r="Y189" s="166">
        <f>X189*K189</f>
        <v>0</v>
      </c>
      <c r="Z189" s="166">
        <v>0</v>
      </c>
      <c r="AA189" s="167">
        <f>Z189*K189</f>
        <v>0</v>
      </c>
      <c r="AR189" s="14" t="s">
        <v>203</v>
      </c>
      <c r="AT189" s="14" t="s">
        <v>217</v>
      </c>
      <c r="AU189" s="14" t="s">
        <v>9</v>
      </c>
      <c r="AY189" s="14" t="s">
        <v>196</v>
      </c>
      <c r="BE189" s="110">
        <f>IF(U189="základní",N189,0)</f>
        <v>0</v>
      </c>
      <c r="BF189" s="110">
        <f>IF(U189="snížená",N189,0)</f>
        <v>0</v>
      </c>
      <c r="BG189" s="110">
        <f>IF(U189="zákl. přenesená",N189,0)</f>
        <v>0</v>
      </c>
      <c r="BH189" s="110">
        <f>IF(U189="sníž. přenesená",N189,0)</f>
        <v>0</v>
      </c>
      <c r="BI189" s="110">
        <f>IF(U189="nulová",N189,0)</f>
        <v>0</v>
      </c>
      <c r="BJ189" s="14" t="s">
        <v>9</v>
      </c>
      <c r="BK189" s="110">
        <f>ROUND(L189*K189,0)</f>
        <v>0</v>
      </c>
      <c r="BL189" s="14" t="s">
        <v>203</v>
      </c>
      <c r="BM189" s="14" t="s">
        <v>1142</v>
      </c>
    </row>
    <row r="190" spans="2:63" s="10" customFormat="1" ht="37.35" customHeight="1">
      <c r="B190" s="150"/>
      <c r="C190" s="151"/>
      <c r="D190" s="152" t="s">
        <v>1001</v>
      </c>
      <c r="E190" s="152"/>
      <c r="F190" s="152"/>
      <c r="G190" s="152"/>
      <c r="H190" s="152"/>
      <c r="I190" s="152"/>
      <c r="J190" s="152"/>
      <c r="K190" s="152"/>
      <c r="L190" s="152"/>
      <c r="M190" s="152"/>
      <c r="N190" s="266">
        <f>BK190</f>
        <v>0</v>
      </c>
      <c r="O190" s="267"/>
      <c r="P190" s="267"/>
      <c r="Q190" s="267"/>
      <c r="R190" s="153"/>
      <c r="T190" s="154"/>
      <c r="U190" s="151"/>
      <c r="V190" s="151"/>
      <c r="W190" s="155">
        <f>SUM(W191:W192)</f>
        <v>0</v>
      </c>
      <c r="X190" s="151"/>
      <c r="Y190" s="155">
        <f>SUM(Y191:Y192)</f>
        <v>0</v>
      </c>
      <c r="Z190" s="151"/>
      <c r="AA190" s="156">
        <f>SUM(AA191:AA192)</f>
        <v>0</v>
      </c>
      <c r="AR190" s="157" t="s">
        <v>84</v>
      </c>
      <c r="AT190" s="158" t="s">
        <v>73</v>
      </c>
      <c r="AU190" s="158" t="s">
        <v>74</v>
      </c>
      <c r="AY190" s="157" t="s">
        <v>196</v>
      </c>
      <c r="BK190" s="159">
        <f>SUM(BK191:BK192)</f>
        <v>0</v>
      </c>
    </row>
    <row r="191" spans="2:65" s="1" customFormat="1" ht="31.5" customHeight="1">
      <c r="B191" s="132"/>
      <c r="C191" s="168" t="s">
        <v>234</v>
      </c>
      <c r="D191" s="168" t="s">
        <v>217</v>
      </c>
      <c r="E191" s="169" t="s">
        <v>1143</v>
      </c>
      <c r="F191" s="252" t="s">
        <v>1144</v>
      </c>
      <c r="G191" s="251"/>
      <c r="H191" s="251"/>
      <c r="I191" s="251"/>
      <c r="J191" s="170" t="s">
        <v>250</v>
      </c>
      <c r="K191" s="171">
        <v>1</v>
      </c>
      <c r="L191" s="253">
        <v>0</v>
      </c>
      <c r="M191" s="251"/>
      <c r="N191" s="254">
        <f>ROUND(L191*K191,0)</f>
        <v>0</v>
      </c>
      <c r="O191" s="251"/>
      <c r="P191" s="251"/>
      <c r="Q191" s="251"/>
      <c r="R191" s="134"/>
      <c r="T191" s="165" t="s">
        <v>3</v>
      </c>
      <c r="U191" s="40" t="s">
        <v>39</v>
      </c>
      <c r="V191" s="32"/>
      <c r="W191" s="166">
        <f>V191*K191</f>
        <v>0</v>
      </c>
      <c r="X191" s="166">
        <v>0</v>
      </c>
      <c r="Y191" s="166">
        <f>X191*K191</f>
        <v>0</v>
      </c>
      <c r="Z191" s="166">
        <v>0</v>
      </c>
      <c r="AA191" s="167">
        <f>Z191*K191</f>
        <v>0</v>
      </c>
      <c r="AR191" s="14" t="s">
        <v>203</v>
      </c>
      <c r="AT191" s="14" t="s">
        <v>217</v>
      </c>
      <c r="AU191" s="14" t="s">
        <v>9</v>
      </c>
      <c r="AY191" s="14" t="s">
        <v>196</v>
      </c>
      <c r="BE191" s="110">
        <f>IF(U191="základní",N191,0)</f>
        <v>0</v>
      </c>
      <c r="BF191" s="110">
        <f>IF(U191="snížená",N191,0)</f>
        <v>0</v>
      </c>
      <c r="BG191" s="110">
        <f>IF(U191="zákl. přenesená",N191,0)</f>
        <v>0</v>
      </c>
      <c r="BH191" s="110">
        <f>IF(U191="sníž. přenesená",N191,0)</f>
        <v>0</v>
      </c>
      <c r="BI191" s="110">
        <f>IF(U191="nulová",N191,0)</f>
        <v>0</v>
      </c>
      <c r="BJ191" s="14" t="s">
        <v>9</v>
      </c>
      <c r="BK191" s="110">
        <f>ROUND(L191*K191,0)</f>
        <v>0</v>
      </c>
      <c r="BL191" s="14" t="s">
        <v>203</v>
      </c>
      <c r="BM191" s="14" t="s">
        <v>1145</v>
      </c>
    </row>
    <row r="192" spans="2:65" s="1" customFormat="1" ht="31.5" customHeight="1">
      <c r="B192" s="132"/>
      <c r="C192" s="168" t="s">
        <v>238</v>
      </c>
      <c r="D192" s="168" t="s">
        <v>217</v>
      </c>
      <c r="E192" s="169" t="s">
        <v>1146</v>
      </c>
      <c r="F192" s="252" t="s">
        <v>1147</v>
      </c>
      <c r="G192" s="251"/>
      <c r="H192" s="251"/>
      <c r="I192" s="251"/>
      <c r="J192" s="170" t="s">
        <v>224</v>
      </c>
      <c r="K192" s="172">
        <v>0</v>
      </c>
      <c r="L192" s="253">
        <v>0</v>
      </c>
      <c r="M192" s="251"/>
      <c r="N192" s="254">
        <f>ROUND(L192*K192,0)</f>
        <v>0</v>
      </c>
      <c r="O192" s="251"/>
      <c r="P192" s="251"/>
      <c r="Q192" s="251"/>
      <c r="R192" s="134"/>
      <c r="T192" s="165" t="s">
        <v>3</v>
      </c>
      <c r="U192" s="40" t="s">
        <v>39</v>
      </c>
      <c r="V192" s="32"/>
      <c r="W192" s="166">
        <f>V192*K192</f>
        <v>0</v>
      </c>
      <c r="X192" s="166">
        <v>0</v>
      </c>
      <c r="Y192" s="166">
        <f>X192*K192</f>
        <v>0</v>
      </c>
      <c r="Z192" s="166">
        <v>0</v>
      </c>
      <c r="AA192" s="167">
        <f>Z192*K192</f>
        <v>0</v>
      </c>
      <c r="AR192" s="14" t="s">
        <v>203</v>
      </c>
      <c r="AT192" s="14" t="s">
        <v>217</v>
      </c>
      <c r="AU192" s="14" t="s">
        <v>9</v>
      </c>
      <c r="AY192" s="14" t="s">
        <v>196</v>
      </c>
      <c r="BE192" s="110">
        <f>IF(U192="základní",N192,0)</f>
        <v>0</v>
      </c>
      <c r="BF192" s="110">
        <f>IF(U192="snížená",N192,0)</f>
        <v>0</v>
      </c>
      <c r="BG192" s="110">
        <f>IF(U192="zákl. přenesená",N192,0)</f>
        <v>0</v>
      </c>
      <c r="BH192" s="110">
        <f>IF(U192="sníž. přenesená",N192,0)</f>
        <v>0</v>
      </c>
      <c r="BI192" s="110">
        <f>IF(U192="nulová",N192,0)</f>
        <v>0</v>
      </c>
      <c r="BJ192" s="14" t="s">
        <v>9</v>
      </c>
      <c r="BK192" s="110">
        <f>ROUND(L192*K192,0)</f>
        <v>0</v>
      </c>
      <c r="BL192" s="14" t="s">
        <v>203</v>
      </c>
      <c r="BM192" s="14" t="s">
        <v>1148</v>
      </c>
    </row>
    <row r="193" spans="2:63" s="10" customFormat="1" ht="37.35" customHeight="1">
      <c r="B193" s="150"/>
      <c r="C193" s="151"/>
      <c r="D193" s="152" t="s">
        <v>1002</v>
      </c>
      <c r="E193" s="152"/>
      <c r="F193" s="152"/>
      <c r="G193" s="152"/>
      <c r="H193" s="152"/>
      <c r="I193" s="152"/>
      <c r="J193" s="152"/>
      <c r="K193" s="152"/>
      <c r="L193" s="152"/>
      <c r="M193" s="152"/>
      <c r="N193" s="266">
        <f>BK193</f>
        <v>0</v>
      </c>
      <c r="O193" s="267"/>
      <c r="P193" s="267"/>
      <c r="Q193" s="267"/>
      <c r="R193" s="153"/>
      <c r="T193" s="154"/>
      <c r="U193" s="151"/>
      <c r="V193" s="151"/>
      <c r="W193" s="155">
        <f>SUM(W194:W196)</f>
        <v>0</v>
      </c>
      <c r="X193" s="151"/>
      <c r="Y193" s="155">
        <f>SUM(Y194:Y196)</f>
        <v>0</v>
      </c>
      <c r="Z193" s="151"/>
      <c r="AA193" s="156">
        <f>SUM(AA194:AA196)</f>
        <v>0</v>
      </c>
      <c r="AR193" s="157" t="s">
        <v>84</v>
      </c>
      <c r="AT193" s="158" t="s">
        <v>73</v>
      </c>
      <c r="AU193" s="158" t="s">
        <v>74</v>
      </c>
      <c r="AY193" s="157" t="s">
        <v>196</v>
      </c>
      <c r="BK193" s="159">
        <f>SUM(BK194:BK196)</f>
        <v>0</v>
      </c>
    </row>
    <row r="194" spans="2:65" s="1" customFormat="1" ht="31.5" customHeight="1">
      <c r="B194" s="132"/>
      <c r="C194" s="168" t="s">
        <v>280</v>
      </c>
      <c r="D194" s="168" t="s">
        <v>217</v>
      </c>
      <c r="E194" s="169" t="s">
        <v>1149</v>
      </c>
      <c r="F194" s="252" t="s">
        <v>1150</v>
      </c>
      <c r="G194" s="251"/>
      <c r="H194" s="251"/>
      <c r="I194" s="251"/>
      <c r="J194" s="170" t="s">
        <v>612</v>
      </c>
      <c r="K194" s="171">
        <v>177.615</v>
      </c>
      <c r="L194" s="253">
        <v>0</v>
      </c>
      <c r="M194" s="251"/>
      <c r="N194" s="254">
        <f>ROUND(L194*K194,0)</f>
        <v>0</v>
      </c>
      <c r="O194" s="251"/>
      <c r="P194" s="251"/>
      <c r="Q194" s="251"/>
      <c r="R194" s="134"/>
      <c r="T194" s="165" t="s">
        <v>3</v>
      </c>
      <c r="U194" s="40" t="s">
        <v>39</v>
      </c>
      <c r="V194" s="32"/>
      <c r="W194" s="166">
        <f>V194*K194</f>
        <v>0</v>
      </c>
      <c r="X194" s="166">
        <v>0</v>
      </c>
      <c r="Y194" s="166">
        <f>X194*K194</f>
        <v>0</v>
      </c>
      <c r="Z194" s="166">
        <v>0</v>
      </c>
      <c r="AA194" s="167">
        <f>Z194*K194</f>
        <v>0</v>
      </c>
      <c r="AR194" s="14" t="s">
        <v>203</v>
      </c>
      <c r="AT194" s="14" t="s">
        <v>217</v>
      </c>
      <c r="AU194" s="14" t="s">
        <v>9</v>
      </c>
      <c r="AY194" s="14" t="s">
        <v>196</v>
      </c>
      <c r="BE194" s="110">
        <f>IF(U194="základní",N194,0)</f>
        <v>0</v>
      </c>
      <c r="BF194" s="110">
        <f>IF(U194="snížená",N194,0)</f>
        <v>0</v>
      </c>
      <c r="BG194" s="110">
        <f>IF(U194="zákl. přenesená",N194,0)</f>
        <v>0</v>
      </c>
      <c r="BH194" s="110">
        <f>IF(U194="sníž. přenesená",N194,0)</f>
        <v>0</v>
      </c>
      <c r="BI194" s="110">
        <f>IF(U194="nulová",N194,0)</f>
        <v>0</v>
      </c>
      <c r="BJ194" s="14" t="s">
        <v>9</v>
      </c>
      <c r="BK194" s="110">
        <f>ROUND(L194*K194,0)</f>
        <v>0</v>
      </c>
      <c r="BL194" s="14" t="s">
        <v>203</v>
      </c>
      <c r="BM194" s="14" t="s">
        <v>1151</v>
      </c>
    </row>
    <row r="195" spans="2:65" s="1" customFormat="1" ht="22.5" customHeight="1">
      <c r="B195" s="132"/>
      <c r="C195" s="168" t="s">
        <v>226</v>
      </c>
      <c r="D195" s="168" t="s">
        <v>217</v>
      </c>
      <c r="E195" s="169" t="s">
        <v>1152</v>
      </c>
      <c r="F195" s="252" t="s">
        <v>1153</v>
      </c>
      <c r="G195" s="251"/>
      <c r="H195" s="251"/>
      <c r="I195" s="251"/>
      <c r="J195" s="170" t="s">
        <v>612</v>
      </c>
      <c r="K195" s="171">
        <v>191.771</v>
      </c>
      <c r="L195" s="253">
        <v>0</v>
      </c>
      <c r="M195" s="251"/>
      <c r="N195" s="254">
        <f>ROUND(L195*K195,0)</f>
        <v>0</v>
      </c>
      <c r="O195" s="251"/>
      <c r="P195" s="251"/>
      <c r="Q195" s="251"/>
      <c r="R195" s="134"/>
      <c r="T195" s="165" t="s">
        <v>3</v>
      </c>
      <c r="U195" s="40" t="s">
        <v>39</v>
      </c>
      <c r="V195" s="32"/>
      <c r="W195" s="166">
        <f>V195*K195</f>
        <v>0</v>
      </c>
      <c r="X195" s="166">
        <v>0</v>
      </c>
      <c r="Y195" s="166">
        <f>X195*K195</f>
        <v>0</v>
      </c>
      <c r="Z195" s="166">
        <v>0</v>
      </c>
      <c r="AA195" s="167">
        <f>Z195*K195</f>
        <v>0</v>
      </c>
      <c r="AR195" s="14" t="s">
        <v>203</v>
      </c>
      <c r="AT195" s="14" t="s">
        <v>217</v>
      </c>
      <c r="AU195" s="14" t="s">
        <v>9</v>
      </c>
      <c r="AY195" s="14" t="s">
        <v>196</v>
      </c>
      <c r="BE195" s="110">
        <f>IF(U195="základní",N195,0)</f>
        <v>0</v>
      </c>
      <c r="BF195" s="110">
        <f>IF(U195="snížená",N195,0)</f>
        <v>0</v>
      </c>
      <c r="BG195" s="110">
        <f>IF(U195="zákl. přenesená",N195,0)</f>
        <v>0</v>
      </c>
      <c r="BH195" s="110">
        <f>IF(U195="sníž. přenesená",N195,0)</f>
        <v>0</v>
      </c>
      <c r="BI195" s="110">
        <f>IF(U195="nulová",N195,0)</f>
        <v>0</v>
      </c>
      <c r="BJ195" s="14" t="s">
        <v>9</v>
      </c>
      <c r="BK195" s="110">
        <f>ROUND(L195*K195,0)</f>
        <v>0</v>
      </c>
      <c r="BL195" s="14" t="s">
        <v>203</v>
      </c>
      <c r="BM195" s="14" t="s">
        <v>1154</v>
      </c>
    </row>
    <row r="196" spans="2:65" s="1" customFormat="1" ht="31.5" customHeight="1">
      <c r="B196" s="132"/>
      <c r="C196" s="168" t="s">
        <v>230</v>
      </c>
      <c r="D196" s="168" t="s">
        <v>217</v>
      </c>
      <c r="E196" s="169" t="s">
        <v>1155</v>
      </c>
      <c r="F196" s="252" t="s">
        <v>1156</v>
      </c>
      <c r="G196" s="251"/>
      <c r="H196" s="251"/>
      <c r="I196" s="251"/>
      <c r="J196" s="170" t="s">
        <v>224</v>
      </c>
      <c r="K196" s="172">
        <v>0</v>
      </c>
      <c r="L196" s="253">
        <v>0</v>
      </c>
      <c r="M196" s="251"/>
      <c r="N196" s="254">
        <f>ROUND(L196*K196,0)</f>
        <v>0</v>
      </c>
      <c r="O196" s="251"/>
      <c r="P196" s="251"/>
      <c r="Q196" s="251"/>
      <c r="R196" s="134"/>
      <c r="T196" s="165" t="s">
        <v>3</v>
      </c>
      <c r="U196" s="40" t="s">
        <v>39</v>
      </c>
      <c r="V196" s="32"/>
      <c r="W196" s="166">
        <f>V196*K196</f>
        <v>0</v>
      </c>
      <c r="X196" s="166">
        <v>0</v>
      </c>
      <c r="Y196" s="166">
        <f>X196*K196</f>
        <v>0</v>
      </c>
      <c r="Z196" s="166">
        <v>0</v>
      </c>
      <c r="AA196" s="167">
        <f>Z196*K196</f>
        <v>0</v>
      </c>
      <c r="AR196" s="14" t="s">
        <v>203</v>
      </c>
      <c r="AT196" s="14" t="s">
        <v>217</v>
      </c>
      <c r="AU196" s="14" t="s">
        <v>9</v>
      </c>
      <c r="AY196" s="14" t="s">
        <v>196</v>
      </c>
      <c r="BE196" s="110">
        <f>IF(U196="základní",N196,0)</f>
        <v>0</v>
      </c>
      <c r="BF196" s="110">
        <f>IF(U196="snížená",N196,0)</f>
        <v>0</v>
      </c>
      <c r="BG196" s="110">
        <f>IF(U196="zákl. přenesená",N196,0)</f>
        <v>0</v>
      </c>
      <c r="BH196" s="110">
        <f>IF(U196="sníž. přenesená",N196,0)</f>
        <v>0</v>
      </c>
      <c r="BI196" s="110">
        <f>IF(U196="nulová",N196,0)</f>
        <v>0</v>
      </c>
      <c r="BJ196" s="14" t="s">
        <v>9</v>
      </c>
      <c r="BK196" s="110">
        <f>ROUND(L196*K196,0)</f>
        <v>0</v>
      </c>
      <c r="BL196" s="14" t="s">
        <v>203</v>
      </c>
      <c r="BM196" s="14" t="s">
        <v>1157</v>
      </c>
    </row>
    <row r="197" spans="2:63" s="10" customFormat="1" ht="37.35" customHeight="1">
      <c r="B197" s="150"/>
      <c r="C197" s="151"/>
      <c r="D197" s="152" t="s">
        <v>1003</v>
      </c>
      <c r="E197" s="152"/>
      <c r="F197" s="152"/>
      <c r="G197" s="152"/>
      <c r="H197" s="152"/>
      <c r="I197" s="152"/>
      <c r="J197" s="152"/>
      <c r="K197" s="152"/>
      <c r="L197" s="152"/>
      <c r="M197" s="152"/>
      <c r="N197" s="266">
        <f>BK197</f>
        <v>0</v>
      </c>
      <c r="O197" s="267"/>
      <c r="P197" s="267"/>
      <c r="Q197" s="267"/>
      <c r="R197" s="153"/>
      <c r="T197" s="154"/>
      <c r="U197" s="151"/>
      <c r="V197" s="151"/>
      <c r="W197" s="155">
        <f>W198</f>
        <v>0</v>
      </c>
      <c r="X197" s="151"/>
      <c r="Y197" s="155">
        <f>Y198</f>
        <v>0</v>
      </c>
      <c r="Z197" s="151"/>
      <c r="AA197" s="156">
        <f>AA198</f>
        <v>0</v>
      </c>
      <c r="AR197" s="157" t="s">
        <v>84</v>
      </c>
      <c r="AT197" s="158" t="s">
        <v>73</v>
      </c>
      <c r="AU197" s="158" t="s">
        <v>74</v>
      </c>
      <c r="AY197" s="157" t="s">
        <v>196</v>
      </c>
      <c r="BK197" s="159">
        <f>BK198</f>
        <v>0</v>
      </c>
    </row>
    <row r="198" spans="2:65" s="1" customFormat="1" ht="31.5" customHeight="1">
      <c r="B198" s="132"/>
      <c r="C198" s="168" t="s">
        <v>1158</v>
      </c>
      <c r="D198" s="168" t="s">
        <v>217</v>
      </c>
      <c r="E198" s="169" t="s">
        <v>1159</v>
      </c>
      <c r="F198" s="252" t="s">
        <v>1160</v>
      </c>
      <c r="G198" s="251"/>
      <c r="H198" s="251"/>
      <c r="I198" s="251"/>
      <c r="J198" s="170" t="s">
        <v>612</v>
      </c>
      <c r="K198" s="171">
        <v>86.19</v>
      </c>
      <c r="L198" s="253">
        <v>0</v>
      </c>
      <c r="M198" s="251"/>
      <c r="N198" s="254">
        <f>ROUND(L198*K198,0)</f>
        <v>0</v>
      </c>
      <c r="O198" s="251"/>
      <c r="P198" s="251"/>
      <c r="Q198" s="251"/>
      <c r="R198" s="134"/>
      <c r="T198" s="165" t="s">
        <v>3</v>
      </c>
      <c r="U198" s="40" t="s">
        <v>39</v>
      </c>
      <c r="V198" s="32"/>
      <c r="W198" s="166">
        <f>V198*K198</f>
        <v>0</v>
      </c>
      <c r="X198" s="166">
        <v>0</v>
      </c>
      <c r="Y198" s="166">
        <f>X198*K198</f>
        <v>0</v>
      </c>
      <c r="Z198" s="166">
        <v>0</v>
      </c>
      <c r="AA198" s="167">
        <f>Z198*K198</f>
        <v>0</v>
      </c>
      <c r="AR198" s="14" t="s">
        <v>203</v>
      </c>
      <c r="AT198" s="14" t="s">
        <v>217</v>
      </c>
      <c r="AU198" s="14" t="s">
        <v>9</v>
      </c>
      <c r="AY198" s="14" t="s">
        <v>196</v>
      </c>
      <c r="BE198" s="110">
        <f>IF(U198="základní",N198,0)</f>
        <v>0</v>
      </c>
      <c r="BF198" s="110">
        <f>IF(U198="snížená",N198,0)</f>
        <v>0</v>
      </c>
      <c r="BG198" s="110">
        <f>IF(U198="zákl. přenesená",N198,0)</f>
        <v>0</v>
      </c>
      <c r="BH198" s="110">
        <f>IF(U198="sníž. přenesená",N198,0)</f>
        <v>0</v>
      </c>
      <c r="BI198" s="110">
        <f>IF(U198="nulová",N198,0)</f>
        <v>0</v>
      </c>
      <c r="BJ198" s="14" t="s">
        <v>9</v>
      </c>
      <c r="BK198" s="110">
        <f>ROUND(L198*K198,0)</f>
        <v>0</v>
      </c>
      <c r="BL198" s="14" t="s">
        <v>203</v>
      </c>
      <c r="BM198" s="14" t="s">
        <v>1161</v>
      </c>
    </row>
    <row r="199" spans="2:63" s="10" customFormat="1" ht="37.35" customHeight="1">
      <c r="B199" s="150"/>
      <c r="C199" s="151"/>
      <c r="D199" s="152" t="s">
        <v>1004</v>
      </c>
      <c r="E199" s="152"/>
      <c r="F199" s="152"/>
      <c r="G199" s="152"/>
      <c r="H199" s="152"/>
      <c r="I199" s="152"/>
      <c r="J199" s="152"/>
      <c r="K199" s="152"/>
      <c r="L199" s="152"/>
      <c r="M199" s="152"/>
      <c r="N199" s="266">
        <f>BK199</f>
        <v>0</v>
      </c>
      <c r="O199" s="267"/>
      <c r="P199" s="267"/>
      <c r="Q199" s="267"/>
      <c r="R199" s="153"/>
      <c r="T199" s="154"/>
      <c r="U199" s="151"/>
      <c r="V199" s="151"/>
      <c r="W199" s="155">
        <f>SUM(W200:W201)</f>
        <v>0</v>
      </c>
      <c r="X199" s="151"/>
      <c r="Y199" s="155">
        <f>SUM(Y200:Y201)</f>
        <v>0</v>
      </c>
      <c r="Z199" s="151"/>
      <c r="AA199" s="156">
        <f>SUM(AA200:AA201)</f>
        <v>0</v>
      </c>
      <c r="AR199" s="157" t="s">
        <v>84</v>
      </c>
      <c r="AT199" s="158" t="s">
        <v>73</v>
      </c>
      <c r="AU199" s="158" t="s">
        <v>74</v>
      </c>
      <c r="AY199" s="157" t="s">
        <v>196</v>
      </c>
      <c r="BK199" s="159">
        <f>SUM(BK200:BK201)</f>
        <v>0</v>
      </c>
    </row>
    <row r="200" spans="2:65" s="1" customFormat="1" ht="22.5" customHeight="1">
      <c r="B200" s="132"/>
      <c r="C200" s="168" t="s">
        <v>449</v>
      </c>
      <c r="D200" s="168" t="s">
        <v>217</v>
      </c>
      <c r="E200" s="169" t="s">
        <v>1162</v>
      </c>
      <c r="F200" s="252" t="s">
        <v>1163</v>
      </c>
      <c r="G200" s="251"/>
      <c r="H200" s="251"/>
      <c r="I200" s="251"/>
      <c r="J200" s="170" t="s">
        <v>612</v>
      </c>
      <c r="K200" s="171">
        <v>368.02</v>
      </c>
      <c r="L200" s="253">
        <v>0</v>
      </c>
      <c r="M200" s="251"/>
      <c r="N200" s="254">
        <f>ROUND(L200*K200,0)</f>
        <v>0</v>
      </c>
      <c r="O200" s="251"/>
      <c r="P200" s="251"/>
      <c r="Q200" s="251"/>
      <c r="R200" s="134"/>
      <c r="T200" s="165" t="s">
        <v>3</v>
      </c>
      <c r="U200" s="40" t="s">
        <v>39</v>
      </c>
      <c r="V200" s="32"/>
      <c r="W200" s="166">
        <f>V200*K200</f>
        <v>0</v>
      </c>
      <c r="X200" s="166">
        <v>0</v>
      </c>
      <c r="Y200" s="166">
        <f>X200*K200</f>
        <v>0</v>
      </c>
      <c r="Z200" s="166">
        <v>0</v>
      </c>
      <c r="AA200" s="167">
        <f>Z200*K200</f>
        <v>0</v>
      </c>
      <c r="AR200" s="14" t="s">
        <v>203</v>
      </c>
      <c r="AT200" s="14" t="s">
        <v>217</v>
      </c>
      <c r="AU200" s="14" t="s">
        <v>9</v>
      </c>
      <c r="AY200" s="14" t="s">
        <v>196</v>
      </c>
      <c r="BE200" s="110">
        <f>IF(U200="základní",N200,0)</f>
        <v>0</v>
      </c>
      <c r="BF200" s="110">
        <f>IF(U200="snížená",N200,0)</f>
        <v>0</v>
      </c>
      <c r="BG200" s="110">
        <f>IF(U200="zákl. přenesená",N200,0)</f>
        <v>0</v>
      </c>
      <c r="BH200" s="110">
        <f>IF(U200="sníž. přenesená",N200,0)</f>
        <v>0</v>
      </c>
      <c r="BI200" s="110">
        <f>IF(U200="nulová",N200,0)</f>
        <v>0</v>
      </c>
      <c r="BJ200" s="14" t="s">
        <v>9</v>
      </c>
      <c r="BK200" s="110">
        <f>ROUND(L200*K200,0)</f>
        <v>0</v>
      </c>
      <c r="BL200" s="14" t="s">
        <v>203</v>
      </c>
      <c r="BM200" s="14" t="s">
        <v>1164</v>
      </c>
    </row>
    <row r="201" spans="2:65" s="1" customFormat="1" ht="31.5" customHeight="1">
      <c r="B201" s="132"/>
      <c r="C201" s="168" t="s">
        <v>797</v>
      </c>
      <c r="D201" s="168" t="s">
        <v>217</v>
      </c>
      <c r="E201" s="169" t="s">
        <v>1165</v>
      </c>
      <c r="F201" s="252" t="s">
        <v>1166</v>
      </c>
      <c r="G201" s="251"/>
      <c r="H201" s="251"/>
      <c r="I201" s="251"/>
      <c r="J201" s="170" t="s">
        <v>612</v>
      </c>
      <c r="K201" s="171">
        <v>368.02</v>
      </c>
      <c r="L201" s="253">
        <v>0</v>
      </c>
      <c r="M201" s="251"/>
      <c r="N201" s="254">
        <f>ROUND(L201*K201,0)</f>
        <v>0</v>
      </c>
      <c r="O201" s="251"/>
      <c r="P201" s="251"/>
      <c r="Q201" s="251"/>
      <c r="R201" s="134"/>
      <c r="T201" s="165" t="s">
        <v>3</v>
      </c>
      <c r="U201" s="40" t="s">
        <v>39</v>
      </c>
      <c r="V201" s="32"/>
      <c r="W201" s="166">
        <f>V201*K201</f>
        <v>0</v>
      </c>
      <c r="X201" s="166">
        <v>0</v>
      </c>
      <c r="Y201" s="166">
        <f>X201*K201</f>
        <v>0</v>
      </c>
      <c r="Z201" s="166">
        <v>0</v>
      </c>
      <c r="AA201" s="167">
        <f>Z201*K201</f>
        <v>0</v>
      </c>
      <c r="AR201" s="14" t="s">
        <v>203</v>
      </c>
      <c r="AT201" s="14" t="s">
        <v>217</v>
      </c>
      <c r="AU201" s="14" t="s">
        <v>9</v>
      </c>
      <c r="AY201" s="14" t="s">
        <v>196</v>
      </c>
      <c r="BE201" s="110">
        <f>IF(U201="základní",N201,0)</f>
        <v>0</v>
      </c>
      <c r="BF201" s="110">
        <f>IF(U201="snížená",N201,0)</f>
        <v>0</v>
      </c>
      <c r="BG201" s="110">
        <f>IF(U201="zákl. přenesená",N201,0)</f>
        <v>0</v>
      </c>
      <c r="BH201" s="110">
        <f>IF(U201="sníž. přenesená",N201,0)</f>
        <v>0</v>
      </c>
      <c r="BI201" s="110">
        <f>IF(U201="nulová",N201,0)</f>
        <v>0</v>
      </c>
      <c r="BJ201" s="14" t="s">
        <v>9</v>
      </c>
      <c r="BK201" s="110">
        <f>ROUND(L201*K201,0)</f>
        <v>0</v>
      </c>
      <c r="BL201" s="14" t="s">
        <v>203</v>
      </c>
      <c r="BM201" s="14" t="s">
        <v>1167</v>
      </c>
    </row>
    <row r="202" spans="2:63" s="1" customFormat="1" ht="49.9" customHeight="1">
      <c r="B202" s="31"/>
      <c r="C202" s="32"/>
      <c r="D202" s="152" t="s">
        <v>349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266">
        <f aca="true" t="shared" si="25" ref="N202:N207">BK202</f>
        <v>0</v>
      </c>
      <c r="O202" s="267"/>
      <c r="P202" s="267"/>
      <c r="Q202" s="267"/>
      <c r="R202" s="33"/>
      <c r="T202" s="70"/>
      <c r="U202" s="32"/>
      <c r="V202" s="32"/>
      <c r="W202" s="32"/>
      <c r="X202" s="32"/>
      <c r="Y202" s="32"/>
      <c r="Z202" s="32"/>
      <c r="AA202" s="71"/>
      <c r="AT202" s="14" t="s">
        <v>73</v>
      </c>
      <c r="AU202" s="14" t="s">
        <v>74</v>
      </c>
      <c r="AY202" s="14" t="s">
        <v>350</v>
      </c>
      <c r="BK202" s="110">
        <f>SUM(BK203:BK207)</f>
        <v>0</v>
      </c>
    </row>
    <row r="203" spans="2:63" s="1" customFormat="1" ht="22.35" customHeight="1">
      <c r="B203" s="31"/>
      <c r="C203" s="173" t="s">
        <v>3</v>
      </c>
      <c r="D203" s="173" t="s">
        <v>217</v>
      </c>
      <c r="E203" s="174" t="s">
        <v>3</v>
      </c>
      <c r="F203" s="257" t="s">
        <v>3</v>
      </c>
      <c r="G203" s="258"/>
      <c r="H203" s="258"/>
      <c r="I203" s="258"/>
      <c r="J203" s="175" t="s">
        <v>3</v>
      </c>
      <c r="K203" s="172"/>
      <c r="L203" s="253"/>
      <c r="M203" s="255"/>
      <c r="N203" s="256">
        <f t="shared" si="25"/>
        <v>0</v>
      </c>
      <c r="O203" s="255"/>
      <c r="P203" s="255"/>
      <c r="Q203" s="255"/>
      <c r="R203" s="33"/>
      <c r="T203" s="165" t="s">
        <v>3</v>
      </c>
      <c r="U203" s="176" t="s">
        <v>39</v>
      </c>
      <c r="V203" s="32"/>
      <c r="W203" s="32"/>
      <c r="X203" s="32"/>
      <c r="Y203" s="32"/>
      <c r="Z203" s="32"/>
      <c r="AA203" s="71"/>
      <c r="AT203" s="14" t="s">
        <v>350</v>
      </c>
      <c r="AU203" s="14" t="s">
        <v>9</v>
      </c>
      <c r="AY203" s="14" t="s">
        <v>350</v>
      </c>
      <c r="BE203" s="110">
        <f>IF(U203="základní",N203,0)</f>
        <v>0</v>
      </c>
      <c r="BF203" s="110">
        <f>IF(U203="snížená",N203,0)</f>
        <v>0</v>
      </c>
      <c r="BG203" s="110">
        <f>IF(U203="zákl. přenesená",N203,0)</f>
        <v>0</v>
      </c>
      <c r="BH203" s="110">
        <f>IF(U203="sníž. přenesená",N203,0)</f>
        <v>0</v>
      </c>
      <c r="BI203" s="110">
        <f>IF(U203="nulová",N203,0)</f>
        <v>0</v>
      </c>
      <c r="BJ203" s="14" t="s">
        <v>9</v>
      </c>
      <c r="BK203" s="110">
        <f>L203*K203</f>
        <v>0</v>
      </c>
    </row>
    <row r="204" spans="2:63" s="1" customFormat="1" ht="22.35" customHeight="1">
      <c r="B204" s="31"/>
      <c r="C204" s="173" t="s">
        <v>3</v>
      </c>
      <c r="D204" s="173" t="s">
        <v>217</v>
      </c>
      <c r="E204" s="174" t="s">
        <v>3</v>
      </c>
      <c r="F204" s="257" t="s">
        <v>3</v>
      </c>
      <c r="G204" s="258"/>
      <c r="H204" s="258"/>
      <c r="I204" s="258"/>
      <c r="J204" s="175" t="s">
        <v>3</v>
      </c>
      <c r="K204" s="172"/>
      <c r="L204" s="253"/>
      <c r="M204" s="255"/>
      <c r="N204" s="256">
        <f t="shared" si="25"/>
        <v>0</v>
      </c>
      <c r="O204" s="255"/>
      <c r="P204" s="255"/>
      <c r="Q204" s="255"/>
      <c r="R204" s="33"/>
      <c r="T204" s="165" t="s">
        <v>3</v>
      </c>
      <c r="U204" s="176" t="s">
        <v>39</v>
      </c>
      <c r="V204" s="32"/>
      <c r="W204" s="32"/>
      <c r="X204" s="32"/>
      <c r="Y204" s="32"/>
      <c r="Z204" s="32"/>
      <c r="AA204" s="71"/>
      <c r="AT204" s="14" t="s">
        <v>350</v>
      </c>
      <c r="AU204" s="14" t="s">
        <v>9</v>
      </c>
      <c r="AY204" s="14" t="s">
        <v>350</v>
      </c>
      <c r="BE204" s="110">
        <f>IF(U204="základní",N204,0)</f>
        <v>0</v>
      </c>
      <c r="BF204" s="110">
        <f>IF(U204="snížená",N204,0)</f>
        <v>0</v>
      </c>
      <c r="BG204" s="110">
        <f>IF(U204="zákl. přenesená",N204,0)</f>
        <v>0</v>
      </c>
      <c r="BH204" s="110">
        <f>IF(U204="sníž. přenesená",N204,0)</f>
        <v>0</v>
      </c>
      <c r="BI204" s="110">
        <f>IF(U204="nulová",N204,0)</f>
        <v>0</v>
      </c>
      <c r="BJ204" s="14" t="s">
        <v>9</v>
      </c>
      <c r="BK204" s="110">
        <f>L204*K204</f>
        <v>0</v>
      </c>
    </row>
    <row r="205" spans="2:63" s="1" customFormat="1" ht="22.35" customHeight="1">
      <c r="B205" s="31"/>
      <c r="C205" s="173" t="s">
        <v>3</v>
      </c>
      <c r="D205" s="173" t="s">
        <v>217</v>
      </c>
      <c r="E205" s="174" t="s">
        <v>3</v>
      </c>
      <c r="F205" s="257" t="s">
        <v>3</v>
      </c>
      <c r="G205" s="258"/>
      <c r="H205" s="258"/>
      <c r="I205" s="258"/>
      <c r="J205" s="175" t="s">
        <v>3</v>
      </c>
      <c r="K205" s="172"/>
      <c r="L205" s="253"/>
      <c r="M205" s="255"/>
      <c r="N205" s="256">
        <f t="shared" si="25"/>
        <v>0</v>
      </c>
      <c r="O205" s="255"/>
      <c r="P205" s="255"/>
      <c r="Q205" s="255"/>
      <c r="R205" s="33"/>
      <c r="T205" s="165" t="s">
        <v>3</v>
      </c>
      <c r="U205" s="176" t="s">
        <v>39</v>
      </c>
      <c r="V205" s="32"/>
      <c r="W205" s="32"/>
      <c r="X205" s="32"/>
      <c r="Y205" s="32"/>
      <c r="Z205" s="32"/>
      <c r="AA205" s="71"/>
      <c r="AT205" s="14" t="s">
        <v>350</v>
      </c>
      <c r="AU205" s="14" t="s">
        <v>9</v>
      </c>
      <c r="AY205" s="14" t="s">
        <v>350</v>
      </c>
      <c r="BE205" s="110">
        <f>IF(U205="základní",N205,0)</f>
        <v>0</v>
      </c>
      <c r="BF205" s="110">
        <f>IF(U205="snížená",N205,0)</f>
        <v>0</v>
      </c>
      <c r="BG205" s="110">
        <f>IF(U205="zákl. přenesená",N205,0)</f>
        <v>0</v>
      </c>
      <c r="BH205" s="110">
        <f>IF(U205="sníž. přenesená",N205,0)</f>
        <v>0</v>
      </c>
      <c r="BI205" s="110">
        <f>IF(U205="nulová",N205,0)</f>
        <v>0</v>
      </c>
      <c r="BJ205" s="14" t="s">
        <v>9</v>
      </c>
      <c r="BK205" s="110">
        <f>L205*K205</f>
        <v>0</v>
      </c>
    </row>
    <row r="206" spans="2:63" s="1" customFormat="1" ht="22.35" customHeight="1">
      <c r="B206" s="31"/>
      <c r="C206" s="173" t="s">
        <v>3</v>
      </c>
      <c r="D206" s="173" t="s">
        <v>217</v>
      </c>
      <c r="E206" s="174" t="s">
        <v>3</v>
      </c>
      <c r="F206" s="257" t="s">
        <v>3</v>
      </c>
      <c r="G206" s="258"/>
      <c r="H206" s="258"/>
      <c r="I206" s="258"/>
      <c r="J206" s="175" t="s">
        <v>3</v>
      </c>
      <c r="K206" s="172"/>
      <c r="L206" s="253"/>
      <c r="M206" s="255"/>
      <c r="N206" s="256">
        <f t="shared" si="25"/>
        <v>0</v>
      </c>
      <c r="O206" s="255"/>
      <c r="P206" s="255"/>
      <c r="Q206" s="255"/>
      <c r="R206" s="33"/>
      <c r="T206" s="165" t="s">
        <v>3</v>
      </c>
      <c r="U206" s="176" t="s">
        <v>39</v>
      </c>
      <c r="V206" s="32"/>
      <c r="W206" s="32"/>
      <c r="X206" s="32"/>
      <c r="Y206" s="32"/>
      <c r="Z206" s="32"/>
      <c r="AA206" s="71"/>
      <c r="AT206" s="14" t="s">
        <v>350</v>
      </c>
      <c r="AU206" s="14" t="s">
        <v>9</v>
      </c>
      <c r="AY206" s="14" t="s">
        <v>350</v>
      </c>
      <c r="BE206" s="110">
        <f>IF(U206="základní",N206,0)</f>
        <v>0</v>
      </c>
      <c r="BF206" s="110">
        <f>IF(U206="snížená",N206,0)</f>
        <v>0</v>
      </c>
      <c r="BG206" s="110">
        <f>IF(U206="zákl. přenesená",N206,0)</f>
        <v>0</v>
      </c>
      <c r="BH206" s="110">
        <f>IF(U206="sníž. přenesená",N206,0)</f>
        <v>0</v>
      </c>
      <c r="BI206" s="110">
        <f>IF(U206="nulová",N206,0)</f>
        <v>0</v>
      </c>
      <c r="BJ206" s="14" t="s">
        <v>9</v>
      </c>
      <c r="BK206" s="110">
        <f>L206*K206</f>
        <v>0</v>
      </c>
    </row>
    <row r="207" spans="2:63" s="1" customFormat="1" ht="22.35" customHeight="1">
      <c r="B207" s="31"/>
      <c r="C207" s="173" t="s">
        <v>3</v>
      </c>
      <c r="D207" s="173" t="s">
        <v>217</v>
      </c>
      <c r="E207" s="174" t="s">
        <v>3</v>
      </c>
      <c r="F207" s="257" t="s">
        <v>3</v>
      </c>
      <c r="G207" s="258"/>
      <c r="H207" s="258"/>
      <c r="I207" s="258"/>
      <c r="J207" s="175" t="s">
        <v>3</v>
      </c>
      <c r="K207" s="172"/>
      <c r="L207" s="253"/>
      <c r="M207" s="255"/>
      <c r="N207" s="256">
        <f t="shared" si="25"/>
        <v>0</v>
      </c>
      <c r="O207" s="255"/>
      <c r="P207" s="255"/>
      <c r="Q207" s="255"/>
      <c r="R207" s="33"/>
      <c r="T207" s="165" t="s">
        <v>3</v>
      </c>
      <c r="U207" s="176" t="s">
        <v>39</v>
      </c>
      <c r="V207" s="52"/>
      <c r="W207" s="52"/>
      <c r="X207" s="52"/>
      <c r="Y207" s="52"/>
      <c r="Z207" s="52"/>
      <c r="AA207" s="54"/>
      <c r="AT207" s="14" t="s">
        <v>350</v>
      </c>
      <c r="AU207" s="14" t="s">
        <v>9</v>
      </c>
      <c r="AY207" s="14" t="s">
        <v>350</v>
      </c>
      <c r="BE207" s="110">
        <f>IF(U207="základní",N207,0)</f>
        <v>0</v>
      </c>
      <c r="BF207" s="110">
        <f>IF(U207="snížená",N207,0)</f>
        <v>0</v>
      </c>
      <c r="BG207" s="110">
        <f>IF(U207="zákl. přenesená",N207,0)</f>
        <v>0</v>
      </c>
      <c r="BH207" s="110">
        <f>IF(U207="sníž. přenesená",N207,0)</f>
        <v>0</v>
      </c>
      <c r="BI207" s="110">
        <f>IF(U207="nulová",N207,0)</f>
        <v>0</v>
      </c>
      <c r="BJ207" s="14" t="s">
        <v>9</v>
      </c>
      <c r="BK207" s="110">
        <f>L207*K207</f>
        <v>0</v>
      </c>
    </row>
    <row r="208" spans="2:18" s="1" customFormat="1" ht="6.95" customHeight="1">
      <c r="B208" s="55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7"/>
    </row>
  </sheetData>
  <mergeCells count="272">
    <mergeCell ref="N187:Q187"/>
    <mergeCell ref="N190:Q190"/>
    <mergeCell ref="N193:Q193"/>
    <mergeCell ref="N197:Q197"/>
    <mergeCell ref="N199:Q199"/>
    <mergeCell ref="N202:Q202"/>
    <mergeCell ref="H1:K1"/>
    <mergeCell ref="S2:AC2"/>
    <mergeCell ref="N139:Q139"/>
    <mergeCell ref="N144:Q144"/>
    <mergeCell ref="N152:Q152"/>
    <mergeCell ref="N154:Q154"/>
    <mergeCell ref="N156:Q156"/>
    <mergeCell ref="N158:Q158"/>
    <mergeCell ref="N175:Q175"/>
    <mergeCell ref="N177:Q177"/>
    <mergeCell ref="N182:Q182"/>
    <mergeCell ref="F201:I201"/>
    <mergeCell ref="L201:M201"/>
    <mergeCell ref="N201:Q201"/>
    <mergeCell ref="F192:I192"/>
    <mergeCell ref="L192:M192"/>
    <mergeCell ref="N192:Q192"/>
    <mergeCell ref="F194:I19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3:I203"/>
    <mergeCell ref="L203:M203"/>
    <mergeCell ref="N203:Q203"/>
    <mergeCell ref="F204:I204"/>
    <mergeCell ref="L204:M204"/>
    <mergeCell ref="N204:Q204"/>
    <mergeCell ref="F196:I196"/>
    <mergeCell ref="L196:M196"/>
    <mergeCell ref="N196:Q196"/>
    <mergeCell ref="F198:I198"/>
    <mergeCell ref="L198:M198"/>
    <mergeCell ref="N198:Q198"/>
    <mergeCell ref="F200:I200"/>
    <mergeCell ref="L200:M200"/>
    <mergeCell ref="N200:Q200"/>
    <mergeCell ref="L194:M194"/>
    <mergeCell ref="N194:Q194"/>
    <mergeCell ref="F195:I195"/>
    <mergeCell ref="L195:M195"/>
    <mergeCell ref="N195:Q195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5:I155"/>
    <mergeCell ref="L155:M155"/>
    <mergeCell ref="N155:Q155"/>
    <mergeCell ref="F157:I157"/>
    <mergeCell ref="L157:M157"/>
    <mergeCell ref="N157:Q157"/>
    <mergeCell ref="F159:I159"/>
    <mergeCell ref="L159:M159"/>
    <mergeCell ref="N159:Q159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25:P125"/>
    <mergeCell ref="M127:P127"/>
    <mergeCell ref="M129:Q129"/>
    <mergeCell ref="M130:Q130"/>
    <mergeCell ref="F132:I132"/>
    <mergeCell ref="L132:M132"/>
    <mergeCell ref="N132:Q132"/>
    <mergeCell ref="F135:I135"/>
    <mergeCell ref="L135:M135"/>
    <mergeCell ref="N135:Q135"/>
    <mergeCell ref="N133:Q133"/>
    <mergeCell ref="N134:Q134"/>
    <mergeCell ref="D111:H111"/>
    <mergeCell ref="N111:Q111"/>
    <mergeCell ref="D112:H112"/>
    <mergeCell ref="N112:Q112"/>
    <mergeCell ref="N113:Q113"/>
    <mergeCell ref="L115:Q115"/>
    <mergeCell ref="C121:Q121"/>
    <mergeCell ref="F123:P123"/>
    <mergeCell ref="F124:P124"/>
    <mergeCell ref="N104:Q104"/>
    <mergeCell ref="N105:Q105"/>
    <mergeCell ref="N107:Q107"/>
    <mergeCell ref="D108:H108"/>
    <mergeCell ref="N108:Q108"/>
    <mergeCell ref="D109:H109"/>
    <mergeCell ref="N109:Q109"/>
    <mergeCell ref="D110:H110"/>
    <mergeCell ref="N110:Q110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y jsou hodnoty K a M." sqref="D203:D208">
      <formula1>"K,M"</formula1>
    </dataValidation>
    <dataValidation type="list" allowBlank="1" showInputMessage="1" showErrorMessage="1" error="Povoleny jsou hodnoty základní, snížená, zákl. přenesená, sníž. přenesená, nulová." sqref="U203:U20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7" tooltip="Rekapitulace rozpočtu" display="2) Rekapitulace rozpočtu"/>
    <hyperlink ref="L1" location="C13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Řehák</dc:creator>
  <cp:keywords/>
  <dc:description/>
  <cp:lastModifiedBy>Odin</cp:lastModifiedBy>
  <dcterms:created xsi:type="dcterms:W3CDTF">2017-01-17T13:21:01Z</dcterms:created>
  <dcterms:modified xsi:type="dcterms:W3CDTF">2017-03-08T20:18:55Z</dcterms:modified>
  <cp:category/>
  <cp:version/>
  <cp:contentType/>
  <cp:contentStatus/>
</cp:coreProperties>
</file>