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60" yWindow="270" windowWidth="18735" windowHeight="12210" activeTab="2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Pol'!$A$1:$U$60</definedName>
    <definedName name="_xlnm.Print_Area" localSheetId="0">Stavba!$A$1:$J$49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56" i="12" l="1"/>
  <c r="F39" i="1" s="1"/>
  <c r="M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3" i="12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4" i="12"/>
  <c r="M54" i="12" s="1"/>
  <c r="I54" i="12"/>
  <c r="K54" i="12"/>
  <c r="O54" i="12"/>
  <c r="Q54" i="12"/>
  <c r="U54" i="12"/>
  <c r="I20" i="1"/>
  <c r="I19" i="1"/>
  <c r="I18" i="1"/>
  <c r="I16" i="1"/>
  <c r="G27" i="1"/>
  <c r="H40" i="1"/>
  <c r="J28" i="1"/>
  <c r="J26" i="1"/>
  <c r="G38" i="1"/>
  <c r="F38" i="1"/>
  <c r="J23" i="1"/>
  <c r="J24" i="1"/>
  <c r="J25" i="1"/>
  <c r="J27" i="1"/>
  <c r="E24" i="1"/>
  <c r="G24" i="1"/>
  <c r="E26" i="1"/>
  <c r="G26" i="1"/>
  <c r="G42" i="12" l="1"/>
  <c r="I48" i="1" s="1"/>
  <c r="F40" i="1"/>
  <c r="K42" i="12"/>
  <c r="Q8" i="12"/>
  <c r="AD56" i="12"/>
  <c r="G39" i="1" s="1"/>
  <c r="G40" i="1" s="1"/>
  <c r="G25" i="1" s="1"/>
  <c r="G8" i="12"/>
  <c r="U8" i="12"/>
  <c r="O42" i="12"/>
  <c r="U42" i="12"/>
  <c r="Q42" i="12"/>
  <c r="M43" i="12"/>
  <c r="O8" i="12"/>
  <c r="K8" i="12"/>
  <c r="I42" i="12"/>
  <c r="I8" i="12"/>
  <c r="M42" i="12"/>
  <c r="M11" i="12"/>
  <c r="M8" i="12" s="1"/>
  <c r="G28" i="1" l="1"/>
  <c r="G23" i="1"/>
  <c r="G29" i="1" s="1"/>
  <c r="I39" i="1"/>
  <c r="I40" i="1" s="1"/>
  <c r="J39" i="1" s="1"/>
  <c r="J40" i="1" s="1"/>
  <c r="I47" i="1"/>
  <c r="G56" i="12"/>
  <c r="I17" i="1" l="1"/>
  <c r="I21" i="1" s="1"/>
  <c r="I4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<sst xmlns="http://schemas.openxmlformats.org/spreadsheetml/2006/main" count="303" uniqueCount="182">
  <si>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</si>
  <si>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</si>
  <si>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</si>
  <si>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</si>
  <si>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</si>
  <si>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</si>
  <si>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</si>
  <si>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</si>
  <si>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</si>
  <si>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</si>
  <si>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</si>
  <si>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</si>
  <si>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</si>
  <si>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</si>
  <si>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</si>
  <si>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</si>
  <si>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</si>
  <si>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</si>
  <si>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</si>
  <si>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</si>
  <si>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</si>
  <si>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</si>
  <si>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</si>
  <si>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</si>
  <si>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</si>
  <si>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</si>
  <si>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</si>
  <si>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</si>
  <si>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</si>
  <si>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</si>
  <si>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</si>
  <si>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</si>
  <si>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</si>
  <si>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</si>
  <si>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</si>
  <si>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</si>
  <si>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</si>
  <si>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</si>
  <si>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</si>
  <si>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</si>
  <si>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</si>
  <si>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</si>
  <si>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Zelenka Petr</t>
  </si>
  <si>
    <t>Celkem za stavbu</t>
  </si>
  <si>
    <t>CZK</t>
  </si>
  <si>
    <t>Rekapitulace dílů</t>
  </si>
  <si>
    <t>Typ dílu</t>
  </si>
  <si>
    <t>722</t>
  </si>
  <si>
    <t>Vnitřní vodovod</t>
  </si>
  <si>
    <t>725</t>
  </si>
  <si>
    <t>Zařizovací předměty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</si>
  <si>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</si>
  <si>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</si>
  <si>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</si>
  <si>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</si>
  <si>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</si>
  <si>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</si>
  <si>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</si>
  <si>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</si>
  <si>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</si>
  <si>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</si>
  <si>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</si>
  <si>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</si>
  <si>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</si>
  <si>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</si>
  <si>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</si>
  <si>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</si>
  <si>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</si>
  <si>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</si>
  <si>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</si>
  <si>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</si>
  <si>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</si>
  <si>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</si>
  <si>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</si>
  <si>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</si>
  <si>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</si>
  <si>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</si>
  <si>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</si>
  <si>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</si>
  <si>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</si>
  <si>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722172411R00</t>
  </si>
  <si>
    <t>Potrubí z PPR, D 20 x 2,8 mm, PN 16</t>
  </si>
  <si>
    <t>m</t>
  </si>
  <si>
    <t>POL1_0</t>
  </si>
  <si>
    <t>722172412R00</t>
  </si>
  <si>
    <t>Potrubí z PPR, D 25 x 3,5 mm, PN 16</t>
  </si>
  <si>
    <t>722172413R00</t>
  </si>
  <si>
    <t>Potrubí z PPR, D 32 x 4,4 mm, PN 16</t>
  </si>
  <si>
    <t>722172414R00</t>
  </si>
  <si>
    <t>Potrubí z PPR, D 40 x 5,5 mm, PN 16</t>
  </si>
  <si>
    <t>722172415R00</t>
  </si>
  <si>
    <t>Potrubí z PPR, D 50 x 6,9 mm, PN 16</t>
  </si>
  <si>
    <t>722172416R00</t>
  </si>
  <si>
    <t>Potrubí z PPR, D 63 x 8,6 mm, PN 16</t>
  </si>
  <si>
    <t>722130234R00</t>
  </si>
  <si>
    <t>Potrubí z trub.závit.pozink.svařovan. 11343,DN 32</t>
  </si>
  <si>
    <t>722130235R00</t>
  </si>
  <si>
    <t>Potrubí z trub.závit.pozink.svařovan. 11343,DN 40</t>
  </si>
  <si>
    <t>722130236R00</t>
  </si>
  <si>
    <t>Potrubí z trub.závit.pozink.svařovan. 11343,DN 50</t>
  </si>
  <si>
    <t>722181213RT7</t>
  </si>
  <si>
    <t>Izolace návleková tl. stěny 13 mm, vnitřní průměr 22 mm</t>
  </si>
  <si>
    <t>722181213RT8</t>
  </si>
  <si>
    <t>Izolace návleková tl. stěny 13 mm, vnitřní průměr 25 mm</t>
  </si>
  <si>
    <t>722181213RV9</t>
  </si>
  <si>
    <t>Izolace návleková tl. stěny 13 mm, vnitřní průměr 40 mm</t>
  </si>
  <si>
    <t>722181213RY3</t>
  </si>
  <si>
    <t>Izolace návleková tl. stěny 13 mm, vnitřní průměr 63 mm</t>
  </si>
  <si>
    <t>722190401R00</t>
  </si>
  <si>
    <t>Vyvedení a upevnění výpustek DN 15</t>
  </si>
  <si>
    <t>kus</t>
  </si>
  <si>
    <t>722190403R00</t>
  </si>
  <si>
    <t>Vyvedení a upevnění výpustek DN 25</t>
  </si>
  <si>
    <t>722202412R00</t>
  </si>
  <si>
    <t>Kohout kulový nerozebíratelný PP-R  D 20</t>
  </si>
  <si>
    <t>722202413R00</t>
  </si>
  <si>
    <t>Kohout kulový nerozebíratelný PP-R D 25</t>
  </si>
  <si>
    <t>722235713R00</t>
  </si>
  <si>
    <t>Šoupátko, vnitřní závity, Ke 83 DN 25</t>
  </si>
  <si>
    <t>722235714R00</t>
  </si>
  <si>
    <t>Šoupátko, vnitřní závity, Ke 83 DN 32</t>
  </si>
  <si>
    <t>722235715R00</t>
  </si>
  <si>
    <t>Šoupátko, vnitřní závity, Ke 83 DN 40</t>
  </si>
  <si>
    <t>722235716R00</t>
  </si>
  <si>
    <t>Šoupátko, vnitřní závity, Ke 83 DN 50</t>
  </si>
  <si>
    <t>722237623R00</t>
  </si>
  <si>
    <t>Ventil zpětný,2xvnitřní závit DN 25</t>
  </si>
  <si>
    <t>722130801R00</t>
  </si>
  <si>
    <t>Demontáž potrubí ocelových závitových DN 25</t>
  </si>
  <si>
    <t>722130802R00</t>
  </si>
  <si>
    <t>Demontáž potrubí ocelových závitových DN 40</t>
  </si>
  <si>
    <t>722131933R00</t>
  </si>
  <si>
    <t>Oprava-propojení dosavadního potrubí závit. DN 25</t>
  </si>
  <si>
    <t>722131934R00</t>
  </si>
  <si>
    <t>Oprava-propojení dosavadního potrubí závit. DN 32</t>
  </si>
  <si>
    <t>722131935R00</t>
  </si>
  <si>
    <t>Oprava-propojení dosavadního potrubí závit. DN 40</t>
  </si>
  <si>
    <t>722131936R00</t>
  </si>
  <si>
    <t>Oprava-propojení dosavadního potrubí závit. DN 50</t>
  </si>
  <si>
    <t>722259201R00</t>
  </si>
  <si>
    <t>Montáž hydrantového systému D25</t>
  </si>
  <si>
    <t>MaR</t>
  </si>
  <si>
    <t>Měření a regulace, dle vlastní specifikace</t>
  </si>
  <si>
    <t>soubor</t>
  </si>
  <si>
    <t>POL2_0</t>
  </si>
  <si>
    <t>722280108R00</t>
  </si>
  <si>
    <t>Tlaková zkouška vodovodního potrubí DN 50</t>
  </si>
  <si>
    <t>722290234R00</t>
  </si>
  <si>
    <t>Proplach a dezinfekce vodovod.potrubí DN 80</t>
  </si>
  <si>
    <t>998722101R00</t>
  </si>
  <si>
    <t>Přesun hmot pro vnitřní vodovod, výšky do 6 m</t>
  </si>
  <si>
    <t>t</t>
  </si>
  <si>
    <t>725013131RT1</t>
  </si>
  <si>
    <t xml:space="preserve">Klozet kombi,nádrž s armat.odpad šikmý, bílý, včetně sedátka v bílé barvě </t>
  </si>
  <si>
    <t>725016105R00</t>
  </si>
  <si>
    <t>Pisoár diturvitový, ovládání automatické bateriové, bílý</t>
  </si>
  <si>
    <t>725814103R00</t>
  </si>
  <si>
    <t xml:space="preserve">Ventil rohový DN 15 </t>
  </si>
  <si>
    <t>725823121RT1</t>
  </si>
  <si>
    <t>Baterie umyvadlová nástěnná, standardní, uzavírání kohoutky</t>
  </si>
  <si>
    <t>725845111RT2</t>
  </si>
  <si>
    <t>Baterie sprchová nástěnná s pevnou sprchou</t>
  </si>
  <si>
    <t>725814121R00</t>
  </si>
  <si>
    <t>Časový splachovač tlačítkový pro WC podomítkový, s připojovací trubkou pod omítku</t>
  </si>
  <si>
    <t>725110811R00</t>
  </si>
  <si>
    <t>Demontáž klozetů splachovacích</t>
  </si>
  <si>
    <t>725110814R00</t>
  </si>
  <si>
    <t>Demontáž klozetů kombinovaných</t>
  </si>
  <si>
    <t>725210821R00</t>
  </si>
  <si>
    <t>Demontáž umyvadel bez výtokových armatur</t>
  </si>
  <si>
    <t>725114912R00</t>
  </si>
  <si>
    <t>Zpětná montáž klozetové mísy a sedátka</t>
  </si>
  <si>
    <t>725210914R00</t>
  </si>
  <si>
    <t>Zpětná montáž umyvadla bez výtok.armatur</t>
  </si>
  <si>
    <t>998725101R00</t>
  </si>
  <si>
    <t>Přesun hmot pro zařizovací předměty, výšky do 6 m</t>
  </si>
  <si>
    <t/>
  </si>
  <si>
    <t>SUM</t>
  </si>
  <si>
    <t>END</t>
  </si>
  <si>
    <t>Výkaz výměr - zdravotní technika</t>
  </si>
  <si>
    <t>Pardubice - oprava rozvodů a přípojek ZT obj.č. 7, 25 a 13</t>
  </si>
  <si>
    <t>Věznice Pardubice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</si>
</sst>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31" xfId="0" applyNumberFormat="1" applyFont="1" applyFill="1" applyBorder="1" applyAlignment="1">
      <alignment horizontal="center" vertical="center" wrapText="1" shrinkToFit="1"/>
    </xf>
    <xf numFmtId="3" fontId="7" fillId="2" borderId="32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2" borderId="32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2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2" borderId="44" xfId="0" applyFill="1" applyBorder="1"/>
    <xf numFmtId="49" fontId="0" fillId="2" borderId="41" xfId="0" applyNumberFormat="1" applyFill="1" applyBorder="1" applyAlignment="1"/>
    <xf numFmtId="49" fontId="0" fillId="2" borderId="41" xfId="0" applyNumberFormat="1" applyFill="1" applyBorder="1"/>
    <xf numFmtId="0" fontId="0" fillId="2" borderId="41" xfId="0" applyFill="1" applyBorder="1" applyAlignment="1">
      <alignment horizontal="center"/>
    </xf>
    <xf numFmtId="0" fontId="0" fillId="2" borderId="41" xfId="0" applyFill="1" applyBorder="1"/>
    <xf numFmtId="0" fontId="0" fillId="2" borderId="40" xfId="0" applyFill="1" applyBorder="1"/>
    <xf numFmtId="0" fontId="0" fillId="2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1" xfId="0" applyFill="1" applyBorder="1"/>
    <xf numFmtId="49" fontId="0" fillId="2" borderId="31" xfId="0" applyNumberFormat="1" applyFill="1" applyBorder="1"/>
    <xf numFmtId="0" fontId="0" fillId="2" borderId="48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7" fillId="0" borderId="35" xfId="0" applyFont="1" applyBorder="1" applyAlignment="1">
      <alignment horizontal="center" vertical="top" shrinkToFit="1"/>
    </xf>
    <xf numFmtId="0" fontId="0" fillId="2" borderId="36" xfId="0" applyFill="1" applyBorder="1" applyAlignment="1">
      <alignment horizontal="center"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2" borderId="37" xfId="0" applyNumberFormat="1" applyFill="1" applyBorder="1" applyAlignment="1">
      <alignment vertical="top" shrinkToFit="1"/>
    </xf>
    <xf numFmtId="4" fontId="0" fillId="2" borderId="47" xfId="0" applyNumberFormat="1" applyFill="1" applyBorder="1" applyAlignment="1">
      <alignment vertical="top"/>
    </xf>
    <xf numFmtId="4" fontId="17" fillId="3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31" xfId="0" applyFill="1" applyBorder="1" applyAlignment="1">
      <alignment horizontal="center"/>
    </xf>
    <xf numFmtId="0" fontId="0" fillId="2" borderId="49" xfId="0" applyFill="1" applyBorder="1"/>
    <xf numFmtId="0" fontId="0" fillId="2" borderId="50" xfId="0" applyFill="1" applyBorder="1" applyAlignment="1">
      <alignment wrapText="1"/>
    </xf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0" fontId="0" fillId="2" borderId="52" xfId="0" applyFill="1" applyBorder="1" applyAlignment="1">
      <alignment horizontal="center" vertical="top"/>
    </xf>
    <xf numFmtId="164" fontId="0" fillId="2" borderId="47" xfId="0" applyNumberFormat="1" applyFill="1" applyBorder="1" applyAlignment="1">
      <alignment vertical="top"/>
    </xf>
    <xf numFmtId="4" fontId="0" fillId="2" borderId="51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horizontal="center"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3" borderId="37" xfId="0" applyNumberFormat="1" applyFont="1" applyFill="1" applyBorder="1" applyAlignment="1" applyProtection="1">
      <alignment vertical="top" shrinkToFit="1"/>
      <protection locked="0"/>
    </xf>
    <xf numFmtId="4" fontId="17" fillId="0" borderId="37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2" borderId="37" xfId="0" applyNumberFormat="1" applyFill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4" borderId="37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16" fillId="2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2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8" t="s">
        <v>179</v>
      </c>
      <c r="C1" s="209"/>
      <c r="D1" s="209"/>
      <c r="E1" s="209"/>
      <c r="F1" s="209"/>
      <c r="G1" s="209"/>
      <c r="H1" s="209"/>
      <c r="I1" s="209"/>
      <c r="J1" s="210"/>
    </row>
    <row r="2" spans="1:15" ht="23.25" customHeight="1" x14ac:dyDescent="0.2">
      <c r="A2" s="4"/>
      <c r="B2" s="81" t="s">
        <v>38</v>
      </c>
      <c r="C2" s="82"/>
      <c r="D2" s="83"/>
      <c r="E2" s="83" t="s">
        <v>180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40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41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181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27"/>
      <c r="E12" s="227"/>
      <c r="F12" s="227"/>
      <c r="G12" s="227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07"/>
      <c r="E13" s="207"/>
      <c r="F13" s="207"/>
      <c r="G13" s="20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42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24"/>
      <c r="H15" s="224"/>
      <c r="I15" s="224" t="s">
        <v>28</v>
      </c>
      <c r="J15" s="225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17"/>
      <c r="F16" s="226"/>
      <c r="G16" s="217"/>
      <c r="H16" s="226"/>
      <c r="I16" s="217">
        <f>SUMIF(F47:F48,A16,I47:I48)+SUMIF(F47:F48,"PSU",I47:I48)</f>
        <v>0</v>
      </c>
      <c r="J16" s="218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17"/>
      <c r="F17" s="226"/>
      <c r="G17" s="217"/>
      <c r="H17" s="226"/>
      <c r="I17" s="217">
        <f>SUMIF(F47:F48,A17,I47:I48)</f>
        <v>0</v>
      </c>
      <c r="J17" s="218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17"/>
      <c r="F18" s="226"/>
      <c r="G18" s="217"/>
      <c r="H18" s="226"/>
      <c r="I18" s="217">
        <f>SUMIF(F47:F48,A18,I47:I48)</f>
        <v>0</v>
      </c>
      <c r="J18" s="218"/>
    </row>
    <row r="19" spans="1:10" ht="23.25" customHeight="1" x14ac:dyDescent="0.2">
      <c r="A19" s="148" t="s">
        <v>51</v>
      </c>
      <c r="B19" s="149" t="s">
        <v>26</v>
      </c>
      <c r="C19" s="58"/>
      <c r="D19" s="59"/>
      <c r="E19" s="217"/>
      <c r="F19" s="226"/>
      <c r="G19" s="217"/>
      <c r="H19" s="226"/>
      <c r="I19" s="217">
        <f>SUMIF(F47:F48,A19,I47:I48)</f>
        <v>0</v>
      </c>
      <c r="J19" s="218"/>
    </row>
    <row r="20" spans="1:10" ht="23.25" customHeight="1" x14ac:dyDescent="0.2">
      <c r="A20" s="148" t="s">
        <v>52</v>
      </c>
      <c r="B20" s="149" t="s">
        <v>27</v>
      </c>
      <c r="C20" s="58"/>
      <c r="D20" s="59"/>
      <c r="E20" s="217"/>
      <c r="F20" s="226"/>
      <c r="G20" s="217"/>
      <c r="H20" s="226"/>
      <c r="I20" s="217">
        <f>SUMIF(F47:F48,A20,I47:I48)</f>
        <v>0</v>
      </c>
      <c r="J20" s="218"/>
    </row>
    <row r="21" spans="1:10" ht="23.25" customHeight="1" x14ac:dyDescent="0.2">
      <c r="A21" s="4"/>
      <c r="B21" s="74" t="s">
        <v>28</v>
      </c>
      <c r="C21" s="75"/>
      <c r="D21" s="76"/>
      <c r="E21" s="219"/>
      <c r="F21" s="220"/>
      <c r="G21" s="219"/>
      <c r="H21" s="220"/>
      <c r="I21" s="219">
        <f>SUM(I16:J20)</f>
        <v>0</v>
      </c>
      <c r="J21" s="23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5">
        <f>ZakladDPHSniVypocet</f>
        <v>0</v>
      </c>
      <c r="H23" s="216"/>
      <c r="I23" s="216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9">
        <f>I23*E23/100</f>
        <v>0</v>
      </c>
      <c r="H24" s="230"/>
      <c r="I24" s="230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15">
        <f>ZakladDPHZaklVypocet</f>
        <v>0</v>
      </c>
      <c r="H25" s="216"/>
      <c r="I25" s="216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1">
        <f>I25*E25/100</f>
        <v>0</v>
      </c>
      <c r="H26" s="212"/>
      <c r="I26" s="212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13">
        <f>0</f>
        <v>0</v>
      </c>
      <c r="H27" s="213"/>
      <c r="I27" s="213"/>
      <c r="J27" s="63" t="str">
        <f t="shared" si="0"/>
        <v>CZK</v>
      </c>
    </row>
    <row r="28" spans="1:10" ht="27.75" customHeight="1" thickBot="1" x14ac:dyDescent="0.25">
      <c r="A28" s="4"/>
      <c r="B28" s="123" t="s">
        <v>22</v>
      </c>
      <c r="C28" s="124"/>
      <c r="D28" s="124"/>
      <c r="E28" s="125"/>
      <c r="F28" s="126"/>
      <c r="G28" s="221">
        <f>ZakladDPHSniVypocet+ZakladDPHZaklVypocet</f>
        <v>0</v>
      </c>
      <c r="H28" s="221"/>
      <c r="I28" s="221"/>
      <c r="J28" s="127" t="str">
        <f t="shared" si="0"/>
        <v>CZK</v>
      </c>
    </row>
    <row r="29" spans="1:10" ht="27.75" hidden="1" customHeight="1" thickBot="1" x14ac:dyDescent="0.25">
      <c r="A29" s="4"/>
      <c r="B29" s="123" t="s">
        <v>35</v>
      </c>
      <c r="C29" s="128"/>
      <c r="D29" s="128"/>
      <c r="E29" s="128"/>
      <c r="F29" s="128"/>
      <c r="G29" s="214">
        <f>ZakladDPHSni+DPHSni+ZakladDPHZakl+DPHZakl+Zaokrouhleni</f>
        <v>0</v>
      </c>
      <c r="H29" s="214"/>
      <c r="I29" s="214"/>
      <c r="J29" s="129" t="s">
        <v>44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8" t="s">
        <v>2</v>
      </c>
      <c r="E35" s="22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33"/>
      <c r="D39" s="234"/>
      <c r="E39" s="234"/>
      <c r="F39" s="116">
        <f>' Pol'!AC56</f>
        <v>0</v>
      </c>
      <c r="G39" s="117">
        <f>' Pol'!AD56</f>
        <v>0</v>
      </c>
      <c r="H39" s="118"/>
      <c r="I39" s="119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35" t="s">
        <v>43</v>
      </c>
      <c r="C40" s="236"/>
      <c r="D40" s="236"/>
      <c r="E40" s="236"/>
      <c r="F40" s="120">
        <f>SUMIF(A39:A39,"=1",F39:F39)</f>
        <v>0</v>
      </c>
      <c r="G40" s="121">
        <f>SUMIF(A39:A39,"=1",G39:G39)</f>
        <v>0</v>
      </c>
      <c r="H40" s="121">
        <f>SUMIF(A39:A39,"=1",H39:H39)</f>
        <v>0</v>
      </c>
      <c r="I40" s="122">
        <f>SUMIF(A39:A39,"=1",I39:I39)</f>
        <v>0</v>
      </c>
      <c r="J40" s="105">
        <f>SUMIF(A39:A39,"=1",J39:J39)</f>
        <v>0</v>
      </c>
    </row>
    <row r="44" spans="1:10" ht="15.75" x14ac:dyDescent="0.25">
      <c r="B44" s="130" t="s">
        <v>45</v>
      </c>
    </row>
    <row r="46" spans="1:10" ht="25.5" customHeight="1" x14ac:dyDescent="0.2">
      <c r="A46" s="131"/>
      <c r="B46" s="134" t="s">
        <v>16</v>
      </c>
      <c r="C46" s="134" t="s">
        <v>5</v>
      </c>
      <c r="D46" s="135"/>
      <c r="E46" s="135"/>
      <c r="F46" s="138" t="s">
        <v>46</v>
      </c>
      <c r="G46" s="138"/>
      <c r="H46" s="138"/>
      <c r="I46" s="237" t="s">
        <v>28</v>
      </c>
      <c r="J46" s="237"/>
    </row>
    <row r="47" spans="1:10" ht="25.5" customHeight="1" x14ac:dyDescent="0.2">
      <c r="A47" s="132"/>
      <c r="B47" s="139" t="s">
        <v>47</v>
      </c>
      <c r="C47" s="239" t="s">
        <v>48</v>
      </c>
      <c r="D47" s="240"/>
      <c r="E47" s="240"/>
      <c r="F47" s="141" t="s">
        <v>24</v>
      </c>
      <c r="G47" s="142"/>
      <c r="H47" s="142"/>
      <c r="I47" s="238">
        <f>' Pol'!G8</f>
        <v>0</v>
      </c>
      <c r="J47" s="238"/>
    </row>
    <row r="48" spans="1:10" ht="25.5" customHeight="1" x14ac:dyDescent="0.2">
      <c r="A48" s="132"/>
      <c r="B48" s="140" t="s">
        <v>49</v>
      </c>
      <c r="C48" s="242" t="s">
        <v>50</v>
      </c>
      <c r="D48" s="243"/>
      <c r="E48" s="243"/>
      <c r="F48" s="143" t="s">
        <v>24</v>
      </c>
      <c r="G48" s="144"/>
      <c r="H48" s="144"/>
      <c r="I48" s="241">
        <f>' Pol'!G42</f>
        <v>0</v>
      </c>
      <c r="J48" s="241"/>
    </row>
    <row r="49" spans="1:10" ht="25.5" customHeight="1" x14ac:dyDescent="0.2">
      <c r="A49" s="133"/>
      <c r="B49" s="136" t="s">
        <v>1</v>
      </c>
      <c r="C49" s="136"/>
      <c r="D49" s="137"/>
      <c r="E49" s="137"/>
      <c r="F49" s="145"/>
      <c r="G49" s="146"/>
      <c r="H49" s="146"/>
      <c r="I49" s="232">
        <f>SUM(I47:I48)</f>
        <v>0</v>
      </c>
      <c r="J49" s="232"/>
    </row>
    <row r="50" spans="1:10" x14ac:dyDescent="0.2">
      <c r="F50" s="147"/>
      <c r="G50" s="103"/>
      <c r="H50" s="147"/>
      <c r="I50" s="103"/>
      <c r="J50" s="103"/>
    </row>
    <row r="51" spans="1:10" x14ac:dyDescent="0.2">
      <c r="F51" s="147"/>
      <c r="G51" s="103"/>
      <c r="H51" s="147"/>
      <c r="I51" s="103"/>
      <c r="J51" s="103"/>
    </row>
    <row r="52" spans="1:10" x14ac:dyDescent="0.2">
      <c r="F52" s="147"/>
      <c r="G52" s="103"/>
      <c r="H52" s="147"/>
      <c r="I52" s="103"/>
      <c r="J52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E18:F18"/>
    <mergeCell ref="I49:J49"/>
    <mergeCell ref="C39:E39"/>
    <mergeCell ref="B40:E40"/>
    <mergeCell ref="I46:J46"/>
    <mergeCell ref="I47:J47"/>
    <mergeCell ref="C47:E47"/>
    <mergeCell ref="I48:J48"/>
    <mergeCell ref="C48:E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9" t="s">
        <v>39</v>
      </c>
      <c r="B2" s="78"/>
      <c r="C2" s="246"/>
      <c r="D2" s="246"/>
      <c r="E2" s="246"/>
      <c r="F2" s="246"/>
      <c r="G2" s="247"/>
    </row>
    <row r="3" spans="1:7" ht="24.95" hidden="1" customHeight="1" x14ac:dyDescent="0.2">
      <c r="A3" s="79" t="s">
        <v>7</v>
      </c>
      <c r="B3" s="78"/>
      <c r="C3" s="246"/>
      <c r="D3" s="246"/>
      <c r="E3" s="246"/>
      <c r="F3" s="246"/>
      <c r="G3" s="247"/>
    </row>
    <row r="4" spans="1:7" ht="24.95" hidden="1" customHeight="1" x14ac:dyDescent="0.2">
      <c r="A4" s="79" t="s">
        <v>8</v>
      </c>
      <c r="B4" s="78"/>
      <c r="C4" s="246"/>
      <c r="D4" s="246"/>
      <c r="E4" s="246"/>
      <c r="F4" s="246"/>
      <c r="G4" s="24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tabSelected="1" topLeftCell="A2" workbookViewId="0">
      <selection activeCell="X11" sqref="X11"/>
    </sheetView>
  </sheetViews>
  <sheetFormatPr defaultRowHeight="12.75" outlineLevelRow="1" x14ac:dyDescent="0.2"/>
  <cols>
    <col min="1" max="1" width="4.28515625" customWidth="1"/>
    <col min="2" max="2" width="12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1.85546875" customWidth="1"/>
    <col min="8" max="21" width="0" hidden="1" customWidth="1"/>
    <col min="29" max="39" width="0" hidden="1" customWidth="1"/>
  </cols>
  <sheetData>
    <row r="1" spans="1:60" ht="15.75" customHeight="1" x14ac:dyDescent="0.25">
      <c r="A1" s="248" t="s">
        <v>6</v>
      </c>
      <c r="B1" s="248"/>
      <c r="C1" s="248"/>
      <c r="D1" s="248"/>
      <c r="E1" s="248"/>
      <c r="F1" s="248"/>
      <c r="G1" s="248"/>
      <c r="AE1" t="s">
        <v>54</v>
      </c>
    </row>
    <row r="2" spans="1:60" ht="24.95" customHeight="1" x14ac:dyDescent="0.2">
      <c r="A2" s="153" t="s">
        <v>53</v>
      </c>
      <c r="B2" s="151"/>
      <c r="C2" s="249" t="s">
        <v>180</v>
      </c>
      <c r="D2" s="250"/>
      <c r="E2" s="250"/>
      <c r="F2" s="250"/>
      <c r="G2" s="251"/>
      <c r="AE2" t="s">
        <v>55</v>
      </c>
    </row>
    <row r="3" spans="1:60" ht="24.95" hidden="1" customHeight="1" x14ac:dyDescent="0.2">
      <c r="A3" s="154" t="s">
        <v>7</v>
      </c>
      <c r="B3" s="152"/>
      <c r="C3" s="252"/>
      <c r="D3" s="252"/>
      <c r="E3" s="252"/>
      <c r="F3" s="252"/>
      <c r="G3" s="253"/>
      <c r="AE3" t="s">
        <v>56</v>
      </c>
    </row>
    <row r="4" spans="1:60" ht="24.95" hidden="1" customHeight="1" x14ac:dyDescent="0.2">
      <c r="A4" s="154" t="s">
        <v>8</v>
      </c>
      <c r="B4" s="152"/>
      <c r="C4" s="254"/>
      <c r="D4" s="252"/>
      <c r="E4" s="252"/>
      <c r="F4" s="252"/>
      <c r="G4" s="253"/>
      <c r="AE4" t="s">
        <v>57</v>
      </c>
    </row>
    <row r="5" spans="1:60" hidden="1" x14ac:dyDescent="0.2">
      <c r="A5" s="155" t="s">
        <v>58</v>
      </c>
      <c r="B5" s="156"/>
      <c r="C5" s="157"/>
      <c r="D5" s="158"/>
      <c r="E5" s="159"/>
      <c r="F5" s="159"/>
      <c r="G5" s="160"/>
      <c r="AE5" t="s">
        <v>59</v>
      </c>
    </row>
    <row r="6" spans="1:60" x14ac:dyDescent="0.2">
      <c r="D6" s="150"/>
    </row>
    <row r="7" spans="1:60" ht="38.25" x14ac:dyDescent="0.2">
      <c r="A7" s="165" t="s">
        <v>60</v>
      </c>
      <c r="B7" s="166" t="s">
        <v>61</v>
      </c>
      <c r="C7" s="166" t="s">
        <v>62</v>
      </c>
      <c r="D7" s="180" t="s">
        <v>63</v>
      </c>
      <c r="E7" s="165" t="s">
        <v>64</v>
      </c>
      <c r="F7" s="161" t="s">
        <v>65</v>
      </c>
      <c r="G7" s="181" t="s">
        <v>28</v>
      </c>
      <c r="H7" s="182" t="s">
        <v>29</v>
      </c>
      <c r="I7" s="182" t="s">
        <v>66</v>
      </c>
      <c r="J7" s="182" t="s">
        <v>30</v>
      </c>
      <c r="K7" s="182" t="s">
        <v>67</v>
      </c>
      <c r="L7" s="182" t="s">
        <v>68</v>
      </c>
      <c r="M7" s="182" t="s">
        <v>69</v>
      </c>
      <c r="N7" s="182" t="s">
        <v>70</v>
      </c>
      <c r="O7" s="182" t="s">
        <v>71</v>
      </c>
      <c r="P7" s="182" t="s">
        <v>72</v>
      </c>
      <c r="Q7" s="182" t="s">
        <v>73</v>
      </c>
      <c r="R7" s="182" t="s">
        <v>74</v>
      </c>
      <c r="S7" s="182" t="s">
        <v>75</v>
      </c>
      <c r="T7" s="182" t="s">
        <v>76</v>
      </c>
      <c r="U7" s="167" t="s">
        <v>77</v>
      </c>
    </row>
    <row r="8" spans="1:60" x14ac:dyDescent="0.2">
      <c r="A8" s="183" t="s">
        <v>78</v>
      </c>
      <c r="B8" s="184" t="s">
        <v>47</v>
      </c>
      <c r="C8" s="185" t="s">
        <v>48</v>
      </c>
      <c r="D8" s="186"/>
      <c r="E8" s="187"/>
      <c r="F8" s="174"/>
      <c r="G8" s="174">
        <f>SUMIF(AE9:AE41,"&lt;&gt;NOR",G9:G41)</f>
        <v>0</v>
      </c>
      <c r="H8" s="174"/>
      <c r="I8" s="174">
        <f>SUM(I9:I41)</f>
        <v>0</v>
      </c>
      <c r="J8" s="174"/>
      <c r="K8" s="174">
        <f>SUM(K9:K41)</f>
        <v>0</v>
      </c>
      <c r="L8" s="174"/>
      <c r="M8" s="174">
        <f>SUM(M9:M41)</f>
        <v>0</v>
      </c>
      <c r="N8" s="174"/>
      <c r="O8" s="174">
        <f>SUM(O9:O41)</f>
        <v>3.069999999999999</v>
      </c>
      <c r="P8" s="174"/>
      <c r="Q8" s="174">
        <f>SUM(Q9:Q41)</f>
        <v>0.85</v>
      </c>
      <c r="R8" s="174"/>
      <c r="S8" s="174"/>
      <c r="T8" s="188"/>
      <c r="U8" s="174">
        <f>SUM(U9:U41)</f>
        <v>932.13000000000011</v>
      </c>
      <c r="AE8" t="s">
        <v>79</v>
      </c>
    </row>
    <row r="9" spans="1:60" outlineLevel="1" x14ac:dyDescent="0.2">
      <c r="A9" s="163">
        <v>1</v>
      </c>
      <c r="B9" s="168" t="s">
        <v>80</v>
      </c>
      <c r="C9" s="201" t="s">
        <v>81</v>
      </c>
      <c r="D9" s="170" t="s">
        <v>82</v>
      </c>
      <c r="E9" s="172">
        <v>90</v>
      </c>
      <c r="F9" s="175"/>
      <c r="G9" s="176">
        <v>0</v>
      </c>
      <c r="H9" s="175"/>
      <c r="I9" s="176">
        <f t="shared" ref="I9:I41" si="0">ROUND(E9*H9,2)</f>
        <v>0</v>
      </c>
      <c r="J9" s="175"/>
      <c r="K9" s="176">
        <f t="shared" ref="K9:K41" si="1">ROUND(E9*J9,2)</f>
        <v>0</v>
      </c>
      <c r="L9" s="176">
        <v>21</v>
      </c>
      <c r="M9" s="176">
        <f t="shared" ref="M9:M41" si="2">G9*(1+L9/100)</f>
        <v>0</v>
      </c>
      <c r="N9" s="176">
        <v>4.6999999999999999E-4</v>
      </c>
      <c r="O9" s="176">
        <f t="shared" ref="O9:O41" si="3">ROUND(E9*N9,2)</f>
        <v>0.04</v>
      </c>
      <c r="P9" s="176">
        <v>0</v>
      </c>
      <c r="Q9" s="176">
        <f t="shared" ref="Q9:Q41" si="4">ROUND(E9*P9,2)</f>
        <v>0</v>
      </c>
      <c r="R9" s="176"/>
      <c r="S9" s="176"/>
      <c r="T9" s="177">
        <v>0.52200000000000002</v>
      </c>
      <c r="U9" s="176">
        <f t="shared" ref="U9:U41" si="5">ROUND(E9*T9,2)</f>
        <v>46.98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83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63">
        <v>2</v>
      </c>
      <c r="B10" s="168" t="s">
        <v>84</v>
      </c>
      <c r="C10" s="201" t="s">
        <v>85</v>
      </c>
      <c r="D10" s="170" t="s">
        <v>82</v>
      </c>
      <c r="E10" s="172">
        <v>120</v>
      </c>
      <c r="F10" s="175"/>
      <c r="G10" s="176">
        <f t="shared" ref="G9:G41" si="6">ROUND(E10*F10,2)</f>
        <v>0</v>
      </c>
      <c r="H10" s="175"/>
      <c r="I10" s="176">
        <f t="shared" si="0"/>
        <v>0</v>
      </c>
      <c r="J10" s="175"/>
      <c r="K10" s="176">
        <f t="shared" si="1"/>
        <v>0</v>
      </c>
      <c r="L10" s="176">
        <v>21</v>
      </c>
      <c r="M10" s="176">
        <f t="shared" si="2"/>
        <v>0</v>
      </c>
      <c r="N10" s="176">
        <v>5.8E-4</v>
      </c>
      <c r="O10" s="176">
        <f t="shared" si="3"/>
        <v>7.0000000000000007E-2</v>
      </c>
      <c r="P10" s="176">
        <v>0</v>
      </c>
      <c r="Q10" s="176">
        <f t="shared" si="4"/>
        <v>0</v>
      </c>
      <c r="R10" s="176"/>
      <c r="S10" s="176"/>
      <c r="T10" s="177">
        <v>0.6159</v>
      </c>
      <c r="U10" s="176">
        <f t="shared" si="5"/>
        <v>73.91</v>
      </c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83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63">
        <v>3</v>
      </c>
      <c r="B11" s="168" t="s">
        <v>86</v>
      </c>
      <c r="C11" s="201" t="s">
        <v>87</v>
      </c>
      <c r="D11" s="170" t="s">
        <v>82</v>
      </c>
      <c r="E11" s="172">
        <v>240</v>
      </c>
      <c r="F11" s="175"/>
      <c r="G11" s="176">
        <f t="shared" si="6"/>
        <v>0</v>
      </c>
      <c r="H11" s="175"/>
      <c r="I11" s="176">
        <f t="shared" si="0"/>
        <v>0</v>
      </c>
      <c r="J11" s="175"/>
      <c r="K11" s="176">
        <f t="shared" si="1"/>
        <v>0</v>
      </c>
      <c r="L11" s="176">
        <v>21</v>
      </c>
      <c r="M11" s="176">
        <f t="shared" si="2"/>
        <v>0</v>
      </c>
      <c r="N11" s="176">
        <v>7.5000000000000002E-4</v>
      </c>
      <c r="O11" s="176">
        <f t="shared" si="3"/>
        <v>0.18</v>
      </c>
      <c r="P11" s="176">
        <v>0</v>
      </c>
      <c r="Q11" s="176">
        <f t="shared" si="4"/>
        <v>0</v>
      </c>
      <c r="R11" s="176"/>
      <c r="S11" s="176"/>
      <c r="T11" s="177">
        <v>0.68279999999999996</v>
      </c>
      <c r="U11" s="176">
        <f t="shared" si="5"/>
        <v>163.87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83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163">
        <v>4</v>
      </c>
      <c r="B12" s="168" t="s">
        <v>88</v>
      </c>
      <c r="C12" s="201" t="s">
        <v>89</v>
      </c>
      <c r="D12" s="170" t="s">
        <v>82</v>
      </c>
      <c r="E12" s="172">
        <v>75</v>
      </c>
      <c r="F12" s="175"/>
      <c r="G12" s="176">
        <f t="shared" si="6"/>
        <v>0</v>
      </c>
      <c r="H12" s="175"/>
      <c r="I12" s="176">
        <f t="shared" si="0"/>
        <v>0</v>
      </c>
      <c r="J12" s="175"/>
      <c r="K12" s="176">
        <f t="shared" si="1"/>
        <v>0</v>
      </c>
      <c r="L12" s="176">
        <v>21</v>
      </c>
      <c r="M12" s="176">
        <f t="shared" si="2"/>
        <v>0</v>
      </c>
      <c r="N12" s="176">
        <v>1.1299999999999999E-3</v>
      </c>
      <c r="O12" s="176">
        <f t="shared" si="3"/>
        <v>0.08</v>
      </c>
      <c r="P12" s="176">
        <v>0</v>
      </c>
      <c r="Q12" s="176">
        <f t="shared" si="4"/>
        <v>0</v>
      </c>
      <c r="R12" s="176"/>
      <c r="S12" s="176"/>
      <c r="T12" s="177">
        <v>0.75470000000000004</v>
      </c>
      <c r="U12" s="176">
        <f t="shared" si="5"/>
        <v>56.6</v>
      </c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83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63">
        <v>5</v>
      </c>
      <c r="B13" s="168" t="s">
        <v>90</v>
      </c>
      <c r="C13" s="201" t="s">
        <v>91</v>
      </c>
      <c r="D13" s="170" t="s">
        <v>82</v>
      </c>
      <c r="E13" s="172">
        <v>210</v>
      </c>
      <c r="F13" s="175"/>
      <c r="G13" s="176">
        <f t="shared" si="6"/>
        <v>0</v>
      </c>
      <c r="H13" s="175"/>
      <c r="I13" s="176">
        <f t="shared" si="0"/>
        <v>0</v>
      </c>
      <c r="J13" s="175"/>
      <c r="K13" s="176">
        <f t="shared" si="1"/>
        <v>0</v>
      </c>
      <c r="L13" s="176">
        <v>21</v>
      </c>
      <c r="M13" s="176">
        <f t="shared" si="2"/>
        <v>0</v>
      </c>
      <c r="N13" s="176">
        <v>6.77E-3</v>
      </c>
      <c r="O13" s="176">
        <f t="shared" si="3"/>
        <v>1.42</v>
      </c>
      <c r="P13" s="176">
        <v>0</v>
      </c>
      <c r="Q13" s="176">
        <f t="shared" si="4"/>
        <v>0</v>
      </c>
      <c r="R13" s="176"/>
      <c r="S13" s="176"/>
      <c r="T13" s="177">
        <v>1.0047999999999999</v>
      </c>
      <c r="U13" s="176">
        <f t="shared" si="5"/>
        <v>211.01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83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63">
        <v>6</v>
      </c>
      <c r="B14" s="168" t="s">
        <v>92</v>
      </c>
      <c r="C14" s="201" t="s">
        <v>93</v>
      </c>
      <c r="D14" s="170" t="s">
        <v>82</v>
      </c>
      <c r="E14" s="172">
        <v>20</v>
      </c>
      <c r="F14" s="175"/>
      <c r="G14" s="176">
        <f t="shared" si="6"/>
        <v>0</v>
      </c>
      <c r="H14" s="175"/>
      <c r="I14" s="176">
        <f t="shared" si="0"/>
        <v>0</v>
      </c>
      <c r="J14" s="175"/>
      <c r="K14" s="176">
        <f t="shared" si="1"/>
        <v>0</v>
      </c>
      <c r="L14" s="176">
        <v>21</v>
      </c>
      <c r="M14" s="176">
        <f t="shared" si="2"/>
        <v>0</v>
      </c>
      <c r="N14" s="176">
        <v>6.77E-3</v>
      </c>
      <c r="O14" s="176">
        <f t="shared" si="3"/>
        <v>0.14000000000000001</v>
      </c>
      <c r="P14" s="176">
        <v>0</v>
      </c>
      <c r="Q14" s="176">
        <f t="shared" si="4"/>
        <v>0</v>
      </c>
      <c r="R14" s="176"/>
      <c r="S14" s="176"/>
      <c r="T14" s="177">
        <v>1.0047999999999999</v>
      </c>
      <c r="U14" s="176">
        <f t="shared" si="5"/>
        <v>20.100000000000001</v>
      </c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83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63">
        <v>7</v>
      </c>
      <c r="B15" s="168" t="s">
        <v>94</v>
      </c>
      <c r="C15" s="201" t="s">
        <v>95</v>
      </c>
      <c r="D15" s="170" t="s">
        <v>82</v>
      </c>
      <c r="E15" s="172">
        <v>12</v>
      </c>
      <c r="F15" s="175"/>
      <c r="G15" s="176">
        <f t="shared" si="6"/>
        <v>0</v>
      </c>
      <c r="H15" s="175"/>
      <c r="I15" s="176">
        <f t="shared" si="0"/>
        <v>0</v>
      </c>
      <c r="J15" s="175"/>
      <c r="K15" s="176">
        <f t="shared" si="1"/>
        <v>0</v>
      </c>
      <c r="L15" s="176">
        <v>21</v>
      </c>
      <c r="M15" s="176">
        <f t="shared" si="2"/>
        <v>0</v>
      </c>
      <c r="N15" s="176">
        <v>1.387E-2</v>
      </c>
      <c r="O15" s="176">
        <f t="shared" si="3"/>
        <v>0.17</v>
      </c>
      <c r="P15" s="176">
        <v>0</v>
      </c>
      <c r="Q15" s="176">
        <f t="shared" si="4"/>
        <v>0</v>
      </c>
      <c r="R15" s="176"/>
      <c r="S15" s="176"/>
      <c r="T15" s="177">
        <v>0.82899999999999996</v>
      </c>
      <c r="U15" s="176">
        <f t="shared" si="5"/>
        <v>9.9499999999999993</v>
      </c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83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63">
        <v>8</v>
      </c>
      <c r="B16" s="168" t="s">
        <v>96</v>
      </c>
      <c r="C16" s="201" t="s">
        <v>97</v>
      </c>
      <c r="D16" s="170" t="s">
        <v>82</v>
      </c>
      <c r="E16" s="172">
        <v>35</v>
      </c>
      <c r="F16" s="175"/>
      <c r="G16" s="176">
        <f t="shared" si="6"/>
        <v>0</v>
      </c>
      <c r="H16" s="175"/>
      <c r="I16" s="176">
        <f t="shared" si="0"/>
        <v>0</v>
      </c>
      <c r="J16" s="175"/>
      <c r="K16" s="176">
        <f t="shared" si="1"/>
        <v>0</v>
      </c>
      <c r="L16" s="176">
        <v>21</v>
      </c>
      <c r="M16" s="176">
        <f t="shared" si="2"/>
        <v>0</v>
      </c>
      <c r="N16" s="176">
        <v>1.6080000000000001E-2</v>
      </c>
      <c r="O16" s="176">
        <f t="shared" si="3"/>
        <v>0.56000000000000005</v>
      </c>
      <c r="P16" s="176">
        <v>0</v>
      </c>
      <c r="Q16" s="176">
        <f t="shared" si="4"/>
        <v>0</v>
      </c>
      <c r="R16" s="176"/>
      <c r="S16" s="176"/>
      <c r="T16" s="177">
        <v>0.91800000000000004</v>
      </c>
      <c r="U16" s="176">
        <f t="shared" si="5"/>
        <v>32.130000000000003</v>
      </c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83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63">
        <v>9</v>
      </c>
      <c r="B17" s="168" t="s">
        <v>98</v>
      </c>
      <c r="C17" s="201" t="s">
        <v>99</v>
      </c>
      <c r="D17" s="170" t="s">
        <v>82</v>
      </c>
      <c r="E17" s="172">
        <v>15</v>
      </c>
      <c r="F17" s="175"/>
      <c r="G17" s="176">
        <f t="shared" si="6"/>
        <v>0</v>
      </c>
      <c r="H17" s="175"/>
      <c r="I17" s="176">
        <f t="shared" si="0"/>
        <v>0</v>
      </c>
      <c r="J17" s="175"/>
      <c r="K17" s="176">
        <f t="shared" si="1"/>
        <v>0</v>
      </c>
      <c r="L17" s="176">
        <v>21</v>
      </c>
      <c r="M17" s="176">
        <f t="shared" si="2"/>
        <v>0</v>
      </c>
      <c r="N17" s="176">
        <v>1.7930000000000001E-2</v>
      </c>
      <c r="O17" s="176">
        <f t="shared" si="3"/>
        <v>0.27</v>
      </c>
      <c r="P17" s="176">
        <v>0</v>
      </c>
      <c r="Q17" s="176">
        <f t="shared" si="4"/>
        <v>0</v>
      </c>
      <c r="R17" s="176"/>
      <c r="S17" s="176"/>
      <c r="T17" s="177">
        <v>1.0169999999999999</v>
      </c>
      <c r="U17" s="176">
        <f t="shared" si="5"/>
        <v>15.26</v>
      </c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83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ht="22.5" outlineLevel="1" x14ac:dyDescent="0.2">
      <c r="A18" s="163">
        <v>10</v>
      </c>
      <c r="B18" s="168" t="s">
        <v>100</v>
      </c>
      <c r="C18" s="201" t="s">
        <v>101</v>
      </c>
      <c r="D18" s="170" t="s">
        <v>82</v>
      </c>
      <c r="E18" s="172">
        <v>90</v>
      </c>
      <c r="F18" s="175"/>
      <c r="G18" s="176">
        <f t="shared" si="6"/>
        <v>0</v>
      </c>
      <c r="H18" s="175"/>
      <c r="I18" s="176">
        <f t="shared" si="0"/>
        <v>0</v>
      </c>
      <c r="J18" s="175"/>
      <c r="K18" s="176">
        <f t="shared" si="1"/>
        <v>0</v>
      </c>
      <c r="L18" s="176">
        <v>21</v>
      </c>
      <c r="M18" s="176">
        <f t="shared" si="2"/>
        <v>0</v>
      </c>
      <c r="N18" s="176">
        <v>4.0000000000000003E-5</v>
      </c>
      <c r="O18" s="176">
        <f t="shared" si="3"/>
        <v>0</v>
      </c>
      <c r="P18" s="176">
        <v>0</v>
      </c>
      <c r="Q18" s="176">
        <f t="shared" si="4"/>
        <v>0</v>
      </c>
      <c r="R18" s="176"/>
      <c r="S18" s="176"/>
      <c r="T18" s="177">
        <v>0.129</v>
      </c>
      <c r="U18" s="176">
        <f t="shared" si="5"/>
        <v>11.61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83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ht="22.5" outlineLevel="1" x14ac:dyDescent="0.2">
      <c r="A19" s="163">
        <v>11</v>
      </c>
      <c r="B19" s="168" t="s">
        <v>102</v>
      </c>
      <c r="C19" s="201" t="s">
        <v>103</v>
      </c>
      <c r="D19" s="170" t="s">
        <v>82</v>
      </c>
      <c r="E19" s="172">
        <v>120</v>
      </c>
      <c r="F19" s="175"/>
      <c r="G19" s="176">
        <f t="shared" si="6"/>
        <v>0</v>
      </c>
      <c r="H19" s="175"/>
      <c r="I19" s="176">
        <f t="shared" si="0"/>
        <v>0</v>
      </c>
      <c r="J19" s="175"/>
      <c r="K19" s="176">
        <f t="shared" si="1"/>
        <v>0</v>
      </c>
      <c r="L19" s="176">
        <v>21</v>
      </c>
      <c r="M19" s="176">
        <f t="shared" si="2"/>
        <v>0</v>
      </c>
      <c r="N19" s="176">
        <v>6.0000000000000002E-5</v>
      </c>
      <c r="O19" s="176">
        <f t="shared" si="3"/>
        <v>0.01</v>
      </c>
      <c r="P19" s="176">
        <v>0</v>
      </c>
      <c r="Q19" s="176">
        <f t="shared" si="4"/>
        <v>0</v>
      </c>
      <c r="R19" s="176"/>
      <c r="S19" s="176"/>
      <c r="T19" s="177">
        <v>0.129</v>
      </c>
      <c r="U19" s="176">
        <f t="shared" si="5"/>
        <v>15.48</v>
      </c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83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ht="22.5" outlineLevel="1" x14ac:dyDescent="0.2">
      <c r="A20" s="163">
        <v>12</v>
      </c>
      <c r="B20" s="168" t="s">
        <v>104</v>
      </c>
      <c r="C20" s="201" t="s">
        <v>105</v>
      </c>
      <c r="D20" s="170" t="s">
        <v>82</v>
      </c>
      <c r="E20" s="172">
        <v>362</v>
      </c>
      <c r="F20" s="175"/>
      <c r="G20" s="176">
        <f t="shared" si="6"/>
        <v>0</v>
      </c>
      <c r="H20" s="175"/>
      <c r="I20" s="176">
        <f t="shared" si="0"/>
        <v>0</v>
      </c>
      <c r="J20" s="175"/>
      <c r="K20" s="176">
        <f t="shared" si="1"/>
        <v>0</v>
      </c>
      <c r="L20" s="176">
        <v>21</v>
      </c>
      <c r="M20" s="176">
        <f t="shared" si="2"/>
        <v>0</v>
      </c>
      <c r="N20" s="176">
        <v>1.2E-4</v>
      </c>
      <c r="O20" s="176">
        <f t="shared" si="3"/>
        <v>0.04</v>
      </c>
      <c r="P20" s="176">
        <v>0</v>
      </c>
      <c r="Q20" s="176">
        <f t="shared" si="4"/>
        <v>0</v>
      </c>
      <c r="R20" s="176"/>
      <c r="S20" s="176"/>
      <c r="T20" s="177">
        <v>0.157</v>
      </c>
      <c r="U20" s="176">
        <f t="shared" si="5"/>
        <v>56.83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83</v>
      </c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ht="22.5" outlineLevel="1" x14ac:dyDescent="0.2">
      <c r="A21" s="163">
        <v>13</v>
      </c>
      <c r="B21" s="168" t="s">
        <v>106</v>
      </c>
      <c r="C21" s="201" t="s">
        <v>107</v>
      </c>
      <c r="D21" s="170" t="s">
        <v>82</v>
      </c>
      <c r="E21" s="172">
        <v>245</v>
      </c>
      <c r="F21" s="175"/>
      <c r="G21" s="176">
        <f t="shared" si="6"/>
        <v>0</v>
      </c>
      <c r="H21" s="175"/>
      <c r="I21" s="176">
        <f t="shared" si="0"/>
        <v>0</v>
      </c>
      <c r="J21" s="175"/>
      <c r="K21" s="176">
        <f t="shared" si="1"/>
        <v>0</v>
      </c>
      <c r="L21" s="176">
        <v>21</v>
      </c>
      <c r="M21" s="176">
        <f t="shared" si="2"/>
        <v>0</v>
      </c>
      <c r="N21" s="176">
        <v>1.9000000000000001E-4</v>
      </c>
      <c r="O21" s="176">
        <f t="shared" si="3"/>
        <v>0.05</v>
      </c>
      <c r="P21" s="176">
        <v>0</v>
      </c>
      <c r="Q21" s="176">
        <f t="shared" si="4"/>
        <v>0</v>
      </c>
      <c r="R21" s="176"/>
      <c r="S21" s="176"/>
      <c r="T21" s="177">
        <v>0.2</v>
      </c>
      <c r="U21" s="176">
        <f t="shared" si="5"/>
        <v>49</v>
      </c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83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63">
        <v>14</v>
      </c>
      <c r="B22" s="168" t="s">
        <v>108</v>
      </c>
      <c r="C22" s="201" t="s">
        <v>109</v>
      </c>
      <c r="D22" s="170" t="s">
        <v>110</v>
      </c>
      <c r="E22" s="172">
        <v>34</v>
      </c>
      <c r="F22" s="175"/>
      <c r="G22" s="176">
        <f t="shared" si="6"/>
        <v>0</v>
      </c>
      <c r="H22" s="175"/>
      <c r="I22" s="176">
        <f t="shared" si="0"/>
        <v>0</v>
      </c>
      <c r="J22" s="175"/>
      <c r="K22" s="176">
        <f t="shared" si="1"/>
        <v>0</v>
      </c>
      <c r="L22" s="176">
        <v>21</v>
      </c>
      <c r="M22" s="176">
        <f t="shared" si="2"/>
        <v>0</v>
      </c>
      <c r="N22" s="176">
        <v>0</v>
      </c>
      <c r="O22" s="176">
        <f t="shared" si="3"/>
        <v>0</v>
      </c>
      <c r="P22" s="176">
        <v>0</v>
      </c>
      <c r="Q22" s="176">
        <f t="shared" si="4"/>
        <v>0</v>
      </c>
      <c r="R22" s="176"/>
      <c r="S22" s="176"/>
      <c r="T22" s="177">
        <v>0.42499999999999999</v>
      </c>
      <c r="U22" s="176">
        <f t="shared" si="5"/>
        <v>14.45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83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63">
        <v>15</v>
      </c>
      <c r="B23" s="168" t="s">
        <v>111</v>
      </c>
      <c r="C23" s="201" t="s">
        <v>112</v>
      </c>
      <c r="D23" s="170" t="s">
        <v>110</v>
      </c>
      <c r="E23" s="172">
        <v>1</v>
      </c>
      <c r="F23" s="175"/>
      <c r="G23" s="176">
        <f t="shared" si="6"/>
        <v>0</v>
      </c>
      <c r="H23" s="175"/>
      <c r="I23" s="176">
        <f t="shared" si="0"/>
        <v>0</v>
      </c>
      <c r="J23" s="175"/>
      <c r="K23" s="176">
        <f t="shared" si="1"/>
        <v>0</v>
      </c>
      <c r="L23" s="176">
        <v>21</v>
      </c>
      <c r="M23" s="176">
        <f t="shared" si="2"/>
        <v>0</v>
      </c>
      <c r="N23" s="176">
        <v>0</v>
      </c>
      <c r="O23" s="176">
        <f t="shared" si="3"/>
        <v>0</v>
      </c>
      <c r="P23" s="176">
        <v>0</v>
      </c>
      <c r="Q23" s="176">
        <f t="shared" si="4"/>
        <v>0</v>
      </c>
      <c r="R23" s="176"/>
      <c r="S23" s="176"/>
      <c r="T23" s="177">
        <v>0.42499999999999999</v>
      </c>
      <c r="U23" s="176">
        <f t="shared" si="5"/>
        <v>0.43</v>
      </c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83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63">
        <v>16</v>
      </c>
      <c r="B24" s="168" t="s">
        <v>113</v>
      </c>
      <c r="C24" s="201" t="s">
        <v>114</v>
      </c>
      <c r="D24" s="170" t="s">
        <v>110</v>
      </c>
      <c r="E24" s="172">
        <v>8</v>
      </c>
      <c r="F24" s="175"/>
      <c r="G24" s="176">
        <f t="shared" si="6"/>
        <v>0</v>
      </c>
      <c r="H24" s="175"/>
      <c r="I24" s="176">
        <f t="shared" si="0"/>
        <v>0</v>
      </c>
      <c r="J24" s="175"/>
      <c r="K24" s="176">
        <f t="shared" si="1"/>
        <v>0</v>
      </c>
      <c r="L24" s="176">
        <v>21</v>
      </c>
      <c r="M24" s="176">
        <f t="shared" si="2"/>
        <v>0</v>
      </c>
      <c r="N24" s="176">
        <v>1.2E-4</v>
      </c>
      <c r="O24" s="176">
        <f t="shared" si="3"/>
        <v>0</v>
      </c>
      <c r="P24" s="176">
        <v>0</v>
      </c>
      <c r="Q24" s="176">
        <f t="shared" si="4"/>
        <v>0</v>
      </c>
      <c r="R24" s="176"/>
      <c r="S24" s="176"/>
      <c r="T24" s="177">
        <v>0.18554999999999999</v>
      </c>
      <c r="U24" s="176">
        <f t="shared" si="5"/>
        <v>1.48</v>
      </c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83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63">
        <v>17</v>
      </c>
      <c r="B25" s="168" t="s">
        <v>115</v>
      </c>
      <c r="C25" s="201" t="s">
        <v>116</v>
      </c>
      <c r="D25" s="170" t="s">
        <v>110</v>
      </c>
      <c r="E25" s="172">
        <v>9</v>
      </c>
      <c r="F25" s="175"/>
      <c r="G25" s="176">
        <f t="shared" si="6"/>
        <v>0</v>
      </c>
      <c r="H25" s="175"/>
      <c r="I25" s="176">
        <f t="shared" si="0"/>
        <v>0</v>
      </c>
      <c r="J25" s="175"/>
      <c r="K25" s="176">
        <f t="shared" si="1"/>
        <v>0</v>
      </c>
      <c r="L25" s="176">
        <v>21</v>
      </c>
      <c r="M25" s="176">
        <f t="shared" si="2"/>
        <v>0</v>
      </c>
      <c r="N25" s="176">
        <v>1.2999999999999999E-4</v>
      </c>
      <c r="O25" s="176">
        <f t="shared" si="3"/>
        <v>0</v>
      </c>
      <c r="P25" s="176">
        <v>0</v>
      </c>
      <c r="Q25" s="176">
        <f t="shared" si="4"/>
        <v>0</v>
      </c>
      <c r="R25" s="176"/>
      <c r="S25" s="176"/>
      <c r="T25" s="177">
        <v>0.20269000000000001</v>
      </c>
      <c r="U25" s="176">
        <f t="shared" si="5"/>
        <v>1.82</v>
      </c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83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163">
        <v>18</v>
      </c>
      <c r="B26" s="168" t="s">
        <v>117</v>
      </c>
      <c r="C26" s="201" t="s">
        <v>118</v>
      </c>
      <c r="D26" s="170" t="s">
        <v>110</v>
      </c>
      <c r="E26" s="172">
        <v>8</v>
      </c>
      <c r="F26" s="175"/>
      <c r="G26" s="176">
        <f t="shared" si="6"/>
        <v>0</v>
      </c>
      <c r="H26" s="175"/>
      <c r="I26" s="176">
        <f t="shared" si="0"/>
        <v>0</v>
      </c>
      <c r="J26" s="175"/>
      <c r="K26" s="176">
        <f t="shared" si="1"/>
        <v>0</v>
      </c>
      <c r="L26" s="176">
        <v>21</v>
      </c>
      <c r="M26" s="176">
        <f t="shared" si="2"/>
        <v>0</v>
      </c>
      <c r="N26" s="176">
        <v>0</v>
      </c>
      <c r="O26" s="176">
        <f t="shared" si="3"/>
        <v>0</v>
      </c>
      <c r="P26" s="176">
        <v>0</v>
      </c>
      <c r="Q26" s="176">
        <f t="shared" si="4"/>
        <v>0</v>
      </c>
      <c r="R26" s="176"/>
      <c r="S26" s="176"/>
      <c r="T26" s="177">
        <v>0.22700000000000001</v>
      </c>
      <c r="U26" s="176">
        <f t="shared" si="5"/>
        <v>1.82</v>
      </c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83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63">
        <v>19</v>
      </c>
      <c r="B27" s="168" t="s">
        <v>119</v>
      </c>
      <c r="C27" s="201" t="s">
        <v>120</v>
      </c>
      <c r="D27" s="170" t="s">
        <v>110</v>
      </c>
      <c r="E27" s="172">
        <v>6</v>
      </c>
      <c r="F27" s="175"/>
      <c r="G27" s="176">
        <f t="shared" si="6"/>
        <v>0</v>
      </c>
      <c r="H27" s="175"/>
      <c r="I27" s="176">
        <f t="shared" si="0"/>
        <v>0</v>
      </c>
      <c r="J27" s="175"/>
      <c r="K27" s="176">
        <f t="shared" si="1"/>
        <v>0</v>
      </c>
      <c r="L27" s="176">
        <v>21</v>
      </c>
      <c r="M27" s="176">
        <f t="shared" si="2"/>
        <v>0</v>
      </c>
      <c r="N27" s="176">
        <v>0</v>
      </c>
      <c r="O27" s="176">
        <f t="shared" si="3"/>
        <v>0</v>
      </c>
      <c r="P27" s="176">
        <v>0</v>
      </c>
      <c r="Q27" s="176">
        <f t="shared" si="4"/>
        <v>0</v>
      </c>
      <c r="R27" s="176"/>
      <c r="S27" s="176"/>
      <c r="T27" s="177">
        <v>0.26900000000000002</v>
      </c>
      <c r="U27" s="176">
        <f t="shared" si="5"/>
        <v>1.61</v>
      </c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83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63">
        <v>20</v>
      </c>
      <c r="B28" s="168" t="s">
        <v>121</v>
      </c>
      <c r="C28" s="201" t="s">
        <v>122</v>
      </c>
      <c r="D28" s="170" t="s">
        <v>110</v>
      </c>
      <c r="E28" s="172">
        <v>6</v>
      </c>
      <c r="F28" s="175"/>
      <c r="G28" s="176">
        <f t="shared" si="6"/>
        <v>0</v>
      </c>
      <c r="H28" s="175"/>
      <c r="I28" s="176">
        <f t="shared" si="0"/>
        <v>0</v>
      </c>
      <c r="J28" s="175"/>
      <c r="K28" s="176">
        <f t="shared" si="1"/>
        <v>0</v>
      </c>
      <c r="L28" s="176">
        <v>21</v>
      </c>
      <c r="M28" s="176">
        <f t="shared" si="2"/>
        <v>0</v>
      </c>
      <c r="N28" s="176">
        <v>0</v>
      </c>
      <c r="O28" s="176">
        <f t="shared" si="3"/>
        <v>0</v>
      </c>
      <c r="P28" s="176">
        <v>0</v>
      </c>
      <c r="Q28" s="176">
        <f t="shared" si="4"/>
        <v>0</v>
      </c>
      <c r="R28" s="176"/>
      <c r="S28" s="176"/>
      <c r="T28" s="177">
        <v>0.35099999999999998</v>
      </c>
      <c r="U28" s="176">
        <f t="shared" si="5"/>
        <v>2.11</v>
      </c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83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63">
        <v>21</v>
      </c>
      <c r="B29" s="168" t="s">
        <v>123</v>
      </c>
      <c r="C29" s="201" t="s">
        <v>124</v>
      </c>
      <c r="D29" s="170" t="s">
        <v>110</v>
      </c>
      <c r="E29" s="172">
        <v>4</v>
      </c>
      <c r="F29" s="175"/>
      <c r="G29" s="176">
        <f t="shared" si="6"/>
        <v>0</v>
      </c>
      <c r="H29" s="175"/>
      <c r="I29" s="176">
        <f t="shared" si="0"/>
        <v>0</v>
      </c>
      <c r="J29" s="175"/>
      <c r="K29" s="176">
        <f t="shared" si="1"/>
        <v>0</v>
      </c>
      <c r="L29" s="176">
        <v>21</v>
      </c>
      <c r="M29" s="176">
        <f t="shared" si="2"/>
        <v>0</v>
      </c>
      <c r="N29" s="176">
        <v>0</v>
      </c>
      <c r="O29" s="176">
        <f t="shared" si="3"/>
        <v>0</v>
      </c>
      <c r="P29" s="176">
        <v>0</v>
      </c>
      <c r="Q29" s="176">
        <f t="shared" si="4"/>
        <v>0</v>
      </c>
      <c r="R29" s="176"/>
      <c r="S29" s="176"/>
      <c r="T29" s="177">
        <v>0.42399999999999999</v>
      </c>
      <c r="U29" s="176">
        <f t="shared" si="5"/>
        <v>1.7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83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63">
        <v>22</v>
      </c>
      <c r="B30" s="168" t="s">
        <v>125</v>
      </c>
      <c r="C30" s="201" t="s">
        <v>126</v>
      </c>
      <c r="D30" s="170" t="s">
        <v>110</v>
      </c>
      <c r="E30" s="172">
        <v>3</v>
      </c>
      <c r="F30" s="175"/>
      <c r="G30" s="176">
        <f t="shared" si="6"/>
        <v>0</v>
      </c>
      <c r="H30" s="175"/>
      <c r="I30" s="176">
        <f t="shared" si="0"/>
        <v>0</v>
      </c>
      <c r="J30" s="175"/>
      <c r="K30" s="176">
        <f t="shared" si="1"/>
        <v>0</v>
      </c>
      <c r="L30" s="176">
        <v>21</v>
      </c>
      <c r="M30" s="176">
        <f t="shared" si="2"/>
        <v>0</v>
      </c>
      <c r="N30" s="176">
        <v>2.7E-4</v>
      </c>
      <c r="O30" s="176">
        <f t="shared" si="3"/>
        <v>0</v>
      </c>
      <c r="P30" s="176">
        <v>0</v>
      </c>
      <c r="Q30" s="176">
        <f t="shared" si="4"/>
        <v>0</v>
      </c>
      <c r="R30" s="176"/>
      <c r="S30" s="176"/>
      <c r="T30" s="177">
        <v>0.22700000000000001</v>
      </c>
      <c r="U30" s="176">
        <f t="shared" si="5"/>
        <v>0.68</v>
      </c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83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63">
        <v>23</v>
      </c>
      <c r="B31" s="168" t="s">
        <v>127</v>
      </c>
      <c r="C31" s="201" t="s">
        <v>128</v>
      </c>
      <c r="D31" s="170" t="s">
        <v>82</v>
      </c>
      <c r="E31" s="172">
        <v>70</v>
      </c>
      <c r="F31" s="175"/>
      <c r="G31" s="176">
        <f t="shared" si="6"/>
        <v>0</v>
      </c>
      <c r="H31" s="175"/>
      <c r="I31" s="176">
        <f t="shared" si="0"/>
        <v>0</v>
      </c>
      <c r="J31" s="175"/>
      <c r="K31" s="176">
        <f t="shared" si="1"/>
        <v>0</v>
      </c>
      <c r="L31" s="176">
        <v>21</v>
      </c>
      <c r="M31" s="176">
        <f t="shared" si="2"/>
        <v>0</v>
      </c>
      <c r="N31" s="176">
        <v>0</v>
      </c>
      <c r="O31" s="176">
        <f t="shared" si="3"/>
        <v>0</v>
      </c>
      <c r="P31" s="176">
        <v>2.1299999999999999E-3</v>
      </c>
      <c r="Q31" s="176">
        <f t="shared" si="4"/>
        <v>0.15</v>
      </c>
      <c r="R31" s="176"/>
      <c r="S31" s="176"/>
      <c r="T31" s="177">
        <v>0.17299999999999999</v>
      </c>
      <c r="U31" s="176">
        <f t="shared" si="5"/>
        <v>12.11</v>
      </c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83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63">
        <v>24</v>
      </c>
      <c r="B32" s="168" t="s">
        <v>129</v>
      </c>
      <c r="C32" s="201" t="s">
        <v>130</v>
      </c>
      <c r="D32" s="170" t="s">
        <v>82</v>
      </c>
      <c r="E32" s="172">
        <v>140</v>
      </c>
      <c r="F32" s="175"/>
      <c r="G32" s="176">
        <f t="shared" si="6"/>
        <v>0</v>
      </c>
      <c r="H32" s="175"/>
      <c r="I32" s="176">
        <f t="shared" si="0"/>
        <v>0</v>
      </c>
      <c r="J32" s="175"/>
      <c r="K32" s="176">
        <f t="shared" si="1"/>
        <v>0</v>
      </c>
      <c r="L32" s="176">
        <v>21</v>
      </c>
      <c r="M32" s="176">
        <f t="shared" si="2"/>
        <v>0</v>
      </c>
      <c r="N32" s="176">
        <v>0</v>
      </c>
      <c r="O32" s="176">
        <f t="shared" si="3"/>
        <v>0</v>
      </c>
      <c r="P32" s="176">
        <v>4.9699999999999996E-3</v>
      </c>
      <c r="Q32" s="176">
        <f t="shared" si="4"/>
        <v>0.7</v>
      </c>
      <c r="R32" s="176"/>
      <c r="S32" s="176"/>
      <c r="T32" s="177">
        <v>0.20399999999999999</v>
      </c>
      <c r="U32" s="176">
        <f t="shared" si="5"/>
        <v>28.56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83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63">
        <v>25</v>
      </c>
      <c r="B33" s="168" t="s">
        <v>131</v>
      </c>
      <c r="C33" s="201" t="s">
        <v>132</v>
      </c>
      <c r="D33" s="170" t="s">
        <v>110</v>
      </c>
      <c r="E33" s="172">
        <v>5</v>
      </c>
      <c r="F33" s="175"/>
      <c r="G33" s="176">
        <f t="shared" si="6"/>
        <v>0</v>
      </c>
      <c r="H33" s="175"/>
      <c r="I33" s="176">
        <f t="shared" si="0"/>
        <v>0</v>
      </c>
      <c r="J33" s="175"/>
      <c r="K33" s="176">
        <f t="shared" si="1"/>
        <v>0</v>
      </c>
      <c r="L33" s="176">
        <v>21</v>
      </c>
      <c r="M33" s="176">
        <f t="shared" si="2"/>
        <v>0</v>
      </c>
      <c r="N33" s="176">
        <v>1.1000000000000001E-3</v>
      </c>
      <c r="O33" s="176">
        <f t="shared" si="3"/>
        <v>0.01</v>
      </c>
      <c r="P33" s="176">
        <v>0</v>
      </c>
      <c r="Q33" s="176">
        <f t="shared" si="4"/>
        <v>0</v>
      </c>
      <c r="R33" s="176"/>
      <c r="S33" s="176"/>
      <c r="T33" s="177">
        <v>0</v>
      </c>
      <c r="U33" s="176">
        <f t="shared" si="5"/>
        <v>0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83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63">
        <v>26</v>
      </c>
      <c r="B34" s="168" t="s">
        <v>133</v>
      </c>
      <c r="C34" s="201" t="s">
        <v>134</v>
      </c>
      <c r="D34" s="170" t="s">
        <v>110</v>
      </c>
      <c r="E34" s="172">
        <v>8</v>
      </c>
      <c r="F34" s="175"/>
      <c r="G34" s="176">
        <f t="shared" si="6"/>
        <v>0</v>
      </c>
      <c r="H34" s="175"/>
      <c r="I34" s="176">
        <f t="shared" si="0"/>
        <v>0</v>
      </c>
      <c r="J34" s="175"/>
      <c r="K34" s="176">
        <f t="shared" si="1"/>
        <v>0</v>
      </c>
      <c r="L34" s="176">
        <v>21</v>
      </c>
      <c r="M34" s="176">
        <f t="shared" si="2"/>
        <v>0</v>
      </c>
      <c r="N34" s="176">
        <v>1.3500000000000001E-3</v>
      </c>
      <c r="O34" s="176">
        <f t="shared" si="3"/>
        <v>0.01</v>
      </c>
      <c r="P34" s="176">
        <v>0</v>
      </c>
      <c r="Q34" s="176">
        <f t="shared" si="4"/>
        <v>0</v>
      </c>
      <c r="R34" s="176"/>
      <c r="S34" s="176"/>
      <c r="T34" s="177">
        <v>0.754</v>
      </c>
      <c r="U34" s="176">
        <f t="shared" si="5"/>
        <v>6.03</v>
      </c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83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63">
        <v>27</v>
      </c>
      <c r="B35" s="168" t="s">
        <v>135</v>
      </c>
      <c r="C35" s="201" t="s">
        <v>136</v>
      </c>
      <c r="D35" s="170" t="s">
        <v>110</v>
      </c>
      <c r="E35" s="172">
        <v>4</v>
      </c>
      <c r="F35" s="175"/>
      <c r="G35" s="176">
        <f t="shared" si="6"/>
        <v>0</v>
      </c>
      <c r="H35" s="175"/>
      <c r="I35" s="176">
        <f t="shared" si="0"/>
        <v>0</v>
      </c>
      <c r="J35" s="175"/>
      <c r="K35" s="176">
        <f t="shared" si="1"/>
        <v>0</v>
      </c>
      <c r="L35" s="176">
        <v>21</v>
      </c>
      <c r="M35" s="176">
        <f t="shared" si="2"/>
        <v>0</v>
      </c>
      <c r="N35" s="176">
        <v>1.47E-3</v>
      </c>
      <c r="O35" s="176">
        <f t="shared" si="3"/>
        <v>0.01</v>
      </c>
      <c r="P35" s="176">
        <v>0</v>
      </c>
      <c r="Q35" s="176">
        <f t="shared" si="4"/>
        <v>0</v>
      </c>
      <c r="R35" s="176"/>
      <c r="S35" s="176"/>
      <c r="T35" s="177">
        <v>0.90600000000000003</v>
      </c>
      <c r="U35" s="176">
        <f t="shared" si="5"/>
        <v>3.62</v>
      </c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83</v>
      </c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63">
        <v>28</v>
      </c>
      <c r="B36" s="168" t="s">
        <v>137</v>
      </c>
      <c r="C36" s="201" t="s">
        <v>138</v>
      </c>
      <c r="D36" s="170" t="s">
        <v>110</v>
      </c>
      <c r="E36" s="172">
        <v>2</v>
      </c>
      <c r="F36" s="175"/>
      <c r="G36" s="176">
        <f t="shared" si="6"/>
        <v>0</v>
      </c>
      <c r="H36" s="175"/>
      <c r="I36" s="176">
        <f t="shared" si="0"/>
        <v>0</v>
      </c>
      <c r="J36" s="175"/>
      <c r="K36" s="176">
        <f t="shared" si="1"/>
        <v>0</v>
      </c>
      <c r="L36" s="176">
        <v>21</v>
      </c>
      <c r="M36" s="176">
        <f t="shared" si="2"/>
        <v>0</v>
      </c>
      <c r="N36" s="176">
        <v>2.1800000000000001E-3</v>
      </c>
      <c r="O36" s="176">
        <f t="shared" si="3"/>
        <v>0</v>
      </c>
      <c r="P36" s="176">
        <v>0</v>
      </c>
      <c r="Q36" s="176">
        <f t="shared" si="4"/>
        <v>0</v>
      </c>
      <c r="R36" s="176"/>
      <c r="S36" s="176"/>
      <c r="T36" s="177">
        <v>1.157</v>
      </c>
      <c r="U36" s="176">
        <f t="shared" si="5"/>
        <v>2.31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83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63">
        <v>29</v>
      </c>
      <c r="B37" s="168" t="s">
        <v>139</v>
      </c>
      <c r="C37" s="201" t="s">
        <v>140</v>
      </c>
      <c r="D37" s="170" t="s">
        <v>110</v>
      </c>
      <c r="E37" s="172">
        <v>1</v>
      </c>
      <c r="F37" s="175"/>
      <c r="G37" s="176">
        <f t="shared" si="6"/>
        <v>0</v>
      </c>
      <c r="H37" s="175"/>
      <c r="I37" s="176">
        <f t="shared" si="0"/>
        <v>0</v>
      </c>
      <c r="J37" s="175"/>
      <c r="K37" s="176">
        <f t="shared" si="1"/>
        <v>0</v>
      </c>
      <c r="L37" s="176">
        <v>21</v>
      </c>
      <c r="M37" s="176">
        <f t="shared" si="2"/>
        <v>0</v>
      </c>
      <c r="N37" s="176">
        <v>0</v>
      </c>
      <c r="O37" s="176">
        <f t="shared" si="3"/>
        <v>0</v>
      </c>
      <c r="P37" s="176">
        <v>0</v>
      </c>
      <c r="Q37" s="176">
        <f t="shared" si="4"/>
        <v>0</v>
      </c>
      <c r="R37" s="176"/>
      <c r="S37" s="176"/>
      <c r="T37" s="177">
        <v>1.6439999999999999</v>
      </c>
      <c r="U37" s="176">
        <f t="shared" si="5"/>
        <v>1.64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83</v>
      </c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163">
        <v>30</v>
      </c>
      <c r="B38" s="168" t="s">
        <v>141</v>
      </c>
      <c r="C38" s="201" t="s">
        <v>142</v>
      </c>
      <c r="D38" s="170" t="s">
        <v>143</v>
      </c>
      <c r="E38" s="172">
        <v>1</v>
      </c>
      <c r="F38" s="175"/>
      <c r="G38" s="176">
        <f t="shared" si="6"/>
        <v>0</v>
      </c>
      <c r="H38" s="175"/>
      <c r="I38" s="176">
        <f t="shared" si="0"/>
        <v>0</v>
      </c>
      <c r="J38" s="175"/>
      <c r="K38" s="176">
        <f t="shared" si="1"/>
        <v>0</v>
      </c>
      <c r="L38" s="176">
        <v>21</v>
      </c>
      <c r="M38" s="176">
        <f t="shared" si="2"/>
        <v>0</v>
      </c>
      <c r="N38" s="176">
        <v>0</v>
      </c>
      <c r="O38" s="176">
        <f t="shared" si="3"/>
        <v>0</v>
      </c>
      <c r="P38" s="176">
        <v>0</v>
      </c>
      <c r="Q38" s="176">
        <f t="shared" si="4"/>
        <v>0</v>
      </c>
      <c r="R38" s="176"/>
      <c r="S38" s="176"/>
      <c r="T38" s="177">
        <v>0</v>
      </c>
      <c r="U38" s="176">
        <f t="shared" si="5"/>
        <v>0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144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63">
        <v>31</v>
      </c>
      <c r="B39" s="168" t="s">
        <v>145</v>
      </c>
      <c r="C39" s="201" t="s">
        <v>146</v>
      </c>
      <c r="D39" s="170" t="s">
        <v>82</v>
      </c>
      <c r="E39" s="172">
        <v>817</v>
      </c>
      <c r="F39" s="175"/>
      <c r="G39" s="176">
        <f t="shared" si="6"/>
        <v>0</v>
      </c>
      <c r="H39" s="175"/>
      <c r="I39" s="176">
        <f t="shared" si="0"/>
        <v>0</v>
      </c>
      <c r="J39" s="175"/>
      <c r="K39" s="176">
        <f t="shared" si="1"/>
        <v>0</v>
      </c>
      <c r="L39" s="176">
        <v>21</v>
      </c>
      <c r="M39" s="176">
        <f t="shared" si="2"/>
        <v>0</v>
      </c>
      <c r="N39" s="176">
        <v>0</v>
      </c>
      <c r="O39" s="176">
        <f t="shared" si="3"/>
        <v>0</v>
      </c>
      <c r="P39" s="176">
        <v>0</v>
      </c>
      <c r="Q39" s="176">
        <f t="shared" si="4"/>
        <v>0</v>
      </c>
      <c r="R39" s="176"/>
      <c r="S39" s="176"/>
      <c r="T39" s="177">
        <v>4.2000000000000003E-2</v>
      </c>
      <c r="U39" s="176">
        <f t="shared" si="5"/>
        <v>34.31</v>
      </c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83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63">
        <v>32</v>
      </c>
      <c r="B40" s="168" t="s">
        <v>147</v>
      </c>
      <c r="C40" s="201" t="s">
        <v>148</v>
      </c>
      <c r="D40" s="170" t="s">
        <v>82</v>
      </c>
      <c r="E40" s="172">
        <v>817</v>
      </c>
      <c r="F40" s="175"/>
      <c r="G40" s="176">
        <f t="shared" si="6"/>
        <v>0</v>
      </c>
      <c r="H40" s="175"/>
      <c r="I40" s="176">
        <f t="shared" si="0"/>
        <v>0</v>
      </c>
      <c r="J40" s="175"/>
      <c r="K40" s="176">
        <f t="shared" si="1"/>
        <v>0</v>
      </c>
      <c r="L40" s="176">
        <v>21</v>
      </c>
      <c r="M40" s="176">
        <f t="shared" si="2"/>
        <v>0</v>
      </c>
      <c r="N40" s="176">
        <v>1.0000000000000001E-5</v>
      </c>
      <c r="O40" s="176">
        <f t="shared" si="3"/>
        <v>0.01</v>
      </c>
      <c r="P40" s="176">
        <v>0</v>
      </c>
      <c r="Q40" s="176">
        <f t="shared" si="4"/>
        <v>0</v>
      </c>
      <c r="R40" s="176"/>
      <c r="S40" s="176"/>
      <c r="T40" s="177">
        <v>6.2E-2</v>
      </c>
      <c r="U40" s="176">
        <f t="shared" si="5"/>
        <v>50.65</v>
      </c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83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63">
        <v>33</v>
      </c>
      <c r="B41" s="168" t="s">
        <v>149</v>
      </c>
      <c r="C41" s="201" t="s">
        <v>150</v>
      </c>
      <c r="D41" s="170" t="s">
        <v>151</v>
      </c>
      <c r="E41" s="172">
        <v>3.0703</v>
      </c>
      <c r="F41" s="175"/>
      <c r="G41" s="176">
        <f t="shared" si="6"/>
        <v>0</v>
      </c>
      <c r="H41" s="175"/>
      <c r="I41" s="176">
        <f t="shared" si="0"/>
        <v>0</v>
      </c>
      <c r="J41" s="175"/>
      <c r="K41" s="176">
        <f t="shared" si="1"/>
        <v>0</v>
      </c>
      <c r="L41" s="176">
        <v>21</v>
      </c>
      <c r="M41" s="176">
        <f t="shared" si="2"/>
        <v>0</v>
      </c>
      <c r="N41" s="176">
        <v>0</v>
      </c>
      <c r="O41" s="176">
        <f t="shared" si="3"/>
        <v>0</v>
      </c>
      <c r="P41" s="176">
        <v>0</v>
      </c>
      <c r="Q41" s="176">
        <f t="shared" si="4"/>
        <v>0</v>
      </c>
      <c r="R41" s="176"/>
      <c r="S41" s="176"/>
      <c r="T41" s="177">
        <v>1.327</v>
      </c>
      <c r="U41" s="176">
        <f t="shared" si="5"/>
        <v>4.07</v>
      </c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83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x14ac:dyDescent="0.2">
      <c r="A42" s="164" t="s">
        <v>78</v>
      </c>
      <c r="B42" s="169" t="s">
        <v>49</v>
      </c>
      <c r="C42" s="202" t="s">
        <v>50</v>
      </c>
      <c r="D42" s="171"/>
      <c r="E42" s="173"/>
      <c r="F42" s="178"/>
      <c r="G42" s="178">
        <f>SUMIF(AE43:AE54,"&lt;&gt;NOR",G43:G54)</f>
        <v>0</v>
      </c>
      <c r="H42" s="178"/>
      <c r="I42" s="178">
        <f>SUM(I43:I54)</f>
        <v>0</v>
      </c>
      <c r="J42" s="178"/>
      <c r="K42" s="178">
        <f>SUM(K43:K54)</f>
        <v>0</v>
      </c>
      <c r="L42" s="178"/>
      <c r="M42" s="178">
        <f>SUM(M43:M54)</f>
        <v>0</v>
      </c>
      <c r="N42" s="178"/>
      <c r="O42" s="178">
        <f>SUM(O43:O54)</f>
        <v>0.12</v>
      </c>
      <c r="P42" s="178"/>
      <c r="Q42" s="178">
        <f>SUM(Q43:Q54)</f>
        <v>0.41000000000000003</v>
      </c>
      <c r="R42" s="178"/>
      <c r="S42" s="178"/>
      <c r="T42" s="179"/>
      <c r="U42" s="178">
        <f>SUM(U43:U54)</f>
        <v>31.999999999999996</v>
      </c>
      <c r="AE42" t="s">
        <v>79</v>
      </c>
    </row>
    <row r="43" spans="1:60" ht="22.5" outlineLevel="1" x14ac:dyDescent="0.2">
      <c r="A43" s="163">
        <v>34</v>
      </c>
      <c r="B43" s="168" t="s">
        <v>152</v>
      </c>
      <c r="C43" s="201" t="s">
        <v>153</v>
      </c>
      <c r="D43" s="170" t="s">
        <v>143</v>
      </c>
      <c r="E43" s="172">
        <v>3</v>
      </c>
      <c r="F43" s="175"/>
      <c r="G43" s="176">
        <f t="shared" ref="G43:G54" si="7">ROUND(E43*F43,2)</f>
        <v>0</v>
      </c>
      <c r="H43" s="175"/>
      <c r="I43" s="176">
        <f t="shared" ref="I43:I54" si="8">ROUND(E43*H43,2)</f>
        <v>0</v>
      </c>
      <c r="J43" s="175"/>
      <c r="K43" s="176">
        <f t="shared" ref="K43:K54" si="9">ROUND(E43*J43,2)</f>
        <v>0</v>
      </c>
      <c r="L43" s="176">
        <v>21</v>
      </c>
      <c r="M43" s="176">
        <f t="shared" ref="M43:M54" si="10">G43*(1+L43/100)</f>
        <v>0</v>
      </c>
      <c r="N43" s="176">
        <v>3.1220000000000001E-2</v>
      </c>
      <c r="O43" s="176">
        <f t="shared" ref="O43:O54" si="11">ROUND(E43*N43,2)</f>
        <v>0.09</v>
      </c>
      <c r="P43" s="176">
        <v>0</v>
      </c>
      <c r="Q43" s="176">
        <f t="shared" ref="Q43:Q54" si="12">ROUND(E43*P43,2)</f>
        <v>0</v>
      </c>
      <c r="R43" s="176"/>
      <c r="S43" s="176"/>
      <c r="T43" s="177">
        <v>1.5</v>
      </c>
      <c r="U43" s="176">
        <f t="shared" ref="U43:U54" si="13">ROUND(E43*T43,2)</f>
        <v>4.5</v>
      </c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83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ht="22.5" outlineLevel="1" x14ac:dyDescent="0.2">
      <c r="A44" s="163">
        <v>35</v>
      </c>
      <c r="B44" s="168" t="s">
        <v>154</v>
      </c>
      <c r="C44" s="201" t="s">
        <v>155</v>
      </c>
      <c r="D44" s="170" t="s">
        <v>143</v>
      </c>
      <c r="E44" s="172">
        <v>1</v>
      </c>
      <c r="F44" s="175"/>
      <c r="G44" s="176">
        <f t="shared" si="7"/>
        <v>0</v>
      </c>
      <c r="H44" s="175"/>
      <c r="I44" s="176">
        <f t="shared" si="8"/>
        <v>0</v>
      </c>
      <c r="J44" s="175"/>
      <c r="K44" s="176">
        <f t="shared" si="9"/>
        <v>0</v>
      </c>
      <c r="L44" s="176">
        <v>21</v>
      </c>
      <c r="M44" s="176">
        <f t="shared" si="10"/>
        <v>0</v>
      </c>
      <c r="N44" s="176">
        <v>2.4080000000000001E-2</v>
      </c>
      <c r="O44" s="176">
        <f t="shared" si="11"/>
        <v>0.02</v>
      </c>
      <c r="P44" s="176">
        <v>0</v>
      </c>
      <c r="Q44" s="176">
        <f t="shared" si="12"/>
        <v>0</v>
      </c>
      <c r="R44" s="176"/>
      <c r="S44" s="176"/>
      <c r="T44" s="177">
        <v>0.95499999999999996</v>
      </c>
      <c r="U44" s="176">
        <f t="shared" si="13"/>
        <v>0.96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83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63">
        <v>36</v>
      </c>
      <c r="B45" s="168" t="s">
        <v>156</v>
      </c>
      <c r="C45" s="201" t="s">
        <v>157</v>
      </c>
      <c r="D45" s="170" t="s">
        <v>143</v>
      </c>
      <c r="E45" s="172">
        <v>4</v>
      </c>
      <c r="F45" s="175"/>
      <c r="G45" s="176">
        <f t="shared" si="7"/>
        <v>0</v>
      </c>
      <c r="H45" s="175"/>
      <c r="I45" s="176">
        <f t="shared" si="8"/>
        <v>0</v>
      </c>
      <c r="J45" s="175"/>
      <c r="K45" s="176">
        <f t="shared" si="9"/>
        <v>0</v>
      </c>
      <c r="L45" s="176">
        <v>21</v>
      </c>
      <c r="M45" s="176">
        <f t="shared" si="10"/>
        <v>0</v>
      </c>
      <c r="N45" s="176">
        <v>2.4000000000000001E-4</v>
      </c>
      <c r="O45" s="176">
        <f t="shared" si="11"/>
        <v>0</v>
      </c>
      <c r="P45" s="176">
        <v>0</v>
      </c>
      <c r="Q45" s="176">
        <f t="shared" si="12"/>
        <v>0</v>
      </c>
      <c r="R45" s="176"/>
      <c r="S45" s="176"/>
      <c r="T45" s="177">
        <v>0.124</v>
      </c>
      <c r="U45" s="176">
        <f t="shared" si="13"/>
        <v>0.5</v>
      </c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83</v>
      </c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ht="22.5" outlineLevel="1" x14ac:dyDescent="0.2">
      <c r="A46" s="163">
        <v>37</v>
      </c>
      <c r="B46" s="168" t="s">
        <v>158</v>
      </c>
      <c r="C46" s="201" t="s">
        <v>159</v>
      </c>
      <c r="D46" s="170" t="s">
        <v>110</v>
      </c>
      <c r="E46" s="172">
        <v>10</v>
      </c>
      <c r="F46" s="175"/>
      <c r="G46" s="176">
        <f t="shared" si="7"/>
        <v>0</v>
      </c>
      <c r="H46" s="175"/>
      <c r="I46" s="176">
        <f t="shared" si="8"/>
        <v>0</v>
      </c>
      <c r="J46" s="175"/>
      <c r="K46" s="176">
        <f t="shared" si="9"/>
        <v>0</v>
      </c>
      <c r="L46" s="176">
        <v>21</v>
      </c>
      <c r="M46" s="176">
        <f t="shared" si="10"/>
        <v>0</v>
      </c>
      <c r="N46" s="176">
        <v>8.4999999999999995E-4</v>
      </c>
      <c r="O46" s="176">
        <f t="shared" si="11"/>
        <v>0.01</v>
      </c>
      <c r="P46" s="176">
        <v>0</v>
      </c>
      <c r="Q46" s="176">
        <f t="shared" si="12"/>
        <v>0</v>
      </c>
      <c r="R46" s="176"/>
      <c r="S46" s="176"/>
      <c r="T46" s="177">
        <v>0.48499999999999999</v>
      </c>
      <c r="U46" s="176">
        <f t="shared" si="13"/>
        <v>4.8499999999999996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83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63">
        <v>38</v>
      </c>
      <c r="B47" s="168" t="s">
        <v>160</v>
      </c>
      <c r="C47" s="201" t="s">
        <v>161</v>
      </c>
      <c r="D47" s="170" t="s">
        <v>110</v>
      </c>
      <c r="E47" s="172">
        <v>1</v>
      </c>
      <c r="F47" s="175"/>
      <c r="G47" s="176">
        <f t="shared" si="7"/>
        <v>0</v>
      </c>
      <c r="H47" s="175"/>
      <c r="I47" s="176">
        <f t="shared" si="8"/>
        <v>0</v>
      </c>
      <c r="J47" s="175"/>
      <c r="K47" s="176">
        <f t="shared" si="9"/>
        <v>0</v>
      </c>
      <c r="L47" s="176">
        <v>21</v>
      </c>
      <c r="M47" s="176">
        <f t="shared" si="10"/>
        <v>0</v>
      </c>
      <c r="N47" s="176">
        <v>1.2E-4</v>
      </c>
      <c r="O47" s="176">
        <f t="shared" si="11"/>
        <v>0</v>
      </c>
      <c r="P47" s="176">
        <v>0</v>
      </c>
      <c r="Q47" s="176">
        <f t="shared" si="12"/>
        <v>0</v>
      </c>
      <c r="R47" s="176"/>
      <c r="S47" s="176"/>
      <c r="T47" s="177">
        <v>0.58699999999999997</v>
      </c>
      <c r="U47" s="176">
        <f t="shared" si="13"/>
        <v>0.59</v>
      </c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83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ht="22.5" outlineLevel="1" x14ac:dyDescent="0.2">
      <c r="A48" s="163">
        <v>39</v>
      </c>
      <c r="B48" s="168" t="s">
        <v>162</v>
      </c>
      <c r="C48" s="201" t="s">
        <v>163</v>
      </c>
      <c r="D48" s="170" t="s">
        <v>143</v>
      </c>
      <c r="E48" s="172">
        <v>8</v>
      </c>
      <c r="F48" s="175"/>
      <c r="G48" s="176">
        <f t="shared" si="7"/>
        <v>0</v>
      </c>
      <c r="H48" s="175"/>
      <c r="I48" s="176">
        <f t="shared" si="8"/>
        <v>0</v>
      </c>
      <c r="J48" s="175"/>
      <c r="K48" s="176">
        <f t="shared" si="9"/>
        <v>0</v>
      </c>
      <c r="L48" s="176">
        <v>21</v>
      </c>
      <c r="M48" s="176">
        <f t="shared" si="10"/>
        <v>0</v>
      </c>
      <c r="N48" s="176">
        <v>3.4000000000000002E-4</v>
      </c>
      <c r="O48" s="176">
        <f t="shared" si="11"/>
        <v>0</v>
      </c>
      <c r="P48" s="176">
        <v>0</v>
      </c>
      <c r="Q48" s="176">
        <f t="shared" si="12"/>
        <v>0</v>
      </c>
      <c r="R48" s="176"/>
      <c r="S48" s="176"/>
      <c r="T48" s="177">
        <v>0.124</v>
      </c>
      <c r="U48" s="176">
        <f t="shared" si="13"/>
        <v>0.99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83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63">
        <v>40</v>
      </c>
      <c r="B49" s="168" t="s">
        <v>164</v>
      </c>
      <c r="C49" s="201" t="s">
        <v>165</v>
      </c>
      <c r="D49" s="170" t="s">
        <v>143</v>
      </c>
      <c r="E49" s="172">
        <v>8</v>
      </c>
      <c r="F49" s="175"/>
      <c r="G49" s="176">
        <f t="shared" si="7"/>
        <v>0</v>
      </c>
      <c r="H49" s="175"/>
      <c r="I49" s="176">
        <f t="shared" si="8"/>
        <v>0</v>
      </c>
      <c r="J49" s="175"/>
      <c r="K49" s="176">
        <f t="shared" si="9"/>
        <v>0</v>
      </c>
      <c r="L49" s="176">
        <v>21</v>
      </c>
      <c r="M49" s="176">
        <f t="shared" si="10"/>
        <v>0</v>
      </c>
      <c r="N49" s="176">
        <v>0</v>
      </c>
      <c r="O49" s="176">
        <f t="shared" si="11"/>
        <v>0</v>
      </c>
      <c r="P49" s="176">
        <v>1.933E-2</v>
      </c>
      <c r="Q49" s="176">
        <f t="shared" si="12"/>
        <v>0.15</v>
      </c>
      <c r="R49" s="176"/>
      <c r="S49" s="176"/>
      <c r="T49" s="177">
        <v>0.59</v>
      </c>
      <c r="U49" s="176">
        <f t="shared" si="13"/>
        <v>4.72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83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63">
        <v>41</v>
      </c>
      <c r="B50" s="168" t="s">
        <v>166</v>
      </c>
      <c r="C50" s="201" t="s">
        <v>167</v>
      </c>
      <c r="D50" s="170" t="s">
        <v>143</v>
      </c>
      <c r="E50" s="172">
        <v>3</v>
      </c>
      <c r="F50" s="175"/>
      <c r="G50" s="176">
        <f t="shared" si="7"/>
        <v>0</v>
      </c>
      <c r="H50" s="175"/>
      <c r="I50" s="176">
        <f t="shared" si="8"/>
        <v>0</v>
      </c>
      <c r="J50" s="175"/>
      <c r="K50" s="176">
        <f t="shared" si="9"/>
        <v>0</v>
      </c>
      <c r="L50" s="176">
        <v>21</v>
      </c>
      <c r="M50" s="176">
        <f t="shared" si="10"/>
        <v>0</v>
      </c>
      <c r="N50" s="176">
        <v>0</v>
      </c>
      <c r="O50" s="176">
        <f t="shared" si="11"/>
        <v>0</v>
      </c>
      <c r="P50" s="176">
        <v>3.4200000000000001E-2</v>
      </c>
      <c r="Q50" s="176">
        <f t="shared" si="12"/>
        <v>0.1</v>
      </c>
      <c r="R50" s="176"/>
      <c r="S50" s="176"/>
      <c r="T50" s="177">
        <v>0.46500000000000002</v>
      </c>
      <c r="U50" s="176">
        <f t="shared" si="13"/>
        <v>1.4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83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63">
        <v>42</v>
      </c>
      <c r="B51" s="168" t="s">
        <v>168</v>
      </c>
      <c r="C51" s="201" t="s">
        <v>169</v>
      </c>
      <c r="D51" s="170" t="s">
        <v>143</v>
      </c>
      <c r="E51" s="172">
        <v>8</v>
      </c>
      <c r="F51" s="175"/>
      <c r="G51" s="176">
        <f t="shared" si="7"/>
        <v>0</v>
      </c>
      <c r="H51" s="175"/>
      <c r="I51" s="176">
        <f t="shared" si="8"/>
        <v>0</v>
      </c>
      <c r="J51" s="175"/>
      <c r="K51" s="176">
        <f t="shared" si="9"/>
        <v>0</v>
      </c>
      <c r="L51" s="176">
        <v>21</v>
      </c>
      <c r="M51" s="176">
        <f t="shared" si="10"/>
        <v>0</v>
      </c>
      <c r="N51" s="176">
        <v>0</v>
      </c>
      <c r="O51" s="176">
        <f t="shared" si="11"/>
        <v>0</v>
      </c>
      <c r="P51" s="176">
        <v>1.9460000000000002E-2</v>
      </c>
      <c r="Q51" s="176">
        <f t="shared" si="12"/>
        <v>0.16</v>
      </c>
      <c r="R51" s="176"/>
      <c r="S51" s="176"/>
      <c r="T51" s="177">
        <v>0.38200000000000001</v>
      </c>
      <c r="U51" s="176">
        <f t="shared" si="13"/>
        <v>3.06</v>
      </c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83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63">
        <v>43</v>
      </c>
      <c r="B52" s="168" t="s">
        <v>170</v>
      </c>
      <c r="C52" s="201" t="s">
        <v>171</v>
      </c>
      <c r="D52" s="170" t="s">
        <v>110</v>
      </c>
      <c r="E52" s="172">
        <v>8</v>
      </c>
      <c r="F52" s="175"/>
      <c r="G52" s="176">
        <f t="shared" si="7"/>
        <v>0</v>
      </c>
      <c r="H52" s="175"/>
      <c r="I52" s="176">
        <f t="shared" si="8"/>
        <v>0</v>
      </c>
      <c r="J52" s="175"/>
      <c r="K52" s="176">
        <f t="shared" si="9"/>
        <v>0</v>
      </c>
      <c r="L52" s="176">
        <v>21</v>
      </c>
      <c r="M52" s="176">
        <f t="shared" si="10"/>
        <v>0</v>
      </c>
      <c r="N52" s="176">
        <v>5.0000000000000001E-4</v>
      </c>
      <c r="O52" s="176">
        <f t="shared" si="11"/>
        <v>0</v>
      </c>
      <c r="P52" s="176">
        <v>0</v>
      </c>
      <c r="Q52" s="176">
        <f t="shared" si="12"/>
        <v>0</v>
      </c>
      <c r="R52" s="176"/>
      <c r="S52" s="176"/>
      <c r="T52" s="177">
        <v>0.74099999999999999</v>
      </c>
      <c r="U52" s="176">
        <f t="shared" si="13"/>
        <v>5.93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83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163">
        <v>44</v>
      </c>
      <c r="B53" s="168" t="s">
        <v>172</v>
      </c>
      <c r="C53" s="201" t="s">
        <v>173</v>
      </c>
      <c r="D53" s="170" t="s">
        <v>110</v>
      </c>
      <c r="E53" s="172">
        <v>8</v>
      </c>
      <c r="F53" s="175"/>
      <c r="G53" s="176">
        <f t="shared" si="7"/>
        <v>0</v>
      </c>
      <c r="H53" s="175"/>
      <c r="I53" s="176">
        <f t="shared" si="8"/>
        <v>0</v>
      </c>
      <c r="J53" s="175"/>
      <c r="K53" s="176">
        <f t="shared" si="9"/>
        <v>0</v>
      </c>
      <c r="L53" s="176">
        <v>21</v>
      </c>
      <c r="M53" s="176">
        <f t="shared" si="10"/>
        <v>0</v>
      </c>
      <c r="N53" s="176">
        <v>3.0000000000000001E-5</v>
      </c>
      <c r="O53" s="176">
        <f t="shared" si="11"/>
        <v>0</v>
      </c>
      <c r="P53" s="176">
        <v>0</v>
      </c>
      <c r="Q53" s="176">
        <f t="shared" si="12"/>
        <v>0</v>
      </c>
      <c r="R53" s="176"/>
      <c r="S53" s="176"/>
      <c r="T53" s="177">
        <v>0.53800000000000003</v>
      </c>
      <c r="U53" s="176">
        <f t="shared" si="13"/>
        <v>4.3</v>
      </c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83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89">
        <v>45</v>
      </c>
      <c r="B54" s="190" t="s">
        <v>174</v>
      </c>
      <c r="C54" s="203" t="s">
        <v>175</v>
      </c>
      <c r="D54" s="191" t="s">
        <v>151</v>
      </c>
      <c r="E54" s="192">
        <v>0.13420000000000001</v>
      </c>
      <c r="F54" s="193"/>
      <c r="G54" s="194">
        <f t="shared" si="7"/>
        <v>0</v>
      </c>
      <c r="H54" s="193"/>
      <c r="I54" s="194">
        <f t="shared" si="8"/>
        <v>0</v>
      </c>
      <c r="J54" s="193"/>
      <c r="K54" s="194">
        <f t="shared" si="9"/>
        <v>0</v>
      </c>
      <c r="L54" s="194">
        <v>21</v>
      </c>
      <c r="M54" s="194">
        <f t="shared" si="10"/>
        <v>0</v>
      </c>
      <c r="N54" s="194">
        <v>0</v>
      </c>
      <c r="O54" s="194">
        <f t="shared" si="11"/>
        <v>0</v>
      </c>
      <c r="P54" s="194">
        <v>0</v>
      </c>
      <c r="Q54" s="194">
        <f t="shared" si="12"/>
        <v>0</v>
      </c>
      <c r="R54" s="194"/>
      <c r="S54" s="194"/>
      <c r="T54" s="195">
        <v>1.5169999999999999</v>
      </c>
      <c r="U54" s="194">
        <f t="shared" si="13"/>
        <v>0.2</v>
      </c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83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x14ac:dyDescent="0.2">
      <c r="A55" s="6"/>
      <c r="B55" s="7" t="s">
        <v>176</v>
      </c>
      <c r="C55" s="204" t="s">
        <v>176</v>
      </c>
      <c r="D55" s="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AC55">
        <v>15</v>
      </c>
      <c r="AD55">
        <v>21</v>
      </c>
    </row>
    <row r="56" spans="1:60" x14ac:dyDescent="0.2">
      <c r="A56" s="196"/>
      <c r="B56" s="197">
        <v>26</v>
      </c>
      <c r="C56" s="205" t="s">
        <v>176</v>
      </c>
      <c r="D56" s="198"/>
      <c r="E56" s="199"/>
      <c r="F56" s="199"/>
      <c r="G56" s="200">
        <f>G8+G42</f>
        <v>0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C56">
        <f>SUMIF(L7:L54,AC55,G7:G54)</f>
        <v>0</v>
      </c>
      <c r="AD56">
        <f>SUMIF(L7:L54,AD55,G7:G54)</f>
        <v>0</v>
      </c>
      <c r="AE56" t="s">
        <v>177</v>
      </c>
    </row>
    <row r="57" spans="1:60" x14ac:dyDescent="0.2">
      <c r="A57" s="6"/>
      <c r="B57" s="7" t="s">
        <v>176</v>
      </c>
      <c r="C57" s="204" t="s">
        <v>176</v>
      </c>
      <c r="D57" s="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60" x14ac:dyDescent="0.2">
      <c r="A58" s="6"/>
      <c r="B58" s="7" t="s">
        <v>176</v>
      </c>
      <c r="C58" s="204" t="s">
        <v>176</v>
      </c>
      <c r="D58" s="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 x14ac:dyDescent="0.2">
      <c r="A59" s="6"/>
      <c r="B59" s="7" t="s">
        <v>176</v>
      </c>
      <c r="C59" s="204" t="s">
        <v>176</v>
      </c>
      <c r="D59" s="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C60" s="206"/>
      <c r="D60" s="150"/>
      <c r="AE60" t="s">
        <v>178</v>
      </c>
    </row>
    <row r="61" spans="1:60" x14ac:dyDescent="0.2">
      <c r="D61" s="150"/>
    </row>
    <row r="62" spans="1:60" x14ac:dyDescent="0.2">
      <c r="D62" s="150"/>
    </row>
    <row r="63" spans="1:60" x14ac:dyDescent="0.2">
      <c r="D63" s="150"/>
    </row>
    <row r="64" spans="1:60" x14ac:dyDescent="0.2">
      <c r="D64" s="150"/>
    </row>
    <row r="65" spans="4:4" x14ac:dyDescent="0.2">
      <c r="D65" s="150"/>
    </row>
    <row r="66" spans="4:4" x14ac:dyDescent="0.2">
      <c r="D66" s="150"/>
    </row>
    <row r="67" spans="4:4" x14ac:dyDescent="0.2">
      <c r="D67" s="150"/>
    </row>
    <row r="68" spans="4:4" x14ac:dyDescent="0.2">
      <c r="D68" s="150"/>
    </row>
    <row r="69" spans="4:4" x14ac:dyDescent="0.2">
      <c r="D69" s="150"/>
    </row>
    <row r="70" spans="4:4" x14ac:dyDescent="0.2">
      <c r="D70" s="150"/>
    </row>
    <row r="71" spans="4:4" x14ac:dyDescent="0.2">
      <c r="D71" s="150"/>
    </row>
    <row r="72" spans="4:4" x14ac:dyDescent="0.2">
      <c r="D72" s="150"/>
    </row>
    <row r="73" spans="4:4" x14ac:dyDescent="0.2">
      <c r="D73" s="150"/>
    </row>
    <row r="74" spans="4:4" x14ac:dyDescent="0.2">
      <c r="D74" s="150"/>
    </row>
    <row r="75" spans="4:4" x14ac:dyDescent="0.2">
      <c r="D75" s="150"/>
    </row>
    <row r="76" spans="4:4" x14ac:dyDescent="0.2">
      <c r="D76" s="150"/>
    </row>
    <row r="77" spans="4:4" x14ac:dyDescent="0.2">
      <c r="D77" s="150"/>
    </row>
    <row r="78" spans="4:4" x14ac:dyDescent="0.2">
      <c r="D78" s="150"/>
    </row>
    <row r="79" spans="4:4" x14ac:dyDescent="0.2">
      <c r="D79" s="150"/>
    </row>
    <row r="80" spans="4:4" x14ac:dyDescent="0.2">
      <c r="D80" s="150"/>
    </row>
    <row r="81" spans="4:4" x14ac:dyDescent="0.2">
      <c r="D81" s="150"/>
    </row>
    <row r="82" spans="4:4" x14ac:dyDescent="0.2">
      <c r="D82" s="150"/>
    </row>
    <row r="83" spans="4:4" x14ac:dyDescent="0.2">
      <c r="D83" s="150"/>
    </row>
    <row r="84" spans="4:4" x14ac:dyDescent="0.2">
      <c r="D84" s="150"/>
    </row>
    <row r="85" spans="4:4" x14ac:dyDescent="0.2">
      <c r="D85" s="150"/>
    </row>
    <row r="86" spans="4:4" x14ac:dyDescent="0.2">
      <c r="D86" s="150"/>
    </row>
    <row r="87" spans="4:4" x14ac:dyDescent="0.2">
      <c r="D87" s="150"/>
    </row>
    <row r="88" spans="4:4" x14ac:dyDescent="0.2">
      <c r="D88" s="150"/>
    </row>
    <row r="89" spans="4:4" x14ac:dyDescent="0.2">
      <c r="D89" s="150"/>
    </row>
    <row r="90" spans="4:4" x14ac:dyDescent="0.2">
      <c r="D90" s="150"/>
    </row>
    <row r="91" spans="4:4" x14ac:dyDescent="0.2">
      <c r="D91" s="150"/>
    </row>
    <row r="92" spans="4:4" x14ac:dyDescent="0.2">
      <c r="D92" s="150"/>
    </row>
    <row r="93" spans="4:4" x14ac:dyDescent="0.2">
      <c r="D93" s="150"/>
    </row>
    <row r="94" spans="4:4" x14ac:dyDescent="0.2">
      <c r="D94" s="150"/>
    </row>
    <row r="95" spans="4:4" x14ac:dyDescent="0.2">
      <c r="D95" s="150"/>
    </row>
    <row r="96" spans="4:4" x14ac:dyDescent="0.2">
      <c r="D96" s="150"/>
    </row>
    <row r="97" spans="4:4" x14ac:dyDescent="0.2">
      <c r="D97" s="150"/>
    </row>
    <row r="98" spans="4:4" x14ac:dyDescent="0.2">
      <c r="D98" s="150"/>
    </row>
    <row r="99" spans="4:4" x14ac:dyDescent="0.2">
      <c r="D99" s="150"/>
    </row>
    <row r="100" spans="4:4" x14ac:dyDescent="0.2">
      <c r="D100" s="150"/>
    </row>
    <row r="101" spans="4:4" x14ac:dyDescent="0.2">
      <c r="D101" s="150"/>
    </row>
    <row r="102" spans="4:4" x14ac:dyDescent="0.2">
      <c r="D102" s="150"/>
    </row>
    <row r="103" spans="4:4" x14ac:dyDescent="0.2">
      <c r="D103" s="150"/>
    </row>
    <row r="104" spans="4:4" x14ac:dyDescent="0.2">
      <c r="D104" s="150"/>
    </row>
    <row r="105" spans="4:4" x14ac:dyDescent="0.2">
      <c r="D105" s="150"/>
    </row>
    <row r="106" spans="4:4" x14ac:dyDescent="0.2">
      <c r="D106" s="150"/>
    </row>
    <row r="107" spans="4:4" x14ac:dyDescent="0.2">
      <c r="D107" s="150"/>
    </row>
    <row r="108" spans="4:4" x14ac:dyDescent="0.2">
      <c r="D108" s="150"/>
    </row>
    <row r="109" spans="4:4" x14ac:dyDescent="0.2">
      <c r="D109" s="150"/>
    </row>
    <row r="110" spans="4:4" x14ac:dyDescent="0.2">
      <c r="D110" s="150"/>
    </row>
    <row r="111" spans="4:4" x14ac:dyDescent="0.2">
      <c r="D111" s="150"/>
    </row>
    <row r="112" spans="4:4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Zelenka</dc:creator>
  <cp:lastModifiedBy>Vrba Aleš</cp:lastModifiedBy>
  <cp:lastPrinted>2017-04-20T12:48:12Z</cp:lastPrinted>
  <dcterms:created xsi:type="dcterms:W3CDTF">2009-04-08T07:15:50Z</dcterms:created>
  <dcterms:modified xsi:type="dcterms:W3CDTF">2017-04-20T12:50:02Z</dcterms:modified>
</cp:coreProperties>
</file>