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250" windowHeight="7710" activeTab="1"/>
  </bookViews>
  <sheets>
    <sheet name="Rekapitulace stavby" sheetId="1" r:id="rId1"/>
    <sheet name="20170126 - Pardubice -opr..." sheetId="2" r:id="rId2"/>
  </sheets>
  <definedNames>
    <definedName name="_xlnm.Print_Titles" localSheetId="1">'20170126 - Pardubice -opr...'!$132:$132</definedName>
    <definedName name="_xlnm.Print_Titles" localSheetId="0">'Rekapitulace stavby'!$85:$85</definedName>
    <definedName name="_xlnm.Print_Area" localSheetId="1">'20170126 - Pardubice -opr...'!$C$4:$Q$70,'20170126 - Pardubice -opr...'!$C$76:$Q$117,'20170126 - Pardubice -opr...'!$C$123:$Q$251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Y241" i="2" l="1"/>
  <c r="AA235" i="2"/>
  <c r="N224" i="2"/>
  <c r="N104" i="2" s="1"/>
  <c r="W214" i="2"/>
  <c r="Y201" i="2"/>
  <c r="AA197" i="2"/>
  <c r="W193" i="2"/>
  <c r="AA189" i="2"/>
  <c r="W165" i="2"/>
  <c r="Y163" i="2"/>
  <c r="AA161" i="2"/>
  <c r="BK161" i="2"/>
  <c r="N161" i="2" s="1"/>
  <c r="W143" i="2"/>
  <c r="Y138" i="2"/>
  <c r="AA135" i="2"/>
  <c r="AY88" i="1"/>
  <c r="AX88" i="1"/>
  <c r="BI251" i="2"/>
  <c r="BH251" i="2"/>
  <c r="BG251" i="2"/>
  <c r="BF251" i="2"/>
  <c r="BK251" i="2"/>
  <c r="N251" i="2" s="1"/>
  <c r="BE251" i="2" s="1"/>
  <c r="BI250" i="2"/>
  <c r="BH250" i="2"/>
  <c r="BG250" i="2"/>
  <c r="BF250" i="2"/>
  <c r="N250" i="2"/>
  <c r="BE250" i="2" s="1"/>
  <c r="BK250" i="2"/>
  <c r="BI249" i="2"/>
  <c r="BH249" i="2"/>
  <c r="BG249" i="2"/>
  <c r="BF249" i="2"/>
  <c r="BK249" i="2"/>
  <c r="N249" i="2" s="1"/>
  <c r="BE249" i="2" s="1"/>
  <c r="BI248" i="2"/>
  <c r="BH248" i="2"/>
  <c r="BG248" i="2"/>
  <c r="BF248" i="2"/>
  <c r="N248" i="2"/>
  <c r="BE248" i="2" s="1"/>
  <c r="BK248" i="2"/>
  <c r="BI247" i="2"/>
  <c r="BH247" i="2"/>
  <c r="BG247" i="2"/>
  <c r="BF247" i="2"/>
  <c r="BK247" i="2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BE242" i="2"/>
  <c r="AA242" i="2"/>
  <c r="AA241" i="2" s="1"/>
  <c r="Y242" i="2"/>
  <c r="W242" i="2"/>
  <c r="W241" i="2" s="1"/>
  <c r="BK242" i="2"/>
  <c r="BK241" i="2" s="1"/>
  <c r="N241" i="2" s="1"/>
  <c r="N106" i="2" s="1"/>
  <c r="N242" i="2"/>
  <c r="BI240" i="2"/>
  <c r="BH240" i="2"/>
  <c r="BG240" i="2"/>
  <c r="BF240" i="2"/>
  <c r="BE240" i="2"/>
  <c r="AA240" i="2"/>
  <c r="Y240" i="2"/>
  <c r="W240" i="2"/>
  <c r="BK240" i="2"/>
  <c r="N240" i="2"/>
  <c r="BI239" i="2"/>
  <c r="BH239" i="2"/>
  <c r="BG239" i="2"/>
  <c r="BF239" i="2"/>
  <c r="BE239" i="2"/>
  <c r="AA239" i="2"/>
  <c r="Y239" i="2"/>
  <c r="W239" i="2"/>
  <c r="BK239" i="2"/>
  <c r="N239" i="2"/>
  <c r="BI238" i="2"/>
  <c r="BH238" i="2"/>
  <c r="BG238" i="2"/>
  <c r="BF238" i="2"/>
  <c r="BE238" i="2"/>
  <c r="AA238" i="2"/>
  <c r="Y238" i="2"/>
  <c r="W238" i="2"/>
  <c r="BK238" i="2"/>
  <c r="BK235" i="2" s="1"/>
  <c r="N235" i="2" s="1"/>
  <c r="N105" i="2" s="1"/>
  <c r="N238" i="2"/>
  <c r="BI236" i="2"/>
  <c r="BH236" i="2"/>
  <c r="BG236" i="2"/>
  <c r="BF236" i="2"/>
  <c r="BE236" i="2"/>
  <c r="AA236" i="2"/>
  <c r="Y236" i="2"/>
  <c r="Y235" i="2" s="1"/>
  <c r="W236" i="2"/>
  <c r="W235" i="2" s="1"/>
  <c r="BK236" i="2"/>
  <c r="N236" i="2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Y231" i="2"/>
  <c r="W231" i="2"/>
  <c r="BK231" i="2"/>
  <c r="N231" i="2"/>
  <c r="BE231" i="2" s="1"/>
  <c r="BI230" i="2"/>
  <c r="BH230" i="2"/>
  <c r="BG230" i="2"/>
  <c r="BF230" i="2"/>
  <c r="BE230" i="2"/>
  <c r="AA230" i="2"/>
  <c r="Y230" i="2"/>
  <c r="W230" i="2"/>
  <c r="BK230" i="2"/>
  <c r="N230" i="2"/>
  <c r="BI228" i="2"/>
  <c r="BH228" i="2"/>
  <c r="BG228" i="2"/>
  <c r="BF228" i="2"/>
  <c r="AA228" i="2"/>
  <c r="Y228" i="2"/>
  <c r="W228" i="2"/>
  <c r="BK228" i="2"/>
  <c r="N228" i="2"/>
  <c r="BE228" i="2" s="1"/>
  <c r="BI226" i="2"/>
  <c r="BH226" i="2"/>
  <c r="BG226" i="2"/>
  <c r="BF226" i="2"/>
  <c r="BE226" i="2"/>
  <c r="AA226" i="2"/>
  <c r="Y226" i="2"/>
  <c r="W226" i="2"/>
  <c r="BK226" i="2"/>
  <c r="N226" i="2"/>
  <c r="BI225" i="2"/>
  <c r="BH225" i="2"/>
  <c r="BG225" i="2"/>
  <c r="BF225" i="2"/>
  <c r="AA225" i="2"/>
  <c r="Y225" i="2"/>
  <c r="Y224" i="2" s="1"/>
  <c r="W225" i="2"/>
  <c r="BK225" i="2"/>
  <c r="BK224" i="2" s="1"/>
  <c r="N225" i="2"/>
  <c r="BE225" i="2" s="1"/>
  <c r="BI223" i="2"/>
  <c r="BH223" i="2"/>
  <c r="BG223" i="2"/>
  <c r="BF223" i="2"/>
  <c r="BE223" i="2"/>
  <c r="AA223" i="2"/>
  <c r="Y223" i="2"/>
  <c r="W223" i="2"/>
  <c r="BK223" i="2"/>
  <c r="N223" i="2"/>
  <c r="BI222" i="2"/>
  <c r="BH222" i="2"/>
  <c r="BG222" i="2"/>
  <c r="BF222" i="2"/>
  <c r="BE222" i="2"/>
  <c r="AA222" i="2"/>
  <c r="Y222" i="2"/>
  <c r="W222" i="2"/>
  <c r="BK222" i="2"/>
  <c r="N222" i="2"/>
  <c r="BI221" i="2"/>
  <c r="BH221" i="2"/>
  <c r="BG221" i="2"/>
  <c r="BF221" i="2"/>
  <c r="BE221" i="2"/>
  <c r="AA221" i="2"/>
  <c r="Y221" i="2"/>
  <c r="W221" i="2"/>
  <c r="BK221" i="2"/>
  <c r="N221" i="2"/>
  <c r="BI220" i="2"/>
  <c r="BH220" i="2"/>
  <c r="BG220" i="2"/>
  <c r="BF220" i="2"/>
  <c r="BE220" i="2"/>
  <c r="AA220" i="2"/>
  <c r="Y220" i="2"/>
  <c r="W220" i="2"/>
  <c r="BK220" i="2"/>
  <c r="N220" i="2"/>
  <c r="BI219" i="2"/>
  <c r="BH219" i="2"/>
  <c r="BG219" i="2"/>
  <c r="BF219" i="2"/>
  <c r="BE219" i="2"/>
  <c r="AA219" i="2"/>
  <c r="Y219" i="2"/>
  <c r="W219" i="2"/>
  <c r="BK219" i="2"/>
  <c r="N219" i="2"/>
  <c r="BI218" i="2"/>
  <c r="BH218" i="2"/>
  <c r="BG218" i="2"/>
  <c r="BF218" i="2"/>
  <c r="BE218" i="2"/>
  <c r="AA218" i="2"/>
  <c r="Y218" i="2"/>
  <c r="W218" i="2"/>
  <c r="BK218" i="2"/>
  <c r="N218" i="2"/>
  <c r="BI216" i="2"/>
  <c r="BH216" i="2"/>
  <c r="BG216" i="2"/>
  <c r="BF216" i="2"/>
  <c r="BE216" i="2"/>
  <c r="AA216" i="2"/>
  <c r="Y216" i="2"/>
  <c r="W216" i="2"/>
  <c r="BK216" i="2"/>
  <c r="N216" i="2"/>
  <c r="BI215" i="2"/>
  <c r="BH215" i="2"/>
  <c r="BG215" i="2"/>
  <c r="BF215" i="2"/>
  <c r="BE215" i="2"/>
  <c r="AA215" i="2"/>
  <c r="AA214" i="2" s="1"/>
  <c r="Y215" i="2"/>
  <c r="Y214" i="2" s="1"/>
  <c r="W215" i="2"/>
  <c r="BK215" i="2"/>
  <c r="BK214" i="2" s="1"/>
  <c r="N214" i="2" s="1"/>
  <c r="N103" i="2" s="1"/>
  <c r="N215" i="2"/>
  <c r="BI213" i="2"/>
  <c r="BH213" i="2"/>
  <c r="BG213" i="2"/>
  <c r="BF213" i="2"/>
  <c r="AA213" i="2"/>
  <c r="Y213" i="2"/>
  <c r="W213" i="2"/>
  <c r="BK213" i="2"/>
  <c r="N213" i="2"/>
  <c r="BE213" i="2" s="1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W208" i="2"/>
  <c r="BK208" i="2"/>
  <c r="N208" i="2"/>
  <c r="BE208" i="2" s="1"/>
  <c r="BI206" i="2"/>
  <c r="BH206" i="2"/>
  <c r="BG206" i="2"/>
  <c r="BF206" i="2"/>
  <c r="AA206" i="2"/>
  <c r="Y206" i="2"/>
  <c r="W206" i="2"/>
  <c r="BK206" i="2"/>
  <c r="N206" i="2"/>
  <c r="BE206" i="2" s="1"/>
  <c r="BI204" i="2"/>
  <c r="BH204" i="2"/>
  <c r="BG204" i="2"/>
  <c r="BF204" i="2"/>
  <c r="AA204" i="2"/>
  <c r="Y204" i="2"/>
  <c r="W204" i="2"/>
  <c r="BK204" i="2"/>
  <c r="N204" i="2"/>
  <c r="BE204" i="2" s="1"/>
  <c r="BI202" i="2"/>
  <c r="BH202" i="2"/>
  <c r="BG202" i="2"/>
  <c r="BF202" i="2"/>
  <c r="AA202" i="2"/>
  <c r="Y202" i="2"/>
  <c r="W202" i="2"/>
  <c r="W201" i="2" s="1"/>
  <c r="BK202" i="2"/>
  <c r="BK201" i="2" s="1"/>
  <c r="N201" i="2" s="1"/>
  <c r="N102" i="2" s="1"/>
  <c r="N202" i="2"/>
  <c r="BE202" i="2" s="1"/>
  <c r="BI200" i="2"/>
  <c r="BH200" i="2"/>
  <c r="BG200" i="2"/>
  <c r="BF200" i="2"/>
  <c r="BE200" i="2"/>
  <c r="AA200" i="2"/>
  <c r="Y200" i="2"/>
  <c r="W200" i="2"/>
  <c r="BK200" i="2"/>
  <c r="BK197" i="2" s="1"/>
  <c r="N197" i="2" s="1"/>
  <c r="N101" i="2" s="1"/>
  <c r="N200" i="2"/>
  <c r="BI198" i="2"/>
  <c r="BH198" i="2"/>
  <c r="BG198" i="2"/>
  <c r="BF198" i="2"/>
  <c r="BE198" i="2"/>
  <c r="AA198" i="2"/>
  <c r="Y198" i="2"/>
  <c r="Y197" i="2" s="1"/>
  <c r="W198" i="2"/>
  <c r="W197" i="2" s="1"/>
  <c r="BK198" i="2"/>
  <c r="N198" i="2"/>
  <c r="BI196" i="2"/>
  <c r="BH196" i="2"/>
  <c r="BG196" i="2"/>
  <c r="BF196" i="2"/>
  <c r="AA196" i="2"/>
  <c r="AA195" i="2" s="1"/>
  <c r="Y196" i="2"/>
  <c r="Y195" i="2" s="1"/>
  <c r="W196" i="2"/>
  <c r="W195" i="2" s="1"/>
  <c r="BK196" i="2"/>
  <c r="BK195" i="2" s="1"/>
  <c r="N195" i="2" s="1"/>
  <c r="N100" i="2" s="1"/>
  <c r="N196" i="2"/>
  <c r="BE196" i="2" s="1"/>
  <c r="BI194" i="2"/>
  <c r="BH194" i="2"/>
  <c r="BG194" i="2"/>
  <c r="BF194" i="2"/>
  <c r="BE194" i="2"/>
  <c r="AA194" i="2"/>
  <c r="AA193" i="2" s="1"/>
  <c r="Y194" i="2"/>
  <c r="Y193" i="2" s="1"/>
  <c r="Y192" i="2" s="1"/>
  <c r="W194" i="2"/>
  <c r="BK194" i="2"/>
  <c r="BK193" i="2" s="1"/>
  <c r="N194" i="2"/>
  <c r="BI191" i="2"/>
  <c r="BH191" i="2"/>
  <c r="BG191" i="2"/>
  <c r="BF191" i="2"/>
  <c r="BE191" i="2"/>
  <c r="AA191" i="2"/>
  <c r="Y191" i="2"/>
  <c r="W191" i="2"/>
  <c r="BK191" i="2"/>
  <c r="BK189" i="2" s="1"/>
  <c r="N189" i="2" s="1"/>
  <c r="N97" i="2" s="1"/>
  <c r="N191" i="2"/>
  <c r="BI190" i="2"/>
  <c r="BH190" i="2"/>
  <c r="BG190" i="2"/>
  <c r="BF190" i="2"/>
  <c r="BE190" i="2"/>
  <c r="AA190" i="2"/>
  <c r="Y190" i="2"/>
  <c r="Y189" i="2" s="1"/>
  <c r="W190" i="2"/>
  <c r="W189" i="2" s="1"/>
  <c r="BK190" i="2"/>
  <c r="N190" i="2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Y183" i="2" s="1"/>
  <c r="W184" i="2"/>
  <c r="BK184" i="2"/>
  <c r="BK183" i="2" s="1"/>
  <c r="N183" i="2" s="1"/>
  <c r="N96" i="2" s="1"/>
  <c r="N184" i="2"/>
  <c r="BE184" i="2" s="1"/>
  <c r="BI181" i="2"/>
  <c r="BH181" i="2"/>
  <c r="BG181" i="2"/>
  <c r="BF181" i="2"/>
  <c r="BE181" i="2"/>
  <c r="AA181" i="2"/>
  <c r="Y181" i="2"/>
  <c r="W181" i="2"/>
  <c r="BK181" i="2"/>
  <c r="N181" i="2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F178" i="2"/>
  <c r="BE178" i="2"/>
  <c r="AA178" i="2"/>
  <c r="Y178" i="2"/>
  <c r="W178" i="2"/>
  <c r="BK178" i="2"/>
  <c r="N178" i="2"/>
  <c r="BI176" i="2"/>
  <c r="BH176" i="2"/>
  <c r="BG176" i="2"/>
  <c r="BF176" i="2"/>
  <c r="BE176" i="2"/>
  <c r="AA176" i="2"/>
  <c r="Y176" i="2"/>
  <c r="W176" i="2"/>
  <c r="BK176" i="2"/>
  <c r="N176" i="2"/>
  <c r="BI174" i="2"/>
  <c r="BH174" i="2"/>
  <c r="BG174" i="2"/>
  <c r="BF174" i="2"/>
  <c r="BE174" i="2"/>
  <c r="AA174" i="2"/>
  <c r="Y174" i="2"/>
  <c r="W174" i="2"/>
  <c r="BK174" i="2"/>
  <c r="N174" i="2"/>
  <c r="BI173" i="2"/>
  <c r="BH173" i="2"/>
  <c r="BG173" i="2"/>
  <c r="BF173" i="2"/>
  <c r="BE173" i="2"/>
  <c r="AA173" i="2"/>
  <c r="Y173" i="2"/>
  <c r="W173" i="2"/>
  <c r="BK173" i="2"/>
  <c r="N173" i="2"/>
  <c r="BI172" i="2"/>
  <c r="BH172" i="2"/>
  <c r="BG172" i="2"/>
  <c r="BF172" i="2"/>
  <c r="BE172" i="2"/>
  <c r="AA172" i="2"/>
  <c r="Y172" i="2"/>
  <c r="W172" i="2"/>
  <c r="BK172" i="2"/>
  <c r="N172" i="2"/>
  <c r="BI171" i="2"/>
  <c r="BH171" i="2"/>
  <c r="BG171" i="2"/>
  <c r="BF171" i="2"/>
  <c r="BE171" i="2"/>
  <c r="AA171" i="2"/>
  <c r="Y171" i="2"/>
  <c r="W171" i="2"/>
  <c r="BK171" i="2"/>
  <c r="N171" i="2"/>
  <c r="BI170" i="2"/>
  <c r="BH170" i="2"/>
  <c r="BG170" i="2"/>
  <c r="BF170" i="2"/>
  <c r="BE170" i="2"/>
  <c r="AA170" i="2"/>
  <c r="Y170" i="2"/>
  <c r="W170" i="2"/>
  <c r="BK170" i="2"/>
  <c r="N170" i="2"/>
  <c r="BI168" i="2"/>
  <c r="BH168" i="2"/>
  <c r="BG168" i="2"/>
  <c r="BF168" i="2"/>
  <c r="BE168" i="2"/>
  <c r="AA168" i="2"/>
  <c r="Y168" i="2"/>
  <c r="W168" i="2"/>
  <c r="BK168" i="2"/>
  <c r="N168" i="2"/>
  <c r="BI166" i="2"/>
  <c r="BH166" i="2"/>
  <c r="BG166" i="2"/>
  <c r="BF166" i="2"/>
  <c r="BE166" i="2"/>
  <c r="AA166" i="2"/>
  <c r="AA165" i="2" s="1"/>
  <c r="Y166" i="2"/>
  <c r="Y165" i="2" s="1"/>
  <c r="W166" i="2"/>
  <c r="BK166" i="2"/>
  <c r="BK165" i="2" s="1"/>
  <c r="N165" i="2" s="1"/>
  <c r="N95" i="2" s="1"/>
  <c r="N166" i="2"/>
  <c r="BI164" i="2"/>
  <c r="BH164" i="2"/>
  <c r="BG164" i="2"/>
  <c r="BF164" i="2"/>
  <c r="AA164" i="2"/>
  <c r="AA163" i="2" s="1"/>
  <c r="Y164" i="2"/>
  <c r="W164" i="2"/>
  <c r="W163" i="2" s="1"/>
  <c r="BK164" i="2"/>
  <c r="BK163" i="2" s="1"/>
  <c r="N163" i="2" s="1"/>
  <c r="N94" i="2" s="1"/>
  <c r="N164" i="2"/>
  <c r="BE164" i="2" s="1"/>
  <c r="BI162" i="2"/>
  <c r="BH162" i="2"/>
  <c r="BG162" i="2"/>
  <c r="BF162" i="2"/>
  <c r="BE162" i="2"/>
  <c r="AA162" i="2"/>
  <c r="Y162" i="2"/>
  <c r="Y161" i="2" s="1"/>
  <c r="W162" i="2"/>
  <c r="W161" i="2" s="1"/>
  <c r="BK162" i="2"/>
  <c r="N162" i="2"/>
  <c r="N93" i="2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6" i="2"/>
  <c r="BH156" i="2"/>
  <c r="BG156" i="2"/>
  <c r="BF156" i="2"/>
  <c r="AA156" i="2"/>
  <c r="Y156" i="2"/>
  <c r="W156" i="2"/>
  <c r="BK156" i="2"/>
  <c r="N156" i="2"/>
  <c r="BE156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47" i="2"/>
  <c r="BH147" i="2"/>
  <c r="BG147" i="2"/>
  <c r="BF147" i="2"/>
  <c r="AA147" i="2"/>
  <c r="AA146" i="2" s="1"/>
  <c r="Y147" i="2"/>
  <c r="Y146" i="2" s="1"/>
  <c r="W147" i="2"/>
  <c r="W146" i="2" s="1"/>
  <c r="BK147" i="2"/>
  <c r="BK146" i="2" s="1"/>
  <c r="N146" i="2" s="1"/>
  <c r="N92" i="2" s="1"/>
  <c r="N147" i="2"/>
  <c r="BE147" i="2" s="1"/>
  <c r="BI144" i="2"/>
  <c r="BH144" i="2"/>
  <c r="BG144" i="2"/>
  <c r="BF144" i="2"/>
  <c r="BE144" i="2"/>
  <c r="AA144" i="2"/>
  <c r="AA143" i="2" s="1"/>
  <c r="Y144" i="2"/>
  <c r="Y143" i="2" s="1"/>
  <c r="W144" i="2"/>
  <c r="BK144" i="2"/>
  <c r="BK143" i="2" s="1"/>
  <c r="N143" i="2" s="1"/>
  <c r="N91" i="2" s="1"/>
  <c r="N144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AA138" i="2" s="1"/>
  <c r="Y139" i="2"/>
  <c r="W139" i="2"/>
  <c r="BK139" i="2"/>
  <c r="BK138" i="2" s="1"/>
  <c r="N138" i="2" s="1"/>
  <c r="N90" i="2" s="1"/>
  <c r="N139" i="2"/>
  <c r="BE139" i="2" s="1"/>
  <c r="BI136" i="2"/>
  <c r="BH136" i="2"/>
  <c r="BG136" i="2"/>
  <c r="BF136" i="2"/>
  <c r="BE136" i="2"/>
  <c r="AA136" i="2"/>
  <c r="Y136" i="2"/>
  <c r="Y135" i="2" s="1"/>
  <c r="W136" i="2"/>
  <c r="W135" i="2" s="1"/>
  <c r="BK136" i="2"/>
  <c r="BK135" i="2" s="1"/>
  <c r="N136" i="2"/>
  <c r="M130" i="2"/>
  <c r="M129" i="2"/>
  <c r="F127" i="2"/>
  <c r="F125" i="2"/>
  <c r="BI115" i="2"/>
  <c r="BH115" i="2"/>
  <c r="BG115" i="2"/>
  <c r="BF115" i="2"/>
  <c r="BI114" i="2"/>
  <c r="BH114" i="2"/>
  <c r="BG114" i="2"/>
  <c r="BF114" i="2"/>
  <c r="BI113" i="2"/>
  <c r="BH113" i="2"/>
  <c r="BG113" i="2"/>
  <c r="BF113" i="2"/>
  <c r="BI112" i="2"/>
  <c r="BH112" i="2"/>
  <c r="BG112" i="2"/>
  <c r="BF112" i="2"/>
  <c r="BI111" i="2"/>
  <c r="BH111" i="2"/>
  <c r="BG111" i="2"/>
  <c r="BF111" i="2"/>
  <c r="BI110" i="2"/>
  <c r="BH110" i="2"/>
  <c r="H34" i="2" s="1"/>
  <c r="BC88" i="1" s="1"/>
  <c r="BC87" i="1" s="1"/>
  <c r="BG110" i="2"/>
  <c r="BF110" i="2"/>
  <c r="M83" i="2"/>
  <c r="F82" i="2"/>
  <c r="F80" i="2"/>
  <c r="F78" i="2"/>
  <c r="O17" i="2"/>
  <c r="E17" i="2"/>
  <c r="M82" i="2" s="1"/>
  <c r="O16" i="2"/>
  <c r="O14" i="2"/>
  <c r="E14" i="2"/>
  <c r="F130" i="2" s="1"/>
  <c r="O13" i="2"/>
  <c r="O11" i="2"/>
  <c r="E11" i="2"/>
  <c r="F129" i="2" s="1"/>
  <c r="O1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127" i="2" l="1"/>
  <c r="AY87" i="1"/>
  <c r="W34" i="1"/>
  <c r="BK134" i="2"/>
  <c r="N135" i="2"/>
  <c r="N89" i="2" s="1"/>
  <c r="H35" i="2"/>
  <c r="BD88" i="1" s="1"/>
  <c r="BD87" i="1" s="1"/>
  <c r="W35" i="1" s="1"/>
  <c r="Y134" i="2"/>
  <c r="Y133" i="2" s="1"/>
  <c r="W183" i="2"/>
  <c r="AA201" i="2"/>
  <c r="AA192" i="2" s="1"/>
  <c r="AA224" i="2"/>
  <c r="BK246" i="2"/>
  <c r="N246" i="2" s="1"/>
  <c r="N107" i="2" s="1"/>
  <c r="BE247" i="2"/>
  <c r="M32" i="2"/>
  <c r="AW88" i="1" s="1"/>
  <c r="W138" i="2"/>
  <c r="W134" i="2" s="1"/>
  <c r="W133" i="2" s="1"/>
  <c r="AU88" i="1" s="1"/>
  <c r="AU87" i="1" s="1"/>
  <c r="N193" i="2"/>
  <c r="N99" i="2" s="1"/>
  <c r="BK192" i="2"/>
  <c r="N192" i="2" s="1"/>
  <c r="N98" i="2" s="1"/>
  <c r="AA134" i="2"/>
  <c r="W192" i="2"/>
  <c r="F83" i="2"/>
  <c r="H33" i="2"/>
  <c r="BB88" i="1" s="1"/>
  <c r="BB87" i="1" s="1"/>
  <c r="AA183" i="2"/>
  <c r="W224" i="2"/>
  <c r="H32" i="2"/>
  <c r="BA88" i="1" s="1"/>
  <c r="BA87" i="1" s="1"/>
  <c r="AA133" i="2" l="1"/>
  <c r="BK133" i="2"/>
  <c r="N133" i="2" s="1"/>
  <c r="N87" i="2" s="1"/>
  <c r="N134" i="2"/>
  <c r="N88" i="2" s="1"/>
  <c r="W32" i="1"/>
  <c r="AW87" i="1"/>
  <c r="AK32" i="1" s="1"/>
  <c r="W33" i="1"/>
  <c r="AX87" i="1"/>
  <c r="N115" i="2" l="1"/>
  <c r="BE115" i="2" s="1"/>
  <c r="N113" i="2"/>
  <c r="BE113" i="2" s="1"/>
  <c r="N111" i="2"/>
  <c r="BE111" i="2" s="1"/>
  <c r="M26" i="2"/>
  <c r="N114" i="2"/>
  <c r="BE114" i="2" s="1"/>
  <c r="N112" i="2"/>
  <c r="BE112" i="2" s="1"/>
  <c r="N110" i="2"/>
  <c r="BE110" i="2" l="1"/>
  <c r="N109" i="2"/>
  <c r="M27" i="2" l="1"/>
  <c r="L117" i="2"/>
  <c r="H31" i="2"/>
  <c r="AZ88" i="1" s="1"/>
  <c r="AZ87" i="1" s="1"/>
  <c r="M31" i="2"/>
  <c r="AV88" i="1" s="1"/>
  <c r="AT88" i="1" s="1"/>
  <c r="AV87" i="1" l="1"/>
  <c r="AS88" i="1"/>
  <c r="AS87" i="1" s="1"/>
  <c r="M29" i="2"/>
  <c r="AG88" i="1" l="1"/>
  <c r="L37" i="2"/>
  <c r="AT87" i="1"/>
  <c r="AN88" i="1" l="1"/>
  <c r="AG87" i="1"/>
  <c r="AK26" i="1" l="1"/>
  <c r="AG91" i="1"/>
  <c r="AN87" i="1"/>
  <c r="AG92" i="1"/>
  <c r="AG93" i="1"/>
  <c r="AG94" i="1"/>
  <c r="CD94" i="1" l="1"/>
  <c r="AV94" i="1"/>
  <c r="BY94" i="1" s="1"/>
  <c r="CD93" i="1"/>
  <c r="AV93" i="1"/>
  <c r="BY93" i="1" s="1"/>
  <c r="AV91" i="1"/>
  <c r="BY91" i="1" s="1"/>
  <c r="AG90" i="1"/>
  <c r="CD91" i="1"/>
  <c r="W31" i="1" s="1"/>
  <c r="CD92" i="1"/>
  <c r="AV92" i="1"/>
  <c r="BY92" i="1" s="1"/>
  <c r="AK31" i="1" l="1"/>
  <c r="AN92" i="1"/>
  <c r="AN91" i="1"/>
  <c r="AK27" i="1"/>
  <c r="AK29" i="1" s="1"/>
  <c r="AG96" i="1"/>
  <c r="AN93" i="1"/>
  <c r="AN94" i="1"/>
  <c r="AK37" i="1" l="1"/>
  <c r="AN90" i="1"/>
  <c r="AN96" i="1" s="1"/>
</calcChain>
</file>

<file path=xl/sharedStrings.xml><?xml version="1.0" encoding="utf-8"?>
<sst xmlns="http://schemas.openxmlformats.org/spreadsheetml/2006/main" count="1626" uniqueCount="454">
  <si>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</si>
  <si>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</si>
  <si>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</si>
  <si>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</si>
  <si>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</si>
  <si>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</si>
  <si>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</si>
  <si>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</si>
  <si>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</si>
  <si>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</si>
  <si>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</si>
  <si>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</si>
  <si>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</si>
  <si>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</si>
  <si>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</si>
  <si>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</si>
  <si>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</si>
  <si>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20170126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</si>
  <si>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</si>
  <si>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</si>
  <si>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Pardubice -oprava rozvodů a přípojek objekt č.7,25 a 13 areal věznice Pardubice Husova 194</t>
  </si>
  <si>
    <t>0,1</t>
  </si>
  <si>
    <t>JKSO:</t>
  </si>
  <si>
    <t>CC-CZ:</t>
  </si>
  <si>
    <t>1</t>
  </si>
  <si>
    <t>Místo: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</si>
  <si>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</si>
  <si>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</si>
  <si>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</si>
  <si>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</si>
  <si>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</si>
  <si>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</si>
  <si>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</si>
  <si>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</si>
  <si>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</si>
  <si>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</si>
  <si>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</si>
  <si>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</si>
  <si>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</si>
  <si>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</si>
  <si>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</si>
  <si>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</si>
  <si>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</si>
  <si>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</si>
  <si>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</si>
  <si>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</si>
  <si>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</si>
  <si>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</si>
  <si>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</si>
  <si>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</si>
  <si>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</si>
  <si>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</si>
  <si>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</si>
  <si>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</si>
  <si>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</si>
  <si>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</si>
  <si>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</si>
  <si>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</si>
  <si>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</si>
  <si>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</si>
  <si>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</si>
  <si>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</si>
  <si>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</si>
  <si>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</si>
  <si>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</si>
  <si>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</si>
  <si>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</si>
  <si>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</si>
  <si>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</si>
  <si>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</si>
  <si>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</si>
  <si>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</si>
  <si>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</si>
  <si>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</si>
  <si>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</si>
  <si>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</si>
  <si>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</si>
  <si>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</si>
  <si>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</si>
  <si>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</si>
  <si>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{79fad9cb-7f9a-49b3-8ce9-0a12eb3728c9}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</si>
  <si>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</si>
  <si>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</si>
  <si>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</si>
  <si>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</si>
  <si>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</si>
  <si>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</si>
  <si>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</si>
  <si>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</si>
  <si>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</si>
  <si>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</si>
  <si>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</si>
  <si>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</si>
  <si>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</si>
  <si>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</si>
  <si>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</si>
  <si>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</si>
  <si>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</si>
  <si>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</si>
  <si>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</si>
  <si>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</si>
  <si>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</si>
  <si>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</si>
  <si>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</si>
  <si>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</si>
  <si>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</si>
  <si>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</si>
  <si>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</si>
  <si>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</si>
  <si>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</si>
  <si>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</si>
  <si>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</si>
  <si>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</si>
  <si>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</si>
  <si>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</si>
  <si>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</si>
  <si>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</si>
  <si>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720 - Zdravotechnika -kanalizační přípojky</t>
  </si>
  <si>
    <t xml:space="preserve">    721 - Zdravotechnika 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</si>
  <si>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</si>
  <si>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</si>
  <si>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</si>
  <si>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</si>
  <si>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</si>
  <si>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</si>
  <si>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</si>
  <si>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</si>
  <si>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</si>
  <si>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</si>
  <si>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</si>
  <si>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</si>
  <si>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</si>
  <si>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</si>
  <si>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</si>
  <si>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</si>
  <si>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</si>
  <si>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</si>
  <si>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</si>
  <si>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</si>
  <si>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</si>
  <si>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</si>
  <si>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</si>
  <si>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</si>
  <si>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</si>
  <si>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</si>
  <si>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</si>
  <si>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</si>
  <si>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</si>
  <si>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</si>
  <si>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</si>
  <si>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</si>
  <si>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279311115</t>
  </si>
  <si>
    <t>Postupné podbetonování základového zdiva prostým betonem tř. C 20/25</t>
  </si>
  <si>
    <t>m3</t>
  </si>
  <si>
    <t>4</t>
  </si>
  <si>
    <t>-733162062</t>
  </si>
  <si>
    <t>61*0,5*0,4</t>
  </si>
  <si>
    <t>VV</t>
  </si>
  <si>
    <t>310236241</t>
  </si>
  <si>
    <t>Zazdívka otvorů pl do 0,09 m2 ve zdivu nadzákladovém cihlami pálenými tl do 300 mm</t>
  </si>
  <si>
    <t>kus</t>
  </si>
  <si>
    <t>995960513</t>
  </si>
  <si>
    <t>3</t>
  </si>
  <si>
    <t>310237241</t>
  </si>
  <si>
    <t>Zazdívka otvorů pl do 0,25 m2 ve zdivu nadzákladovém cihlami pálenými tl do 300 mm</t>
  </si>
  <si>
    <t>-1558925199</t>
  </si>
  <si>
    <t>340236211</t>
  </si>
  <si>
    <t>Zazdívka otvorů pl do 0,09 m2 v příčkách nebo stěnách z cihel tl do 100 mm</t>
  </si>
  <si>
    <t>1826750435</t>
  </si>
  <si>
    <t>5</t>
  </si>
  <si>
    <t>340236212</t>
  </si>
  <si>
    <t>Zazdívka otvorů pl do 0,09 m2 v příčkách nebo stěnách z cihel tl přes 100 mm</t>
  </si>
  <si>
    <t>1892012871</t>
  </si>
  <si>
    <t>6</t>
  </si>
  <si>
    <t>411388531</t>
  </si>
  <si>
    <t>Zabetonování otvorů pl do 1 m2 ve stropech</t>
  </si>
  <si>
    <t>141121590</t>
  </si>
  <si>
    <t>2*0,25*0,25</t>
  </si>
  <si>
    <t>7</t>
  </si>
  <si>
    <t>612135101</t>
  </si>
  <si>
    <t>Hrubá výplň rýh ve stěnách maltou jakékoli šířky rýhy</t>
  </si>
  <si>
    <t>m2</t>
  </si>
  <si>
    <t>-494963410</t>
  </si>
  <si>
    <t>31,5*0,07</t>
  </si>
  <si>
    <t>23,2*0,15</t>
  </si>
  <si>
    <t>Součet</t>
  </si>
  <si>
    <t>8</t>
  </si>
  <si>
    <t>612311131</t>
  </si>
  <si>
    <t>Potažení vnitřních stěn vápenným štukem tloušťky do 3 mm</t>
  </si>
  <si>
    <t>-1594185383</t>
  </si>
  <si>
    <t>9</t>
  </si>
  <si>
    <t>612325101</t>
  </si>
  <si>
    <t>Vápenocementová hrubá omítka rýh ve stěnách šířky do 150 mm</t>
  </si>
  <si>
    <t>690530587</t>
  </si>
  <si>
    <t>612325221</t>
  </si>
  <si>
    <t>Vápenocementová štuková omítka malých ploch do 0,09 m2 na stěnách</t>
  </si>
  <si>
    <t>-1397608546</t>
  </si>
  <si>
    <t>2*19</t>
  </si>
  <si>
    <t>11</t>
  </si>
  <si>
    <t>612325222</t>
  </si>
  <si>
    <t>Vápenocementová štuková omítka malých ploch do 0,25 m2 na stěnách</t>
  </si>
  <si>
    <t>-1115980246</t>
  </si>
  <si>
    <t>12</t>
  </si>
  <si>
    <t>612131101</t>
  </si>
  <si>
    <t>Cementový postřik vnitřních stěn nanášený celoplošně ručně</t>
  </si>
  <si>
    <t>-1882998352</t>
  </si>
  <si>
    <t>13</t>
  </si>
  <si>
    <t>612331111</t>
  </si>
  <si>
    <t>Cementová omítka hrubá jednovrstvá zatřená vnitřních stěn nanášená ručně</t>
  </si>
  <si>
    <t>-1823617401</t>
  </si>
  <si>
    <t>14</t>
  </si>
  <si>
    <t>949101112</t>
  </si>
  <si>
    <t>Lešení pomocné pro objekty pozemních staveb s lešeňovou podlahou v do 3,5 m zatížení do 150 kg/m2</t>
  </si>
  <si>
    <t>-1734723604</t>
  </si>
  <si>
    <t>952901111</t>
  </si>
  <si>
    <t>Vyčištění budov bytové a občanské výstavby při výšce podlaží do 4 m</t>
  </si>
  <si>
    <t>-172518580</t>
  </si>
  <si>
    <t>16</t>
  </si>
  <si>
    <t>965081213</t>
  </si>
  <si>
    <t>Bourání podlah z dlaždic keramických nebo xylolitových tl do 10 mm plochy přes 1 m2</t>
  </si>
  <si>
    <t>1441003355</t>
  </si>
  <si>
    <t>1,08+1,08+2,18+2,18+0,95+0,95+2,85+7,0+3,5</t>
  </si>
  <si>
    <t>17</t>
  </si>
  <si>
    <t>971033331</t>
  </si>
  <si>
    <t>Vybourání otvorů ve zdivu cihelném pl do 0,09 m2 na MVC nebo MV tl do 150 mm</t>
  </si>
  <si>
    <t>-1023523876</t>
  </si>
  <si>
    <t>4+10</t>
  </si>
  <si>
    <t>18</t>
  </si>
  <si>
    <t>971033341</t>
  </si>
  <si>
    <t>Vybourání otvorů ve zdivu cihelném pl do 0,09 m2 na MVC nebo MV tl do 300 mm</t>
  </si>
  <si>
    <t>-1562415205</t>
  </si>
  <si>
    <t>19</t>
  </si>
  <si>
    <t>971033441</t>
  </si>
  <si>
    <t>Vybourání otvorů ve zdivu cihelném pl do 0,25 m2 na MVC nebo MV tl do 300 mm</t>
  </si>
  <si>
    <t>-679398561</t>
  </si>
  <si>
    <t>20</t>
  </si>
  <si>
    <t>972054321</t>
  </si>
  <si>
    <t>Vybourání otvorů v ŽB stropech nebo klenbách pl do 0,25 m2 tl do 100 mm</t>
  </si>
  <si>
    <t>1562116743</t>
  </si>
  <si>
    <t>972054341</t>
  </si>
  <si>
    <t>Vybourání otvorů v ŽB stropech nebo klenbách pl do 0,25 m2 tl do 150 mm</t>
  </si>
  <si>
    <t>-725490977</t>
  </si>
  <si>
    <t>22</t>
  </si>
  <si>
    <t>974031122</t>
  </si>
  <si>
    <t>Vysekání rýh ve zdivu cihelném hl do 30 mm š do 70 mm</t>
  </si>
  <si>
    <t>m</t>
  </si>
  <si>
    <t>1868424234</t>
  </si>
  <si>
    <t>3,75+2,7+4,9+2,25+3,1+3,6+11,2</t>
  </si>
  <si>
    <t>23</t>
  </si>
  <si>
    <t>974031134</t>
  </si>
  <si>
    <t>Vysekání rýh ve zdivu cihelném hl do 50 mm š do 150 mm</t>
  </si>
  <si>
    <t>-2055739622</t>
  </si>
  <si>
    <t>16+7,2</t>
  </si>
  <si>
    <t>24</t>
  </si>
  <si>
    <t>978013121</t>
  </si>
  <si>
    <t>Otlučení vnitřní vápenné nebo vápenocementové omítky stěn v rozsahu do 10 %</t>
  </si>
  <si>
    <t>578388858</t>
  </si>
  <si>
    <t>25</t>
  </si>
  <si>
    <t>978013191</t>
  </si>
  <si>
    <t>Otlučení vnitřní vápenné nebo vápenocementové omítky stěn v rozsahu do 100 %</t>
  </si>
  <si>
    <t>1924488525</t>
  </si>
  <si>
    <t>11,84+10,24+10,24+10,5+17,06</t>
  </si>
  <si>
    <t>26</t>
  </si>
  <si>
    <t>978059541</t>
  </si>
  <si>
    <t>Odsekání a odebrání obkladů stěn z vnitřních obkládaček plochy přes 1 m2</t>
  </si>
  <si>
    <t>-304183907</t>
  </si>
  <si>
    <t>4,92+4,92+4,31+4,31+10,7+3,44</t>
  </si>
  <si>
    <t>27</t>
  </si>
  <si>
    <t>997013211</t>
  </si>
  <si>
    <t>Vnitrostaveništní doprava suti a vybouraných hmot pro budovy v do 6 m ručně</t>
  </si>
  <si>
    <t>t</t>
  </si>
  <si>
    <t>-1260387284</t>
  </si>
  <si>
    <t>28</t>
  </si>
  <si>
    <t>997013219</t>
  </si>
  <si>
    <t>Příplatek k vnitrostaveništní dopravě suti a vybouraných hmot za zvětšenou dopravu suti ZKD 10 m</t>
  </si>
  <si>
    <t>105820733</t>
  </si>
  <si>
    <t>29</t>
  </si>
  <si>
    <t>997013509</t>
  </si>
  <si>
    <t>Příplatek k odvozu suti a vybouraných hmot na skládku ZKD 1 km přes 1 km</t>
  </si>
  <si>
    <t>1209606121</t>
  </si>
  <si>
    <t>30</t>
  </si>
  <si>
    <t>997013511</t>
  </si>
  <si>
    <t>Odvoz suti a vybouraných hmot z meziskládky na skládku do 1 km s naložením a se složením</t>
  </si>
  <si>
    <t>914727541</t>
  </si>
  <si>
    <t>31</t>
  </si>
  <si>
    <t>997013803</t>
  </si>
  <si>
    <t>Poplatek za uložení stavebního odpadu z keramických materiálů na skládce (skládkovné)</t>
  </si>
  <si>
    <t>1898935236</t>
  </si>
  <si>
    <t>32</t>
  </si>
  <si>
    <t>998018001</t>
  </si>
  <si>
    <t>Přesun hmot ruční pro budovy v do 6 m</t>
  </si>
  <si>
    <t>-1161267068</t>
  </si>
  <si>
    <t>33</t>
  </si>
  <si>
    <t>998018011</t>
  </si>
  <si>
    <t>Příplatek k ručnímu přesunu hmot pro budovy zděné za zvětšený přesun ZKD 100 m</t>
  </si>
  <si>
    <t>611220422</t>
  </si>
  <si>
    <t>34</t>
  </si>
  <si>
    <t>720...</t>
  </si>
  <si>
    <t>Kanalizační přípojky - viz.příloha</t>
  </si>
  <si>
    <t>soubor</t>
  </si>
  <si>
    <t>1502453282</t>
  </si>
  <si>
    <t>35</t>
  </si>
  <si>
    <t>721</t>
  </si>
  <si>
    <t>ZTI- viz.příloha</t>
  </si>
  <si>
    <t>401887269</t>
  </si>
  <si>
    <t>36</t>
  </si>
  <si>
    <t>764011620</t>
  </si>
  <si>
    <t>Dilatační připojovací lišta z Pz s povrchovou úpravou včetně tmelení rš 80 mm</t>
  </si>
  <si>
    <t>2049675210</t>
  </si>
  <si>
    <t>2*0,6</t>
  </si>
  <si>
    <t>37</t>
  </si>
  <si>
    <t>998764201</t>
  </si>
  <si>
    <t>Přesun hmot procentní pro konstrukce klempířské v objektech v do 6 m</t>
  </si>
  <si>
    <t>%</t>
  </si>
  <si>
    <t>1661001005</t>
  </si>
  <si>
    <t>38</t>
  </si>
  <si>
    <t>619995001</t>
  </si>
  <si>
    <t>Začištění omítek kolem oken, dveří, podlah nebo obkladů</t>
  </si>
  <si>
    <t>1584953936</t>
  </si>
  <si>
    <t>4*0,6*2*2</t>
  </si>
  <si>
    <t>39</t>
  </si>
  <si>
    <t>967031132</t>
  </si>
  <si>
    <t>Přisekání rovných ostění v cihelném zdivu na MV nebo MVC</t>
  </si>
  <si>
    <t>-1808626257</t>
  </si>
  <si>
    <t>3*0,6*0,15*2</t>
  </si>
  <si>
    <t>40</t>
  </si>
  <si>
    <t>968062374</t>
  </si>
  <si>
    <t>Vybourání dřevěných rámů oken zdvojených včetně křídel pl do 1 m2</t>
  </si>
  <si>
    <t>-896131655</t>
  </si>
  <si>
    <t>0,6*0,6*2</t>
  </si>
  <si>
    <t>41</t>
  </si>
  <si>
    <t>766622216</t>
  </si>
  <si>
    <t>Montáž plastových oken plochy do 1 m2 otevíravých s rámem do zdiva</t>
  </si>
  <si>
    <t>1221654469</t>
  </si>
  <si>
    <t>42</t>
  </si>
  <si>
    <t>M</t>
  </si>
  <si>
    <t>611437200</t>
  </si>
  <si>
    <t>1646677134</t>
  </si>
  <si>
    <t>43</t>
  </si>
  <si>
    <t>766694111</t>
  </si>
  <si>
    <t>Montáž parapetních desek dřevěných nebo plastových šířky do 30 cm délky do 1,0 m</t>
  </si>
  <si>
    <t>1102657962</t>
  </si>
  <si>
    <t>44</t>
  </si>
  <si>
    <t>611444010</t>
  </si>
  <si>
    <t>parapet plastový vnitřní - Deceuninck komůrkový 25 x 2 x 100 cm</t>
  </si>
  <si>
    <t>1668733499</t>
  </si>
  <si>
    <t>45</t>
  </si>
  <si>
    <t>998766201</t>
  </si>
  <si>
    <t>Přesun hmot procentní pro konstrukce truhlářské v objektech v do 6 m</t>
  </si>
  <si>
    <t>-2063158608</t>
  </si>
  <si>
    <t>46</t>
  </si>
  <si>
    <t>771551913</t>
  </si>
  <si>
    <t>Oprava podlah z teracových dlaždic do malty do 12 ks/m2</t>
  </si>
  <si>
    <t>-1642753000</t>
  </si>
  <si>
    <t>47</t>
  </si>
  <si>
    <t>592472400</t>
  </si>
  <si>
    <t>dlaždice teracová</t>
  </si>
  <si>
    <t>452575468</t>
  </si>
  <si>
    <t>2,000*0,30*0,3</t>
  </si>
  <si>
    <t>48</t>
  </si>
  <si>
    <t>771575113</t>
  </si>
  <si>
    <t>Montáž podlah keramických režných hladkých lepených disperzním lepidlem do 12 ks/m2</t>
  </si>
  <si>
    <t>-916167606</t>
  </si>
  <si>
    <t>49</t>
  </si>
  <si>
    <t>597611350</t>
  </si>
  <si>
    <t xml:space="preserve">dlaždice keramické </t>
  </si>
  <si>
    <t>647623364</t>
  </si>
  <si>
    <t>50</t>
  </si>
  <si>
    <t>771579191</t>
  </si>
  <si>
    <t>Příplatek k montáž podlah keramických za plochu do 5 m2</t>
  </si>
  <si>
    <t>-918844847</t>
  </si>
  <si>
    <t>51</t>
  </si>
  <si>
    <t>771579196</t>
  </si>
  <si>
    <t>Příplatek k montáž podlah keramických za spárování tmelem dvousložkovým</t>
  </si>
  <si>
    <t>-1873092871</t>
  </si>
  <si>
    <t>52</t>
  </si>
  <si>
    <t>771579197</t>
  </si>
  <si>
    <t>Příplatek k montáž podlah keramických za lepení dvousložkovým lepidlem</t>
  </si>
  <si>
    <t>-1559706174</t>
  </si>
  <si>
    <t>53</t>
  </si>
  <si>
    <t>998771201</t>
  </si>
  <si>
    <t>Přesun hmot procentní pro podlahy z dlaždic v objektech v do 6 m</t>
  </si>
  <si>
    <t>1065626953</t>
  </si>
  <si>
    <t>54</t>
  </si>
  <si>
    <t>781411914</t>
  </si>
  <si>
    <t>Oprava obkladu z obkladaček pórovinových do 45 ks/m2 kladených do malty</t>
  </si>
  <si>
    <t>-132224891</t>
  </si>
  <si>
    <t>55</t>
  </si>
  <si>
    <t>597612550</t>
  </si>
  <si>
    <t xml:space="preserve">obkladačky keramické </t>
  </si>
  <si>
    <t>-334655698</t>
  </si>
  <si>
    <t>150,000*0,15*0,15</t>
  </si>
  <si>
    <t>56</t>
  </si>
  <si>
    <t>781415114</t>
  </si>
  <si>
    <t>Montáž obkladaček pórovinových pravoúhlých do 45 ks/m2 lepených disperzním lepidlem nebo tmelem</t>
  </si>
  <si>
    <t>-1503441247</t>
  </si>
  <si>
    <t>32,6+59,88</t>
  </si>
  <si>
    <t>57</t>
  </si>
  <si>
    <t>806394118</t>
  </si>
  <si>
    <t>58</t>
  </si>
  <si>
    <t>781419191</t>
  </si>
  <si>
    <t>Příplatek k montáži obkladů vnitřních pórovinových za plochu do 10 m2</t>
  </si>
  <si>
    <t>1670932438</t>
  </si>
  <si>
    <t>59</t>
  </si>
  <si>
    <t>781479196</t>
  </si>
  <si>
    <t>Příplatek k montáži obkladů vnitřních keramických hladkých za spárování tmelem dvousložkovým</t>
  </si>
  <si>
    <t>-44945582</t>
  </si>
  <si>
    <t>60</t>
  </si>
  <si>
    <t>781479197</t>
  </si>
  <si>
    <t>Příplatek k montáži obkladů vnitřních keramických hladkých za lepením lepidlem dvousložkovým</t>
  </si>
  <si>
    <t>-1372372480</t>
  </si>
  <si>
    <t>61</t>
  </si>
  <si>
    <t>998781201</t>
  </si>
  <si>
    <t>Přesun hmot procentní pro obklady keramické v objektech v do 6 m</t>
  </si>
  <si>
    <t>-473646278</t>
  </si>
  <si>
    <t>62</t>
  </si>
  <si>
    <t>784121001</t>
  </si>
  <si>
    <t>Oškrabání malby v mísnostech výšky do 3,80 m</t>
  </si>
  <si>
    <t>1199575183</t>
  </si>
  <si>
    <t>24,25+76,73</t>
  </si>
  <si>
    <t>63</t>
  </si>
  <si>
    <t>784121011</t>
  </si>
  <si>
    <t>Rozmývání podkladu po oškrabání malby v místnostech výšky do 3,80 m</t>
  </si>
  <si>
    <t>-2071874266</t>
  </si>
  <si>
    <t>64</t>
  </si>
  <si>
    <t>784181121</t>
  </si>
  <si>
    <t>Hloubková jednonásobná penetrace podkladu v místnostech výšky do 3,80 m</t>
  </si>
  <si>
    <t>449772747</t>
  </si>
  <si>
    <t>65</t>
  </si>
  <si>
    <t>784221101</t>
  </si>
  <si>
    <t>Dvojnásobné bílé malby  ze směsí za sucha dobře otěruvzdorných v místnostech do 3,80 m</t>
  </si>
  <si>
    <t>410768281</t>
  </si>
  <si>
    <t>66</t>
  </si>
  <si>
    <t>030001000</t>
  </si>
  <si>
    <t>1024</t>
  </si>
  <si>
    <t>-871028690</t>
  </si>
  <si>
    <t>67</t>
  </si>
  <si>
    <t>032603000</t>
  </si>
  <si>
    <t>Těžký silniční ocelový přejezd včetně ochranného zábradlí</t>
  </si>
  <si>
    <t>ks</t>
  </si>
  <si>
    <t>648520304</t>
  </si>
  <si>
    <t>68</t>
  </si>
  <si>
    <t>032903000</t>
  </si>
  <si>
    <t>Lehký chodníkový ocelový přechod vč.zábradlí pro pěší</t>
  </si>
  <si>
    <t>-1550517528</t>
  </si>
  <si>
    <t>69</t>
  </si>
  <si>
    <t>070001000</t>
  </si>
  <si>
    <t>-682025891</t>
  </si>
  <si>
    <t>VP - Vícepráce</t>
  </si>
  <si>
    <t>PN</t>
  </si>
  <si>
    <t>okno plastové 1křídlové OS1A 60x60 cm</t>
  </si>
  <si>
    <t>Pardubice -oprava rozvodů a přípojek objekt č.7,25 a 13</t>
  </si>
  <si>
    <t>Věznice Pardubice</t>
  </si>
  <si>
    <t xml:space="preserve">Pardubice -oprava rozvodů a přípojek ZT obj. č.7,25 a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</si>
</sst>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4" borderId="25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32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7" fillId="0" borderId="25" xfId="0" applyFont="1" applyBorder="1" applyAlignment="1" applyProtection="1">
      <alignment horizontal="left" vertical="center" wrapText="1"/>
      <protection locked="0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 activeCell="E20" sqref="E20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89" t="s">
        <v>7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R2" s="224" t="s">
        <v>8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1" t="s">
        <v>12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24"/>
      <c r="AS4" s="25" t="s">
        <v>13</v>
      </c>
      <c r="BE4" s="26" t="s">
        <v>14</v>
      </c>
      <c r="BS4" s="19" t="s">
        <v>15</v>
      </c>
    </row>
    <row r="5" spans="1:73" ht="14.45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195" t="s">
        <v>17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27"/>
      <c r="AQ5" s="24"/>
      <c r="BE5" s="193" t="s">
        <v>18</v>
      </c>
      <c r="BS5" s="19" t="s">
        <v>9</v>
      </c>
    </row>
    <row r="6" spans="1:73" ht="36.950000000000003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197" t="s">
        <v>451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27"/>
      <c r="AQ6" s="24"/>
      <c r="BE6" s="194"/>
      <c r="BS6" s="19" t="s">
        <v>21</v>
      </c>
    </row>
    <row r="7" spans="1:73" ht="14.45" customHeight="1">
      <c r="B7" s="23"/>
      <c r="C7" s="27"/>
      <c r="D7" s="31" t="s">
        <v>22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5</v>
      </c>
      <c r="AO7" s="27"/>
      <c r="AP7" s="27"/>
      <c r="AQ7" s="24"/>
      <c r="BE7" s="194"/>
      <c r="BS7" s="19" t="s">
        <v>24</v>
      </c>
    </row>
    <row r="8" spans="1:73" ht="14.45" customHeight="1">
      <c r="B8" s="23"/>
      <c r="C8" s="27"/>
      <c r="D8" s="31" t="s">
        <v>25</v>
      </c>
      <c r="E8" s="27"/>
      <c r="F8" s="27"/>
      <c r="G8" s="27"/>
      <c r="H8" s="27"/>
      <c r="I8" s="27"/>
      <c r="J8" s="27"/>
      <c r="K8" s="29" t="s">
        <v>452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/>
      <c r="AO8" s="27"/>
      <c r="AP8" s="27"/>
      <c r="AQ8" s="24"/>
      <c r="BE8" s="194"/>
      <c r="BS8" s="19" t="s">
        <v>27</v>
      </c>
    </row>
    <row r="9" spans="1:73" ht="14.45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194"/>
      <c r="BS9" s="19" t="s">
        <v>28</v>
      </c>
    </row>
    <row r="10" spans="1:73" ht="14.45" customHeight="1">
      <c r="B10" s="23"/>
      <c r="C10" s="27"/>
      <c r="D10" s="31" t="s">
        <v>29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30</v>
      </c>
      <c r="AL10" s="27"/>
      <c r="AM10" s="27"/>
      <c r="AN10" s="29" t="s">
        <v>5</v>
      </c>
      <c r="AO10" s="27"/>
      <c r="AP10" s="27"/>
      <c r="AQ10" s="24"/>
      <c r="BE10" s="194"/>
      <c r="BS10" s="19" t="s">
        <v>21</v>
      </c>
    </row>
    <row r="11" spans="1:73" ht="18.399999999999999" customHeight="1">
      <c r="B11" s="23"/>
      <c r="C11" s="27"/>
      <c r="D11" s="27"/>
      <c r="E11" s="29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32</v>
      </c>
      <c r="AL11" s="27"/>
      <c r="AM11" s="27"/>
      <c r="AN11" s="29" t="s">
        <v>5</v>
      </c>
      <c r="AO11" s="27"/>
      <c r="AP11" s="27"/>
      <c r="AQ11" s="24"/>
      <c r="BE11" s="194"/>
      <c r="BS11" s="19" t="s">
        <v>21</v>
      </c>
    </row>
    <row r="12" spans="1:73" ht="6.95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194"/>
      <c r="BS12" s="19" t="s">
        <v>21</v>
      </c>
    </row>
    <row r="13" spans="1:73" ht="14.45" customHeight="1">
      <c r="B13" s="23"/>
      <c r="C13" s="27"/>
      <c r="D13" s="31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30</v>
      </c>
      <c r="AL13" s="27"/>
      <c r="AM13" s="27"/>
      <c r="AN13" s="33" t="s">
        <v>34</v>
      </c>
      <c r="AO13" s="27"/>
      <c r="AP13" s="27"/>
      <c r="AQ13" s="24"/>
      <c r="BE13" s="194"/>
      <c r="BS13" s="19" t="s">
        <v>21</v>
      </c>
    </row>
    <row r="14" spans="1:73" ht="15">
      <c r="B14" s="23"/>
      <c r="C14" s="27"/>
      <c r="D14" s="27"/>
      <c r="E14" s="198" t="s">
        <v>34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31" t="s">
        <v>32</v>
      </c>
      <c r="AL14" s="27"/>
      <c r="AM14" s="27"/>
      <c r="AN14" s="33" t="s">
        <v>34</v>
      </c>
      <c r="AO14" s="27"/>
      <c r="AP14" s="27"/>
      <c r="AQ14" s="24"/>
      <c r="BE14" s="194"/>
      <c r="BS14" s="19" t="s">
        <v>21</v>
      </c>
    </row>
    <row r="15" spans="1:73" ht="6.95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194"/>
      <c r="BS15" s="19" t="s">
        <v>6</v>
      </c>
    </row>
    <row r="16" spans="1:73" ht="14.45" customHeight="1">
      <c r="B16" s="23"/>
      <c r="C16" s="27"/>
      <c r="D16" s="31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30</v>
      </c>
      <c r="AL16" s="27"/>
      <c r="AM16" s="27"/>
      <c r="AN16" s="29" t="s">
        <v>5</v>
      </c>
      <c r="AO16" s="27"/>
      <c r="AP16" s="27"/>
      <c r="AQ16" s="24"/>
      <c r="BE16" s="194"/>
      <c r="BS16" s="19" t="s">
        <v>6</v>
      </c>
    </row>
    <row r="17" spans="2:71" ht="18.399999999999999" customHeight="1">
      <c r="B17" s="23"/>
      <c r="C17" s="27"/>
      <c r="D17" s="27"/>
      <c r="E17" s="29" t="s">
        <v>31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32</v>
      </c>
      <c r="AL17" s="27"/>
      <c r="AM17" s="27"/>
      <c r="AN17" s="29" t="s">
        <v>5</v>
      </c>
      <c r="AO17" s="27"/>
      <c r="AP17" s="27"/>
      <c r="AQ17" s="24"/>
      <c r="BE17" s="194"/>
      <c r="BS17" s="19" t="s">
        <v>36</v>
      </c>
    </row>
    <row r="18" spans="2:71" ht="6.95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194"/>
      <c r="BS18" s="19" t="s">
        <v>9</v>
      </c>
    </row>
    <row r="19" spans="2:71" ht="14.45" customHeight="1">
      <c r="B19" s="23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30</v>
      </c>
      <c r="AL19" s="27"/>
      <c r="AM19" s="27"/>
      <c r="AN19" s="29" t="s">
        <v>5</v>
      </c>
      <c r="AO19" s="27"/>
      <c r="AP19" s="27"/>
      <c r="AQ19" s="24"/>
      <c r="BE19" s="194"/>
      <c r="BS19" s="19" t="s">
        <v>9</v>
      </c>
    </row>
    <row r="20" spans="2:71" ht="18.399999999999999" customHeight="1">
      <c r="B20" s="23"/>
      <c r="C20" s="27"/>
      <c r="D20" s="27"/>
      <c r="E20" s="29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32</v>
      </c>
      <c r="AL20" s="27"/>
      <c r="AM20" s="27"/>
      <c r="AN20" s="29" t="s">
        <v>5</v>
      </c>
      <c r="AO20" s="27"/>
      <c r="AP20" s="27"/>
      <c r="AQ20" s="24"/>
      <c r="BE20" s="194"/>
    </row>
    <row r="21" spans="2:71" ht="6.95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194"/>
    </row>
    <row r="22" spans="2:71" ht="15">
      <c r="B22" s="23"/>
      <c r="C22" s="27"/>
      <c r="D22" s="31" t="s">
        <v>38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194"/>
    </row>
    <row r="23" spans="2:71" ht="20.45" customHeight="1">
      <c r="B23" s="23"/>
      <c r="C23" s="27"/>
      <c r="D23" s="27"/>
      <c r="E23" s="200" t="s">
        <v>5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7"/>
      <c r="AP23" s="27"/>
      <c r="AQ23" s="24"/>
      <c r="BE23" s="194"/>
    </row>
    <row r="24" spans="2:71" ht="6.95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194"/>
    </row>
    <row r="25" spans="2:71" ht="6.95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194"/>
    </row>
    <row r="26" spans="2:71" ht="14.45" customHeight="1">
      <c r="B26" s="23"/>
      <c r="C26" s="27"/>
      <c r="D26" s="35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1">
        <f>ROUND(AG87,2)</f>
        <v>0</v>
      </c>
      <c r="AL26" s="196"/>
      <c r="AM26" s="196"/>
      <c r="AN26" s="196"/>
      <c r="AO26" s="196"/>
      <c r="AP26" s="27"/>
      <c r="AQ26" s="24"/>
      <c r="BE26" s="194"/>
    </row>
    <row r="27" spans="2:71" ht="14.45" customHeight="1">
      <c r="B27" s="23"/>
      <c r="C27" s="27"/>
      <c r="D27" s="35" t="s">
        <v>40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1">
        <f>ROUND(AG90,2)</f>
        <v>0</v>
      </c>
      <c r="AL27" s="201"/>
      <c r="AM27" s="201"/>
      <c r="AN27" s="201"/>
      <c r="AO27" s="201"/>
      <c r="AP27" s="27"/>
      <c r="AQ27" s="24"/>
      <c r="BE27" s="194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94"/>
    </row>
    <row r="29" spans="2:71" s="1" customFormat="1" ht="25.9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2">
        <f>ROUND(AK26+AK27,2)</f>
        <v>0</v>
      </c>
      <c r="AL29" s="203"/>
      <c r="AM29" s="203"/>
      <c r="AN29" s="203"/>
      <c r="AO29" s="203"/>
      <c r="AP29" s="37"/>
      <c r="AQ29" s="38"/>
      <c r="BE29" s="194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94"/>
    </row>
    <row r="31" spans="2:71" s="2" customFormat="1" ht="14.45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04">
        <v>0.21</v>
      </c>
      <c r="M31" s="205"/>
      <c r="N31" s="205"/>
      <c r="O31" s="205"/>
      <c r="P31" s="42"/>
      <c r="Q31" s="42"/>
      <c r="R31" s="42"/>
      <c r="S31" s="42"/>
      <c r="T31" s="45" t="s">
        <v>44</v>
      </c>
      <c r="U31" s="42"/>
      <c r="V31" s="42"/>
      <c r="W31" s="206">
        <f>ROUND(AZ87+SUM(CD91:CD95),2)</f>
        <v>0</v>
      </c>
      <c r="X31" s="205"/>
      <c r="Y31" s="205"/>
      <c r="Z31" s="205"/>
      <c r="AA31" s="205"/>
      <c r="AB31" s="205"/>
      <c r="AC31" s="205"/>
      <c r="AD31" s="205"/>
      <c r="AE31" s="205"/>
      <c r="AF31" s="42"/>
      <c r="AG31" s="42"/>
      <c r="AH31" s="42"/>
      <c r="AI31" s="42"/>
      <c r="AJ31" s="42"/>
      <c r="AK31" s="206">
        <f>ROUND(AV87+SUM(BY91:BY95),2)</f>
        <v>0</v>
      </c>
      <c r="AL31" s="205"/>
      <c r="AM31" s="205"/>
      <c r="AN31" s="205"/>
      <c r="AO31" s="205"/>
      <c r="AP31" s="42"/>
      <c r="AQ31" s="46"/>
      <c r="BE31" s="194"/>
    </row>
    <row r="32" spans="2:71" s="2" customFormat="1" ht="14.45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04">
        <v>0.15</v>
      </c>
      <c r="M32" s="205"/>
      <c r="N32" s="205"/>
      <c r="O32" s="205"/>
      <c r="P32" s="42"/>
      <c r="Q32" s="42"/>
      <c r="R32" s="42"/>
      <c r="S32" s="42"/>
      <c r="T32" s="45" t="s">
        <v>44</v>
      </c>
      <c r="U32" s="42"/>
      <c r="V32" s="42"/>
      <c r="W32" s="206">
        <f>ROUND(BA87+SUM(CE91:CE95),2)</f>
        <v>0</v>
      </c>
      <c r="X32" s="205"/>
      <c r="Y32" s="205"/>
      <c r="Z32" s="205"/>
      <c r="AA32" s="205"/>
      <c r="AB32" s="205"/>
      <c r="AC32" s="205"/>
      <c r="AD32" s="205"/>
      <c r="AE32" s="205"/>
      <c r="AF32" s="42"/>
      <c r="AG32" s="42"/>
      <c r="AH32" s="42"/>
      <c r="AI32" s="42"/>
      <c r="AJ32" s="42"/>
      <c r="AK32" s="206">
        <f>ROUND(AW87+SUM(BZ91:BZ95),2)</f>
        <v>0</v>
      </c>
      <c r="AL32" s="205"/>
      <c r="AM32" s="205"/>
      <c r="AN32" s="205"/>
      <c r="AO32" s="205"/>
      <c r="AP32" s="42"/>
      <c r="AQ32" s="46"/>
      <c r="BE32" s="194"/>
    </row>
    <row r="33" spans="2:57" s="2" customFormat="1" ht="14.45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04">
        <v>0.21</v>
      </c>
      <c r="M33" s="205"/>
      <c r="N33" s="205"/>
      <c r="O33" s="205"/>
      <c r="P33" s="42"/>
      <c r="Q33" s="42"/>
      <c r="R33" s="42"/>
      <c r="S33" s="42"/>
      <c r="T33" s="45" t="s">
        <v>44</v>
      </c>
      <c r="U33" s="42"/>
      <c r="V33" s="42"/>
      <c r="W33" s="206">
        <f>ROUND(BB87+SUM(CF91:CF95),2)</f>
        <v>0</v>
      </c>
      <c r="X33" s="205"/>
      <c r="Y33" s="205"/>
      <c r="Z33" s="205"/>
      <c r="AA33" s="205"/>
      <c r="AB33" s="205"/>
      <c r="AC33" s="205"/>
      <c r="AD33" s="205"/>
      <c r="AE33" s="205"/>
      <c r="AF33" s="42"/>
      <c r="AG33" s="42"/>
      <c r="AH33" s="42"/>
      <c r="AI33" s="42"/>
      <c r="AJ33" s="42"/>
      <c r="AK33" s="206">
        <v>0</v>
      </c>
      <c r="AL33" s="205"/>
      <c r="AM33" s="205"/>
      <c r="AN33" s="205"/>
      <c r="AO33" s="205"/>
      <c r="AP33" s="42"/>
      <c r="AQ33" s="46"/>
      <c r="BE33" s="194"/>
    </row>
    <row r="34" spans="2:57" s="2" customFormat="1" ht="14.45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04">
        <v>0.15</v>
      </c>
      <c r="M34" s="205"/>
      <c r="N34" s="205"/>
      <c r="O34" s="205"/>
      <c r="P34" s="42"/>
      <c r="Q34" s="42"/>
      <c r="R34" s="42"/>
      <c r="S34" s="42"/>
      <c r="T34" s="45" t="s">
        <v>44</v>
      </c>
      <c r="U34" s="42"/>
      <c r="V34" s="42"/>
      <c r="W34" s="206">
        <f>ROUND(BC87+SUM(CG91:CG95),2)</f>
        <v>0</v>
      </c>
      <c r="X34" s="205"/>
      <c r="Y34" s="205"/>
      <c r="Z34" s="205"/>
      <c r="AA34" s="205"/>
      <c r="AB34" s="205"/>
      <c r="AC34" s="205"/>
      <c r="AD34" s="205"/>
      <c r="AE34" s="205"/>
      <c r="AF34" s="42"/>
      <c r="AG34" s="42"/>
      <c r="AH34" s="42"/>
      <c r="AI34" s="42"/>
      <c r="AJ34" s="42"/>
      <c r="AK34" s="206">
        <v>0</v>
      </c>
      <c r="AL34" s="205"/>
      <c r="AM34" s="205"/>
      <c r="AN34" s="205"/>
      <c r="AO34" s="205"/>
      <c r="AP34" s="42"/>
      <c r="AQ34" s="46"/>
      <c r="BE34" s="194"/>
    </row>
    <row r="35" spans="2:57" s="2" customFormat="1" ht="14.45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04">
        <v>0</v>
      </c>
      <c r="M35" s="205"/>
      <c r="N35" s="205"/>
      <c r="O35" s="205"/>
      <c r="P35" s="42"/>
      <c r="Q35" s="42"/>
      <c r="R35" s="42"/>
      <c r="S35" s="42"/>
      <c r="T35" s="45" t="s">
        <v>44</v>
      </c>
      <c r="U35" s="42"/>
      <c r="V35" s="42"/>
      <c r="W35" s="206">
        <f>ROUND(BD87+SUM(CH91:CH95),2)</f>
        <v>0</v>
      </c>
      <c r="X35" s="205"/>
      <c r="Y35" s="205"/>
      <c r="Z35" s="205"/>
      <c r="AA35" s="205"/>
      <c r="AB35" s="205"/>
      <c r="AC35" s="205"/>
      <c r="AD35" s="205"/>
      <c r="AE35" s="205"/>
      <c r="AF35" s="42"/>
      <c r="AG35" s="42"/>
      <c r="AH35" s="42"/>
      <c r="AI35" s="42"/>
      <c r="AJ35" s="42"/>
      <c r="AK35" s="206">
        <v>0</v>
      </c>
      <c r="AL35" s="205"/>
      <c r="AM35" s="205"/>
      <c r="AN35" s="205"/>
      <c r="AO35" s="205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33" t="s">
        <v>51</v>
      </c>
      <c r="Y37" s="208"/>
      <c r="Z37" s="208"/>
      <c r="AA37" s="208"/>
      <c r="AB37" s="208"/>
      <c r="AC37" s="49"/>
      <c r="AD37" s="49"/>
      <c r="AE37" s="49"/>
      <c r="AF37" s="49"/>
      <c r="AG37" s="49"/>
      <c r="AH37" s="49"/>
      <c r="AI37" s="49"/>
      <c r="AJ37" s="49"/>
      <c r="AK37" s="207">
        <f>SUM(AK29:AK35)</f>
        <v>0</v>
      </c>
      <c r="AL37" s="208"/>
      <c r="AM37" s="208"/>
      <c r="AN37" s="208"/>
      <c r="AO37" s="209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 ht="15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 ht="15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 ht="15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 ht="15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1" t="s">
        <v>58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20170126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26" t="str">
        <f>K6</f>
        <v>Pardubice -oprava rozvodů a přípojek objekt č.7,25 a 13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1" t="s">
        <v>25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Věznice Pardubice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/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1" t="s">
        <v>29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35</v>
      </c>
      <c r="AJ82" s="37"/>
      <c r="AK82" s="37"/>
      <c r="AL82" s="37"/>
      <c r="AM82" s="228" t="str">
        <f>IF(E17="","",E17)</f>
        <v xml:space="preserve"> </v>
      </c>
      <c r="AN82" s="228"/>
      <c r="AO82" s="228"/>
      <c r="AP82" s="228"/>
      <c r="AQ82" s="38"/>
      <c r="AS82" s="229" t="s">
        <v>59</v>
      </c>
      <c r="AT82" s="230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5">
      <c r="B83" s="36"/>
      <c r="C83" s="31" t="s">
        <v>33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28" t="str">
        <f>IF(E20="","",E20)</f>
        <v/>
      </c>
      <c r="AN83" s="228"/>
      <c r="AO83" s="228"/>
      <c r="AP83" s="228"/>
      <c r="AQ83" s="38"/>
      <c r="AS83" s="231"/>
      <c r="AT83" s="232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1"/>
      <c r="AT84" s="232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14" t="s">
        <v>60</v>
      </c>
      <c r="D85" s="215"/>
      <c r="E85" s="215"/>
      <c r="F85" s="215"/>
      <c r="G85" s="215"/>
      <c r="H85" s="76"/>
      <c r="I85" s="216" t="s">
        <v>61</v>
      </c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6" t="s">
        <v>62</v>
      </c>
      <c r="AH85" s="215"/>
      <c r="AI85" s="215"/>
      <c r="AJ85" s="215"/>
      <c r="AK85" s="215"/>
      <c r="AL85" s="215"/>
      <c r="AM85" s="215"/>
      <c r="AN85" s="216" t="s">
        <v>63</v>
      </c>
      <c r="AO85" s="215"/>
      <c r="AP85" s="217"/>
      <c r="AQ85" s="38"/>
      <c r="AS85" s="77" t="s">
        <v>64</v>
      </c>
      <c r="AT85" s="78" t="s">
        <v>65</v>
      </c>
      <c r="AU85" s="78" t="s">
        <v>66</v>
      </c>
      <c r="AV85" s="78" t="s">
        <v>67</v>
      </c>
      <c r="AW85" s="78" t="s">
        <v>68</v>
      </c>
      <c r="AX85" s="78" t="s">
        <v>69</v>
      </c>
      <c r="AY85" s="78" t="s">
        <v>70</v>
      </c>
      <c r="AZ85" s="78" t="s">
        <v>71</v>
      </c>
      <c r="BA85" s="78" t="s">
        <v>72</v>
      </c>
      <c r="BB85" s="78" t="s">
        <v>73</v>
      </c>
      <c r="BC85" s="78" t="s">
        <v>74</v>
      </c>
      <c r="BD85" s="79" t="s">
        <v>75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1">
        <f>ROUND(AG88,2)</f>
        <v>0</v>
      </c>
      <c r="AH87" s="221"/>
      <c r="AI87" s="221"/>
      <c r="AJ87" s="221"/>
      <c r="AK87" s="221"/>
      <c r="AL87" s="221"/>
      <c r="AM87" s="221"/>
      <c r="AN87" s="222">
        <f>SUM(AG87,AT87)</f>
        <v>0</v>
      </c>
      <c r="AO87" s="222"/>
      <c r="AP87" s="222"/>
      <c r="AQ87" s="72"/>
      <c r="AS87" s="83">
        <f>ROUND(AS88,2)</f>
        <v>0</v>
      </c>
      <c r="AT87" s="84">
        <f>ROUND(SUM(AV87:AW87),2)</f>
        <v>0</v>
      </c>
      <c r="AU87" s="85">
        <f>ROUND(AU88,5)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ROUND(AZ88,2)</f>
        <v>0</v>
      </c>
      <c r="BA87" s="84">
        <f>ROUND(BA88,2)</f>
        <v>0</v>
      </c>
      <c r="BB87" s="84">
        <f>ROUND(BB88,2)</f>
        <v>0</v>
      </c>
      <c r="BC87" s="84">
        <f>ROUND(BC88,2)</f>
        <v>0</v>
      </c>
      <c r="BD87" s="86">
        <f>ROUND(BD88,2)</f>
        <v>0</v>
      </c>
      <c r="BS87" s="87" t="s">
        <v>77</v>
      </c>
      <c r="BT87" s="87" t="s">
        <v>78</v>
      </c>
      <c r="BV87" s="87" t="s">
        <v>79</v>
      </c>
      <c r="BW87" s="87" t="s">
        <v>80</v>
      </c>
      <c r="BX87" s="87" t="s">
        <v>81</v>
      </c>
    </row>
    <row r="88" spans="1:89" s="5" customFormat="1" ht="49.15" customHeight="1">
      <c r="A88" s="88" t="s">
        <v>82</v>
      </c>
      <c r="B88" s="89"/>
      <c r="C88" s="90"/>
      <c r="D88" s="220" t="s">
        <v>17</v>
      </c>
      <c r="E88" s="220"/>
      <c r="F88" s="220"/>
      <c r="G88" s="220"/>
      <c r="H88" s="220"/>
      <c r="I88" s="91"/>
      <c r="J88" s="220" t="s">
        <v>20</v>
      </c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18">
        <f>'20170126 - Pardubice -opr...'!M29</f>
        <v>0</v>
      </c>
      <c r="AH88" s="219"/>
      <c r="AI88" s="219"/>
      <c r="AJ88" s="219"/>
      <c r="AK88" s="219"/>
      <c r="AL88" s="219"/>
      <c r="AM88" s="219"/>
      <c r="AN88" s="218">
        <f>SUM(AG88,AT88)</f>
        <v>0</v>
      </c>
      <c r="AO88" s="219"/>
      <c r="AP88" s="219"/>
      <c r="AQ88" s="92"/>
      <c r="AS88" s="93">
        <f>'20170126 - Pardubice -opr...'!M27</f>
        <v>0</v>
      </c>
      <c r="AT88" s="94">
        <f>ROUND(SUM(AV88:AW88),2)</f>
        <v>0</v>
      </c>
      <c r="AU88" s="95">
        <f>'20170126 - Pardubice -opr...'!W133</f>
        <v>0</v>
      </c>
      <c r="AV88" s="94">
        <f>'20170126 - Pardubice -opr...'!M31</f>
        <v>0</v>
      </c>
      <c r="AW88" s="94">
        <f>'20170126 - Pardubice -opr...'!M32</f>
        <v>0</v>
      </c>
      <c r="AX88" s="94">
        <f>'20170126 - Pardubice -opr...'!M33</f>
        <v>0</v>
      </c>
      <c r="AY88" s="94">
        <f>'20170126 - Pardubice -opr...'!M34</f>
        <v>0</v>
      </c>
      <c r="AZ88" s="94">
        <f>'20170126 - Pardubice -opr...'!H31</f>
        <v>0</v>
      </c>
      <c r="BA88" s="94">
        <f>'20170126 - Pardubice -opr...'!H32</f>
        <v>0</v>
      </c>
      <c r="BB88" s="94">
        <f>'20170126 - Pardubice -opr...'!H33</f>
        <v>0</v>
      </c>
      <c r="BC88" s="94">
        <f>'20170126 - Pardubice -opr...'!H34</f>
        <v>0</v>
      </c>
      <c r="BD88" s="96">
        <f>'20170126 - Pardubice -opr...'!H35</f>
        <v>0</v>
      </c>
      <c r="BT88" s="97" t="s">
        <v>24</v>
      </c>
      <c r="BU88" s="97" t="s">
        <v>83</v>
      </c>
      <c r="BV88" s="97" t="s">
        <v>79</v>
      </c>
      <c r="BW88" s="97" t="s">
        <v>80</v>
      </c>
      <c r="BX88" s="97" t="s">
        <v>81</v>
      </c>
    </row>
    <row r="89" spans="1:89">
      <c r="B89" s="23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4"/>
    </row>
    <row r="90" spans="1:89" s="1" customFormat="1" ht="30" customHeight="1">
      <c r="B90" s="36"/>
      <c r="C90" s="81" t="s">
        <v>84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22">
        <f>ROUND(SUM(AG91:AG94),2)</f>
        <v>0</v>
      </c>
      <c r="AH90" s="222"/>
      <c r="AI90" s="222"/>
      <c r="AJ90" s="222"/>
      <c r="AK90" s="222"/>
      <c r="AL90" s="222"/>
      <c r="AM90" s="222"/>
      <c r="AN90" s="222">
        <f>ROUND(SUM(AN91:AN94),2)</f>
        <v>0</v>
      </c>
      <c r="AO90" s="222"/>
      <c r="AP90" s="222"/>
      <c r="AQ90" s="38"/>
      <c r="AS90" s="77" t="s">
        <v>85</v>
      </c>
      <c r="AT90" s="78" t="s">
        <v>86</v>
      </c>
      <c r="AU90" s="78" t="s">
        <v>42</v>
      </c>
      <c r="AV90" s="79" t="s">
        <v>65</v>
      </c>
    </row>
    <row r="91" spans="1:89" s="1" customFormat="1" ht="19.899999999999999" customHeight="1">
      <c r="B91" s="36"/>
      <c r="C91" s="37"/>
      <c r="D91" s="98" t="s">
        <v>87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12">
        <f>ROUND(AG87*AS91,2)</f>
        <v>0</v>
      </c>
      <c r="AH91" s="213"/>
      <c r="AI91" s="213"/>
      <c r="AJ91" s="213"/>
      <c r="AK91" s="213"/>
      <c r="AL91" s="213"/>
      <c r="AM91" s="213"/>
      <c r="AN91" s="213">
        <f>ROUND(AG91+AV91,2)</f>
        <v>0</v>
      </c>
      <c r="AO91" s="213"/>
      <c r="AP91" s="213"/>
      <c r="AQ91" s="38"/>
      <c r="AS91" s="99">
        <v>0</v>
      </c>
      <c r="AT91" s="100" t="s">
        <v>88</v>
      </c>
      <c r="AU91" s="100" t="s">
        <v>43</v>
      </c>
      <c r="AV91" s="101">
        <f>ROUND(IF(AU91="základní",AG91*L31,IF(AU91="snížená",AG91*L32,0)),2)</f>
        <v>0</v>
      </c>
      <c r="BV91" s="19" t="s">
        <v>89</v>
      </c>
      <c r="BY91" s="102">
        <f>IF(AU91="základní",AV91,0)</f>
        <v>0</v>
      </c>
      <c r="BZ91" s="102">
        <f>IF(AU91="snížená",AV91,0)</f>
        <v>0</v>
      </c>
      <c r="CA91" s="102">
        <v>0</v>
      </c>
      <c r="CB91" s="102">
        <v>0</v>
      </c>
      <c r="CC91" s="102">
        <v>0</v>
      </c>
      <c r="CD91" s="102">
        <f>IF(AU91="základní",AG91,0)</f>
        <v>0</v>
      </c>
      <c r="CE91" s="102">
        <f>IF(AU91="snížená",AG91,0)</f>
        <v>0</v>
      </c>
      <c r="CF91" s="102">
        <f>IF(AU91="zákl. přenesená",AG91,0)</f>
        <v>0</v>
      </c>
      <c r="CG91" s="102">
        <f>IF(AU91="sníž. přenesená",AG91,0)</f>
        <v>0</v>
      </c>
      <c r="CH91" s="102">
        <f>IF(AU91="nulová",AG91,0)</f>
        <v>0</v>
      </c>
      <c r="CI91" s="19">
        <f>IF(AU91="základní",1,IF(AU91="snížená",2,IF(AU91="zákl. přenesená",4,IF(AU91="sníž. přenesená",5,3))))</f>
        <v>1</v>
      </c>
      <c r="CJ91" s="19">
        <f>IF(AT91="stavební čast",1,IF(8891="investiční čast",2,3))</f>
        <v>1</v>
      </c>
      <c r="CK91" s="19" t="str">
        <f>IF(D91="Vyplň vlastní","","x")</f>
        <v>x</v>
      </c>
    </row>
    <row r="92" spans="1:89" s="1" customFormat="1" ht="19.899999999999999" customHeight="1">
      <c r="B92" s="36"/>
      <c r="C92" s="37"/>
      <c r="D92" s="210" t="s">
        <v>90</v>
      </c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37"/>
      <c r="AD92" s="37"/>
      <c r="AE92" s="37"/>
      <c r="AF92" s="37"/>
      <c r="AG92" s="212">
        <f>AG87*AS92</f>
        <v>0</v>
      </c>
      <c r="AH92" s="213"/>
      <c r="AI92" s="213"/>
      <c r="AJ92" s="213"/>
      <c r="AK92" s="213"/>
      <c r="AL92" s="213"/>
      <c r="AM92" s="213"/>
      <c r="AN92" s="213">
        <f>AG92+AV92</f>
        <v>0</v>
      </c>
      <c r="AO92" s="213"/>
      <c r="AP92" s="213"/>
      <c r="AQ92" s="38"/>
      <c r="AS92" s="103">
        <v>0</v>
      </c>
      <c r="AT92" s="104" t="s">
        <v>88</v>
      </c>
      <c r="AU92" s="104" t="s">
        <v>43</v>
      </c>
      <c r="AV92" s="105">
        <f>ROUND(IF(AU92="nulová",0,IF(OR(AU92="základní",AU92="zákl. přenesená"),AG92*L31,AG92*L32)),2)</f>
        <v>0</v>
      </c>
      <c r="BV92" s="19" t="s">
        <v>91</v>
      </c>
      <c r="BY92" s="102">
        <f>IF(AU92="základní",AV92,0)</f>
        <v>0</v>
      </c>
      <c r="BZ92" s="102">
        <f>IF(AU92="snížená",AV92,0)</f>
        <v>0</v>
      </c>
      <c r="CA92" s="102">
        <f>IF(AU92="zákl. přenesená",AV92,0)</f>
        <v>0</v>
      </c>
      <c r="CB92" s="102">
        <f>IF(AU92="sníž. přenesená",AV92,0)</f>
        <v>0</v>
      </c>
      <c r="CC92" s="102">
        <f>IF(AU92="nulová",AV92,0)</f>
        <v>0</v>
      </c>
      <c r="CD92" s="102">
        <f>IF(AU92="základní",AG92,0)</f>
        <v>0</v>
      </c>
      <c r="CE92" s="102">
        <f>IF(AU92="snížená",AG92,0)</f>
        <v>0</v>
      </c>
      <c r="CF92" s="102">
        <f>IF(AU92="zákl. přenesená",AG92,0)</f>
        <v>0</v>
      </c>
      <c r="CG92" s="102">
        <f>IF(AU92="sníž. přenesená",AG92,0)</f>
        <v>0</v>
      </c>
      <c r="CH92" s="102">
        <f>IF(AU92="nulová",AG92,0)</f>
        <v>0</v>
      </c>
      <c r="CI92" s="19">
        <f>IF(AU92="základní",1,IF(AU92="snížená",2,IF(AU92="zákl. přenesená",4,IF(AU92="sníž. přenesená",5,3))))</f>
        <v>1</v>
      </c>
      <c r="CJ92" s="19">
        <f>IF(AT92="stavební čast",1,IF(8892="investiční čast",2,3))</f>
        <v>1</v>
      </c>
      <c r="CK92" s="19" t="str">
        <f>IF(D92="Vyplň vlastní","","x")</f>
        <v/>
      </c>
    </row>
    <row r="93" spans="1:89" s="1" customFormat="1" ht="19.899999999999999" customHeight="1">
      <c r="B93" s="36"/>
      <c r="C93" s="37"/>
      <c r="D93" s="210" t="s">
        <v>90</v>
      </c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37"/>
      <c r="AD93" s="37"/>
      <c r="AE93" s="37"/>
      <c r="AF93" s="37"/>
      <c r="AG93" s="212">
        <f>AG87*AS93</f>
        <v>0</v>
      </c>
      <c r="AH93" s="213"/>
      <c r="AI93" s="213"/>
      <c r="AJ93" s="213"/>
      <c r="AK93" s="213"/>
      <c r="AL93" s="213"/>
      <c r="AM93" s="213"/>
      <c r="AN93" s="213">
        <f>AG93+AV93</f>
        <v>0</v>
      </c>
      <c r="AO93" s="213"/>
      <c r="AP93" s="213"/>
      <c r="AQ93" s="38"/>
      <c r="AS93" s="103">
        <v>0</v>
      </c>
      <c r="AT93" s="104" t="s">
        <v>88</v>
      </c>
      <c r="AU93" s="104" t="s">
        <v>43</v>
      </c>
      <c r="AV93" s="105">
        <f>ROUND(IF(AU93="nulová",0,IF(OR(AU93="základní",AU93="zákl. přenesená"),AG93*L31,AG93*L32)),2)</f>
        <v>0</v>
      </c>
      <c r="BV93" s="19" t="s">
        <v>91</v>
      </c>
      <c r="BY93" s="102">
        <f>IF(AU93="základní",AV93,0)</f>
        <v>0</v>
      </c>
      <c r="BZ93" s="102">
        <f>IF(AU93="snížená",AV93,0)</f>
        <v>0</v>
      </c>
      <c r="CA93" s="102">
        <f>IF(AU93="zákl. přenesená",AV93,0)</f>
        <v>0</v>
      </c>
      <c r="CB93" s="102">
        <f>IF(AU93="sníž. přenesená",AV93,0)</f>
        <v>0</v>
      </c>
      <c r="CC93" s="102">
        <f>IF(AU93="nulová",AV93,0)</f>
        <v>0</v>
      </c>
      <c r="CD93" s="102">
        <f>IF(AU93="základní",AG93,0)</f>
        <v>0</v>
      </c>
      <c r="CE93" s="102">
        <f>IF(AU93="snížená",AG93,0)</f>
        <v>0</v>
      </c>
      <c r="CF93" s="102">
        <f>IF(AU93="zákl. přenesená",AG93,0)</f>
        <v>0</v>
      </c>
      <c r="CG93" s="102">
        <f>IF(AU93="sníž. přenesená",AG93,0)</f>
        <v>0</v>
      </c>
      <c r="CH93" s="102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/>
      </c>
    </row>
    <row r="94" spans="1:89" s="1" customFormat="1" ht="19.899999999999999" customHeight="1">
      <c r="B94" s="36"/>
      <c r="C94" s="37"/>
      <c r="D94" s="210" t="s">
        <v>90</v>
      </c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37"/>
      <c r="AD94" s="37"/>
      <c r="AE94" s="37"/>
      <c r="AF94" s="37"/>
      <c r="AG94" s="212">
        <f>AG87*AS94</f>
        <v>0</v>
      </c>
      <c r="AH94" s="213"/>
      <c r="AI94" s="213"/>
      <c r="AJ94" s="213"/>
      <c r="AK94" s="213"/>
      <c r="AL94" s="213"/>
      <c r="AM94" s="213"/>
      <c r="AN94" s="213">
        <f>AG94+AV94</f>
        <v>0</v>
      </c>
      <c r="AO94" s="213"/>
      <c r="AP94" s="213"/>
      <c r="AQ94" s="38"/>
      <c r="AS94" s="106">
        <v>0</v>
      </c>
      <c r="AT94" s="107" t="s">
        <v>88</v>
      </c>
      <c r="AU94" s="107" t="s">
        <v>43</v>
      </c>
      <c r="AV94" s="108">
        <f>ROUND(IF(AU94="nulová",0,IF(OR(AU94="základní",AU94="zákl. přenesená"),AG94*L31,AG94*L32)),2)</f>
        <v>0</v>
      </c>
      <c r="BV94" s="19" t="s">
        <v>91</v>
      </c>
      <c r="BY94" s="102">
        <f>IF(AU94="základní",AV94,0)</f>
        <v>0</v>
      </c>
      <c r="BZ94" s="102">
        <f>IF(AU94="snížená",AV94,0)</f>
        <v>0</v>
      </c>
      <c r="CA94" s="102">
        <f>IF(AU94="zákl. přenesená",AV94,0)</f>
        <v>0</v>
      </c>
      <c r="CB94" s="102">
        <f>IF(AU94="sníž. přenesená",AV94,0)</f>
        <v>0</v>
      </c>
      <c r="CC94" s="102">
        <f>IF(AU94="nulová",AV94,0)</f>
        <v>0</v>
      </c>
      <c r="CD94" s="102">
        <f>IF(AU94="základní",AG94,0)</f>
        <v>0</v>
      </c>
      <c r="CE94" s="102">
        <f>IF(AU94="snížená",AG94,0)</f>
        <v>0</v>
      </c>
      <c r="CF94" s="102">
        <f>IF(AU94="zákl. přenesená",AG94,0)</f>
        <v>0</v>
      </c>
      <c r="CG94" s="102">
        <f>IF(AU94="sníž. přenesená",AG94,0)</f>
        <v>0</v>
      </c>
      <c r="CH94" s="102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09" t="s">
        <v>92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223">
        <f>ROUND(AG87+AG90,2)</f>
        <v>0</v>
      </c>
      <c r="AH96" s="223"/>
      <c r="AI96" s="223"/>
      <c r="AJ96" s="223"/>
      <c r="AK96" s="223"/>
      <c r="AL96" s="223"/>
      <c r="AM96" s="223"/>
      <c r="AN96" s="223">
        <f>AN87+AN90</f>
        <v>0</v>
      </c>
      <c r="AO96" s="223"/>
      <c r="AP96" s="223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20170126 - Pardubice -opr...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2"/>
  <sheetViews>
    <sheetView showGridLines="0" tabSelected="1" workbookViewId="0">
      <pane ySplit="1" topLeftCell="A234" activePane="bottomLeft" state="frozen"/>
      <selection pane="bottomLeft" activeCell="AH251" sqref="AH251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1"/>
      <c r="B1" s="13"/>
      <c r="C1" s="13"/>
      <c r="D1" s="14" t="s">
        <v>1</v>
      </c>
      <c r="E1" s="13"/>
      <c r="F1" s="15" t="s">
        <v>93</v>
      </c>
      <c r="G1" s="15"/>
      <c r="H1" s="274" t="s">
        <v>94</v>
      </c>
      <c r="I1" s="274"/>
      <c r="J1" s="274"/>
      <c r="K1" s="274"/>
      <c r="L1" s="15" t="s">
        <v>95</v>
      </c>
      <c r="M1" s="13"/>
      <c r="N1" s="13"/>
      <c r="O1" s="14" t="s">
        <v>96</v>
      </c>
      <c r="P1" s="13"/>
      <c r="Q1" s="13"/>
      <c r="R1" s="13"/>
      <c r="S1" s="15" t="s">
        <v>97</v>
      </c>
      <c r="T1" s="15"/>
      <c r="U1" s="111"/>
      <c r="V1" s="1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89" t="s">
        <v>7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19" t="s">
        <v>80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98</v>
      </c>
    </row>
    <row r="4" spans="1:66" ht="36.950000000000003" customHeight="1">
      <c r="B4" s="23"/>
      <c r="C4" s="191" t="s">
        <v>99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s="1" customFormat="1" ht="32.85" customHeight="1">
      <c r="B6" s="36"/>
      <c r="C6" s="37"/>
      <c r="D6" s="30" t="s">
        <v>19</v>
      </c>
      <c r="E6" s="37"/>
      <c r="F6" s="197" t="s">
        <v>453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37"/>
      <c r="R6" s="38"/>
    </row>
    <row r="7" spans="1:66" s="1" customFormat="1" ht="14.45" customHeight="1">
      <c r="B7" s="36"/>
      <c r="C7" s="37"/>
      <c r="D7" s="31" t="s">
        <v>22</v>
      </c>
      <c r="E7" s="37"/>
      <c r="F7" s="29" t="s">
        <v>5</v>
      </c>
      <c r="G7" s="37"/>
      <c r="H7" s="37"/>
      <c r="I7" s="37"/>
      <c r="J7" s="37"/>
      <c r="K7" s="37"/>
      <c r="L7" s="37"/>
      <c r="M7" s="31" t="s">
        <v>23</v>
      </c>
      <c r="N7" s="37"/>
      <c r="O7" s="29" t="s">
        <v>5</v>
      </c>
      <c r="P7" s="37"/>
      <c r="Q7" s="37"/>
      <c r="R7" s="38"/>
    </row>
    <row r="8" spans="1:66" s="1" customFormat="1" ht="14.45" customHeight="1">
      <c r="B8" s="36"/>
      <c r="C8" s="37"/>
      <c r="D8" s="31" t="s">
        <v>25</v>
      </c>
      <c r="E8" s="37"/>
      <c r="F8" s="29" t="s">
        <v>452</v>
      </c>
      <c r="G8" s="37"/>
      <c r="H8" s="37"/>
      <c r="I8" s="37"/>
      <c r="J8" s="37"/>
      <c r="K8" s="37"/>
      <c r="L8" s="37"/>
      <c r="M8" s="31" t="s">
        <v>26</v>
      </c>
      <c r="N8" s="37"/>
      <c r="O8" s="235"/>
      <c r="P8" s="236"/>
      <c r="Q8" s="37"/>
      <c r="R8" s="38"/>
    </row>
    <row r="9" spans="1:66" s="1" customFormat="1" ht="10.9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66" s="1" customFormat="1" ht="14.45" customHeight="1">
      <c r="B10" s="36"/>
      <c r="C10" s="37"/>
      <c r="D10" s="31" t="s">
        <v>29</v>
      </c>
      <c r="E10" s="37"/>
      <c r="F10" s="37"/>
      <c r="G10" s="37"/>
      <c r="H10" s="37"/>
      <c r="I10" s="37"/>
      <c r="J10" s="37"/>
      <c r="K10" s="37"/>
      <c r="L10" s="37"/>
      <c r="M10" s="31" t="s">
        <v>30</v>
      </c>
      <c r="N10" s="37"/>
      <c r="O10" s="195" t="str">
        <f>IF('Rekapitulace stavby'!AN10="","",'Rekapitulace stavby'!AN10)</f>
        <v/>
      </c>
      <c r="P10" s="195"/>
      <c r="Q10" s="37"/>
      <c r="R10" s="38"/>
    </row>
    <row r="11" spans="1:66" s="1" customFormat="1" ht="18" customHeight="1">
      <c r="B11" s="36"/>
      <c r="C11" s="37"/>
      <c r="D11" s="37"/>
      <c r="E11" s="29" t="str">
        <f>IF('Rekapitulace stavby'!E11="","",'Rekapitulace stavby'!E11)</f>
        <v xml:space="preserve"> </v>
      </c>
      <c r="F11" s="37"/>
      <c r="G11" s="37"/>
      <c r="H11" s="37"/>
      <c r="I11" s="37"/>
      <c r="J11" s="37"/>
      <c r="K11" s="37"/>
      <c r="L11" s="37"/>
      <c r="M11" s="31" t="s">
        <v>32</v>
      </c>
      <c r="N11" s="37"/>
      <c r="O11" s="195" t="str">
        <f>IF('Rekapitulace stavby'!AN11="","",'Rekapitulace stavby'!AN11)</f>
        <v/>
      </c>
      <c r="P11" s="195"/>
      <c r="Q11" s="37"/>
      <c r="R11" s="38"/>
    </row>
    <row r="12" spans="1:66" s="1" customFormat="1" ht="6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</row>
    <row r="13" spans="1:66" s="1" customFormat="1" ht="14.45" customHeight="1">
      <c r="B13" s="36"/>
      <c r="C13" s="37"/>
      <c r="D13" s="31" t="s">
        <v>33</v>
      </c>
      <c r="E13" s="37"/>
      <c r="F13" s="37"/>
      <c r="G13" s="37"/>
      <c r="H13" s="37"/>
      <c r="I13" s="37"/>
      <c r="J13" s="37"/>
      <c r="K13" s="37"/>
      <c r="L13" s="37"/>
      <c r="M13" s="31" t="s">
        <v>30</v>
      </c>
      <c r="N13" s="37"/>
      <c r="O13" s="237" t="str">
        <f>IF('Rekapitulace stavby'!AN13="","",'Rekapitulace stavby'!AN13)</f>
        <v>Vyplň údaj</v>
      </c>
      <c r="P13" s="195"/>
      <c r="Q13" s="37"/>
      <c r="R13" s="38"/>
    </row>
    <row r="14" spans="1:66" s="1" customFormat="1" ht="18" customHeight="1">
      <c r="B14" s="36"/>
      <c r="C14" s="37"/>
      <c r="D14" s="37"/>
      <c r="E14" s="237" t="str">
        <f>IF('Rekapitulace stavby'!E14="","",'Rekapitulace stavby'!E14)</f>
        <v>Vyplň údaj</v>
      </c>
      <c r="F14" s="238"/>
      <c r="G14" s="238"/>
      <c r="H14" s="238"/>
      <c r="I14" s="238"/>
      <c r="J14" s="238"/>
      <c r="K14" s="238"/>
      <c r="L14" s="238"/>
      <c r="M14" s="31" t="s">
        <v>32</v>
      </c>
      <c r="N14" s="37"/>
      <c r="O14" s="237" t="str">
        <f>IF('Rekapitulace stavby'!AN14="","",'Rekapitulace stavby'!AN14)</f>
        <v>Vyplň údaj</v>
      </c>
      <c r="P14" s="195"/>
      <c r="Q14" s="37"/>
      <c r="R14" s="38"/>
    </row>
    <row r="15" spans="1:66" s="1" customFormat="1" ht="6.95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66" s="1" customFormat="1" ht="14.45" customHeight="1">
      <c r="B16" s="36"/>
      <c r="C16" s="37"/>
      <c r="D16" s="31" t="s">
        <v>35</v>
      </c>
      <c r="E16" s="37"/>
      <c r="F16" s="37"/>
      <c r="G16" s="37"/>
      <c r="H16" s="37"/>
      <c r="I16" s="37"/>
      <c r="J16" s="37"/>
      <c r="K16" s="37"/>
      <c r="L16" s="37"/>
      <c r="M16" s="31" t="s">
        <v>30</v>
      </c>
      <c r="N16" s="37"/>
      <c r="O16" s="195" t="str">
        <f>IF('Rekapitulace stavby'!AN16="","",'Rekapitulace stavby'!AN16)</f>
        <v/>
      </c>
      <c r="P16" s="195"/>
      <c r="Q16" s="37"/>
      <c r="R16" s="38"/>
    </row>
    <row r="17" spans="2:18" s="1" customFormat="1" ht="18" customHeight="1">
      <c r="B17" s="36"/>
      <c r="C17" s="37"/>
      <c r="D17" s="37"/>
      <c r="E17" s="29" t="str">
        <f>IF('Rekapitulace stavby'!E17="","",'Rekapitulace stavby'!E17)</f>
        <v xml:space="preserve"> </v>
      </c>
      <c r="F17" s="37"/>
      <c r="G17" s="37"/>
      <c r="H17" s="37"/>
      <c r="I17" s="37"/>
      <c r="J17" s="37"/>
      <c r="K17" s="37"/>
      <c r="L17" s="37"/>
      <c r="M17" s="31" t="s">
        <v>32</v>
      </c>
      <c r="N17" s="37"/>
      <c r="O17" s="195" t="str">
        <f>IF('Rekapitulace stavby'!AN17="","",'Rekapitulace stavby'!AN17)</f>
        <v/>
      </c>
      <c r="P17" s="195"/>
      <c r="Q17" s="37"/>
      <c r="R17" s="38"/>
    </row>
    <row r="18" spans="2:18" s="1" customFormat="1" ht="6.95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s="1" customFormat="1" ht="14.45" customHeight="1">
      <c r="B19" s="36"/>
      <c r="C19" s="37"/>
      <c r="D19" s="31" t="s">
        <v>37</v>
      </c>
      <c r="E19" s="37"/>
      <c r="F19" s="37"/>
      <c r="G19" s="37"/>
      <c r="H19" s="37"/>
      <c r="I19" s="37"/>
      <c r="J19" s="37"/>
      <c r="K19" s="37"/>
      <c r="L19" s="37"/>
      <c r="M19" s="31" t="s">
        <v>30</v>
      </c>
      <c r="N19" s="37"/>
      <c r="O19" s="195" t="s">
        <v>5</v>
      </c>
      <c r="P19" s="195"/>
      <c r="Q19" s="37"/>
      <c r="R19" s="38"/>
    </row>
    <row r="20" spans="2:18" s="1" customFormat="1" ht="18" customHeight="1">
      <c r="B20" s="36"/>
      <c r="C20" s="37"/>
      <c r="D20" s="37"/>
      <c r="E20" s="29"/>
      <c r="F20" s="37"/>
      <c r="G20" s="37"/>
      <c r="H20" s="37"/>
      <c r="I20" s="37"/>
      <c r="J20" s="37"/>
      <c r="K20" s="37"/>
      <c r="L20" s="37"/>
      <c r="M20" s="31" t="s">
        <v>32</v>
      </c>
      <c r="N20" s="37"/>
      <c r="O20" s="195" t="s">
        <v>5</v>
      </c>
      <c r="P20" s="195"/>
      <c r="Q20" s="37"/>
      <c r="R20" s="38"/>
    </row>
    <row r="21" spans="2:18" s="1" customFormat="1" ht="6.95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s="1" customFormat="1" ht="14.45" customHeight="1">
      <c r="B22" s="36"/>
      <c r="C22" s="37"/>
      <c r="D22" s="31" t="s">
        <v>38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20.45" customHeight="1">
      <c r="B23" s="36"/>
      <c r="C23" s="37"/>
      <c r="D23" s="37"/>
      <c r="E23" s="200" t="s">
        <v>5</v>
      </c>
      <c r="F23" s="200"/>
      <c r="G23" s="200"/>
      <c r="H23" s="200"/>
      <c r="I23" s="200"/>
      <c r="J23" s="200"/>
      <c r="K23" s="200"/>
      <c r="L23" s="200"/>
      <c r="M23" s="37"/>
      <c r="N23" s="37"/>
      <c r="O23" s="37"/>
      <c r="P23" s="37"/>
      <c r="Q23" s="37"/>
      <c r="R23" s="38"/>
    </row>
    <row r="24" spans="2:18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7"/>
      <c r="R25" s="38"/>
    </row>
    <row r="26" spans="2:18" s="1" customFormat="1" ht="14.45" customHeight="1">
      <c r="B26" s="36"/>
      <c r="C26" s="37"/>
      <c r="D26" s="112" t="s">
        <v>100</v>
      </c>
      <c r="E26" s="37"/>
      <c r="F26" s="37"/>
      <c r="G26" s="37"/>
      <c r="H26" s="37"/>
      <c r="I26" s="37"/>
      <c r="J26" s="37"/>
      <c r="K26" s="37"/>
      <c r="L26" s="37"/>
      <c r="M26" s="201">
        <f>N87</f>
        <v>0</v>
      </c>
      <c r="N26" s="201"/>
      <c r="O26" s="201"/>
      <c r="P26" s="201"/>
      <c r="Q26" s="37"/>
      <c r="R26" s="38"/>
    </row>
    <row r="27" spans="2:18" s="1" customFormat="1" ht="14.45" customHeight="1">
      <c r="B27" s="36"/>
      <c r="C27" s="37"/>
      <c r="D27" s="35" t="s">
        <v>87</v>
      </c>
      <c r="E27" s="37"/>
      <c r="F27" s="37"/>
      <c r="G27" s="37"/>
      <c r="H27" s="37"/>
      <c r="I27" s="37"/>
      <c r="J27" s="37"/>
      <c r="K27" s="37"/>
      <c r="L27" s="37"/>
      <c r="M27" s="201">
        <f>N109</f>
        <v>0</v>
      </c>
      <c r="N27" s="201"/>
      <c r="O27" s="201"/>
      <c r="P27" s="201"/>
      <c r="Q27" s="37"/>
      <c r="R27" s="38"/>
    </row>
    <row r="28" spans="2:18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s="1" customFormat="1" ht="25.35" customHeight="1">
      <c r="B29" s="36"/>
      <c r="C29" s="37"/>
      <c r="D29" s="113" t="s">
        <v>41</v>
      </c>
      <c r="E29" s="37"/>
      <c r="F29" s="37"/>
      <c r="G29" s="37"/>
      <c r="H29" s="37"/>
      <c r="I29" s="37"/>
      <c r="J29" s="37"/>
      <c r="K29" s="37"/>
      <c r="L29" s="37"/>
      <c r="M29" s="239">
        <f>ROUND(M26+M27,2)</f>
        <v>0</v>
      </c>
      <c r="N29" s="234"/>
      <c r="O29" s="234"/>
      <c r="P29" s="234"/>
      <c r="Q29" s="37"/>
      <c r="R29" s="38"/>
    </row>
    <row r="30" spans="2:18" s="1" customFormat="1" ht="6.95" customHeight="1">
      <c r="B30" s="36"/>
      <c r="C30" s="37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7"/>
      <c r="R30" s="38"/>
    </row>
    <row r="31" spans="2:18" s="1" customFormat="1" ht="14.45" customHeight="1">
      <c r="B31" s="36"/>
      <c r="C31" s="37"/>
      <c r="D31" s="43" t="s">
        <v>42</v>
      </c>
      <c r="E31" s="43" t="s">
        <v>43</v>
      </c>
      <c r="F31" s="44">
        <v>0.21</v>
      </c>
      <c r="G31" s="114" t="s">
        <v>44</v>
      </c>
      <c r="H31" s="240">
        <f>ROUND((((SUM(BE109:BE116)+SUM(BE133:BE245))+SUM(BE247:BE251))),2)</f>
        <v>0</v>
      </c>
      <c r="I31" s="234"/>
      <c r="J31" s="234"/>
      <c r="K31" s="37"/>
      <c r="L31" s="37"/>
      <c r="M31" s="240">
        <f>ROUND(((ROUND((SUM(BE109:BE116)+SUM(BE133:BE245)), 2)*F31)+SUM(BE247:BE251)*F31),2)</f>
        <v>0</v>
      </c>
      <c r="N31" s="234"/>
      <c r="O31" s="234"/>
      <c r="P31" s="234"/>
      <c r="Q31" s="37"/>
      <c r="R31" s="38"/>
    </row>
    <row r="32" spans="2:18" s="1" customFormat="1" ht="14.45" customHeight="1">
      <c r="B32" s="36"/>
      <c r="C32" s="37"/>
      <c r="D32" s="37"/>
      <c r="E32" s="43" t="s">
        <v>45</v>
      </c>
      <c r="F32" s="44">
        <v>0.15</v>
      </c>
      <c r="G32" s="114" t="s">
        <v>44</v>
      </c>
      <c r="H32" s="240">
        <f>ROUND((((SUM(BF109:BF116)+SUM(BF133:BF245))+SUM(BF247:BF251))),2)</f>
        <v>0</v>
      </c>
      <c r="I32" s="234"/>
      <c r="J32" s="234"/>
      <c r="K32" s="37"/>
      <c r="L32" s="37"/>
      <c r="M32" s="240">
        <f>ROUND(((ROUND((SUM(BF109:BF116)+SUM(BF133:BF245)), 2)*F32)+SUM(BF247:BF251)*F32),2)</f>
        <v>0</v>
      </c>
      <c r="N32" s="234"/>
      <c r="O32" s="234"/>
      <c r="P32" s="234"/>
      <c r="Q32" s="37"/>
      <c r="R32" s="38"/>
    </row>
    <row r="33" spans="2:18" s="1" customFormat="1" ht="14.45" hidden="1" customHeight="1">
      <c r="B33" s="36"/>
      <c r="C33" s="37"/>
      <c r="D33" s="37"/>
      <c r="E33" s="43" t="s">
        <v>46</v>
      </c>
      <c r="F33" s="44">
        <v>0.21</v>
      </c>
      <c r="G33" s="114" t="s">
        <v>44</v>
      </c>
      <c r="H33" s="240">
        <f>ROUND((((SUM(BG109:BG116)+SUM(BG133:BG245))+SUM(BG247:BG251))),2)</f>
        <v>0</v>
      </c>
      <c r="I33" s="234"/>
      <c r="J33" s="234"/>
      <c r="K33" s="37"/>
      <c r="L33" s="37"/>
      <c r="M33" s="240">
        <v>0</v>
      </c>
      <c r="N33" s="234"/>
      <c r="O33" s="234"/>
      <c r="P33" s="23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0.15</v>
      </c>
      <c r="G34" s="114" t="s">
        <v>44</v>
      </c>
      <c r="H34" s="240">
        <f>ROUND((((SUM(BH109:BH116)+SUM(BH133:BH245))+SUM(BH247:BH251))),2)</f>
        <v>0</v>
      </c>
      <c r="I34" s="234"/>
      <c r="J34" s="234"/>
      <c r="K34" s="37"/>
      <c r="L34" s="37"/>
      <c r="M34" s="240">
        <v>0</v>
      </c>
      <c r="N34" s="234"/>
      <c r="O34" s="234"/>
      <c r="P34" s="23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</v>
      </c>
      <c r="G35" s="114" t="s">
        <v>44</v>
      </c>
      <c r="H35" s="240">
        <f>ROUND((((SUM(BI109:BI116)+SUM(BI133:BI245))+SUM(BI247:BI251))),2)</f>
        <v>0</v>
      </c>
      <c r="I35" s="234"/>
      <c r="J35" s="234"/>
      <c r="K35" s="37"/>
      <c r="L35" s="37"/>
      <c r="M35" s="240">
        <v>0</v>
      </c>
      <c r="N35" s="234"/>
      <c r="O35" s="234"/>
      <c r="P35" s="234"/>
      <c r="Q35" s="37"/>
      <c r="R35" s="38"/>
    </row>
    <row r="36" spans="2:18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2:18" s="1" customFormat="1" ht="25.35" customHeight="1">
      <c r="B37" s="36"/>
      <c r="C37" s="110"/>
      <c r="D37" s="115" t="s">
        <v>49</v>
      </c>
      <c r="E37" s="76"/>
      <c r="F37" s="76"/>
      <c r="G37" s="116" t="s">
        <v>50</v>
      </c>
      <c r="H37" s="117" t="s">
        <v>51</v>
      </c>
      <c r="I37" s="76"/>
      <c r="J37" s="76"/>
      <c r="K37" s="76"/>
      <c r="L37" s="241">
        <f>SUM(M29:M35)</f>
        <v>0</v>
      </c>
      <c r="M37" s="241"/>
      <c r="N37" s="241"/>
      <c r="O37" s="241"/>
      <c r="P37" s="242"/>
      <c r="Q37" s="110"/>
      <c r="R37" s="38"/>
    </row>
    <row r="38" spans="2:18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4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5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1" t="s">
        <v>101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6.950000000000003" customHeight="1">
      <c r="B78" s="36"/>
      <c r="C78" s="70" t="s">
        <v>19</v>
      </c>
      <c r="D78" s="37"/>
      <c r="E78" s="37"/>
      <c r="F78" s="226" t="str">
        <f>F6</f>
        <v xml:space="preserve">Pardubice -oprava rozvodů a přípojek ZT obj. č.7,25 a 13 </v>
      </c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37"/>
      <c r="R78" s="38"/>
    </row>
    <row r="79" spans="2:18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>
      <c r="B80" s="36"/>
      <c r="C80" s="31" t="s">
        <v>25</v>
      </c>
      <c r="D80" s="37"/>
      <c r="E80" s="37"/>
      <c r="F80" s="29" t="str">
        <f>F8</f>
        <v>Věznice Pardubice</v>
      </c>
      <c r="G80" s="37"/>
      <c r="H80" s="37"/>
      <c r="I80" s="37"/>
      <c r="J80" s="37"/>
      <c r="K80" s="31" t="s">
        <v>26</v>
      </c>
      <c r="L80" s="37"/>
      <c r="M80" s="236"/>
      <c r="N80" s="236"/>
      <c r="O80" s="236"/>
      <c r="P80" s="236"/>
      <c r="Q80" s="37"/>
      <c r="R80" s="38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 ht="15">
      <c r="B82" s="36"/>
      <c r="C82" s="31" t="s">
        <v>29</v>
      </c>
      <c r="D82" s="37"/>
      <c r="E82" s="37"/>
      <c r="F82" s="29" t="str">
        <f>E11</f>
        <v xml:space="preserve"> </v>
      </c>
      <c r="G82" s="37"/>
      <c r="H82" s="37"/>
      <c r="I82" s="37"/>
      <c r="J82" s="37"/>
      <c r="K82" s="31" t="s">
        <v>35</v>
      </c>
      <c r="L82" s="37"/>
      <c r="M82" s="195" t="str">
        <f>E17</f>
        <v xml:space="preserve"> </v>
      </c>
      <c r="N82" s="195"/>
      <c r="O82" s="195"/>
      <c r="P82" s="195"/>
      <c r="Q82" s="195"/>
      <c r="R82" s="38"/>
    </row>
    <row r="83" spans="2:47" s="1" customFormat="1" ht="14.45" customHeight="1">
      <c r="B83" s="36"/>
      <c r="C83" s="31" t="s">
        <v>33</v>
      </c>
      <c r="D83" s="37"/>
      <c r="E83" s="37"/>
      <c r="F83" s="29" t="str">
        <f>IF(E14="","",E14)</f>
        <v>Vyplň údaj</v>
      </c>
      <c r="G83" s="37"/>
      <c r="H83" s="37"/>
      <c r="I83" s="37"/>
      <c r="J83" s="37"/>
      <c r="K83" s="31" t="s">
        <v>37</v>
      </c>
      <c r="L83" s="37"/>
      <c r="M83" s="195">
        <f>E20</f>
        <v>0</v>
      </c>
      <c r="N83" s="195"/>
      <c r="O83" s="195"/>
      <c r="P83" s="195"/>
      <c r="Q83" s="195"/>
      <c r="R83" s="38"/>
    </row>
    <row r="84" spans="2:47" s="1" customFormat="1" ht="10.3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47" s="1" customFormat="1" ht="29.25" customHeight="1">
      <c r="B85" s="36"/>
      <c r="C85" s="243" t="s">
        <v>102</v>
      </c>
      <c r="D85" s="244"/>
      <c r="E85" s="244"/>
      <c r="F85" s="244"/>
      <c r="G85" s="244"/>
      <c r="H85" s="110"/>
      <c r="I85" s="110"/>
      <c r="J85" s="110"/>
      <c r="K85" s="110"/>
      <c r="L85" s="110"/>
      <c r="M85" s="110"/>
      <c r="N85" s="243" t="s">
        <v>103</v>
      </c>
      <c r="O85" s="244"/>
      <c r="P85" s="244"/>
      <c r="Q85" s="244"/>
      <c r="R85" s="38"/>
    </row>
    <row r="86" spans="2:47" s="1" customFormat="1" ht="10.3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>
      <c r="B87" s="36"/>
      <c r="C87" s="118" t="s">
        <v>104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22">
        <f>N133</f>
        <v>0</v>
      </c>
      <c r="O87" s="245"/>
      <c r="P87" s="245"/>
      <c r="Q87" s="245"/>
      <c r="R87" s="38"/>
      <c r="AU87" s="19" t="s">
        <v>105</v>
      </c>
    </row>
    <row r="88" spans="2:47" s="6" customFormat="1" ht="24.95" customHeight="1">
      <c r="B88" s="119"/>
      <c r="C88" s="120"/>
      <c r="D88" s="121" t="s">
        <v>106</v>
      </c>
      <c r="E88" s="120"/>
      <c r="F88" s="120"/>
      <c r="G88" s="120"/>
      <c r="H88" s="120"/>
      <c r="I88" s="120"/>
      <c r="J88" s="120"/>
      <c r="K88" s="120"/>
      <c r="L88" s="120"/>
      <c r="M88" s="120"/>
      <c r="N88" s="246">
        <f>N134</f>
        <v>0</v>
      </c>
      <c r="O88" s="247"/>
      <c r="P88" s="247"/>
      <c r="Q88" s="247"/>
      <c r="R88" s="122"/>
    </row>
    <row r="89" spans="2:47" s="7" customFormat="1" ht="19.899999999999999" customHeight="1">
      <c r="B89" s="123"/>
      <c r="C89" s="124"/>
      <c r="D89" s="98" t="s">
        <v>107</v>
      </c>
      <c r="E89" s="124"/>
      <c r="F89" s="124"/>
      <c r="G89" s="124"/>
      <c r="H89" s="124"/>
      <c r="I89" s="124"/>
      <c r="J89" s="124"/>
      <c r="K89" s="124"/>
      <c r="L89" s="124"/>
      <c r="M89" s="124"/>
      <c r="N89" s="213">
        <f>N135</f>
        <v>0</v>
      </c>
      <c r="O89" s="248"/>
      <c r="P89" s="248"/>
      <c r="Q89" s="248"/>
      <c r="R89" s="125"/>
    </row>
    <row r="90" spans="2:47" s="7" customFormat="1" ht="19.899999999999999" customHeight="1">
      <c r="B90" s="123"/>
      <c r="C90" s="124"/>
      <c r="D90" s="98" t="s">
        <v>108</v>
      </c>
      <c r="E90" s="124"/>
      <c r="F90" s="124"/>
      <c r="G90" s="124"/>
      <c r="H90" s="124"/>
      <c r="I90" s="124"/>
      <c r="J90" s="124"/>
      <c r="K90" s="124"/>
      <c r="L90" s="124"/>
      <c r="M90" s="124"/>
      <c r="N90" s="213">
        <f>N138</f>
        <v>0</v>
      </c>
      <c r="O90" s="248"/>
      <c r="P90" s="248"/>
      <c r="Q90" s="248"/>
      <c r="R90" s="125"/>
    </row>
    <row r="91" spans="2:47" s="7" customFormat="1" ht="19.899999999999999" customHeight="1">
      <c r="B91" s="123"/>
      <c r="C91" s="124"/>
      <c r="D91" s="98" t="s">
        <v>109</v>
      </c>
      <c r="E91" s="124"/>
      <c r="F91" s="124"/>
      <c r="G91" s="124"/>
      <c r="H91" s="124"/>
      <c r="I91" s="124"/>
      <c r="J91" s="124"/>
      <c r="K91" s="124"/>
      <c r="L91" s="124"/>
      <c r="M91" s="124"/>
      <c r="N91" s="213">
        <f>N143</f>
        <v>0</v>
      </c>
      <c r="O91" s="248"/>
      <c r="P91" s="248"/>
      <c r="Q91" s="248"/>
      <c r="R91" s="125"/>
    </row>
    <row r="92" spans="2:47" s="7" customFormat="1" ht="19.899999999999999" customHeight="1">
      <c r="B92" s="123"/>
      <c r="C92" s="124"/>
      <c r="D92" s="98" t="s">
        <v>110</v>
      </c>
      <c r="E92" s="124"/>
      <c r="F92" s="124"/>
      <c r="G92" s="124"/>
      <c r="H92" s="124"/>
      <c r="I92" s="124"/>
      <c r="J92" s="124"/>
      <c r="K92" s="124"/>
      <c r="L92" s="124"/>
      <c r="M92" s="124"/>
      <c r="N92" s="213">
        <f>N146</f>
        <v>0</v>
      </c>
      <c r="O92" s="248"/>
      <c r="P92" s="248"/>
      <c r="Q92" s="248"/>
      <c r="R92" s="125"/>
    </row>
    <row r="93" spans="2:47" s="7" customFormat="1" ht="19.899999999999999" customHeight="1">
      <c r="B93" s="123"/>
      <c r="C93" s="124"/>
      <c r="D93" s="98" t="s">
        <v>111</v>
      </c>
      <c r="E93" s="124"/>
      <c r="F93" s="124"/>
      <c r="G93" s="124"/>
      <c r="H93" s="124"/>
      <c r="I93" s="124"/>
      <c r="J93" s="124"/>
      <c r="K93" s="124"/>
      <c r="L93" s="124"/>
      <c r="M93" s="124"/>
      <c r="N93" s="213">
        <f>N161</f>
        <v>0</v>
      </c>
      <c r="O93" s="248"/>
      <c r="P93" s="248"/>
      <c r="Q93" s="248"/>
      <c r="R93" s="125"/>
    </row>
    <row r="94" spans="2:47" s="7" customFormat="1" ht="19.899999999999999" customHeight="1">
      <c r="B94" s="123"/>
      <c r="C94" s="124"/>
      <c r="D94" s="98" t="s">
        <v>112</v>
      </c>
      <c r="E94" s="124"/>
      <c r="F94" s="124"/>
      <c r="G94" s="124"/>
      <c r="H94" s="124"/>
      <c r="I94" s="124"/>
      <c r="J94" s="124"/>
      <c r="K94" s="124"/>
      <c r="L94" s="124"/>
      <c r="M94" s="124"/>
      <c r="N94" s="213">
        <f>N163</f>
        <v>0</v>
      </c>
      <c r="O94" s="248"/>
      <c r="P94" s="248"/>
      <c r="Q94" s="248"/>
      <c r="R94" s="125"/>
    </row>
    <row r="95" spans="2:47" s="7" customFormat="1" ht="19.899999999999999" customHeight="1">
      <c r="B95" s="123"/>
      <c r="C95" s="124"/>
      <c r="D95" s="98" t="s">
        <v>113</v>
      </c>
      <c r="E95" s="124"/>
      <c r="F95" s="124"/>
      <c r="G95" s="124"/>
      <c r="H95" s="124"/>
      <c r="I95" s="124"/>
      <c r="J95" s="124"/>
      <c r="K95" s="124"/>
      <c r="L95" s="124"/>
      <c r="M95" s="124"/>
      <c r="N95" s="213">
        <f>N165</f>
        <v>0</v>
      </c>
      <c r="O95" s="248"/>
      <c r="P95" s="248"/>
      <c r="Q95" s="248"/>
      <c r="R95" s="125"/>
    </row>
    <row r="96" spans="2:47" s="7" customFormat="1" ht="19.899999999999999" customHeight="1">
      <c r="B96" s="123"/>
      <c r="C96" s="124"/>
      <c r="D96" s="98" t="s">
        <v>114</v>
      </c>
      <c r="E96" s="124"/>
      <c r="F96" s="124"/>
      <c r="G96" s="124"/>
      <c r="H96" s="124"/>
      <c r="I96" s="124"/>
      <c r="J96" s="124"/>
      <c r="K96" s="124"/>
      <c r="L96" s="124"/>
      <c r="M96" s="124"/>
      <c r="N96" s="213">
        <f>N183</f>
        <v>0</v>
      </c>
      <c r="O96" s="248"/>
      <c r="P96" s="248"/>
      <c r="Q96" s="248"/>
      <c r="R96" s="125"/>
    </row>
    <row r="97" spans="2:65" s="7" customFormat="1" ht="19.899999999999999" customHeight="1">
      <c r="B97" s="123"/>
      <c r="C97" s="124"/>
      <c r="D97" s="98" t="s">
        <v>115</v>
      </c>
      <c r="E97" s="124"/>
      <c r="F97" s="124"/>
      <c r="G97" s="124"/>
      <c r="H97" s="124"/>
      <c r="I97" s="124"/>
      <c r="J97" s="124"/>
      <c r="K97" s="124"/>
      <c r="L97" s="124"/>
      <c r="M97" s="124"/>
      <c r="N97" s="213">
        <f>N189</f>
        <v>0</v>
      </c>
      <c r="O97" s="248"/>
      <c r="P97" s="248"/>
      <c r="Q97" s="248"/>
      <c r="R97" s="125"/>
    </row>
    <row r="98" spans="2:65" s="6" customFormat="1" ht="24.95" customHeight="1">
      <c r="B98" s="119"/>
      <c r="C98" s="120"/>
      <c r="D98" s="121" t="s">
        <v>116</v>
      </c>
      <c r="E98" s="120"/>
      <c r="F98" s="120"/>
      <c r="G98" s="120"/>
      <c r="H98" s="120"/>
      <c r="I98" s="120"/>
      <c r="J98" s="120"/>
      <c r="K98" s="120"/>
      <c r="L98" s="120"/>
      <c r="M98" s="120"/>
      <c r="N98" s="246">
        <f>N192</f>
        <v>0</v>
      </c>
      <c r="O98" s="247"/>
      <c r="P98" s="247"/>
      <c r="Q98" s="247"/>
      <c r="R98" s="122"/>
    </row>
    <row r="99" spans="2:65" s="7" customFormat="1" ht="19.899999999999999" customHeight="1">
      <c r="B99" s="123"/>
      <c r="C99" s="124"/>
      <c r="D99" s="98" t="s">
        <v>117</v>
      </c>
      <c r="E99" s="124"/>
      <c r="F99" s="124"/>
      <c r="G99" s="124"/>
      <c r="H99" s="124"/>
      <c r="I99" s="124"/>
      <c r="J99" s="124"/>
      <c r="K99" s="124"/>
      <c r="L99" s="124"/>
      <c r="M99" s="124"/>
      <c r="N99" s="213">
        <f>N193</f>
        <v>0</v>
      </c>
      <c r="O99" s="248"/>
      <c r="P99" s="248"/>
      <c r="Q99" s="248"/>
      <c r="R99" s="125"/>
    </row>
    <row r="100" spans="2:65" s="7" customFormat="1" ht="19.899999999999999" customHeight="1">
      <c r="B100" s="123"/>
      <c r="C100" s="124"/>
      <c r="D100" s="98" t="s">
        <v>118</v>
      </c>
      <c r="E100" s="124"/>
      <c r="F100" s="124"/>
      <c r="G100" s="124"/>
      <c r="H100" s="124"/>
      <c r="I100" s="124"/>
      <c r="J100" s="124"/>
      <c r="K100" s="124"/>
      <c r="L100" s="124"/>
      <c r="M100" s="124"/>
      <c r="N100" s="213">
        <f>N195</f>
        <v>0</v>
      </c>
      <c r="O100" s="248"/>
      <c r="P100" s="248"/>
      <c r="Q100" s="248"/>
      <c r="R100" s="125"/>
    </row>
    <row r="101" spans="2:65" s="7" customFormat="1" ht="19.899999999999999" customHeight="1">
      <c r="B101" s="123"/>
      <c r="C101" s="124"/>
      <c r="D101" s="98" t="s">
        <v>119</v>
      </c>
      <c r="E101" s="124"/>
      <c r="F101" s="124"/>
      <c r="G101" s="124"/>
      <c r="H101" s="124"/>
      <c r="I101" s="124"/>
      <c r="J101" s="124"/>
      <c r="K101" s="124"/>
      <c r="L101" s="124"/>
      <c r="M101" s="124"/>
      <c r="N101" s="213">
        <f>N197</f>
        <v>0</v>
      </c>
      <c r="O101" s="248"/>
      <c r="P101" s="248"/>
      <c r="Q101" s="248"/>
      <c r="R101" s="125"/>
    </row>
    <row r="102" spans="2:65" s="7" customFormat="1" ht="19.899999999999999" customHeight="1">
      <c r="B102" s="123"/>
      <c r="C102" s="124"/>
      <c r="D102" s="98" t="s">
        <v>120</v>
      </c>
      <c r="E102" s="124"/>
      <c r="F102" s="124"/>
      <c r="G102" s="124"/>
      <c r="H102" s="124"/>
      <c r="I102" s="124"/>
      <c r="J102" s="124"/>
      <c r="K102" s="124"/>
      <c r="L102" s="124"/>
      <c r="M102" s="124"/>
      <c r="N102" s="213">
        <f>N201</f>
        <v>0</v>
      </c>
      <c r="O102" s="248"/>
      <c r="P102" s="248"/>
      <c r="Q102" s="248"/>
      <c r="R102" s="125"/>
    </row>
    <row r="103" spans="2:65" s="7" customFormat="1" ht="19.899999999999999" customHeight="1">
      <c r="B103" s="123"/>
      <c r="C103" s="124"/>
      <c r="D103" s="98" t="s">
        <v>121</v>
      </c>
      <c r="E103" s="124"/>
      <c r="F103" s="124"/>
      <c r="G103" s="124"/>
      <c r="H103" s="124"/>
      <c r="I103" s="124"/>
      <c r="J103" s="124"/>
      <c r="K103" s="124"/>
      <c r="L103" s="124"/>
      <c r="M103" s="124"/>
      <c r="N103" s="213">
        <f>N214</f>
        <v>0</v>
      </c>
      <c r="O103" s="248"/>
      <c r="P103" s="248"/>
      <c r="Q103" s="248"/>
      <c r="R103" s="125"/>
    </row>
    <row r="104" spans="2:65" s="7" customFormat="1" ht="19.899999999999999" customHeight="1">
      <c r="B104" s="123"/>
      <c r="C104" s="124"/>
      <c r="D104" s="98" t="s">
        <v>122</v>
      </c>
      <c r="E104" s="124"/>
      <c r="F104" s="124"/>
      <c r="G104" s="124"/>
      <c r="H104" s="124"/>
      <c r="I104" s="124"/>
      <c r="J104" s="124"/>
      <c r="K104" s="124"/>
      <c r="L104" s="124"/>
      <c r="M104" s="124"/>
      <c r="N104" s="213">
        <f>N224</f>
        <v>0</v>
      </c>
      <c r="O104" s="248"/>
      <c r="P104" s="248"/>
      <c r="Q104" s="248"/>
      <c r="R104" s="125"/>
    </row>
    <row r="105" spans="2:65" s="7" customFormat="1" ht="19.899999999999999" customHeight="1">
      <c r="B105" s="123"/>
      <c r="C105" s="124"/>
      <c r="D105" s="98" t="s">
        <v>123</v>
      </c>
      <c r="E105" s="124"/>
      <c r="F105" s="124"/>
      <c r="G105" s="124"/>
      <c r="H105" s="124"/>
      <c r="I105" s="124"/>
      <c r="J105" s="124"/>
      <c r="K105" s="124"/>
      <c r="L105" s="124"/>
      <c r="M105" s="124"/>
      <c r="N105" s="213">
        <f>N235</f>
        <v>0</v>
      </c>
      <c r="O105" s="248"/>
      <c r="P105" s="248"/>
      <c r="Q105" s="248"/>
      <c r="R105" s="125"/>
    </row>
    <row r="106" spans="2:65" s="6" customFormat="1" ht="24.95" customHeight="1">
      <c r="B106" s="119"/>
      <c r="C106" s="120"/>
      <c r="D106" s="121" t="s">
        <v>124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246">
        <f>N241</f>
        <v>0</v>
      </c>
      <c r="O106" s="247"/>
      <c r="P106" s="247"/>
      <c r="Q106" s="247"/>
      <c r="R106" s="122"/>
    </row>
    <row r="107" spans="2:65" s="6" customFormat="1" ht="21.75" customHeight="1">
      <c r="B107" s="119"/>
      <c r="C107" s="120"/>
      <c r="D107" s="121" t="s">
        <v>125</v>
      </c>
      <c r="E107" s="120"/>
      <c r="F107" s="120"/>
      <c r="G107" s="120"/>
      <c r="H107" s="120"/>
      <c r="I107" s="120"/>
      <c r="J107" s="120"/>
      <c r="K107" s="120"/>
      <c r="L107" s="120"/>
      <c r="M107" s="120"/>
      <c r="N107" s="249">
        <f>N246</f>
        <v>0</v>
      </c>
      <c r="O107" s="247"/>
      <c r="P107" s="247"/>
      <c r="Q107" s="247"/>
      <c r="R107" s="122"/>
    </row>
    <row r="108" spans="2:65" s="1" customFormat="1" ht="21.7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</row>
    <row r="109" spans="2:65" s="1" customFormat="1" ht="29.25" customHeight="1">
      <c r="B109" s="36"/>
      <c r="C109" s="118" t="s">
        <v>126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245">
        <f>ROUND(N110+N111+N112+N113+N114+N115,2)</f>
        <v>0</v>
      </c>
      <c r="O109" s="250"/>
      <c r="P109" s="250"/>
      <c r="Q109" s="250"/>
      <c r="R109" s="38"/>
      <c r="T109" s="126"/>
      <c r="U109" s="127" t="s">
        <v>42</v>
      </c>
    </row>
    <row r="110" spans="2:65" s="1" customFormat="1" ht="18" customHeight="1">
      <c r="B110" s="128"/>
      <c r="C110" s="129"/>
      <c r="D110" s="210" t="s">
        <v>127</v>
      </c>
      <c r="E110" s="251"/>
      <c r="F110" s="251"/>
      <c r="G110" s="251"/>
      <c r="H110" s="251"/>
      <c r="I110" s="129"/>
      <c r="J110" s="129"/>
      <c r="K110" s="129"/>
      <c r="L110" s="129"/>
      <c r="M110" s="129"/>
      <c r="N110" s="212">
        <f>ROUND(N87*T110,2)</f>
        <v>0</v>
      </c>
      <c r="O110" s="252"/>
      <c r="P110" s="252"/>
      <c r="Q110" s="252"/>
      <c r="R110" s="131"/>
      <c r="S110" s="129"/>
      <c r="T110" s="132"/>
      <c r="U110" s="133" t="s">
        <v>43</v>
      </c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5" t="s">
        <v>128</v>
      </c>
      <c r="AZ110" s="134"/>
      <c r="BA110" s="134"/>
      <c r="BB110" s="134"/>
      <c r="BC110" s="134"/>
      <c r="BD110" s="134"/>
      <c r="BE110" s="136">
        <f t="shared" ref="BE110:BE115" si="0">IF(U110="základní",N110,0)</f>
        <v>0</v>
      </c>
      <c r="BF110" s="136">
        <f t="shared" ref="BF110:BF115" si="1">IF(U110="snížená",N110,0)</f>
        <v>0</v>
      </c>
      <c r="BG110" s="136">
        <f t="shared" ref="BG110:BG115" si="2">IF(U110="zákl. přenesená",N110,0)</f>
        <v>0</v>
      </c>
      <c r="BH110" s="136">
        <f t="shared" ref="BH110:BH115" si="3">IF(U110="sníž. přenesená",N110,0)</f>
        <v>0</v>
      </c>
      <c r="BI110" s="136">
        <f t="shared" ref="BI110:BI115" si="4">IF(U110="nulová",N110,0)</f>
        <v>0</v>
      </c>
      <c r="BJ110" s="135" t="s">
        <v>24</v>
      </c>
      <c r="BK110" s="134"/>
      <c r="BL110" s="134"/>
      <c r="BM110" s="134"/>
    </row>
    <row r="111" spans="2:65" s="1" customFormat="1" ht="18" customHeight="1">
      <c r="B111" s="128"/>
      <c r="C111" s="129"/>
      <c r="D111" s="210" t="s">
        <v>129</v>
      </c>
      <c r="E111" s="251"/>
      <c r="F111" s="251"/>
      <c r="G111" s="251"/>
      <c r="H111" s="251"/>
      <c r="I111" s="129"/>
      <c r="J111" s="129"/>
      <c r="K111" s="129"/>
      <c r="L111" s="129"/>
      <c r="M111" s="129"/>
      <c r="N111" s="212">
        <f>ROUND(N87*T111,2)</f>
        <v>0</v>
      </c>
      <c r="O111" s="252"/>
      <c r="P111" s="252"/>
      <c r="Q111" s="252"/>
      <c r="R111" s="131"/>
      <c r="S111" s="129"/>
      <c r="T111" s="132"/>
      <c r="U111" s="133" t="s">
        <v>43</v>
      </c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5" t="s">
        <v>128</v>
      </c>
      <c r="AZ111" s="134"/>
      <c r="BA111" s="134"/>
      <c r="BB111" s="134"/>
      <c r="BC111" s="134"/>
      <c r="BD111" s="134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24</v>
      </c>
      <c r="BK111" s="134"/>
      <c r="BL111" s="134"/>
      <c r="BM111" s="134"/>
    </row>
    <row r="112" spans="2:65" s="1" customFormat="1" ht="18" customHeight="1">
      <c r="B112" s="128"/>
      <c r="C112" s="129"/>
      <c r="D112" s="210" t="s">
        <v>130</v>
      </c>
      <c r="E112" s="251"/>
      <c r="F112" s="251"/>
      <c r="G112" s="251"/>
      <c r="H112" s="251"/>
      <c r="I112" s="129"/>
      <c r="J112" s="129"/>
      <c r="K112" s="129"/>
      <c r="L112" s="129"/>
      <c r="M112" s="129"/>
      <c r="N112" s="212">
        <f>ROUND(N87*T112,2)</f>
        <v>0</v>
      </c>
      <c r="O112" s="252"/>
      <c r="P112" s="252"/>
      <c r="Q112" s="252"/>
      <c r="R112" s="131"/>
      <c r="S112" s="129"/>
      <c r="T112" s="132"/>
      <c r="U112" s="133" t="s">
        <v>43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5" t="s">
        <v>128</v>
      </c>
      <c r="AZ112" s="134"/>
      <c r="BA112" s="134"/>
      <c r="BB112" s="134"/>
      <c r="BC112" s="134"/>
      <c r="BD112" s="134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24</v>
      </c>
      <c r="BK112" s="134"/>
      <c r="BL112" s="134"/>
      <c r="BM112" s="134"/>
    </row>
    <row r="113" spans="2:65" s="1" customFormat="1" ht="18" customHeight="1">
      <c r="B113" s="128"/>
      <c r="C113" s="129"/>
      <c r="D113" s="210" t="s">
        <v>131</v>
      </c>
      <c r="E113" s="251"/>
      <c r="F113" s="251"/>
      <c r="G113" s="251"/>
      <c r="H113" s="251"/>
      <c r="I113" s="129"/>
      <c r="J113" s="129"/>
      <c r="K113" s="129"/>
      <c r="L113" s="129"/>
      <c r="M113" s="129"/>
      <c r="N113" s="212">
        <f>ROUND(N87*T113,2)</f>
        <v>0</v>
      </c>
      <c r="O113" s="252"/>
      <c r="P113" s="252"/>
      <c r="Q113" s="252"/>
      <c r="R113" s="131"/>
      <c r="S113" s="129"/>
      <c r="T113" s="132"/>
      <c r="U113" s="133" t="s">
        <v>43</v>
      </c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5" t="s">
        <v>128</v>
      </c>
      <c r="AZ113" s="134"/>
      <c r="BA113" s="134"/>
      <c r="BB113" s="134"/>
      <c r="BC113" s="134"/>
      <c r="BD113" s="134"/>
      <c r="BE113" s="136">
        <f t="shared" si="0"/>
        <v>0</v>
      </c>
      <c r="BF113" s="136">
        <f t="shared" si="1"/>
        <v>0</v>
      </c>
      <c r="BG113" s="136">
        <f t="shared" si="2"/>
        <v>0</v>
      </c>
      <c r="BH113" s="136">
        <f t="shared" si="3"/>
        <v>0</v>
      </c>
      <c r="BI113" s="136">
        <f t="shared" si="4"/>
        <v>0</v>
      </c>
      <c r="BJ113" s="135" t="s">
        <v>24</v>
      </c>
      <c r="BK113" s="134"/>
      <c r="BL113" s="134"/>
      <c r="BM113" s="134"/>
    </row>
    <row r="114" spans="2:65" s="1" customFormat="1" ht="18" customHeight="1">
      <c r="B114" s="128"/>
      <c r="C114" s="129"/>
      <c r="D114" s="210" t="s">
        <v>132</v>
      </c>
      <c r="E114" s="251"/>
      <c r="F114" s="251"/>
      <c r="G114" s="251"/>
      <c r="H114" s="251"/>
      <c r="I114" s="129"/>
      <c r="J114" s="129"/>
      <c r="K114" s="129"/>
      <c r="L114" s="129"/>
      <c r="M114" s="129"/>
      <c r="N114" s="212">
        <f>ROUND(N87*T114,2)</f>
        <v>0</v>
      </c>
      <c r="O114" s="252"/>
      <c r="P114" s="252"/>
      <c r="Q114" s="252"/>
      <c r="R114" s="131"/>
      <c r="S114" s="129"/>
      <c r="T114" s="132"/>
      <c r="U114" s="133" t="s">
        <v>43</v>
      </c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5" t="s">
        <v>128</v>
      </c>
      <c r="AZ114" s="134"/>
      <c r="BA114" s="134"/>
      <c r="BB114" s="134"/>
      <c r="BC114" s="134"/>
      <c r="BD114" s="134"/>
      <c r="BE114" s="136">
        <f t="shared" si="0"/>
        <v>0</v>
      </c>
      <c r="BF114" s="136">
        <f t="shared" si="1"/>
        <v>0</v>
      </c>
      <c r="BG114" s="136">
        <f t="shared" si="2"/>
        <v>0</v>
      </c>
      <c r="BH114" s="136">
        <f t="shared" si="3"/>
        <v>0</v>
      </c>
      <c r="BI114" s="136">
        <f t="shared" si="4"/>
        <v>0</v>
      </c>
      <c r="BJ114" s="135" t="s">
        <v>24</v>
      </c>
      <c r="BK114" s="134"/>
      <c r="BL114" s="134"/>
      <c r="BM114" s="134"/>
    </row>
    <row r="115" spans="2:65" s="1" customFormat="1" ht="18" customHeight="1">
      <c r="B115" s="128"/>
      <c r="C115" s="129"/>
      <c r="D115" s="130" t="s">
        <v>133</v>
      </c>
      <c r="E115" s="129"/>
      <c r="F115" s="129"/>
      <c r="G115" s="129"/>
      <c r="H115" s="129"/>
      <c r="I115" s="129"/>
      <c r="J115" s="129"/>
      <c r="K115" s="129"/>
      <c r="L115" s="129"/>
      <c r="M115" s="129"/>
      <c r="N115" s="212">
        <f>ROUND(N87*T115,2)</f>
        <v>0</v>
      </c>
      <c r="O115" s="252"/>
      <c r="P115" s="252"/>
      <c r="Q115" s="252"/>
      <c r="R115" s="131"/>
      <c r="S115" s="129"/>
      <c r="T115" s="137"/>
      <c r="U115" s="138" t="s">
        <v>43</v>
      </c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5" t="s">
        <v>134</v>
      </c>
      <c r="AZ115" s="134"/>
      <c r="BA115" s="134"/>
      <c r="BB115" s="134"/>
      <c r="BC115" s="134"/>
      <c r="BD115" s="134"/>
      <c r="BE115" s="136">
        <f t="shared" si="0"/>
        <v>0</v>
      </c>
      <c r="BF115" s="136">
        <f t="shared" si="1"/>
        <v>0</v>
      </c>
      <c r="BG115" s="136">
        <f t="shared" si="2"/>
        <v>0</v>
      </c>
      <c r="BH115" s="136">
        <f t="shared" si="3"/>
        <v>0</v>
      </c>
      <c r="BI115" s="136">
        <f t="shared" si="4"/>
        <v>0</v>
      </c>
      <c r="BJ115" s="135" t="s">
        <v>24</v>
      </c>
      <c r="BK115" s="134"/>
      <c r="BL115" s="134"/>
      <c r="BM115" s="134"/>
    </row>
    <row r="116" spans="2:65" s="1" customForma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29.25" customHeight="1">
      <c r="B117" s="36"/>
      <c r="C117" s="109" t="s">
        <v>92</v>
      </c>
      <c r="D117" s="110"/>
      <c r="E117" s="110"/>
      <c r="F117" s="110"/>
      <c r="G117" s="110"/>
      <c r="H117" s="110"/>
      <c r="I117" s="110"/>
      <c r="J117" s="110"/>
      <c r="K117" s="110"/>
      <c r="L117" s="223">
        <f>ROUND(SUM(N87+N109),2)</f>
        <v>0</v>
      </c>
      <c r="M117" s="223"/>
      <c r="N117" s="223"/>
      <c r="O117" s="223"/>
      <c r="P117" s="223"/>
      <c r="Q117" s="223"/>
      <c r="R117" s="38"/>
    </row>
    <row r="118" spans="2:65" s="1" customFormat="1" ht="6.95" customHeight="1"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</row>
    <row r="122" spans="2:65" s="1" customFormat="1" ht="6.95" customHeight="1"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5"/>
    </row>
    <row r="123" spans="2:65" s="1" customFormat="1" ht="36.950000000000003" customHeight="1">
      <c r="B123" s="36"/>
      <c r="C123" s="191" t="s">
        <v>135</v>
      </c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38"/>
    </row>
    <row r="124" spans="2:65" s="1" customFormat="1" ht="6.9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5" s="1" customFormat="1" ht="36.950000000000003" customHeight="1">
      <c r="B125" s="36"/>
      <c r="C125" s="70" t="s">
        <v>19</v>
      </c>
      <c r="D125" s="37"/>
      <c r="E125" s="37"/>
      <c r="F125" s="226" t="str">
        <f>F6</f>
        <v xml:space="preserve">Pardubice -oprava rozvodů a přípojek ZT obj. č.7,25 a 13 </v>
      </c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37"/>
      <c r="R125" s="38"/>
    </row>
    <row r="126" spans="2:65" s="1" customFormat="1" ht="6.95" customHeight="1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8"/>
    </row>
    <row r="127" spans="2:65" s="1" customFormat="1" ht="18" customHeight="1">
      <c r="B127" s="36"/>
      <c r="C127" s="31" t="s">
        <v>25</v>
      </c>
      <c r="D127" s="37"/>
      <c r="E127" s="37"/>
      <c r="F127" s="29" t="str">
        <f>F8</f>
        <v>Věznice Pardubice</v>
      </c>
      <c r="G127" s="37"/>
      <c r="H127" s="37"/>
      <c r="I127" s="37"/>
      <c r="J127" s="37"/>
      <c r="K127" s="31" t="s">
        <v>26</v>
      </c>
      <c r="L127" s="37"/>
      <c r="M127" s="236" t="str">
        <f>IF(O8="","",O8)</f>
        <v/>
      </c>
      <c r="N127" s="236"/>
      <c r="O127" s="236"/>
      <c r="P127" s="236"/>
      <c r="Q127" s="37"/>
      <c r="R127" s="38"/>
    </row>
    <row r="128" spans="2:65" s="1" customFormat="1" ht="6.95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1" customFormat="1" ht="15">
      <c r="B129" s="36"/>
      <c r="C129" s="31" t="s">
        <v>29</v>
      </c>
      <c r="D129" s="37"/>
      <c r="E129" s="37"/>
      <c r="F129" s="29" t="str">
        <f>E11</f>
        <v xml:space="preserve"> </v>
      </c>
      <c r="G129" s="37"/>
      <c r="H129" s="37"/>
      <c r="I129" s="37"/>
      <c r="J129" s="37"/>
      <c r="K129" s="31" t="s">
        <v>35</v>
      </c>
      <c r="L129" s="37"/>
      <c r="M129" s="195" t="str">
        <f>E17</f>
        <v xml:space="preserve"> </v>
      </c>
      <c r="N129" s="195"/>
      <c r="O129" s="195"/>
      <c r="P129" s="195"/>
      <c r="Q129" s="195"/>
      <c r="R129" s="38"/>
    </row>
    <row r="130" spans="2:65" s="1" customFormat="1" ht="14.45" customHeight="1">
      <c r="B130" s="36"/>
      <c r="C130" s="31" t="s">
        <v>33</v>
      </c>
      <c r="D130" s="37"/>
      <c r="E130" s="37"/>
      <c r="F130" s="29" t="str">
        <f>IF(E14="","",E14)</f>
        <v>Vyplň údaj</v>
      </c>
      <c r="G130" s="37"/>
      <c r="H130" s="37"/>
      <c r="I130" s="37"/>
      <c r="J130" s="37"/>
      <c r="K130" s="31" t="s">
        <v>37</v>
      </c>
      <c r="L130" s="37"/>
      <c r="M130" s="195">
        <f>E20</f>
        <v>0</v>
      </c>
      <c r="N130" s="195"/>
      <c r="O130" s="195"/>
      <c r="P130" s="195"/>
      <c r="Q130" s="195"/>
      <c r="R130" s="38"/>
    </row>
    <row r="131" spans="2:65" s="1" customFormat="1" ht="10.35" customHeight="1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2:65" s="8" customFormat="1" ht="29.25" customHeight="1">
      <c r="B132" s="139"/>
      <c r="C132" s="140" t="s">
        <v>136</v>
      </c>
      <c r="D132" s="141" t="s">
        <v>137</v>
      </c>
      <c r="E132" s="141" t="s">
        <v>60</v>
      </c>
      <c r="F132" s="253" t="s">
        <v>138</v>
      </c>
      <c r="G132" s="253"/>
      <c r="H132" s="253"/>
      <c r="I132" s="253"/>
      <c r="J132" s="141" t="s">
        <v>139</v>
      </c>
      <c r="K132" s="141" t="s">
        <v>140</v>
      </c>
      <c r="L132" s="254" t="s">
        <v>141</v>
      </c>
      <c r="M132" s="254"/>
      <c r="N132" s="253" t="s">
        <v>103</v>
      </c>
      <c r="O132" s="253"/>
      <c r="P132" s="253"/>
      <c r="Q132" s="255"/>
      <c r="R132" s="142"/>
      <c r="T132" s="77" t="s">
        <v>142</v>
      </c>
      <c r="U132" s="78" t="s">
        <v>42</v>
      </c>
      <c r="V132" s="78" t="s">
        <v>143</v>
      </c>
      <c r="W132" s="78" t="s">
        <v>144</v>
      </c>
      <c r="X132" s="78" t="s">
        <v>145</v>
      </c>
      <c r="Y132" s="78" t="s">
        <v>146</v>
      </c>
      <c r="Z132" s="78" t="s">
        <v>147</v>
      </c>
      <c r="AA132" s="79" t="s">
        <v>148</v>
      </c>
    </row>
    <row r="133" spans="2:65" s="1" customFormat="1" ht="29.25" customHeight="1">
      <c r="B133" s="36"/>
      <c r="C133" s="81" t="s">
        <v>100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275">
        <f>BK133</f>
        <v>0</v>
      </c>
      <c r="O133" s="276"/>
      <c r="P133" s="276"/>
      <c r="Q133" s="276"/>
      <c r="R133" s="38"/>
      <c r="T133" s="80"/>
      <c r="U133" s="52"/>
      <c r="V133" s="52"/>
      <c r="W133" s="143">
        <f>W134+W192+W241+W246</f>
        <v>0</v>
      </c>
      <c r="X133" s="52"/>
      <c r="Y133" s="143">
        <f>Y134+Y192+Y241+Y246</f>
        <v>36.309711700000008</v>
      </c>
      <c r="Z133" s="52"/>
      <c r="AA133" s="144">
        <f>AA134+AA192+AA241+AA246</f>
        <v>7.7192338000000005</v>
      </c>
      <c r="AT133" s="19" t="s">
        <v>77</v>
      </c>
      <c r="AU133" s="19" t="s">
        <v>105</v>
      </c>
      <c r="BK133" s="145">
        <f>BK134+BK192+BK241+BK246</f>
        <v>0</v>
      </c>
    </row>
    <row r="134" spans="2:65" s="9" customFormat="1" ht="37.35" customHeight="1">
      <c r="B134" s="146"/>
      <c r="C134" s="147"/>
      <c r="D134" s="148" t="s">
        <v>106</v>
      </c>
      <c r="E134" s="148"/>
      <c r="F134" s="148"/>
      <c r="G134" s="148"/>
      <c r="H134" s="148"/>
      <c r="I134" s="148"/>
      <c r="J134" s="148"/>
      <c r="K134" s="148"/>
      <c r="L134" s="148"/>
      <c r="M134" s="148"/>
      <c r="N134" s="249">
        <f>BK134</f>
        <v>0</v>
      </c>
      <c r="O134" s="246"/>
      <c r="P134" s="246"/>
      <c r="Q134" s="246"/>
      <c r="R134" s="149"/>
      <c r="T134" s="150"/>
      <c r="U134" s="147"/>
      <c r="V134" s="147"/>
      <c r="W134" s="151">
        <f>W135+W138+W143+W146+W161+W163+W165+W183+W189</f>
        <v>0</v>
      </c>
      <c r="X134" s="147"/>
      <c r="Y134" s="151">
        <f>Y135+Y138+Y143+Y146+Y161+Y163+Y165+Y183+Y189</f>
        <v>34.165072000000009</v>
      </c>
      <c r="Z134" s="147"/>
      <c r="AA134" s="152">
        <f>AA135+AA138+AA143+AA146+AA161+AA163+AA165+AA183+AA189</f>
        <v>7.3648300000000004</v>
      </c>
      <c r="AR134" s="153" t="s">
        <v>24</v>
      </c>
      <c r="AT134" s="154" t="s">
        <v>77</v>
      </c>
      <c r="AU134" s="154" t="s">
        <v>78</v>
      </c>
      <c r="AY134" s="153" t="s">
        <v>149</v>
      </c>
      <c r="BK134" s="155">
        <f>BK135+BK138+BK143+BK146+BK161+BK163+BK165+BK183+BK189</f>
        <v>0</v>
      </c>
    </row>
    <row r="135" spans="2:65" s="9" customFormat="1" ht="19.899999999999999" customHeight="1">
      <c r="B135" s="146"/>
      <c r="C135" s="147"/>
      <c r="D135" s="156" t="s">
        <v>107</v>
      </c>
      <c r="E135" s="156"/>
      <c r="F135" s="156"/>
      <c r="G135" s="156"/>
      <c r="H135" s="156"/>
      <c r="I135" s="156"/>
      <c r="J135" s="156"/>
      <c r="K135" s="156"/>
      <c r="L135" s="156"/>
      <c r="M135" s="156"/>
      <c r="N135" s="277">
        <f>BK135</f>
        <v>0</v>
      </c>
      <c r="O135" s="278"/>
      <c r="P135" s="278"/>
      <c r="Q135" s="278"/>
      <c r="R135" s="149"/>
      <c r="T135" s="150"/>
      <c r="U135" s="147"/>
      <c r="V135" s="147"/>
      <c r="W135" s="151">
        <f>SUM(W136:W137)</f>
        <v>0</v>
      </c>
      <c r="X135" s="147"/>
      <c r="Y135" s="151">
        <f>SUM(Y136:Y137)</f>
        <v>29.930137999999999</v>
      </c>
      <c r="Z135" s="147"/>
      <c r="AA135" s="152">
        <f>SUM(AA136:AA137)</f>
        <v>0</v>
      </c>
      <c r="AR135" s="153" t="s">
        <v>24</v>
      </c>
      <c r="AT135" s="154" t="s">
        <v>77</v>
      </c>
      <c r="AU135" s="154" t="s">
        <v>24</v>
      </c>
      <c r="AY135" s="153" t="s">
        <v>149</v>
      </c>
      <c r="BK135" s="155">
        <f>SUM(BK136:BK137)</f>
        <v>0</v>
      </c>
    </row>
    <row r="136" spans="2:65" s="1" customFormat="1" ht="28.9" customHeight="1">
      <c r="B136" s="128"/>
      <c r="C136" s="157" t="s">
        <v>24</v>
      </c>
      <c r="D136" s="157" t="s">
        <v>150</v>
      </c>
      <c r="E136" s="158" t="s">
        <v>151</v>
      </c>
      <c r="F136" s="256" t="s">
        <v>152</v>
      </c>
      <c r="G136" s="256"/>
      <c r="H136" s="256"/>
      <c r="I136" s="256"/>
      <c r="J136" s="159" t="s">
        <v>153</v>
      </c>
      <c r="K136" s="160">
        <v>12.2</v>
      </c>
      <c r="L136" s="257">
        <v>0</v>
      </c>
      <c r="M136" s="257"/>
      <c r="N136" s="258">
        <f>ROUND(L136*K136,2)</f>
        <v>0</v>
      </c>
      <c r="O136" s="258"/>
      <c r="P136" s="258"/>
      <c r="Q136" s="258"/>
      <c r="R136" s="131"/>
      <c r="T136" s="161" t="s">
        <v>5</v>
      </c>
      <c r="U136" s="45" t="s">
        <v>43</v>
      </c>
      <c r="V136" s="37"/>
      <c r="W136" s="162">
        <f>V136*K136</f>
        <v>0</v>
      </c>
      <c r="X136" s="162">
        <v>2.45329</v>
      </c>
      <c r="Y136" s="162">
        <f>X136*K136</f>
        <v>29.930137999999999</v>
      </c>
      <c r="Z136" s="162">
        <v>0</v>
      </c>
      <c r="AA136" s="163">
        <f>Z136*K136</f>
        <v>0</v>
      </c>
      <c r="AR136" s="19" t="s">
        <v>154</v>
      </c>
      <c r="AT136" s="19" t="s">
        <v>150</v>
      </c>
      <c r="AU136" s="19" t="s">
        <v>98</v>
      </c>
      <c r="AY136" s="19" t="s">
        <v>149</v>
      </c>
      <c r="BE136" s="102">
        <f>IF(U136="základní",N136,0)</f>
        <v>0</v>
      </c>
      <c r="BF136" s="102">
        <f>IF(U136="snížená",N136,0)</f>
        <v>0</v>
      </c>
      <c r="BG136" s="102">
        <f>IF(U136="zákl. přenesená",N136,0)</f>
        <v>0</v>
      </c>
      <c r="BH136" s="102">
        <f>IF(U136="sníž. přenesená",N136,0)</f>
        <v>0</v>
      </c>
      <c r="BI136" s="102">
        <f>IF(U136="nulová",N136,0)</f>
        <v>0</v>
      </c>
      <c r="BJ136" s="19" t="s">
        <v>24</v>
      </c>
      <c r="BK136" s="102">
        <f>ROUND(L136*K136,2)</f>
        <v>0</v>
      </c>
      <c r="BL136" s="19" t="s">
        <v>154</v>
      </c>
      <c r="BM136" s="19" t="s">
        <v>155</v>
      </c>
    </row>
    <row r="137" spans="2:65" s="10" customFormat="1" ht="20.45" customHeight="1">
      <c r="B137" s="164"/>
      <c r="C137" s="165"/>
      <c r="D137" s="165"/>
      <c r="E137" s="166" t="s">
        <v>5</v>
      </c>
      <c r="F137" s="259" t="s">
        <v>156</v>
      </c>
      <c r="G137" s="260"/>
      <c r="H137" s="260"/>
      <c r="I137" s="260"/>
      <c r="J137" s="165"/>
      <c r="K137" s="167">
        <v>12.2</v>
      </c>
      <c r="L137" s="165"/>
      <c r="M137" s="165"/>
      <c r="N137" s="165"/>
      <c r="O137" s="165"/>
      <c r="P137" s="165"/>
      <c r="Q137" s="165"/>
      <c r="R137" s="168"/>
      <c r="T137" s="169"/>
      <c r="U137" s="165"/>
      <c r="V137" s="165"/>
      <c r="W137" s="165"/>
      <c r="X137" s="165"/>
      <c r="Y137" s="165"/>
      <c r="Z137" s="165"/>
      <c r="AA137" s="170"/>
      <c r="AT137" s="171" t="s">
        <v>157</v>
      </c>
      <c r="AU137" s="171" t="s">
        <v>98</v>
      </c>
      <c r="AV137" s="10" t="s">
        <v>98</v>
      </c>
      <c r="AW137" s="10" t="s">
        <v>36</v>
      </c>
      <c r="AX137" s="10" t="s">
        <v>24</v>
      </c>
      <c r="AY137" s="171" t="s">
        <v>149</v>
      </c>
    </row>
    <row r="138" spans="2:65" s="9" customFormat="1" ht="29.85" customHeight="1">
      <c r="B138" s="146"/>
      <c r="C138" s="147"/>
      <c r="D138" s="156" t="s">
        <v>108</v>
      </c>
      <c r="E138" s="156"/>
      <c r="F138" s="156"/>
      <c r="G138" s="156"/>
      <c r="H138" s="156"/>
      <c r="I138" s="156"/>
      <c r="J138" s="156"/>
      <c r="K138" s="156"/>
      <c r="L138" s="156"/>
      <c r="M138" s="156"/>
      <c r="N138" s="277">
        <f>BK138</f>
        <v>0</v>
      </c>
      <c r="O138" s="278"/>
      <c r="P138" s="278"/>
      <c r="Q138" s="278"/>
      <c r="R138" s="149"/>
      <c r="T138" s="150"/>
      <c r="U138" s="147"/>
      <c r="V138" s="147"/>
      <c r="W138" s="151">
        <f>SUM(W139:W142)</f>
        <v>0</v>
      </c>
      <c r="X138" s="147"/>
      <c r="Y138" s="151">
        <f>SUM(Y139:Y142)</f>
        <v>0.65021200000000001</v>
      </c>
      <c r="Z138" s="147"/>
      <c r="AA138" s="152">
        <f>SUM(AA139:AA142)</f>
        <v>0</v>
      </c>
      <c r="AR138" s="153" t="s">
        <v>24</v>
      </c>
      <c r="AT138" s="154" t="s">
        <v>77</v>
      </c>
      <c r="AU138" s="154" t="s">
        <v>24</v>
      </c>
      <c r="AY138" s="153" t="s">
        <v>149</v>
      </c>
      <c r="BK138" s="155">
        <f>SUM(BK139:BK142)</f>
        <v>0</v>
      </c>
    </row>
    <row r="139" spans="2:65" s="1" customFormat="1" ht="40.15" customHeight="1">
      <c r="B139" s="128"/>
      <c r="C139" s="157" t="s">
        <v>98</v>
      </c>
      <c r="D139" s="157" t="s">
        <v>150</v>
      </c>
      <c r="E139" s="158" t="s">
        <v>158</v>
      </c>
      <c r="F139" s="256" t="s">
        <v>159</v>
      </c>
      <c r="G139" s="256"/>
      <c r="H139" s="256"/>
      <c r="I139" s="256"/>
      <c r="J139" s="159" t="s">
        <v>160</v>
      </c>
      <c r="K139" s="160">
        <v>5</v>
      </c>
      <c r="L139" s="257">
        <v>0</v>
      </c>
      <c r="M139" s="257"/>
      <c r="N139" s="258">
        <f>ROUND(L139*K139,2)</f>
        <v>0</v>
      </c>
      <c r="O139" s="258"/>
      <c r="P139" s="258"/>
      <c r="Q139" s="258"/>
      <c r="R139" s="131"/>
      <c r="T139" s="161" t="s">
        <v>5</v>
      </c>
      <c r="U139" s="45" t="s">
        <v>43</v>
      </c>
      <c r="V139" s="37"/>
      <c r="W139" s="162">
        <f>V139*K139</f>
        <v>0</v>
      </c>
      <c r="X139" s="162">
        <v>4.8430000000000001E-2</v>
      </c>
      <c r="Y139" s="162">
        <f>X139*K139</f>
        <v>0.24215</v>
      </c>
      <c r="Z139" s="162">
        <v>0</v>
      </c>
      <c r="AA139" s="163">
        <f>Z139*K139</f>
        <v>0</v>
      </c>
      <c r="AR139" s="19" t="s">
        <v>154</v>
      </c>
      <c r="AT139" s="19" t="s">
        <v>150</v>
      </c>
      <c r="AU139" s="19" t="s">
        <v>98</v>
      </c>
      <c r="AY139" s="19" t="s">
        <v>149</v>
      </c>
      <c r="BE139" s="102">
        <f>IF(U139="základní",N139,0)</f>
        <v>0</v>
      </c>
      <c r="BF139" s="102">
        <f>IF(U139="snížená",N139,0)</f>
        <v>0</v>
      </c>
      <c r="BG139" s="102">
        <f>IF(U139="zákl. přenesená",N139,0)</f>
        <v>0</v>
      </c>
      <c r="BH139" s="102">
        <f>IF(U139="sníž. přenesená",N139,0)</f>
        <v>0</v>
      </c>
      <c r="BI139" s="102">
        <f>IF(U139="nulová",N139,0)</f>
        <v>0</v>
      </c>
      <c r="BJ139" s="19" t="s">
        <v>24</v>
      </c>
      <c r="BK139" s="102">
        <f>ROUND(L139*K139,2)</f>
        <v>0</v>
      </c>
      <c r="BL139" s="19" t="s">
        <v>154</v>
      </c>
      <c r="BM139" s="19" t="s">
        <v>161</v>
      </c>
    </row>
    <row r="140" spans="2:65" s="1" customFormat="1" ht="40.15" customHeight="1">
      <c r="B140" s="128"/>
      <c r="C140" s="157" t="s">
        <v>162</v>
      </c>
      <c r="D140" s="157" t="s">
        <v>150</v>
      </c>
      <c r="E140" s="158" t="s">
        <v>163</v>
      </c>
      <c r="F140" s="256" t="s">
        <v>164</v>
      </c>
      <c r="G140" s="256"/>
      <c r="H140" s="256"/>
      <c r="I140" s="256"/>
      <c r="J140" s="159" t="s">
        <v>160</v>
      </c>
      <c r="K140" s="160">
        <v>1</v>
      </c>
      <c r="L140" s="257">
        <v>0</v>
      </c>
      <c r="M140" s="257"/>
      <c r="N140" s="258">
        <f>ROUND(L140*K140,2)</f>
        <v>0</v>
      </c>
      <c r="O140" s="258"/>
      <c r="P140" s="258"/>
      <c r="Q140" s="258"/>
      <c r="R140" s="131"/>
      <c r="T140" s="161" t="s">
        <v>5</v>
      </c>
      <c r="U140" s="45" t="s">
        <v>43</v>
      </c>
      <c r="V140" s="37"/>
      <c r="W140" s="162">
        <f>V140*K140</f>
        <v>0</v>
      </c>
      <c r="X140" s="162">
        <v>0.12021</v>
      </c>
      <c r="Y140" s="162">
        <f>X140*K140</f>
        <v>0.12021</v>
      </c>
      <c r="Z140" s="162">
        <v>0</v>
      </c>
      <c r="AA140" s="163">
        <f>Z140*K140</f>
        <v>0</v>
      </c>
      <c r="AR140" s="19" t="s">
        <v>154</v>
      </c>
      <c r="AT140" s="19" t="s">
        <v>150</v>
      </c>
      <c r="AU140" s="19" t="s">
        <v>98</v>
      </c>
      <c r="AY140" s="19" t="s">
        <v>149</v>
      </c>
      <c r="BE140" s="102">
        <f>IF(U140="základní",N140,0)</f>
        <v>0</v>
      </c>
      <c r="BF140" s="102">
        <f>IF(U140="snížená",N140,0)</f>
        <v>0</v>
      </c>
      <c r="BG140" s="102">
        <f>IF(U140="zákl. přenesená",N140,0)</f>
        <v>0</v>
      </c>
      <c r="BH140" s="102">
        <f>IF(U140="sníž. přenesená",N140,0)</f>
        <v>0</v>
      </c>
      <c r="BI140" s="102">
        <f>IF(U140="nulová",N140,0)</f>
        <v>0</v>
      </c>
      <c r="BJ140" s="19" t="s">
        <v>24</v>
      </c>
      <c r="BK140" s="102">
        <f>ROUND(L140*K140,2)</f>
        <v>0</v>
      </c>
      <c r="BL140" s="19" t="s">
        <v>154</v>
      </c>
      <c r="BM140" s="19" t="s">
        <v>165</v>
      </c>
    </row>
    <row r="141" spans="2:65" s="1" customFormat="1" ht="28.9" customHeight="1">
      <c r="B141" s="128"/>
      <c r="C141" s="157" t="s">
        <v>154</v>
      </c>
      <c r="D141" s="157" t="s">
        <v>150</v>
      </c>
      <c r="E141" s="158" t="s">
        <v>166</v>
      </c>
      <c r="F141" s="256" t="s">
        <v>167</v>
      </c>
      <c r="G141" s="256"/>
      <c r="H141" s="256"/>
      <c r="I141" s="256"/>
      <c r="J141" s="159" t="s">
        <v>160</v>
      </c>
      <c r="K141" s="160">
        <v>4</v>
      </c>
      <c r="L141" s="257">
        <v>0</v>
      </c>
      <c r="M141" s="257"/>
      <c r="N141" s="258">
        <f>ROUND(L141*K141,2)</f>
        <v>0</v>
      </c>
      <c r="O141" s="258"/>
      <c r="P141" s="258"/>
      <c r="Q141" s="258"/>
      <c r="R141" s="131"/>
      <c r="T141" s="161" t="s">
        <v>5</v>
      </c>
      <c r="U141" s="45" t="s">
        <v>43</v>
      </c>
      <c r="V141" s="37"/>
      <c r="W141" s="162">
        <f>V141*K141</f>
        <v>0</v>
      </c>
      <c r="X141" s="162">
        <v>1.2178E-2</v>
      </c>
      <c r="Y141" s="162">
        <f>X141*K141</f>
        <v>4.8711999999999998E-2</v>
      </c>
      <c r="Z141" s="162">
        <v>0</v>
      </c>
      <c r="AA141" s="163">
        <f>Z141*K141</f>
        <v>0</v>
      </c>
      <c r="AR141" s="19" t="s">
        <v>154</v>
      </c>
      <c r="AT141" s="19" t="s">
        <v>150</v>
      </c>
      <c r="AU141" s="19" t="s">
        <v>98</v>
      </c>
      <c r="AY141" s="19" t="s">
        <v>149</v>
      </c>
      <c r="BE141" s="102">
        <f>IF(U141="základní",N141,0)</f>
        <v>0</v>
      </c>
      <c r="BF141" s="102">
        <f>IF(U141="snížená",N141,0)</f>
        <v>0</v>
      </c>
      <c r="BG141" s="102">
        <f>IF(U141="zákl. přenesená",N141,0)</f>
        <v>0</v>
      </c>
      <c r="BH141" s="102">
        <f>IF(U141="sníž. přenesená",N141,0)</f>
        <v>0</v>
      </c>
      <c r="BI141" s="102">
        <f>IF(U141="nulová",N141,0)</f>
        <v>0</v>
      </c>
      <c r="BJ141" s="19" t="s">
        <v>24</v>
      </c>
      <c r="BK141" s="102">
        <f>ROUND(L141*K141,2)</f>
        <v>0</v>
      </c>
      <c r="BL141" s="19" t="s">
        <v>154</v>
      </c>
      <c r="BM141" s="19" t="s">
        <v>168</v>
      </c>
    </row>
    <row r="142" spans="2:65" s="1" customFormat="1" ht="28.9" customHeight="1">
      <c r="B142" s="128"/>
      <c r="C142" s="157" t="s">
        <v>169</v>
      </c>
      <c r="D142" s="157" t="s">
        <v>150</v>
      </c>
      <c r="E142" s="158" t="s">
        <v>170</v>
      </c>
      <c r="F142" s="256" t="s">
        <v>171</v>
      </c>
      <c r="G142" s="256"/>
      <c r="H142" s="256"/>
      <c r="I142" s="256"/>
      <c r="J142" s="159" t="s">
        <v>160</v>
      </c>
      <c r="K142" s="160">
        <v>10</v>
      </c>
      <c r="L142" s="257">
        <v>0</v>
      </c>
      <c r="M142" s="257"/>
      <c r="N142" s="258">
        <f>ROUND(L142*K142,2)</f>
        <v>0</v>
      </c>
      <c r="O142" s="258"/>
      <c r="P142" s="258"/>
      <c r="Q142" s="258"/>
      <c r="R142" s="131"/>
      <c r="T142" s="161" t="s">
        <v>5</v>
      </c>
      <c r="U142" s="45" t="s">
        <v>43</v>
      </c>
      <c r="V142" s="37"/>
      <c r="W142" s="162">
        <f>V142*K142</f>
        <v>0</v>
      </c>
      <c r="X142" s="162">
        <v>2.3914000000000001E-2</v>
      </c>
      <c r="Y142" s="162">
        <f>X142*K142</f>
        <v>0.23914000000000002</v>
      </c>
      <c r="Z142" s="162">
        <v>0</v>
      </c>
      <c r="AA142" s="163">
        <f>Z142*K142</f>
        <v>0</v>
      </c>
      <c r="AR142" s="19" t="s">
        <v>154</v>
      </c>
      <c r="AT142" s="19" t="s">
        <v>150</v>
      </c>
      <c r="AU142" s="19" t="s">
        <v>98</v>
      </c>
      <c r="AY142" s="19" t="s">
        <v>149</v>
      </c>
      <c r="BE142" s="102">
        <f>IF(U142="základní",N142,0)</f>
        <v>0</v>
      </c>
      <c r="BF142" s="102">
        <f>IF(U142="snížená",N142,0)</f>
        <v>0</v>
      </c>
      <c r="BG142" s="102">
        <f>IF(U142="zákl. přenesená",N142,0)</f>
        <v>0</v>
      </c>
      <c r="BH142" s="102">
        <f>IF(U142="sníž. přenesená",N142,0)</f>
        <v>0</v>
      </c>
      <c r="BI142" s="102">
        <f>IF(U142="nulová",N142,0)</f>
        <v>0</v>
      </c>
      <c r="BJ142" s="19" t="s">
        <v>24</v>
      </c>
      <c r="BK142" s="102">
        <f>ROUND(L142*K142,2)</f>
        <v>0</v>
      </c>
      <c r="BL142" s="19" t="s">
        <v>154</v>
      </c>
      <c r="BM142" s="19" t="s">
        <v>172</v>
      </c>
    </row>
    <row r="143" spans="2:65" s="9" customFormat="1" ht="29.85" customHeight="1">
      <c r="B143" s="146"/>
      <c r="C143" s="147"/>
      <c r="D143" s="156" t="s">
        <v>109</v>
      </c>
      <c r="E143" s="156"/>
      <c r="F143" s="156"/>
      <c r="G143" s="156"/>
      <c r="H143" s="156"/>
      <c r="I143" s="156"/>
      <c r="J143" s="156"/>
      <c r="K143" s="156"/>
      <c r="L143" s="156"/>
      <c r="M143" s="156"/>
      <c r="N143" s="268">
        <f>BK143</f>
        <v>0</v>
      </c>
      <c r="O143" s="269"/>
      <c r="P143" s="269"/>
      <c r="Q143" s="269"/>
      <c r="R143" s="149"/>
      <c r="T143" s="150"/>
      <c r="U143" s="147"/>
      <c r="V143" s="147"/>
      <c r="W143" s="151">
        <f>SUM(W144:W145)</f>
        <v>0</v>
      </c>
      <c r="X143" s="147"/>
      <c r="Y143" s="151">
        <f>SUM(Y144:Y145)</f>
        <v>0.29284500000000002</v>
      </c>
      <c r="Z143" s="147"/>
      <c r="AA143" s="152">
        <f>SUM(AA144:AA145)</f>
        <v>0</v>
      </c>
      <c r="AR143" s="153" t="s">
        <v>24</v>
      </c>
      <c r="AT143" s="154" t="s">
        <v>77</v>
      </c>
      <c r="AU143" s="154" t="s">
        <v>24</v>
      </c>
      <c r="AY143" s="153" t="s">
        <v>149</v>
      </c>
      <c r="BK143" s="155">
        <f>SUM(BK144:BK145)</f>
        <v>0</v>
      </c>
    </row>
    <row r="144" spans="2:65" s="1" customFormat="1" ht="28.9" customHeight="1">
      <c r="B144" s="128"/>
      <c r="C144" s="157" t="s">
        <v>173</v>
      </c>
      <c r="D144" s="157" t="s">
        <v>150</v>
      </c>
      <c r="E144" s="158" t="s">
        <v>174</v>
      </c>
      <c r="F144" s="256" t="s">
        <v>175</v>
      </c>
      <c r="G144" s="256"/>
      <c r="H144" s="256"/>
      <c r="I144" s="256"/>
      <c r="J144" s="159" t="s">
        <v>153</v>
      </c>
      <c r="K144" s="160">
        <v>0.125</v>
      </c>
      <c r="L144" s="257">
        <v>0</v>
      </c>
      <c r="M144" s="257"/>
      <c r="N144" s="258">
        <f>ROUND(L144*K144,2)</f>
        <v>0</v>
      </c>
      <c r="O144" s="258"/>
      <c r="P144" s="258"/>
      <c r="Q144" s="258"/>
      <c r="R144" s="131"/>
      <c r="T144" s="161" t="s">
        <v>5</v>
      </c>
      <c r="U144" s="45" t="s">
        <v>43</v>
      </c>
      <c r="V144" s="37"/>
      <c r="W144" s="162">
        <f>V144*K144</f>
        <v>0</v>
      </c>
      <c r="X144" s="162">
        <v>2.3427600000000002</v>
      </c>
      <c r="Y144" s="162">
        <f>X144*K144</f>
        <v>0.29284500000000002</v>
      </c>
      <c r="Z144" s="162">
        <v>0</v>
      </c>
      <c r="AA144" s="163">
        <f>Z144*K144</f>
        <v>0</v>
      </c>
      <c r="AR144" s="19" t="s">
        <v>154</v>
      </c>
      <c r="AT144" s="19" t="s">
        <v>150</v>
      </c>
      <c r="AU144" s="19" t="s">
        <v>98</v>
      </c>
      <c r="AY144" s="19" t="s">
        <v>149</v>
      </c>
      <c r="BE144" s="102">
        <f>IF(U144="základní",N144,0)</f>
        <v>0</v>
      </c>
      <c r="BF144" s="102">
        <f>IF(U144="snížená",N144,0)</f>
        <v>0</v>
      </c>
      <c r="BG144" s="102">
        <f>IF(U144="zákl. přenesená",N144,0)</f>
        <v>0</v>
      </c>
      <c r="BH144" s="102">
        <f>IF(U144="sníž. přenesená",N144,0)</f>
        <v>0</v>
      </c>
      <c r="BI144" s="102">
        <f>IF(U144="nulová",N144,0)</f>
        <v>0</v>
      </c>
      <c r="BJ144" s="19" t="s">
        <v>24</v>
      </c>
      <c r="BK144" s="102">
        <f>ROUND(L144*K144,2)</f>
        <v>0</v>
      </c>
      <c r="BL144" s="19" t="s">
        <v>154</v>
      </c>
      <c r="BM144" s="19" t="s">
        <v>176</v>
      </c>
    </row>
    <row r="145" spans="2:65" s="10" customFormat="1" ht="20.45" customHeight="1">
      <c r="B145" s="164"/>
      <c r="C145" s="165"/>
      <c r="D145" s="165"/>
      <c r="E145" s="166" t="s">
        <v>5</v>
      </c>
      <c r="F145" s="259" t="s">
        <v>177</v>
      </c>
      <c r="G145" s="260"/>
      <c r="H145" s="260"/>
      <c r="I145" s="260"/>
      <c r="J145" s="165"/>
      <c r="K145" s="167">
        <v>0.125</v>
      </c>
      <c r="L145" s="165"/>
      <c r="M145" s="165"/>
      <c r="N145" s="165"/>
      <c r="O145" s="165"/>
      <c r="P145" s="165"/>
      <c r="Q145" s="165"/>
      <c r="R145" s="168"/>
      <c r="T145" s="169"/>
      <c r="U145" s="165"/>
      <c r="V145" s="165"/>
      <c r="W145" s="165"/>
      <c r="X145" s="165"/>
      <c r="Y145" s="165"/>
      <c r="Z145" s="165"/>
      <c r="AA145" s="170"/>
      <c r="AT145" s="171" t="s">
        <v>157</v>
      </c>
      <c r="AU145" s="171" t="s">
        <v>98</v>
      </c>
      <c r="AV145" s="10" t="s">
        <v>98</v>
      </c>
      <c r="AW145" s="10" t="s">
        <v>36</v>
      </c>
      <c r="AX145" s="10" t="s">
        <v>24</v>
      </c>
      <c r="AY145" s="171" t="s">
        <v>149</v>
      </c>
    </row>
    <row r="146" spans="2:65" s="9" customFormat="1" ht="29.85" customHeight="1">
      <c r="B146" s="146"/>
      <c r="C146" s="147"/>
      <c r="D146" s="156" t="s">
        <v>110</v>
      </c>
      <c r="E146" s="156"/>
      <c r="F146" s="156"/>
      <c r="G146" s="156"/>
      <c r="H146" s="156"/>
      <c r="I146" s="156"/>
      <c r="J146" s="156"/>
      <c r="K146" s="156"/>
      <c r="L146" s="156"/>
      <c r="M146" s="156"/>
      <c r="N146" s="277">
        <f>BK146</f>
        <v>0</v>
      </c>
      <c r="O146" s="278"/>
      <c r="P146" s="278"/>
      <c r="Q146" s="278"/>
      <c r="R146" s="149"/>
      <c r="T146" s="150"/>
      <c r="U146" s="147"/>
      <c r="V146" s="147"/>
      <c r="W146" s="151">
        <f>SUM(W147:W160)</f>
        <v>0</v>
      </c>
      <c r="X146" s="147"/>
      <c r="Y146" s="151">
        <f>SUM(Y147:Y160)</f>
        <v>3.2506895</v>
      </c>
      <c r="Z146" s="147"/>
      <c r="AA146" s="152">
        <f>SUM(AA147:AA160)</f>
        <v>0</v>
      </c>
      <c r="AR146" s="153" t="s">
        <v>24</v>
      </c>
      <c r="AT146" s="154" t="s">
        <v>77</v>
      </c>
      <c r="AU146" s="154" t="s">
        <v>24</v>
      </c>
      <c r="AY146" s="153" t="s">
        <v>149</v>
      </c>
      <c r="BK146" s="155">
        <f>SUM(BK147:BK160)</f>
        <v>0</v>
      </c>
    </row>
    <row r="147" spans="2:65" s="1" customFormat="1" ht="28.9" customHeight="1">
      <c r="B147" s="128"/>
      <c r="C147" s="157" t="s">
        <v>178</v>
      </c>
      <c r="D147" s="157" t="s">
        <v>150</v>
      </c>
      <c r="E147" s="158" t="s">
        <v>179</v>
      </c>
      <c r="F147" s="256" t="s">
        <v>180</v>
      </c>
      <c r="G147" s="256"/>
      <c r="H147" s="256"/>
      <c r="I147" s="256"/>
      <c r="J147" s="159" t="s">
        <v>181</v>
      </c>
      <c r="K147" s="160">
        <v>5.6849999999999996</v>
      </c>
      <c r="L147" s="257">
        <v>0</v>
      </c>
      <c r="M147" s="257"/>
      <c r="N147" s="258">
        <f>ROUND(L147*K147,2)</f>
        <v>0</v>
      </c>
      <c r="O147" s="258"/>
      <c r="P147" s="258"/>
      <c r="Q147" s="258"/>
      <c r="R147" s="131"/>
      <c r="T147" s="161" t="s">
        <v>5</v>
      </c>
      <c r="U147" s="45" t="s">
        <v>43</v>
      </c>
      <c r="V147" s="37"/>
      <c r="W147" s="162">
        <f>V147*K147</f>
        <v>0</v>
      </c>
      <c r="X147" s="162">
        <v>0.04</v>
      </c>
      <c r="Y147" s="162">
        <f>X147*K147</f>
        <v>0.22739999999999999</v>
      </c>
      <c r="Z147" s="162">
        <v>0</v>
      </c>
      <c r="AA147" s="163">
        <f>Z147*K147</f>
        <v>0</v>
      </c>
      <c r="AR147" s="19" t="s">
        <v>154</v>
      </c>
      <c r="AT147" s="19" t="s">
        <v>150</v>
      </c>
      <c r="AU147" s="19" t="s">
        <v>98</v>
      </c>
      <c r="AY147" s="19" t="s">
        <v>149</v>
      </c>
      <c r="BE147" s="102">
        <f>IF(U147="základní",N147,0)</f>
        <v>0</v>
      </c>
      <c r="BF147" s="102">
        <f>IF(U147="snížená",N147,0)</f>
        <v>0</v>
      </c>
      <c r="BG147" s="102">
        <f>IF(U147="zákl. přenesená",N147,0)</f>
        <v>0</v>
      </c>
      <c r="BH147" s="102">
        <f>IF(U147="sníž. přenesená",N147,0)</f>
        <v>0</v>
      </c>
      <c r="BI147" s="102">
        <f>IF(U147="nulová",N147,0)</f>
        <v>0</v>
      </c>
      <c r="BJ147" s="19" t="s">
        <v>24</v>
      </c>
      <c r="BK147" s="102">
        <f>ROUND(L147*K147,2)</f>
        <v>0</v>
      </c>
      <c r="BL147" s="19" t="s">
        <v>154</v>
      </c>
      <c r="BM147" s="19" t="s">
        <v>182</v>
      </c>
    </row>
    <row r="148" spans="2:65" s="10" customFormat="1" ht="20.45" customHeight="1">
      <c r="B148" s="164"/>
      <c r="C148" s="165"/>
      <c r="D148" s="165"/>
      <c r="E148" s="166" t="s">
        <v>5</v>
      </c>
      <c r="F148" s="259" t="s">
        <v>183</v>
      </c>
      <c r="G148" s="260"/>
      <c r="H148" s="260"/>
      <c r="I148" s="260"/>
      <c r="J148" s="165"/>
      <c r="K148" s="167">
        <v>2.2050000000000001</v>
      </c>
      <c r="L148" s="165"/>
      <c r="M148" s="165"/>
      <c r="N148" s="165"/>
      <c r="O148" s="165"/>
      <c r="P148" s="165"/>
      <c r="Q148" s="165"/>
      <c r="R148" s="168"/>
      <c r="T148" s="169"/>
      <c r="U148" s="165"/>
      <c r="V148" s="165"/>
      <c r="W148" s="165"/>
      <c r="X148" s="165"/>
      <c r="Y148" s="165"/>
      <c r="Z148" s="165"/>
      <c r="AA148" s="170"/>
      <c r="AT148" s="171" t="s">
        <v>157</v>
      </c>
      <c r="AU148" s="171" t="s">
        <v>98</v>
      </c>
      <c r="AV148" s="10" t="s">
        <v>98</v>
      </c>
      <c r="AW148" s="10" t="s">
        <v>36</v>
      </c>
      <c r="AX148" s="10" t="s">
        <v>78</v>
      </c>
      <c r="AY148" s="171" t="s">
        <v>149</v>
      </c>
    </row>
    <row r="149" spans="2:65" s="10" customFormat="1" ht="20.45" customHeight="1">
      <c r="B149" s="164"/>
      <c r="C149" s="165"/>
      <c r="D149" s="165"/>
      <c r="E149" s="166" t="s">
        <v>5</v>
      </c>
      <c r="F149" s="261" t="s">
        <v>184</v>
      </c>
      <c r="G149" s="262"/>
      <c r="H149" s="262"/>
      <c r="I149" s="262"/>
      <c r="J149" s="165"/>
      <c r="K149" s="167">
        <v>3.48</v>
      </c>
      <c r="L149" s="165"/>
      <c r="M149" s="165"/>
      <c r="N149" s="165"/>
      <c r="O149" s="165"/>
      <c r="P149" s="165"/>
      <c r="Q149" s="165"/>
      <c r="R149" s="168"/>
      <c r="T149" s="169"/>
      <c r="U149" s="165"/>
      <c r="V149" s="165"/>
      <c r="W149" s="165"/>
      <c r="X149" s="165"/>
      <c r="Y149" s="165"/>
      <c r="Z149" s="165"/>
      <c r="AA149" s="170"/>
      <c r="AT149" s="171" t="s">
        <v>157</v>
      </c>
      <c r="AU149" s="171" t="s">
        <v>98</v>
      </c>
      <c r="AV149" s="10" t="s">
        <v>98</v>
      </c>
      <c r="AW149" s="10" t="s">
        <v>36</v>
      </c>
      <c r="AX149" s="10" t="s">
        <v>78</v>
      </c>
      <c r="AY149" s="171" t="s">
        <v>149</v>
      </c>
    </row>
    <row r="150" spans="2:65" s="11" customFormat="1" ht="20.45" customHeight="1">
      <c r="B150" s="172"/>
      <c r="C150" s="173"/>
      <c r="D150" s="173"/>
      <c r="E150" s="174" t="s">
        <v>5</v>
      </c>
      <c r="F150" s="263" t="s">
        <v>185</v>
      </c>
      <c r="G150" s="264"/>
      <c r="H150" s="264"/>
      <c r="I150" s="264"/>
      <c r="J150" s="173"/>
      <c r="K150" s="175">
        <v>5.6849999999999996</v>
      </c>
      <c r="L150" s="173"/>
      <c r="M150" s="173"/>
      <c r="N150" s="173"/>
      <c r="O150" s="173"/>
      <c r="P150" s="173"/>
      <c r="Q150" s="173"/>
      <c r="R150" s="176"/>
      <c r="T150" s="177"/>
      <c r="U150" s="173"/>
      <c r="V150" s="173"/>
      <c r="W150" s="173"/>
      <c r="X150" s="173"/>
      <c r="Y150" s="173"/>
      <c r="Z150" s="173"/>
      <c r="AA150" s="178"/>
      <c r="AT150" s="179" t="s">
        <v>157</v>
      </c>
      <c r="AU150" s="179" t="s">
        <v>98</v>
      </c>
      <c r="AV150" s="11" t="s">
        <v>154</v>
      </c>
      <c r="AW150" s="11" t="s">
        <v>36</v>
      </c>
      <c r="AX150" s="11" t="s">
        <v>24</v>
      </c>
      <c r="AY150" s="179" t="s">
        <v>149</v>
      </c>
    </row>
    <row r="151" spans="2:65" s="1" customFormat="1" ht="28.9" customHeight="1">
      <c r="B151" s="128"/>
      <c r="C151" s="157" t="s">
        <v>186</v>
      </c>
      <c r="D151" s="157" t="s">
        <v>150</v>
      </c>
      <c r="E151" s="158" t="s">
        <v>187</v>
      </c>
      <c r="F151" s="256" t="s">
        <v>188</v>
      </c>
      <c r="G151" s="256"/>
      <c r="H151" s="256"/>
      <c r="I151" s="256"/>
      <c r="J151" s="159" t="s">
        <v>181</v>
      </c>
      <c r="K151" s="160">
        <v>5.6849999999999996</v>
      </c>
      <c r="L151" s="257">
        <v>0</v>
      </c>
      <c r="M151" s="257"/>
      <c r="N151" s="258">
        <f>ROUND(L151*K151,2)</f>
        <v>0</v>
      </c>
      <c r="O151" s="258"/>
      <c r="P151" s="258"/>
      <c r="Q151" s="258"/>
      <c r="R151" s="131"/>
      <c r="T151" s="161" t="s">
        <v>5</v>
      </c>
      <c r="U151" s="45" t="s">
        <v>43</v>
      </c>
      <c r="V151" s="37"/>
      <c r="W151" s="162">
        <f>V151*K151</f>
        <v>0</v>
      </c>
      <c r="X151" s="162">
        <v>3.0000000000000001E-3</v>
      </c>
      <c r="Y151" s="162">
        <f>X151*K151</f>
        <v>1.7055000000000001E-2</v>
      </c>
      <c r="Z151" s="162">
        <v>0</v>
      </c>
      <c r="AA151" s="163">
        <f>Z151*K151</f>
        <v>0</v>
      </c>
      <c r="AR151" s="19" t="s">
        <v>154</v>
      </c>
      <c r="AT151" s="19" t="s">
        <v>150</v>
      </c>
      <c r="AU151" s="19" t="s">
        <v>98</v>
      </c>
      <c r="AY151" s="19" t="s">
        <v>149</v>
      </c>
      <c r="BE151" s="102">
        <f>IF(U151="základní",N151,0)</f>
        <v>0</v>
      </c>
      <c r="BF151" s="102">
        <f>IF(U151="snížená",N151,0)</f>
        <v>0</v>
      </c>
      <c r="BG151" s="102">
        <f>IF(U151="zákl. přenesená",N151,0)</f>
        <v>0</v>
      </c>
      <c r="BH151" s="102">
        <f>IF(U151="sníž. přenesená",N151,0)</f>
        <v>0</v>
      </c>
      <c r="BI151" s="102">
        <f>IF(U151="nulová",N151,0)</f>
        <v>0</v>
      </c>
      <c r="BJ151" s="19" t="s">
        <v>24</v>
      </c>
      <c r="BK151" s="102">
        <f>ROUND(L151*K151,2)</f>
        <v>0</v>
      </c>
      <c r="BL151" s="19" t="s">
        <v>154</v>
      </c>
      <c r="BM151" s="19" t="s">
        <v>189</v>
      </c>
    </row>
    <row r="152" spans="2:65" s="1" customFormat="1" ht="28.9" customHeight="1">
      <c r="B152" s="128"/>
      <c r="C152" s="157" t="s">
        <v>190</v>
      </c>
      <c r="D152" s="157" t="s">
        <v>150</v>
      </c>
      <c r="E152" s="158" t="s">
        <v>191</v>
      </c>
      <c r="F152" s="256" t="s">
        <v>192</v>
      </c>
      <c r="G152" s="256"/>
      <c r="H152" s="256"/>
      <c r="I152" s="256"/>
      <c r="J152" s="159" t="s">
        <v>181</v>
      </c>
      <c r="K152" s="160">
        <v>5.6849999999999996</v>
      </c>
      <c r="L152" s="257">
        <v>0</v>
      </c>
      <c r="M152" s="257"/>
      <c r="N152" s="258">
        <f>ROUND(L152*K152,2)</f>
        <v>0</v>
      </c>
      <c r="O152" s="258"/>
      <c r="P152" s="258"/>
      <c r="Q152" s="258"/>
      <c r="R152" s="131"/>
      <c r="T152" s="161" t="s">
        <v>5</v>
      </c>
      <c r="U152" s="45" t="s">
        <v>43</v>
      </c>
      <c r="V152" s="37"/>
      <c r="W152" s="162">
        <f>V152*K152</f>
        <v>0</v>
      </c>
      <c r="X152" s="162">
        <v>3.8899999999999997E-2</v>
      </c>
      <c r="Y152" s="162">
        <f>X152*K152</f>
        <v>0.22114649999999997</v>
      </c>
      <c r="Z152" s="162">
        <v>0</v>
      </c>
      <c r="AA152" s="163">
        <f>Z152*K152</f>
        <v>0</v>
      </c>
      <c r="AR152" s="19" t="s">
        <v>154</v>
      </c>
      <c r="AT152" s="19" t="s">
        <v>150</v>
      </c>
      <c r="AU152" s="19" t="s">
        <v>98</v>
      </c>
      <c r="AY152" s="19" t="s">
        <v>149</v>
      </c>
      <c r="BE152" s="102">
        <f>IF(U152="základní",N152,0)</f>
        <v>0</v>
      </c>
      <c r="BF152" s="102">
        <f>IF(U152="snížená",N152,0)</f>
        <v>0</v>
      </c>
      <c r="BG152" s="102">
        <f>IF(U152="zákl. přenesená",N152,0)</f>
        <v>0</v>
      </c>
      <c r="BH152" s="102">
        <f>IF(U152="sníž. přenesená",N152,0)</f>
        <v>0</v>
      </c>
      <c r="BI152" s="102">
        <f>IF(U152="nulová",N152,0)</f>
        <v>0</v>
      </c>
      <c r="BJ152" s="19" t="s">
        <v>24</v>
      </c>
      <c r="BK152" s="102">
        <f>ROUND(L152*K152,2)</f>
        <v>0</v>
      </c>
      <c r="BL152" s="19" t="s">
        <v>154</v>
      </c>
      <c r="BM152" s="19" t="s">
        <v>193</v>
      </c>
    </row>
    <row r="153" spans="2:65" s="10" customFormat="1" ht="20.45" customHeight="1">
      <c r="B153" s="164"/>
      <c r="C153" s="165"/>
      <c r="D153" s="165"/>
      <c r="E153" s="166" t="s">
        <v>5</v>
      </c>
      <c r="F153" s="259" t="s">
        <v>183</v>
      </c>
      <c r="G153" s="260"/>
      <c r="H153" s="260"/>
      <c r="I153" s="260"/>
      <c r="J153" s="165"/>
      <c r="K153" s="167">
        <v>2.2050000000000001</v>
      </c>
      <c r="L153" s="165"/>
      <c r="M153" s="165"/>
      <c r="N153" s="165"/>
      <c r="O153" s="165"/>
      <c r="P153" s="165"/>
      <c r="Q153" s="165"/>
      <c r="R153" s="168"/>
      <c r="T153" s="169"/>
      <c r="U153" s="165"/>
      <c r="V153" s="165"/>
      <c r="W153" s="165"/>
      <c r="X153" s="165"/>
      <c r="Y153" s="165"/>
      <c r="Z153" s="165"/>
      <c r="AA153" s="170"/>
      <c r="AT153" s="171" t="s">
        <v>157</v>
      </c>
      <c r="AU153" s="171" t="s">
        <v>98</v>
      </c>
      <c r="AV153" s="10" t="s">
        <v>98</v>
      </c>
      <c r="AW153" s="10" t="s">
        <v>36</v>
      </c>
      <c r="AX153" s="10" t="s">
        <v>78</v>
      </c>
      <c r="AY153" s="171" t="s">
        <v>149</v>
      </c>
    </row>
    <row r="154" spans="2:65" s="10" customFormat="1" ht="20.45" customHeight="1">
      <c r="B154" s="164"/>
      <c r="C154" s="165"/>
      <c r="D154" s="165"/>
      <c r="E154" s="166" t="s">
        <v>5</v>
      </c>
      <c r="F154" s="261" t="s">
        <v>184</v>
      </c>
      <c r="G154" s="262"/>
      <c r="H154" s="262"/>
      <c r="I154" s="262"/>
      <c r="J154" s="165"/>
      <c r="K154" s="167">
        <v>3.48</v>
      </c>
      <c r="L154" s="165"/>
      <c r="M154" s="165"/>
      <c r="N154" s="165"/>
      <c r="O154" s="165"/>
      <c r="P154" s="165"/>
      <c r="Q154" s="165"/>
      <c r="R154" s="168"/>
      <c r="T154" s="169"/>
      <c r="U154" s="165"/>
      <c r="V154" s="165"/>
      <c r="W154" s="165"/>
      <c r="X154" s="165"/>
      <c r="Y154" s="165"/>
      <c r="Z154" s="165"/>
      <c r="AA154" s="170"/>
      <c r="AT154" s="171" t="s">
        <v>157</v>
      </c>
      <c r="AU154" s="171" t="s">
        <v>98</v>
      </c>
      <c r="AV154" s="10" t="s">
        <v>98</v>
      </c>
      <c r="AW154" s="10" t="s">
        <v>36</v>
      </c>
      <c r="AX154" s="10" t="s">
        <v>78</v>
      </c>
      <c r="AY154" s="171" t="s">
        <v>149</v>
      </c>
    </row>
    <row r="155" spans="2:65" s="11" customFormat="1" ht="20.45" customHeight="1">
      <c r="B155" s="172"/>
      <c r="C155" s="173"/>
      <c r="D155" s="173"/>
      <c r="E155" s="174" t="s">
        <v>5</v>
      </c>
      <c r="F155" s="263" t="s">
        <v>185</v>
      </c>
      <c r="G155" s="264"/>
      <c r="H155" s="264"/>
      <c r="I155" s="264"/>
      <c r="J155" s="173"/>
      <c r="K155" s="175">
        <v>5.6849999999999996</v>
      </c>
      <c r="L155" s="173"/>
      <c r="M155" s="173"/>
      <c r="N155" s="173"/>
      <c r="O155" s="173"/>
      <c r="P155" s="173"/>
      <c r="Q155" s="173"/>
      <c r="R155" s="176"/>
      <c r="T155" s="177"/>
      <c r="U155" s="173"/>
      <c r="V155" s="173"/>
      <c r="W155" s="173"/>
      <c r="X155" s="173"/>
      <c r="Y155" s="173"/>
      <c r="Z155" s="173"/>
      <c r="AA155" s="178"/>
      <c r="AT155" s="179" t="s">
        <v>157</v>
      </c>
      <c r="AU155" s="179" t="s">
        <v>98</v>
      </c>
      <c r="AV155" s="11" t="s">
        <v>154</v>
      </c>
      <c r="AW155" s="11" t="s">
        <v>36</v>
      </c>
      <c r="AX155" s="11" t="s">
        <v>24</v>
      </c>
      <c r="AY155" s="179" t="s">
        <v>149</v>
      </c>
    </row>
    <row r="156" spans="2:65" s="1" customFormat="1" ht="28.9" customHeight="1">
      <c r="B156" s="128"/>
      <c r="C156" s="157" t="s">
        <v>27</v>
      </c>
      <c r="D156" s="157" t="s">
        <v>150</v>
      </c>
      <c r="E156" s="158" t="s">
        <v>194</v>
      </c>
      <c r="F156" s="256" t="s">
        <v>195</v>
      </c>
      <c r="G156" s="256"/>
      <c r="H156" s="256"/>
      <c r="I156" s="256"/>
      <c r="J156" s="159" t="s">
        <v>160</v>
      </c>
      <c r="K156" s="160">
        <v>38</v>
      </c>
      <c r="L156" s="257">
        <v>0</v>
      </c>
      <c r="M156" s="257"/>
      <c r="N156" s="258">
        <f>ROUND(L156*K156,2)</f>
        <v>0</v>
      </c>
      <c r="O156" s="258"/>
      <c r="P156" s="258"/>
      <c r="Q156" s="258"/>
      <c r="R156" s="131"/>
      <c r="T156" s="161" t="s">
        <v>5</v>
      </c>
      <c r="U156" s="45" t="s">
        <v>43</v>
      </c>
      <c r="V156" s="37"/>
      <c r="W156" s="162">
        <f>V156*K156</f>
        <v>0</v>
      </c>
      <c r="X156" s="162">
        <v>3.7599999999999999E-3</v>
      </c>
      <c r="Y156" s="162">
        <f>X156*K156</f>
        <v>0.14288000000000001</v>
      </c>
      <c r="Z156" s="162">
        <v>0</v>
      </c>
      <c r="AA156" s="163">
        <f>Z156*K156</f>
        <v>0</v>
      </c>
      <c r="AR156" s="19" t="s">
        <v>154</v>
      </c>
      <c r="AT156" s="19" t="s">
        <v>150</v>
      </c>
      <c r="AU156" s="19" t="s">
        <v>98</v>
      </c>
      <c r="AY156" s="19" t="s">
        <v>149</v>
      </c>
      <c r="BE156" s="102">
        <f>IF(U156="základní",N156,0)</f>
        <v>0</v>
      </c>
      <c r="BF156" s="102">
        <f>IF(U156="snížená",N156,0)</f>
        <v>0</v>
      </c>
      <c r="BG156" s="102">
        <f>IF(U156="zákl. přenesená",N156,0)</f>
        <v>0</v>
      </c>
      <c r="BH156" s="102">
        <f>IF(U156="sníž. přenesená",N156,0)</f>
        <v>0</v>
      </c>
      <c r="BI156" s="102">
        <f>IF(U156="nulová",N156,0)</f>
        <v>0</v>
      </c>
      <c r="BJ156" s="19" t="s">
        <v>24</v>
      </c>
      <c r="BK156" s="102">
        <f>ROUND(L156*K156,2)</f>
        <v>0</v>
      </c>
      <c r="BL156" s="19" t="s">
        <v>154</v>
      </c>
      <c r="BM156" s="19" t="s">
        <v>196</v>
      </c>
    </row>
    <row r="157" spans="2:65" s="10" customFormat="1" ht="20.45" customHeight="1">
      <c r="B157" s="164"/>
      <c r="C157" s="165"/>
      <c r="D157" s="165"/>
      <c r="E157" s="166" t="s">
        <v>5</v>
      </c>
      <c r="F157" s="259" t="s">
        <v>197</v>
      </c>
      <c r="G157" s="260"/>
      <c r="H157" s="260"/>
      <c r="I157" s="260"/>
      <c r="J157" s="165"/>
      <c r="K157" s="167">
        <v>38</v>
      </c>
      <c r="L157" s="165"/>
      <c r="M157" s="165"/>
      <c r="N157" s="165"/>
      <c r="O157" s="165"/>
      <c r="P157" s="165"/>
      <c r="Q157" s="165"/>
      <c r="R157" s="168"/>
      <c r="T157" s="169"/>
      <c r="U157" s="165"/>
      <c r="V157" s="165"/>
      <c r="W157" s="165"/>
      <c r="X157" s="165"/>
      <c r="Y157" s="165"/>
      <c r="Z157" s="165"/>
      <c r="AA157" s="170"/>
      <c r="AT157" s="171" t="s">
        <v>157</v>
      </c>
      <c r="AU157" s="171" t="s">
        <v>98</v>
      </c>
      <c r="AV157" s="10" t="s">
        <v>98</v>
      </c>
      <c r="AW157" s="10" t="s">
        <v>36</v>
      </c>
      <c r="AX157" s="10" t="s">
        <v>24</v>
      </c>
      <c r="AY157" s="171" t="s">
        <v>149</v>
      </c>
    </row>
    <row r="158" spans="2:65" s="1" customFormat="1" ht="28.9" customHeight="1">
      <c r="B158" s="128"/>
      <c r="C158" s="157" t="s">
        <v>198</v>
      </c>
      <c r="D158" s="157" t="s">
        <v>150</v>
      </c>
      <c r="E158" s="158" t="s">
        <v>199</v>
      </c>
      <c r="F158" s="256" t="s">
        <v>200</v>
      </c>
      <c r="G158" s="256"/>
      <c r="H158" s="256"/>
      <c r="I158" s="256"/>
      <c r="J158" s="159" t="s">
        <v>160</v>
      </c>
      <c r="K158" s="160">
        <v>2</v>
      </c>
      <c r="L158" s="257">
        <v>0</v>
      </c>
      <c r="M158" s="257"/>
      <c r="N158" s="258">
        <f>ROUND(L158*K158,2)</f>
        <v>0</v>
      </c>
      <c r="O158" s="258"/>
      <c r="P158" s="258"/>
      <c r="Q158" s="258"/>
      <c r="R158" s="131"/>
      <c r="T158" s="161" t="s">
        <v>5</v>
      </c>
      <c r="U158" s="45" t="s">
        <v>43</v>
      </c>
      <c r="V158" s="37"/>
      <c r="W158" s="162">
        <f>V158*K158</f>
        <v>0</v>
      </c>
      <c r="X158" s="162">
        <v>1.0200000000000001E-2</v>
      </c>
      <c r="Y158" s="162">
        <f>X158*K158</f>
        <v>2.0400000000000001E-2</v>
      </c>
      <c r="Z158" s="162">
        <v>0</v>
      </c>
      <c r="AA158" s="163">
        <f>Z158*K158</f>
        <v>0</v>
      </c>
      <c r="AR158" s="19" t="s">
        <v>154</v>
      </c>
      <c r="AT158" s="19" t="s">
        <v>150</v>
      </c>
      <c r="AU158" s="19" t="s">
        <v>98</v>
      </c>
      <c r="AY158" s="19" t="s">
        <v>149</v>
      </c>
      <c r="BE158" s="102">
        <f>IF(U158="základní",N158,0)</f>
        <v>0</v>
      </c>
      <c r="BF158" s="102">
        <f>IF(U158="snížená",N158,0)</f>
        <v>0</v>
      </c>
      <c r="BG158" s="102">
        <f>IF(U158="zákl. přenesená",N158,0)</f>
        <v>0</v>
      </c>
      <c r="BH158" s="102">
        <f>IF(U158="sníž. přenesená",N158,0)</f>
        <v>0</v>
      </c>
      <c r="BI158" s="102">
        <f>IF(U158="nulová",N158,0)</f>
        <v>0</v>
      </c>
      <c r="BJ158" s="19" t="s">
        <v>24</v>
      </c>
      <c r="BK158" s="102">
        <f>ROUND(L158*K158,2)</f>
        <v>0</v>
      </c>
      <c r="BL158" s="19" t="s">
        <v>154</v>
      </c>
      <c r="BM158" s="19" t="s">
        <v>201</v>
      </c>
    </row>
    <row r="159" spans="2:65" s="1" customFormat="1" ht="28.9" customHeight="1">
      <c r="B159" s="128"/>
      <c r="C159" s="157" t="s">
        <v>202</v>
      </c>
      <c r="D159" s="157" t="s">
        <v>150</v>
      </c>
      <c r="E159" s="158" t="s">
        <v>203</v>
      </c>
      <c r="F159" s="256" t="s">
        <v>204</v>
      </c>
      <c r="G159" s="256"/>
      <c r="H159" s="256"/>
      <c r="I159" s="256"/>
      <c r="J159" s="159" t="s">
        <v>181</v>
      </c>
      <c r="K159" s="160">
        <v>92.48</v>
      </c>
      <c r="L159" s="257">
        <v>0</v>
      </c>
      <c r="M159" s="257"/>
      <c r="N159" s="258">
        <f>ROUND(L159*K159,2)</f>
        <v>0</v>
      </c>
      <c r="O159" s="258"/>
      <c r="P159" s="258"/>
      <c r="Q159" s="258"/>
      <c r="R159" s="131"/>
      <c r="T159" s="161" t="s">
        <v>5</v>
      </c>
      <c r="U159" s="45" t="s">
        <v>43</v>
      </c>
      <c r="V159" s="37"/>
      <c r="W159" s="162">
        <f>V159*K159</f>
        <v>0</v>
      </c>
      <c r="X159" s="162">
        <v>7.3499999999999998E-3</v>
      </c>
      <c r="Y159" s="162">
        <f>X159*K159</f>
        <v>0.679728</v>
      </c>
      <c r="Z159" s="162">
        <v>0</v>
      </c>
      <c r="AA159" s="163">
        <f>Z159*K159</f>
        <v>0</v>
      </c>
      <c r="AR159" s="19" t="s">
        <v>154</v>
      </c>
      <c r="AT159" s="19" t="s">
        <v>150</v>
      </c>
      <c r="AU159" s="19" t="s">
        <v>98</v>
      </c>
      <c r="AY159" s="19" t="s">
        <v>149</v>
      </c>
      <c r="BE159" s="102">
        <f>IF(U159="základní",N159,0)</f>
        <v>0</v>
      </c>
      <c r="BF159" s="102">
        <f>IF(U159="snížená",N159,0)</f>
        <v>0</v>
      </c>
      <c r="BG159" s="102">
        <f>IF(U159="zákl. přenesená",N159,0)</f>
        <v>0</v>
      </c>
      <c r="BH159" s="102">
        <f>IF(U159="sníž. přenesená",N159,0)</f>
        <v>0</v>
      </c>
      <c r="BI159" s="102">
        <f>IF(U159="nulová",N159,0)</f>
        <v>0</v>
      </c>
      <c r="BJ159" s="19" t="s">
        <v>24</v>
      </c>
      <c r="BK159" s="102">
        <f>ROUND(L159*K159,2)</f>
        <v>0</v>
      </c>
      <c r="BL159" s="19" t="s">
        <v>154</v>
      </c>
      <c r="BM159" s="19" t="s">
        <v>205</v>
      </c>
    </row>
    <row r="160" spans="2:65" s="1" customFormat="1" ht="28.9" customHeight="1">
      <c r="B160" s="128"/>
      <c r="C160" s="157" t="s">
        <v>206</v>
      </c>
      <c r="D160" s="157" t="s">
        <v>150</v>
      </c>
      <c r="E160" s="158" t="s">
        <v>207</v>
      </c>
      <c r="F160" s="256" t="s">
        <v>208</v>
      </c>
      <c r="G160" s="256"/>
      <c r="H160" s="256"/>
      <c r="I160" s="256"/>
      <c r="J160" s="159" t="s">
        <v>181</v>
      </c>
      <c r="K160" s="160">
        <v>92.48</v>
      </c>
      <c r="L160" s="257">
        <v>0</v>
      </c>
      <c r="M160" s="257"/>
      <c r="N160" s="258">
        <f>ROUND(L160*K160,2)</f>
        <v>0</v>
      </c>
      <c r="O160" s="258"/>
      <c r="P160" s="258"/>
      <c r="Q160" s="258"/>
      <c r="R160" s="131"/>
      <c r="T160" s="161" t="s">
        <v>5</v>
      </c>
      <c r="U160" s="45" t="s">
        <v>43</v>
      </c>
      <c r="V160" s="37"/>
      <c r="W160" s="162">
        <f>V160*K160</f>
        <v>0</v>
      </c>
      <c r="X160" s="162">
        <v>2.1000000000000001E-2</v>
      </c>
      <c r="Y160" s="162">
        <f>X160*K160</f>
        <v>1.9420800000000003</v>
      </c>
      <c r="Z160" s="162">
        <v>0</v>
      </c>
      <c r="AA160" s="163">
        <f>Z160*K160</f>
        <v>0</v>
      </c>
      <c r="AR160" s="19" t="s">
        <v>154</v>
      </c>
      <c r="AT160" s="19" t="s">
        <v>150</v>
      </c>
      <c r="AU160" s="19" t="s">
        <v>98</v>
      </c>
      <c r="AY160" s="19" t="s">
        <v>149</v>
      </c>
      <c r="BE160" s="102">
        <f>IF(U160="základní",N160,0)</f>
        <v>0</v>
      </c>
      <c r="BF160" s="102">
        <f>IF(U160="snížená",N160,0)</f>
        <v>0</v>
      </c>
      <c r="BG160" s="102">
        <f>IF(U160="zákl. přenesená",N160,0)</f>
        <v>0</v>
      </c>
      <c r="BH160" s="102">
        <f>IF(U160="sníž. přenesená",N160,0)</f>
        <v>0</v>
      </c>
      <c r="BI160" s="102">
        <f>IF(U160="nulová",N160,0)</f>
        <v>0</v>
      </c>
      <c r="BJ160" s="19" t="s">
        <v>24</v>
      </c>
      <c r="BK160" s="102">
        <f>ROUND(L160*K160,2)</f>
        <v>0</v>
      </c>
      <c r="BL160" s="19" t="s">
        <v>154</v>
      </c>
      <c r="BM160" s="19" t="s">
        <v>209</v>
      </c>
    </row>
    <row r="161" spans="2:65" s="9" customFormat="1" ht="29.85" customHeight="1">
      <c r="B161" s="146"/>
      <c r="C161" s="147"/>
      <c r="D161" s="156" t="s">
        <v>111</v>
      </c>
      <c r="E161" s="156"/>
      <c r="F161" s="156"/>
      <c r="G161" s="156"/>
      <c r="H161" s="156"/>
      <c r="I161" s="156"/>
      <c r="J161" s="156"/>
      <c r="K161" s="156"/>
      <c r="L161" s="156"/>
      <c r="M161" s="156"/>
      <c r="N161" s="268">
        <f>BK161</f>
        <v>0</v>
      </c>
      <c r="O161" s="269"/>
      <c r="P161" s="269"/>
      <c r="Q161" s="269"/>
      <c r="R161" s="149"/>
      <c r="T161" s="150"/>
      <c r="U161" s="147"/>
      <c r="V161" s="147"/>
      <c r="W161" s="151">
        <f>W162</f>
        <v>0</v>
      </c>
      <c r="X161" s="147"/>
      <c r="Y161" s="151">
        <f>Y162</f>
        <v>2.835E-2</v>
      </c>
      <c r="Z161" s="147"/>
      <c r="AA161" s="152">
        <f>AA162</f>
        <v>0</v>
      </c>
      <c r="AR161" s="153" t="s">
        <v>24</v>
      </c>
      <c r="AT161" s="154" t="s">
        <v>77</v>
      </c>
      <c r="AU161" s="154" t="s">
        <v>24</v>
      </c>
      <c r="AY161" s="153" t="s">
        <v>149</v>
      </c>
      <c r="BK161" s="155">
        <f>BK162</f>
        <v>0</v>
      </c>
    </row>
    <row r="162" spans="2:65" s="1" customFormat="1" ht="40.15" customHeight="1">
      <c r="B162" s="128"/>
      <c r="C162" s="157" t="s">
        <v>210</v>
      </c>
      <c r="D162" s="157" t="s">
        <v>150</v>
      </c>
      <c r="E162" s="158" t="s">
        <v>211</v>
      </c>
      <c r="F162" s="256" t="s">
        <v>212</v>
      </c>
      <c r="G162" s="256"/>
      <c r="H162" s="256"/>
      <c r="I162" s="256"/>
      <c r="J162" s="159" t="s">
        <v>181</v>
      </c>
      <c r="K162" s="160">
        <v>135</v>
      </c>
      <c r="L162" s="257">
        <v>0</v>
      </c>
      <c r="M162" s="257"/>
      <c r="N162" s="258">
        <f>ROUND(L162*K162,2)</f>
        <v>0</v>
      </c>
      <c r="O162" s="258"/>
      <c r="P162" s="258"/>
      <c r="Q162" s="258"/>
      <c r="R162" s="131"/>
      <c r="T162" s="161" t="s">
        <v>5</v>
      </c>
      <c r="U162" s="45" t="s">
        <v>43</v>
      </c>
      <c r="V162" s="37"/>
      <c r="W162" s="162">
        <f>V162*K162</f>
        <v>0</v>
      </c>
      <c r="X162" s="162">
        <v>2.1000000000000001E-4</v>
      </c>
      <c r="Y162" s="162">
        <f>X162*K162</f>
        <v>2.835E-2</v>
      </c>
      <c r="Z162" s="162">
        <v>0</v>
      </c>
      <c r="AA162" s="163">
        <f>Z162*K162</f>
        <v>0</v>
      </c>
      <c r="AR162" s="19" t="s">
        <v>154</v>
      </c>
      <c r="AT162" s="19" t="s">
        <v>150</v>
      </c>
      <c r="AU162" s="19" t="s">
        <v>98</v>
      </c>
      <c r="AY162" s="19" t="s">
        <v>149</v>
      </c>
      <c r="BE162" s="102">
        <f>IF(U162="základní",N162,0)</f>
        <v>0</v>
      </c>
      <c r="BF162" s="102">
        <f>IF(U162="snížená",N162,0)</f>
        <v>0</v>
      </c>
      <c r="BG162" s="102">
        <f>IF(U162="zákl. přenesená",N162,0)</f>
        <v>0</v>
      </c>
      <c r="BH162" s="102">
        <f>IF(U162="sníž. přenesená",N162,0)</f>
        <v>0</v>
      </c>
      <c r="BI162" s="102">
        <f>IF(U162="nulová",N162,0)</f>
        <v>0</v>
      </c>
      <c r="BJ162" s="19" t="s">
        <v>24</v>
      </c>
      <c r="BK162" s="102">
        <f>ROUND(L162*K162,2)</f>
        <v>0</v>
      </c>
      <c r="BL162" s="19" t="s">
        <v>154</v>
      </c>
      <c r="BM162" s="19" t="s">
        <v>213</v>
      </c>
    </row>
    <row r="163" spans="2:65" s="9" customFormat="1" ht="29.85" customHeight="1">
      <c r="B163" s="146"/>
      <c r="C163" s="147"/>
      <c r="D163" s="156" t="s">
        <v>112</v>
      </c>
      <c r="E163" s="156"/>
      <c r="F163" s="156"/>
      <c r="G163" s="156"/>
      <c r="H163" s="156"/>
      <c r="I163" s="156"/>
      <c r="J163" s="156"/>
      <c r="K163" s="156"/>
      <c r="L163" s="156"/>
      <c r="M163" s="156"/>
      <c r="N163" s="268">
        <f>BK163</f>
        <v>0</v>
      </c>
      <c r="O163" s="269"/>
      <c r="P163" s="269"/>
      <c r="Q163" s="269"/>
      <c r="R163" s="149"/>
      <c r="T163" s="150"/>
      <c r="U163" s="147"/>
      <c r="V163" s="147"/>
      <c r="W163" s="151">
        <f>W164</f>
        <v>0</v>
      </c>
      <c r="X163" s="147"/>
      <c r="Y163" s="151">
        <f>Y164</f>
        <v>1.28375E-2</v>
      </c>
      <c r="Z163" s="147"/>
      <c r="AA163" s="152">
        <f>AA164</f>
        <v>0</v>
      </c>
      <c r="AR163" s="153" t="s">
        <v>24</v>
      </c>
      <c r="AT163" s="154" t="s">
        <v>77</v>
      </c>
      <c r="AU163" s="154" t="s">
        <v>24</v>
      </c>
      <c r="AY163" s="153" t="s">
        <v>149</v>
      </c>
      <c r="BK163" s="155">
        <f>BK164</f>
        <v>0</v>
      </c>
    </row>
    <row r="164" spans="2:65" s="1" customFormat="1" ht="28.9" customHeight="1">
      <c r="B164" s="128"/>
      <c r="C164" s="157" t="s">
        <v>11</v>
      </c>
      <c r="D164" s="157" t="s">
        <v>150</v>
      </c>
      <c r="E164" s="158" t="s">
        <v>214</v>
      </c>
      <c r="F164" s="256" t="s">
        <v>215</v>
      </c>
      <c r="G164" s="256"/>
      <c r="H164" s="256"/>
      <c r="I164" s="256"/>
      <c r="J164" s="159" t="s">
        <v>181</v>
      </c>
      <c r="K164" s="160">
        <v>325</v>
      </c>
      <c r="L164" s="257">
        <v>0</v>
      </c>
      <c r="M164" s="257"/>
      <c r="N164" s="258">
        <f>ROUND(L164*K164,2)</f>
        <v>0</v>
      </c>
      <c r="O164" s="258"/>
      <c r="P164" s="258"/>
      <c r="Q164" s="258"/>
      <c r="R164" s="131"/>
      <c r="T164" s="161" t="s">
        <v>5</v>
      </c>
      <c r="U164" s="45" t="s">
        <v>43</v>
      </c>
      <c r="V164" s="37"/>
      <c r="W164" s="162">
        <f>V164*K164</f>
        <v>0</v>
      </c>
      <c r="X164" s="162">
        <v>3.9499999999999998E-5</v>
      </c>
      <c r="Y164" s="162">
        <f>X164*K164</f>
        <v>1.28375E-2</v>
      </c>
      <c r="Z164" s="162">
        <v>0</v>
      </c>
      <c r="AA164" s="163">
        <f>Z164*K164</f>
        <v>0</v>
      </c>
      <c r="AR164" s="19" t="s">
        <v>154</v>
      </c>
      <c r="AT164" s="19" t="s">
        <v>150</v>
      </c>
      <c r="AU164" s="19" t="s">
        <v>98</v>
      </c>
      <c r="AY164" s="19" t="s">
        <v>149</v>
      </c>
      <c r="BE164" s="102">
        <f>IF(U164="základní",N164,0)</f>
        <v>0</v>
      </c>
      <c r="BF164" s="102">
        <f>IF(U164="snížená",N164,0)</f>
        <v>0</v>
      </c>
      <c r="BG164" s="102">
        <f>IF(U164="zákl. přenesená",N164,0)</f>
        <v>0</v>
      </c>
      <c r="BH164" s="102">
        <f>IF(U164="sníž. přenesená",N164,0)</f>
        <v>0</v>
      </c>
      <c r="BI164" s="102">
        <f>IF(U164="nulová",N164,0)</f>
        <v>0</v>
      </c>
      <c r="BJ164" s="19" t="s">
        <v>24</v>
      </c>
      <c r="BK164" s="102">
        <f>ROUND(L164*K164,2)</f>
        <v>0</v>
      </c>
      <c r="BL164" s="19" t="s">
        <v>154</v>
      </c>
      <c r="BM164" s="19" t="s">
        <v>216</v>
      </c>
    </row>
    <row r="165" spans="2:65" s="9" customFormat="1" ht="29.85" customHeight="1">
      <c r="B165" s="146"/>
      <c r="C165" s="147"/>
      <c r="D165" s="156" t="s">
        <v>113</v>
      </c>
      <c r="E165" s="156"/>
      <c r="F165" s="156"/>
      <c r="G165" s="156"/>
      <c r="H165" s="156"/>
      <c r="I165" s="156"/>
      <c r="J165" s="156"/>
      <c r="K165" s="156"/>
      <c r="L165" s="156"/>
      <c r="M165" s="156"/>
      <c r="N165" s="268">
        <f>BK165</f>
        <v>0</v>
      </c>
      <c r="O165" s="269"/>
      <c r="P165" s="269"/>
      <c r="Q165" s="269"/>
      <c r="R165" s="149"/>
      <c r="T165" s="150"/>
      <c r="U165" s="147"/>
      <c r="V165" s="147"/>
      <c r="W165" s="151">
        <f>SUM(W166:W182)</f>
        <v>0</v>
      </c>
      <c r="X165" s="147"/>
      <c r="Y165" s="151">
        <f>SUM(Y166:Y182)</f>
        <v>0</v>
      </c>
      <c r="Z165" s="147"/>
      <c r="AA165" s="152">
        <f>SUM(AA166:AA182)</f>
        <v>7.3648300000000004</v>
      </c>
      <c r="AR165" s="153" t="s">
        <v>24</v>
      </c>
      <c r="AT165" s="154" t="s">
        <v>77</v>
      </c>
      <c r="AU165" s="154" t="s">
        <v>24</v>
      </c>
      <c r="AY165" s="153" t="s">
        <v>149</v>
      </c>
      <c r="BK165" s="155">
        <f>SUM(BK166:BK182)</f>
        <v>0</v>
      </c>
    </row>
    <row r="166" spans="2:65" s="1" customFormat="1" ht="40.15" customHeight="1">
      <c r="B166" s="128"/>
      <c r="C166" s="157" t="s">
        <v>217</v>
      </c>
      <c r="D166" s="157" t="s">
        <v>150</v>
      </c>
      <c r="E166" s="158" t="s">
        <v>218</v>
      </c>
      <c r="F166" s="256" t="s">
        <v>219</v>
      </c>
      <c r="G166" s="256"/>
      <c r="H166" s="256"/>
      <c r="I166" s="256"/>
      <c r="J166" s="159" t="s">
        <v>181</v>
      </c>
      <c r="K166" s="160">
        <v>21.77</v>
      </c>
      <c r="L166" s="257">
        <v>0</v>
      </c>
      <c r="M166" s="257"/>
      <c r="N166" s="258">
        <f>ROUND(L166*K166,2)</f>
        <v>0</v>
      </c>
      <c r="O166" s="258"/>
      <c r="P166" s="258"/>
      <c r="Q166" s="258"/>
      <c r="R166" s="131"/>
      <c r="T166" s="161" t="s">
        <v>5</v>
      </c>
      <c r="U166" s="45" t="s">
        <v>43</v>
      </c>
      <c r="V166" s="37"/>
      <c r="W166" s="162">
        <f>V166*K166</f>
        <v>0</v>
      </c>
      <c r="X166" s="162">
        <v>0</v>
      </c>
      <c r="Y166" s="162">
        <f>X166*K166</f>
        <v>0</v>
      </c>
      <c r="Z166" s="162">
        <v>3.5000000000000003E-2</v>
      </c>
      <c r="AA166" s="163">
        <f>Z166*K166</f>
        <v>0.76195000000000002</v>
      </c>
      <c r="AR166" s="19" t="s">
        <v>154</v>
      </c>
      <c r="AT166" s="19" t="s">
        <v>150</v>
      </c>
      <c r="AU166" s="19" t="s">
        <v>98</v>
      </c>
      <c r="AY166" s="19" t="s">
        <v>149</v>
      </c>
      <c r="BE166" s="102">
        <f>IF(U166="základní",N166,0)</f>
        <v>0</v>
      </c>
      <c r="BF166" s="102">
        <f>IF(U166="snížená",N166,0)</f>
        <v>0</v>
      </c>
      <c r="BG166" s="102">
        <f>IF(U166="zákl. přenesená",N166,0)</f>
        <v>0</v>
      </c>
      <c r="BH166" s="102">
        <f>IF(U166="sníž. přenesená",N166,0)</f>
        <v>0</v>
      </c>
      <c r="BI166" s="102">
        <f>IF(U166="nulová",N166,0)</f>
        <v>0</v>
      </c>
      <c r="BJ166" s="19" t="s">
        <v>24</v>
      </c>
      <c r="BK166" s="102">
        <f>ROUND(L166*K166,2)</f>
        <v>0</v>
      </c>
      <c r="BL166" s="19" t="s">
        <v>154</v>
      </c>
      <c r="BM166" s="19" t="s">
        <v>220</v>
      </c>
    </row>
    <row r="167" spans="2:65" s="10" customFormat="1" ht="28.9" customHeight="1">
      <c r="B167" s="164"/>
      <c r="C167" s="165"/>
      <c r="D167" s="165"/>
      <c r="E167" s="166" t="s">
        <v>5</v>
      </c>
      <c r="F167" s="259" t="s">
        <v>221</v>
      </c>
      <c r="G167" s="260"/>
      <c r="H167" s="260"/>
      <c r="I167" s="260"/>
      <c r="J167" s="165"/>
      <c r="K167" s="167">
        <v>21.77</v>
      </c>
      <c r="L167" s="165"/>
      <c r="M167" s="165"/>
      <c r="N167" s="165"/>
      <c r="O167" s="165"/>
      <c r="P167" s="165"/>
      <c r="Q167" s="165"/>
      <c r="R167" s="168"/>
      <c r="T167" s="169"/>
      <c r="U167" s="165"/>
      <c r="V167" s="165"/>
      <c r="W167" s="165"/>
      <c r="X167" s="165"/>
      <c r="Y167" s="165"/>
      <c r="Z167" s="165"/>
      <c r="AA167" s="170"/>
      <c r="AT167" s="171" t="s">
        <v>157</v>
      </c>
      <c r="AU167" s="171" t="s">
        <v>98</v>
      </c>
      <c r="AV167" s="10" t="s">
        <v>98</v>
      </c>
      <c r="AW167" s="10" t="s">
        <v>36</v>
      </c>
      <c r="AX167" s="10" t="s">
        <v>24</v>
      </c>
      <c r="AY167" s="171" t="s">
        <v>149</v>
      </c>
    </row>
    <row r="168" spans="2:65" s="1" customFormat="1" ht="28.9" customHeight="1">
      <c r="B168" s="128"/>
      <c r="C168" s="157" t="s">
        <v>222</v>
      </c>
      <c r="D168" s="157" t="s">
        <v>150</v>
      </c>
      <c r="E168" s="158" t="s">
        <v>223</v>
      </c>
      <c r="F168" s="256" t="s">
        <v>224</v>
      </c>
      <c r="G168" s="256"/>
      <c r="H168" s="256"/>
      <c r="I168" s="256"/>
      <c r="J168" s="159" t="s">
        <v>160</v>
      </c>
      <c r="K168" s="160">
        <v>14</v>
      </c>
      <c r="L168" s="257">
        <v>0</v>
      </c>
      <c r="M168" s="257"/>
      <c r="N168" s="258">
        <f>ROUND(L168*K168,2)</f>
        <v>0</v>
      </c>
      <c r="O168" s="258"/>
      <c r="P168" s="258"/>
      <c r="Q168" s="258"/>
      <c r="R168" s="131"/>
      <c r="T168" s="161" t="s">
        <v>5</v>
      </c>
      <c r="U168" s="45" t="s">
        <v>43</v>
      </c>
      <c r="V168" s="37"/>
      <c r="W168" s="162">
        <f>V168*K168</f>
        <v>0</v>
      </c>
      <c r="X168" s="162">
        <v>0</v>
      </c>
      <c r="Y168" s="162">
        <f>X168*K168</f>
        <v>0</v>
      </c>
      <c r="Z168" s="162">
        <v>2.5000000000000001E-2</v>
      </c>
      <c r="AA168" s="163">
        <f>Z168*K168</f>
        <v>0.35000000000000003</v>
      </c>
      <c r="AR168" s="19" t="s">
        <v>154</v>
      </c>
      <c r="AT168" s="19" t="s">
        <v>150</v>
      </c>
      <c r="AU168" s="19" t="s">
        <v>98</v>
      </c>
      <c r="AY168" s="19" t="s">
        <v>149</v>
      </c>
      <c r="BE168" s="102">
        <f>IF(U168="základní",N168,0)</f>
        <v>0</v>
      </c>
      <c r="BF168" s="102">
        <f>IF(U168="snížená",N168,0)</f>
        <v>0</v>
      </c>
      <c r="BG168" s="102">
        <f>IF(U168="zákl. přenesená",N168,0)</f>
        <v>0</v>
      </c>
      <c r="BH168" s="102">
        <f>IF(U168="sníž. přenesená",N168,0)</f>
        <v>0</v>
      </c>
      <c r="BI168" s="102">
        <f>IF(U168="nulová",N168,0)</f>
        <v>0</v>
      </c>
      <c r="BJ168" s="19" t="s">
        <v>24</v>
      </c>
      <c r="BK168" s="102">
        <f>ROUND(L168*K168,2)</f>
        <v>0</v>
      </c>
      <c r="BL168" s="19" t="s">
        <v>154</v>
      </c>
      <c r="BM168" s="19" t="s">
        <v>225</v>
      </c>
    </row>
    <row r="169" spans="2:65" s="10" customFormat="1" ht="20.45" customHeight="1">
      <c r="B169" s="164"/>
      <c r="C169" s="165"/>
      <c r="D169" s="165"/>
      <c r="E169" s="166" t="s">
        <v>5</v>
      </c>
      <c r="F169" s="259" t="s">
        <v>226</v>
      </c>
      <c r="G169" s="260"/>
      <c r="H169" s="260"/>
      <c r="I169" s="260"/>
      <c r="J169" s="165"/>
      <c r="K169" s="167">
        <v>14</v>
      </c>
      <c r="L169" s="165"/>
      <c r="M169" s="165"/>
      <c r="N169" s="165"/>
      <c r="O169" s="165"/>
      <c r="P169" s="165"/>
      <c r="Q169" s="165"/>
      <c r="R169" s="168"/>
      <c r="T169" s="169"/>
      <c r="U169" s="165"/>
      <c r="V169" s="165"/>
      <c r="W169" s="165"/>
      <c r="X169" s="165"/>
      <c r="Y169" s="165"/>
      <c r="Z169" s="165"/>
      <c r="AA169" s="170"/>
      <c r="AT169" s="171" t="s">
        <v>157</v>
      </c>
      <c r="AU169" s="171" t="s">
        <v>98</v>
      </c>
      <c r="AV169" s="10" t="s">
        <v>98</v>
      </c>
      <c r="AW169" s="10" t="s">
        <v>36</v>
      </c>
      <c r="AX169" s="10" t="s">
        <v>24</v>
      </c>
      <c r="AY169" s="171" t="s">
        <v>149</v>
      </c>
    </row>
    <row r="170" spans="2:65" s="1" customFormat="1" ht="28.9" customHeight="1">
      <c r="B170" s="128"/>
      <c r="C170" s="157" t="s">
        <v>227</v>
      </c>
      <c r="D170" s="157" t="s">
        <v>150</v>
      </c>
      <c r="E170" s="158" t="s">
        <v>228</v>
      </c>
      <c r="F170" s="256" t="s">
        <v>229</v>
      </c>
      <c r="G170" s="256"/>
      <c r="H170" s="256"/>
      <c r="I170" s="256"/>
      <c r="J170" s="159" t="s">
        <v>160</v>
      </c>
      <c r="K170" s="160">
        <v>5</v>
      </c>
      <c r="L170" s="257">
        <v>0</v>
      </c>
      <c r="M170" s="257"/>
      <c r="N170" s="258">
        <f>ROUND(L170*K170,2)</f>
        <v>0</v>
      </c>
      <c r="O170" s="258"/>
      <c r="P170" s="258"/>
      <c r="Q170" s="258"/>
      <c r="R170" s="131"/>
      <c r="T170" s="161" t="s">
        <v>5</v>
      </c>
      <c r="U170" s="45" t="s">
        <v>43</v>
      </c>
      <c r="V170" s="37"/>
      <c r="W170" s="162">
        <f>V170*K170</f>
        <v>0</v>
      </c>
      <c r="X170" s="162">
        <v>0</v>
      </c>
      <c r="Y170" s="162">
        <f>X170*K170</f>
        <v>0</v>
      </c>
      <c r="Z170" s="162">
        <v>5.3999999999999999E-2</v>
      </c>
      <c r="AA170" s="163">
        <f>Z170*K170</f>
        <v>0.27</v>
      </c>
      <c r="AR170" s="19" t="s">
        <v>154</v>
      </c>
      <c r="AT170" s="19" t="s">
        <v>150</v>
      </c>
      <c r="AU170" s="19" t="s">
        <v>98</v>
      </c>
      <c r="AY170" s="19" t="s">
        <v>149</v>
      </c>
      <c r="BE170" s="102">
        <f>IF(U170="základní",N170,0)</f>
        <v>0</v>
      </c>
      <c r="BF170" s="102">
        <f>IF(U170="snížená",N170,0)</f>
        <v>0</v>
      </c>
      <c r="BG170" s="102">
        <f>IF(U170="zákl. přenesená",N170,0)</f>
        <v>0</v>
      </c>
      <c r="BH170" s="102">
        <f>IF(U170="sníž. přenesená",N170,0)</f>
        <v>0</v>
      </c>
      <c r="BI170" s="102">
        <f>IF(U170="nulová",N170,0)</f>
        <v>0</v>
      </c>
      <c r="BJ170" s="19" t="s">
        <v>24</v>
      </c>
      <c r="BK170" s="102">
        <f>ROUND(L170*K170,2)</f>
        <v>0</v>
      </c>
      <c r="BL170" s="19" t="s">
        <v>154</v>
      </c>
      <c r="BM170" s="19" t="s">
        <v>230</v>
      </c>
    </row>
    <row r="171" spans="2:65" s="1" customFormat="1" ht="28.9" customHeight="1">
      <c r="B171" s="128"/>
      <c r="C171" s="157" t="s">
        <v>231</v>
      </c>
      <c r="D171" s="157" t="s">
        <v>150</v>
      </c>
      <c r="E171" s="158" t="s">
        <v>232</v>
      </c>
      <c r="F171" s="256" t="s">
        <v>233</v>
      </c>
      <c r="G171" s="256"/>
      <c r="H171" s="256"/>
      <c r="I171" s="256"/>
      <c r="J171" s="159" t="s">
        <v>160</v>
      </c>
      <c r="K171" s="160">
        <v>1</v>
      </c>
      <c r="L171" s="257">
        <v>0</v>
      </c>
      <c r="M171" s="257"/>
      <c r="N171" s="258">
        <f>ROUND(L171*K171,2)</f>
        <v>0</v>
      </c>
      <c r="O171" s="258"/>
      <c r="P171" s="258"/>
      <c r="Q171" s="258"/>
      <c r="R171" s="131"/>
      <c r="T171" s="161" t="s">
        <v>5</v>
      </c>
      <c r="U171" s="45" t="s">
        <v>43</v>
      </c>
      <c r="V171" s="37"/>
      <c r="W171" s="162">
        <f>V171*K171</f>
        <v>0</v>
      </c>
      <c r="X171" s="162">
        <v>0</v>
      </c>
      <c r="Y171" s="162">
        <f>X171*K171</f>
        <v>0</v>
      </c>
      <c r="Z171" s="162">
        <v>0.13800000000000001</v>
      </c>
      <c r="AA171" s="163">
        <f>Z171*K171</f>
        <v>0.13800000000000001</v>
      </c>
      <c r="AR171" s="19" t="s">
        <v>154</v>
      </c>
      <c r="AT171" s="19" t="s">
        <v>150</v>
      </c>
      <c r="AU171" s="19" t="s">
        <v>98</v>
      </c>
      <c r="AY171" s="19" t="s">
        <v>149</v>
      </c>
      <c r="BE171" s="102">
        <f>IF(U171="základní",N171,0)</f>
        <v>0</v>
      </c>
      <c r="BF171" s="102">
        <f>IF(U171="snížená",N171,0)</f>
        <v>0</v>
      </c>
      <c r="BG171" s="102">
        <f>IF(U171="zákl. přenesená",N171,0)</f>
        <v>0</v>
      </c>
      <c r="BH171" s="102">
        <f>IF(U171="sníž. přenesená",N171,0)</f>
        <v>0</v>
      </c>
      <c r="BI171" s="102">
        <f>IF(U171="nulová",N171,0)</f>
        <v>0</v>
      </c>
      <c r="BJ171" s="19" t="s">
        <v>24</v>
      </c>
      <c r="BK171" s="102">
        <f>ROUND(L171*K171,2)</f>
        <v>0</v>
      </c>
      <c r="BL171" s="19" t="s">
        <v>154</v>
      </c>
      <c r="BM171" s="19" t="s">
        <v>234</v>
      </c>
    </row>
    <row r="172" spans="2:65" s="1" customFormat="1" ht="28.9" customHeight="1">
      <c r="B172" s="128"/>
      <c r="C172" s="157" t="s">
        <v>235</v>
      </c>
      <c r="D172" s="157" t="s">
        <v>150</v>
      </c>
      <c r="E172" s="158" t="s">
        <v>236</v>
      </c>
      <c r="F172" s="256" t="s">
        <v>237</v>
      </c>
      <c r="G172" s="256"/>
      <c r="H172" s="256"/>
      <c r="I172" s="256"/>
      <c r="J172" s="159" t="s">
        <v>160</v>
      </c>
      <c r="K172" s="160">
        <v>2</v>
      </c>
      <c r="L172" s="257">
        <v>0</v>
      </c>
      <c r="M172" s="257"/>
      <c r="N172" s="258">
        <f>ROUND(L172*K172,2)</f>
        <v>0</v>
      </c>
      <c r="O172" s="258"/>
      <c r="P172" s="258"/>
      <c r="Q172" s="258"/>
      <c r="R172" s="131"/>
      <c r="T172" s="161" t="s">
        <v>5</v>
      </c>
      <c r="U172" s="45" t="s">
        <v>43</v>
      </c>
      <c r="V172" s="37"/>
      <c r="W172" s="162">
        <f>V172*K172</f>
        <v>0</v>
      </c>
      <c r="X172" s="162">
        <v>0</v>
      </c>
      <c r="Y172" s="162">
        <f>X172*K172</f>
        <v>0</v>
      </c>
      <c r="Z172" s="162">
        <v>0.06</v>
      </c>
      <c r="AA172" s="163">
        <f>Z172*K172</f>
        <v>0.12</v>
      </c>
      <c r="AR172" s="19" t="s">
        <v>154</v>
      </c>
      <c r="AT172" s="19" t="s">
        <v>150</v>
      </c>
      <c r="AU172" s="19" t="s">
        <v>98</v>
      </c>
      <c r="AY172" s="19" t="s">
        <v>149</v>
      </c>
      <c r="BE172" s="102">
        <f>IF(U172="základní",N172,0)</f>
        <v>0</v>
      </c>
      <c r="BF172" s="102">
        <f>IF(U172="snížená",N172,0)</f>
        <v>0</v>
      </c>
      <c r="BG172" s="102">
        <f>IF(U172="zákl. přenesená",N172,0)</f>
        <v>0</v>
      </c>
      <c r="BH172" s="102">
        <f>IF(U172="sníž. přenesená",N172,0)</f>
        <v>0</v>
      </c>
      <c r="BI172" s="102">
        <f>IF(U172="nulová",N172,0)</f>
        <v>0</v>
      </c>
      <c r="BJ172" s="19" t="s">
        <v>24</v>
      </c>
      <c r="BK172" s="102">
        <f>ROUND(L172*K172,2)</f>
        <v>0</v>
      </c>
      <c r="BL172" s="19" t="s">
        <v>154</v>
      </c>
      <c r="BM172" s="19" t="s">
        <v>238</v>
      </c>
    </row>
    <row r="173" spans="2:65" s="1" customFormat="1" ht="28.9" customHeight="1">
      <c r="B173" s="128"/>
      <c r="C173" s="157" t="s">
        <v>10</v>
      </c>
      <c r="D173" s="157" t="s">
        <v>150</v>
      </c>
      <c r="E173" s="158" t="s">
        <v>239</v>
      </c>
      <c r="F173" s="256" t="s">
        <v>240</v>
      </c>
      <c r="G173" s="256"/>
      <c r="H173" s="256"/>
      <c r="I173" s="256"/>
      <c r="J173" s="159" t="s">
        <v>160</v>
      </c>
      <c r="K173" s="160">
        <v>2</v>
      </c>
      <c r="L173" s="257">
        <v>0</v>
      </c>
      <c r="M173" s="257"/>
      <c r="N173" s="258">
        <f>ROUND(L173*K173,2)</f>
        <v>0</v>
      </c>
      <c r="O173" s="258"/>
      <c r="P173" s="258"/>
      <c r="Q173" s="258"/>
      <c r="R173" s="131"/>
      <c r="T173" s="161" t="s">
        <v>5</v>
      </c>
      <c r="U173" s="45" t="s">
        <v>43</v>
      </c>
      <c r="V173" s="37"/>
      <c r="W173" s="162">
        <f>V173*K173</f>
        <v>0</v>
      </c>
      <c r="X173" s="162">
        <v>0</v>
      </c>
      <c r="Y173" s="162">
        <f>X173*K173</f>
        <v>0</v>
      </c>
      <c r="Z173" s="162">
        <v>0.09</v>
      </c>
      <c r="AA173" s="163">
        <f>Z173*K173</f>
        <v>0.18</v>
      </c>
      <c r="AR173" s="19" t="s">
        <v>154</v>
      </c>
      <c r="AT173" s="19" t="s">
        <v>150</v>
      </c>
      <c r="AU173" s="19" t="s">
        <v>98</v>
      </c>
      <c r="AY173" s="19" t="s">
        <v>149</v>
      </c>
      <c r="BE173" s="102">
        <f>IF(U173="základní",N173,0)</f>
        <v>0</v>
      </c>
      <c r="BF173" s="102">
        <f>IF(U173="snížená",N173,0)</f>
        <v>0</v>
      </c>
      <c r="BG173" s="102">
        <f>IF(U173="zákl. přenesená",N173,0)</f>
        <v>0</v>
      </c>
      <c r="BH173" s="102">
        <f>IF(U173="sníž. přenesená",N173,0)</f>
        <v>0</v>
      </c>
      <c r="BI173" s="102">
        <f>IF(U173="nulová",N173,0)</f>
        <v>0</v>
      </c>
      <c r="BJ173" s="19" t="s">
        <v>24</v>
      </c>
      <c r="BK173" s="102">
        <f>ROUND(L173*K173,2)</f>
        <v>0</v>
      </c>
      <c r="BL173" s="19" t="s">
        <v>154</v>
      </c>
      <c r="BM173" s="19" t="s">
        <v>241</v>
      </c>
    </row>
    <row r="174" spans="2:65" s="1" customFormat="1" ht="28.9" customHeight="1">
      <c r="B174" s="128"/>
      <c r="C174" s="157" t="s">
        <v>242</v>
      </c>
      <c r="D174" s="157" t="s">
        <v>150</v>
      </c>
      <c r="E174" s="158" t="s">
        <v>243</v>
      </c>
      <c r="F174" s="256" t="s">
        <v>244</v>
      </c>
      <c r="G174" s="256"/>
      <c r="H174" s="256"/>
      <c r="I174" s="256"/>
      <c r="J174" s="159" t="s">
        <v>245</v>
      </c>
      <c r="K174" s="160">
        <v>31.5</v>
      </c>
      <c r="L174" s="257">
        <v>0</v>
      </c>
      <c r="M174" s="257"/>
      <c r="N174" s="258">
        <f>ROUND(L174*K174,2)</f>
        <v>0</v>
      </c>
      <c r="O174" s="258"/>
      <c r="P174" s="258"/>
      <c r="Q174" s="258"/>
      <c r="R174" s="131"/>
      <c r="T174" s="161" t="s">
        <v>5</v>
      </c>
      <c r="U174" s="45" t="s">
        <v>43</v>
      </c>
      <c r="V174" s="37"/>
      <c r="W174" s="162">
        <f>V174*K174</f>
        <v>0</v>
      </c>
      <c r="X174" s="162">
        <v>0</v>
      </c>
      <c r="Y174" s="162">
        <f>X174*K174</f>
        <v>0</v>
      </c>
      <c r="Z174" s="162">
        <v>4.0000000000000001E-3</v>
      </c>
      <c r="AA174" s="163">
        <f>Z174*K174</f>
        <v>0.126</v>
      </c>
      <c r="AR174" s="19" t="s">
        <v>154</v>
      </c>
      <c r="AT174" s="19" t="s">
        <v>150</v>
      </c>
      <c r="AU174" s="19" t="s">
        <v>98</v>
      </c>
      <c r="AY174" s="19" t="s">
        <v>149</v>
      </c>
      <c r="BE174" s="102">
        <f>IF(U174="základní",N174,0)</f>
        <v>0</v>
      </c>
      <c r="BF174" s="102">
        <f>IF(U174="snížená",N174,0)</f>
        <v>0</v>
      </c>
      <c r="BG174" s="102">
        <f>IF(U174="zákl. přenesená",N174,0)</f>
        <v>0</v>
      </c>
      <c r="BH174" s="102">
        <f>IF(U174="sníž. přenesená",N174,0)</f>
        <v>0</v>
      </c>
      <c r="BI174" s="102">
        <f>IF(U174="nulová",N174,0)</f>
        <v>0</v>
      </c>
      <c r="BJ174" s="19" t="s">
        <v>24</v>
      </c>
      <c r="BK174" s="102">
        <f>ROUND(L174*K174,2)</f>
        <v>0</v>
      </c>
      <c r="BL174" s="19" t="s">
        <v>154</v>
      </c>
      <c r="BM174" s="19" t="s">
        <v>246</v>
      </c>
    </row>
    <row r="175" spans="2:65" s="10" customFormat="1" ht="20.45" customHeight="1">
      <c r="B175" s="164"/>
      <c r="C175" s="165"/>
      <c r="D175" s="165"/>
      <c r="E175" s="166" t="s">
        <v>5</v>
      </c>
      <c r="F175" s="259" t="s">
        <v>247</v>
      </c>
      <c r="G175" s="260"/>
      <c r="H175" s="260"/>
      <c r="I175" s="260"/>
      <c r="J175" s="165"/>
      <c r="K175" s="167">
        <v>31.5</v>
      </c>
      <c r="L175" s="165"/>
      <c r="M175" s="165"/>
      <c r="N175" s="165"/>
      <c r="O175" s="165"/>
      <c r="P175" s="165"/>
      <c r="Q175" s="165"/>
      <c r="R175" s="168"/>
      <c r="T175" s="169"/>
      <c r="U175" s="165"/>
      <c r="V175" s="165"/>
      <c r="W175" s="165"/>
      <c r="X175" s="165"/>
      <c r="Y175" s="165"/>
      <c r="Z175" s="165"/>
      <c r="AA175" s="170"/>
      <c r="AT175" s="171" t="s">
        <v>157</v>
      </c>
      <c r="AU175" s="171" t="s">
        <v>98</v>
      </c>
      <c r="AV175" s="10" t="s">
        <v>98</v>
      </c>
      <c r="AW175" s="10" t="s">
        <v>36</v>
      </c>
      <c r="AX175" s="10" t="s">
        <v>24</v>
      </c>
      <c r="AY175" s="171" t="s">
        <v>149</v>
      </c>
    </row>
    <row r="176" spans="2:65" s="1" customFormat="1" ht="28.9" customHeight="1">
      <c r="B176" s="128"/>
      <c r="C176" s="157" t="s">
        <v>248</v>
      </c>
      <c r="D176" s="157" t="s">
        <v>150</v>
      </c>
      <c r="E176" s="158" t="s">
        <v>249</v>
      </c>
      <c r="F176" s="256" t="s">
        <v>250</v>
      </c>
      <c r="G176" s="256"/>
      <c r="H176" s="256"/>
      <c r="I176" s="256"/>
      <c r="J176" s="159" t="s">
        <v>245</v>
      </c>
      <c r="K176" s="160">
        <v>23.2</v>
      </c>
      <c r="L176" s="257">
        <v>0</v>
      </c>
      <c r="M176" s="257"/>
      <c r="N176" s="258">
        <f>ROUND(L176*K176,2)</f>
        <v>0</v>
      </c>
      <c r="O176" s="258"/>
      <c r="P176" s="258"/>
      <c r="Q176" s="258"/>
      <c r="R176" s="131"/>
      <c r="T176" s="161" t="s">
        <v>5</v>
      </c>
      <c r="U176" s="45" t="s">
        <v>43</v>
      </c>
      <c r="V176" s="37"/>
      <c r="W176" s="162">
        <f>V176*K176</f>
        <v>0</v>
      </c>
      <c r="X176" s="162">
        <v>0</v>
      </c>
      <c r="Y176" s="162">
        <f>X176*K176</f>
        <v>0</v>
      </c>
      <c r="Z176" s="162">
        <v>1.2999999999999999E-2</v>
      </c>
      <c r="AA176" s="163">
        <f>Z176*K176</f>
        <v>0.30159999999999998</v>
      </c>
      <c r="AR176" s="19" t="s">
        <v>154</v>
      </c>
      <c r="AT176" s="19" t="s">
        <v>150</v>
      </c>
      <c r="AU176" s="19" t="s">
        <v>98</v>
      </c>
      <c r="AY176" s="19" t="s">
        <v>149</v>
      </c>
      <c r="BE176" s="102">
        <f>IF(U176="základní",N176,0)</f>
        <v>0</v>
      </c>
      <c r="BF176" s="102">
        <f>IF(U176="snížená",N176,0)</f>
        <v>0</v>
      </c>
      <c r="BG176" s="102">
        <f>IF(U176="zákl. přenesená",N176,0)</f>
        <v>0</v>
      </c>
      <c r="BH176" s="102">
        <f>IF(U176="sníž. přenesená",N176,0)</f>
        <v>0</v>
      </c>
      <c r="BI176" s="102">
        <f>IF(U176="nulová",N176,0)</f>
        <v>0</v>
      </c>
      <c r="BJ176" s="19" t="s">
        <v>24</v>
      </c>
      <c r="BK176" s="102">
        <f>ROUND(L176*K176,2)</f>
        <v>0</v>
      </c>
      <c r="BL176" s="19" t="s">
        <v>154</v>
      </c>
      <c r="BM176" s="19" t="s">
        <v>251</v>
      </c>
    </row>
    <row r="177" spans="2:65" s="10" customFormat="1" ht="20.45" customHeight="1">
      <c r="B177" s="164"/>
      <c r="C177" s="165"/>
      <c r="D177" s="165"/>
      <c r="E177" s="166" t="s">
        <v>5</v>
      </c>
      <c r="F177" s="259" t="s">
        <v>252</v>
      </c>
      <c r="G177" s="260"/>
      <c r="H177" s="260"/>
      <c r="I177" s="260"/>
      <c r="J177" s="165"/>
      <c r="K177" s="167">
        <v>23.2</v>
      </c>
      <c r="L177" s="165"/>
      <c r="M177" s="165"/>
      <c r="N177" s="165"/>
      <c r="O177" s="165"/>
      <c r="P177" s="165"/>
      <c r="Q177" s="165"/>
      <c r="R177" s="168"/>
      <c r="T177" s="169"/>
      <c r="U177" s="165"/>
      <c r="V177" s="165"/>
      <c r="W177" s="165"/>
      <c r="X177" s="165"/>
      <c r="Y177" s="165"/>
      <c r="Z177" s="165"/>
      <c r="AA177" s="170"/>
      <c r="AT177" s="171" t="s">
        <v>157</v>
      </c>
      <c r="AU177" s="171" t="s">
        <v>98</v>
      </c>
      <c r="AV177" s="10" t="s">
        <v>98</v>
      </c>
      <c r="AW177" s="10" t="s">
        <v>36</v>
      </c>
      <c r="AX177" s="10" t="s">
        <v>24</v>
      </c>
      <c r="AY177" s="171" t="s">
        <v>149</v>
      </c>
    </row>
    <row r="178" spans="2:65" s="1" customFormat="1" ht="40.15" customHeight="1">
      <c r="B178" s="128"/>
      <c r="C178" s="157" t="s">
        <v>253</v>
      </c>
      <c r="D178" s="157" t="s">
        <v>150</v>
      </c>
      <c r="E178" s="158" t="s">
        <v>254</v>
      </c>
      <c r="F178" s="256" t="s">
        <v>255</v>
      </c>
      <c r="G178" s="256"/>
      <c r="H178" s="256"/>
      <c r="I178" s="256"/>
      <c r="J178" s="159" t="s">
        <v>181</v>
      </c>
      <c r="K178" s="160">
        <v>36.5</v>
      </c>
      <c r="L178" s="257">
        <v>0</v>
      </c>
      <c r="M178" s="257"/>
      <c r="N178" s="258">
        <f>ROUND(L178*K178,2)</f>
        <v>0</v>
      </c>
      <c r="O178" s="258"/>
      <c r="P178" s="258"/>
      <c r="Q178" s="258"/>
      <c r="R178" s="131"/>
      <c r="T178" s="161" t="s">
        <v>5</v>
      </c>
      <c r="U178" s="45" t="s">
        <v>43</v>
      </c>
      <c r="V178" s="37"/>
      <c r="W178" s="162">
        <f>V178*K178</f>
        <v>0</v>
      </c>
      <c r="X178" s="162">
        <v>0</v>
      </c>
      <c r="Y178" s="162">
        <f>X178*K178</f>
        <v>0</v>
      </c>
      <c r="Z178" s="162">
        <v>4.0000000000000001E-3</v>
      </c>
      <c r="AA178" s="163">
        <f>Z178*K178</f>
        <v>0.14599999999999999</v>
      </c>
      <c r="AR178" s="19" t="s">
        <v>154</v>
      </c>
      <c r="AT178" s="19" t="s">
        <v>150</v>
      </c>
      <c r="AU178" s="19" t="s">
        <v>98</v>
      </c>
      <c r="AY178" s="19" t="s">
        <v>149</v>
      </c>
      <c r="BE178" s="102">
        <f>IF(U178="základní",N178,0)</f>
        <v>0</v>
      </c>
      <c r="BF178" s="102">
        <f>IF(U178="snížená",N178,0)</f>
        <v>0</v>
      </c>
      <c r="BG178" s="102">
        <f>IF(U178="zákl. přenesená",N178,0)</f>
        <v>0</v>
      </c>
      <c r="BH178" s="102">
        <f>IF(U178="sníž. přenesená",N178,0)</f>
        <v>0</v>
      </c>
      <c r="BI178" s="102">
        <f>IF(U178="nulová",N178,0)</f>
        <v>0</v>
      </c>
      <c r="BJ178" s="19" t="s">
        <v>24</v>
      </c>
      <c r="BK178" s="102">
        <f>ROUND(L178*K178,2)</f>
        <v>0</v>
      </c>
      <c r="BL178" s="19" t="s">
        <v>154</v>
      </c>
      <c r="BM178" s="19" t="s">
        <v>256</v>
      </c>
    </row>
    <row r="179" spans="2:65" s="1" customFormat="1" ht="40.15" customHeight="1">
      <c r="B179" s="128"/>
      <c r="C179" s="157" t="s">
        <v>257</v>
      </c>
      <c r="D179" s="157" t="s">
        <v>150</v>
      </c>
      <c r="E179" s="158" t="s">
        <v>258</v>
      </c>
      <c r="F179" s="256" t="s">
        <v>259</v>
      </c>
      <c r="G179" s="256"/>
      <c r="H179" s="256"/>
      <c r="I179" s="256"/>
      <c r="J179" s="159" t="s">
        <v>181</v>
      </c>
      <c r="K179" s="160">
        <v>59.88</v>
      </c>
      <c r="L179" s="257">
        <v>0</v>
      </c>
      <c r="M179" s="257"/>
      <c r="N179" s="258">
        <f>ROUND(L179*K179,2)</f>
        <v>0</v>
      </c>
      <c r="O179" s="258"/>
      <c r="P179" s="258"/>
      <c r="Q179" s="258"/>
      <c r="R179" s="131"/>
      <c r="T179" s="161" t="s">
        <v>5</v>
      </c>
      <c r="U179" s="45" t="s">
        <v>43</v>
      </c>
      <c r="V179" s="37"/>
      <c r="W179" s="162">
        <f>V179*K179</f>
        <v>0</v>
      </c>
      <c r="X179" s="162">
        <v>0</v>
      </c>
      <c r="Y179" s="162">
        <f>X179*K179</f>
        <v>0</v>
      </c>
      <c r="Z179" s="162">
        <v>4.5999999999999999E-2</v>
      </c>
      <c r="AA179" s="163">
        <f>Z179*K179</f>
        <v>2.75448</v>
      </c>
      <c r="AR179" s="19" t="s">
        <v>154</v>
      </c>
      <c r="AT179" s="19" t="s">
        <v>150</v>
      </c>
      <c r="AU179" s="19" t="s">
        <v>98</v>
      </c>
      <c r="AY179" s="19" t="s">
        <v>149</v>
      </c>
      <c r="BE179" s="102">
        <f>IF(U179="základní",N179,0)</f>
        <v>0</v>
      </c>
      <c r="BF179" s="102">
        <f>IF(U179="snížená",N179,0)</f>
        <v>0</v>
      </c>
      <c r="BG179" s="102">
        <f>IF(U179="zákl. přenesená",N179,0)</f>
        <v>0</v>
      </c>
      <c r="BH179" s="102">
        <f>IF(U179="sníž. přenesená",N179,0)</f>
        <v>0</v>
      </c>
      <c r="BI179" s="102">
        <f>IF(U179="nulová",N179,0)</f>
        <v>0</v>
      </c>
      <c r="BJ179" s="19" t="s">
        <v>24</v>
      </c>
      <c r="BK179" s="102">
        <f>ROUND(L179*K179,2)</f>
        <v>0</v>
      </c>
      <c r="BL179" s="19" t="s">
        <v>154</v>
      </c>
      <c r="BM179" s="19" t="s">
        <v>260</v>
      </c>
    </row>
    <row r="180" spans="2:65" s="10" customFormat="1" ht="20.45" customHeight="1">
      <c r="B180" s="164"/>
      <c r="C180" s="165"/>
      <c r="D180" s="165"/>
      <c r="E180" s="166" t="s">
        <v>5</v>
      </c>
      <c r="F180" s="259" t="s">
        <v>261</v>
      </c>
      <c r="G180" s="260"/>
      <c r="H180" s="260"/>
      <c r="I180" s="260"/>
      <c r="J180" s="165"/>
      <c r="K180" s="167">
        <v>59.88</v>
      </c>
      <c r="L180" s="165"/>
      <c r="M180" s="165"/>
      <c r="N180" s="165"/>
      <c r="O180" s="165"/>
      <c r="P180" s="165"/>
      <c r="Q180" s="165"/>
      <c r="R180" s="168"/>
      <c r="T180" s="169"/>
      <c r="U180" s="165"/>
      <c r="V180" s="165"/>
      <c r="W180" s="165"/>
      <c r="X180" s="165"/>
      <c r="Y180" s="165"/>
      <c r="Z180" s="165"/>
      <c r="AA180" s="170"/>
      <c r="AT180" s="171" t="s">
        <v>157</v>
      </c>
      <c r="AU180" s="171" t="s">
        <v>98</v>
      </c>
      <c r="AV180" s="10" t="s">
        <v>98</v>
      </c>
      <c r="AW180" s="10" t="s">
        <v>36</v>
      </c>
      <c r="AX180" s="10" t="s">
        <v>24</v>
      </c>
      <c r="AY180" s="171" t="s">
        <v>149</v>
      </c>
    </row>
    <row r="181" spans="2:65" s="1" customFormat="1" ht="28.9" customHeight="1">
      <c r="B181" s="128"/>
      <c r="C181" s="157" t="s">
        <v>262</v>
      </c>
      <c r="D181" s="157" t="s">
        <v>150</v>
      </c>
      <c r="E181" s="158" t="s">
        <v>263</v>
      </c>
      <c r="F181" s="256" t="s">
        <v>264</v>
      </c>
      <c r="G181" s="256"/>
      <c r="H181" s="256"/>
      <c r="I181" s="256"/>
      <c r="J181" s="159" t="s">
        <v>181</v>
      </c>
      <c r="K181" s="160">
        <v>32.6</v>
      </c>
      <c r="L181" s="257">
        <v>0</v>
      </c>
      <c r="M181" s="257"/>
      <c r="N181" s="258">
        <f>ROUND(L181*K181,2)</f>
        <v>0</v>
      </c>
      <c r="O181" s="258"/>
      <c r="P181" s="258"/>
      <c r="Q181" s="258"/>
      <c r="R181" s="131"/>
      <c r="T181" s="161" t="s">
        <v>5</v>
      </c>
      <c r="U181" s="45" t="s">
        <v>43</v>
      </c>
      <c r="V181" s="37"/>
      <c r="W181" s="162">
        <f>V181*K181</f>
        <v>0</v>
      </c>
      <c r="X181" s="162">
        <v>0</v>
      </c>
      <c r="Y181" s="162">
        <f>X181*K181</f>
        <v>0</v>
      </c>
      <c r="Z181" s="162">
        <v>6.8000000000000005E-2</v>
      </c>
      <c r="AA181" s="163">
        <f>Z181*K181</f>
        <v>2.2168000000000001</v>
      </c>
      <c r="AR181" s="19" t="s">
        <v>154</v>
      </c>
      <c r="AT181" s="19" t="s">
        <v>150</v>
      </c>
      <c r="AU181" s="19" t="s">
        <v>98</v>
      </c>
      <c r="AY181" s="19" t="s">
        <v>149</v>
      </c>
      <c r="BE181" s="102">
        <f>IF(U181="základní",N181,0)</f>
        <v>0</v>
      </c>
      <c r="BF181" s="102">
        <f>IF(U181="snížená",N181,0)</f>
        <v>0</v>
      </c>
      <c r="BG181" s="102">
        <f>IF(U181="zákl. přenesená",N181,0)</f>
        <v>0</v>
      </c>
      <c r="BH181" s="102">
        <f>IF(U181="sníž. přenesená",N181,0)</f>
        <v>0</v>
      </c>
      <c r="BI181" s="102">
        <f>IF(U181="nulová",N181,0)</f>
        <v>0</v>
      </c>
      <c r="BJ181" s="19" t="s">
        <v>24</v>
      </c>
      <c r="BK181" s="102">
        <f>ROUND(L181*K181,2)</f>
        <v>0</v>
      </c>
      <c r="BL181" s="19" t="s">
        <v>154</v>
      </c>
      <c r="BM181" s="19" t="s">
        <v>265</v>
      </c>
    </row>
    <row r="182" spans="2:65" s="10" customFormat="1" ht="20.45" customHeight="1">
      <c r="B182" s="164"/>
      <c r="C182" s="165"/>
      <c r="D182" s="165"/>
      <c r="E182" s="166" t="s">
        <v>5</v>
      </c>
      <c r="F182" s="259" t="s">
        <v>266</v>
      </c>
      <c r="G182" s="260"/>
      <c r="H182" s="260"/>
      <c r="I182" s="260"/>
      <c r="J182" s="165"/>
      <c r="K182" s="167">
        <v>32.6</v>
      </c>
      <c r="L182" s="165"/>
      <c r="M182" s="165"/>
      <c r="N182" s="165"/>
      <c r="O182" s="165"/>
      <c r="P182" s="165"/>
      <c r="Q182" s="165"/>
      <c r="R182" s="168"/>
      <c r="T182" s="169"/>
      <c r="U182" s="165"/>
      <c r="V182" s="165"/>
      <c r="W182" s="165"/>
      <c r="X182" s="165"/>
      <c r="Y182" s="165"/>
      <c r="Z182" s="165"/>
      <c r="AA182" s="170"/>
      <c r="AT182" s="171" t="s">
        <v>157</v>
      </c>
      <c r="AU182" s="171" t="s">
        <v>98</v>
      </c>
      <c r="AV182" s="10" t="s">
        <v>98</v>
      </c>
      <c r="AW182" s="10" t="s">
        <v>36</v>
      </c>
      <c r="AX182" s="10" t="s">
        <v>24</v>
      </c>
      <c r="AY182" s="171" t="s">
        <v>149</v>
      </c>
    </row>
    <row r="183" spans="2:65" s="9" customFormat="1" ht="29.85" customHeight="1">
      <c r="B183" s="146"/>
      <c r="C183" s="147"/>
      <c r="D183" s="156" t="s">
        <v>114</v>
      </c>
      <c r="E183" s="156"/>
      <c r="F183" s="156"/>
      <c r="G183" s="156"/>
      <c r="H183" s="156"/>
      <c r="I183" s="156"/>
      <c r="J183" s="156"/>
      <c r="K183" s="156"/>
      <c r="L183" s="156"/>
      <c r="M183" s="156"/>
      <c r="N183" s="277">
        <f>BK183</f>
        <v>0</v>
      </c>
      <c r="O183" s="278"/>
      <c r="P183" s="278"/>
      <c r="Q183" s="278"/>
      <c r="R183" s="149"/>
      <c r="T183" s="150"/>
      <c r="U183" s="147"/>
      <c r="V183" s="147"/>
      <c r="W183" s="151">
        <f>SUM(W184:W188)</f>
        <v>0</v>
      </c>
      <c r="X183" s="147"/>
      <c r="Y183" s="151">
        <f>SUM(Y184:Y188)</f>
        <v>0</v>
      </c>
      <c r="Z183" s="147"/>
      <c r="AA183" s="152">
        <f>SUM(AA184:AA188)</f>
        <v>0</v>
      </c>
      <c r="AR183" s="153" t="s">
        <v>24</v>
      </c>
      <c r="AT183" s="154" t="s">
        <v>77</v>
      </c>
      <c r="AU183" s="154" t="s">
        <v>24</v>
      </c>
      <c r="AY183" s="153" t="s">
        <v>149</v>
      </c>
      <c r="BK183" s="155">
        <f>SUM(BK184:BK188)</f>
        <v>0</v>
      </c>
    </row>
    <row r="184" spans="2:65" s="1" customFormat="1" ht="40.15" customHeight="1">
      <c r="B184" s="128"/>
      <c r="C184" s="157" t="s">
        <v>267</v>
      </c>
      <c r="D184" s="157" t="s">
        <v>150</v>
      </c>
      <c r="E184" s="158" t="s">
        <v>268</v>
      </c>
      <c r="F184" s="256" t="s">
        <v>269</v>
      </c>
      <c r="G184" s="256"/>
      <c r="H184" s="256"/>
      <c r="I184" s="256"/>
      <c r="J184" s="159" t="s">
        <v>270</v>
      </c>
      <c r="K184" s="160">
        <v>7.7190000000000003</v>
      </c>
      <c r="L184" s="257">
        <v>0</v>
      </c>
      <c r="M184" s="257"/>
      <c r="N184" s="258">
        <f>ROUND(L184*K184,2)</f>
        <v>0</v>
      </c>
      <c r="O184" s="258"/>
      <c r="P184" s="258"/>
      <c r="Q184" s="258"/>
      <c r="R184" s="131"/>
      <c r="T184" s="161" t="s">
        <v>5</v>
      </c>
      <c r="U184" s="45" t="s">
        <v>43</v>
      </c>
      <c r="V184" s="37"/>
      <c r="W184" s="162">
        <f>V184*K184</f>
        <v>0</v>
      </c>
      <c r="X184" s="162">
        <v>0</v>
      </c>
      <c r="Y184" s="162">
        <f>X184*K184</f>
        <v>0</v>
      </c>
      <c r="Z184" s="162">
        <v>0</v>
      </c>
      <c r="AA184" s="163">
        <f>Z184*K184</f>
        <v>0</v>
      </c>
      <c r="AR184" s="19" t="s">
        <v>154</v>
      </c>
      <c r="AT184" s="19" t="s">
        <v>150</v>
      </c>
      <c r="AU184" s="19" t="s">
        <v>98</v>
      </c>
      <c r="AY184" s="19" t="s">
        <v>149</v>
      </c>
      <c r="BE184" s="102">
        <f>IF(U184="základní",N184,0)</f>
        <v>0</v>
      </c>
      <c r="BF184" s="102">
        <f>IF(U184="snížená",N184,0)</f>
        <v>0</v>
      </c>
      <c r="BG184" s="102">
        <f>IF(U184="zákl. přenesená",N184,0)</f>
        <v>0</v>
      </c>
      <c r="BH184" s="102">
        <f>IF(U184="sníž. přenesená",N184,0)</f>
        <v>0</v>
      </c>
      <c r="BI184" s="102">
        <f>IF(U184="nulová",N184,0)</f>
        <v>0</v>
      </c>
      <c r="BJ184" s="19" t="s">
        <v>24</v>
      </c>
      <c r="BK184" s="102">
        <f>ROUND(L184*K184,2)</f>
        <v>0</v>
      </c>
      <c r="BL184" s="19" t="s">
        <v>154</v>
      </c>
      <c r="BM184" s="19" t="s">
        <v>271</v>
      </c>
    </row>
    <row r="185" spans="2:65" s="1" customFormat="1" ht="40.15" customHeight="1">
      <c r="B185" s="128"/>
      <c r="C185" s="157" t="s">
        <v>272</v>
      </c>
      <c r="D185" s="157" t="s">
        <v>150</v>
      </c>
      <c r="E185" s="158" t="s">
        <v>273</v>
      </c>
      <c r="F185" s="256" t="s">
        <v>274</v>
      </c>
      <c r="G185" s="256"/>
      <c r="H185" s="256"/>
      <c r="I185" s="256"/>
      <c r="J185" s="159" t="s">
        <v>270</v>
      </c>
      <c r="K185" s="160">
        <v>7.7190000000000003</v>
      </c>
      <c r="L185" s="257">
        <v>0</v>
      </c>
      <c r="M185" s="257"/>
      <c r="N185" s="258">
        <f>ROUND(L185*K185,2)</f>
        <v>0</v>
      </c>
      <c r="O185" s="258"/>
      <c r="P185" s="258"/>
      <c r="Q185" s="258"/>
      <c r="R185" s="131"/>
      <c r="T185" s="161" t="s">
        <v>5</v>
      </c>
      <c r="U185" s="45" t="s">
        <v>43</v>
      </c>
      <c r="V185" s="37"/>
      <c r="W185" s="162">
        <f>V185*K185</f>
        <v>0</v>
      </c>
      <c r="X185" s="162">
        <v>0</v>
      </c>
      <c r="Y185" s="162">
        <f>X185*K185</f>
        <v>0</v>
      </c>
      <c r="Z185" s="162">
        <v>0</v>
      </c>
      <c r="AA185" s="163">
        <f>Z185*K185</f>
        <v>0</v>
      </c>
      <c r="AR185" s="19" t="s">
        <v>154</v>
      </c>
      <c r="AT185" s="19" t="s">
        <v>150</v>
      </c>
      <c r="AU185" s="19" t="s">
        <v>98</v>
      </c>
      <c r="AY185" s="19" t="s">
        <v>149</v>
      </c>
      <c r="BE185" s="102">
        <f>IF(U185="základní",N185,0)</f>
        <v>0</v>
      </c>
      <c r="BF185" s="102">
        <f>IF(U185="snížená",N185,0)</f>
        <v>0</v>
      </c>
      <c r="BG185" s="102">
        <f>IF(U185="zákl. přenesená",N185,0)</f>
        <v>0</v>
      </c>
      <c r="BH185" s="102">
        <f>IF(U185="sníž. přenesená",N185,0)</f>
        <v>0</v>
      </c>
      <c r="BI185" s="102">
        <f>IF(U185="nulová",N185,0)</f>
        <v>0</v>
      </c>
      <c r="BJ185" s="19" t="s">
        <v>24</v>
      </c>
      <c r="BK185" s="102">
        <f>ROUND(L185*K185,2)</f>
        <v>0</v>
      </c>
      <c r="BL185" s="19" t="s">
        <v>154</v>
      </c>
      <c r="BM185" s="19" t="s">
        <v>275</v>
      </c>
    </row>
    <row r="186" spans="2:65" s="1" customFormat="1" ht="28.9" customHeight="1">
      <c r="B186" s="128"/>
      <c r="C186" s="157" t="s">
        <v>276</v>
      </c>
      <c r="D186" s="157" t="s">
        <v>150</v>
      </c>
      <c r="E186" s="158" t="s">
        <v>277</v>
      </c>
      <c r="F186" s="256" t="s">
        <v>278</v>
      </c>
      <c r="G186" s="256"/>
      <c r="H186" s="256"/>
      <c r="I186" s="256"/>
      <c r="J186" s="159" t="s">
        <v>270</v>
      </c>
      <c r="K186" s="160">
        <v>7.7190000000000003</v>
      </c>
      <c r="L186" s="257">
        <v>0</v>
      </c>
      <c r="M186" s="257"/>
      <c r="N186" s="258">
        <f>ROUND(L186*K186,2)</f>
        <v>0</v>
      </c>
      <c r="O186" s="258"/>
      <c r="P186" s="258"/>
      <c r="Q186" s="258"/>
      <c r="R186" s="131"/>
      <c r="T186" s="161" t="s">
        <v>5</v>
      </c>
      <c r="U186" s="45" t="s">
        <v>43</v>
      </c>
      <c r="V186" s="37"/>
      <c r="W186" s="162">
        <f>V186*K186</f>
        <v>0</v>
      </c>
      <c r="X186" s="162">
        <v>0</v>
      </c>
      <c r="Y186" s="162">
        <f>X186*K186</f>
        <v>0</v>
      </c>
      <c r="Z186" s="162">
        <v>0</v>
      </c>
      <c r="AA186" s="163">
        <f>Z186*K186</f>
        <v>0</v>
      </c>
      <c r="AR186" s="19" t="s">
        <v>154</v>
      </c>
      <c r="AT186" s="19" t="s">
        <v>150</v>
      </c>
      <c r="AU186" s="19" t="s">
        <v>98</v>
      </c>
      <c r="AY186" s="19" t="s">
        <v>149</v>
      </c>
      <c r="BE186" s="102">
        <f>IF(U186="základní",N186,0)</f>
        <v>0</v>
      </c>
      <c r="BF186" s="102">
        <f>IF(U186="snížená",N186,0)</f>
        <v>0</v>
      </c>
      <c r="BG186" s="102">
        <f>IF(U186="zákl. přenesená",N186,0)</f>
        <v>0</v>
      </c>
      <c r="BH186" s="102">
        <f>IF(U186="sníž. přenesená",N186,0)</f>
        <v>0</v>
      </c>
      <c r="BI186" s="102">
        <f>IF(U186="nulová",N186,0)</f>
        <v>0</v>
      </c>
      <c r="BJ186" s="19" t="s">
        <v>24</v>
      </c>
      <c r="BK186" s="102">
        <f>ROUND(L186*K186,2)</f>
        <v>0</v>
      </c>
      <c r="BL186" s="19" t="s">
        <v>154</v>
      </c>
      <c r="BM186" s="19" t="s">
        <v>279</v>
      </c>
    </row>
    <row r="187" spans="2:65" s="1" customFormat="1" ht="40.15" customHeight="1">
      <c r="B187" s="128"/>
      <c r="C187" s="157" t="s">
        <v>280</v>
      </c>
      <c r="D187" s="157" t="s">
        <v>150</v>
      </c>
      <c r="E187" s="158" t="s">
        <v>281</v>
      </c>
      <c r="F187" s="256" t="s">
        <v>282</v>
      </c>
      <c r="G187" s="256"/>
      <c r="H187" s="256"/>
      <c r="I187" s="256"/>
      <c r="J187" s="159" t="s">
        <v>270</v>
      </c>
      <c r="K187" s="160">
        <v>7.7190000000000003</v>
      </c>
      <c r="L187" s="257">
        <v>0</v>
      </c>
      <c r="M187" s="257"/>
      <c r="N187" s="258">
        <f>ROUND(L187*K187,2)</f>
        <v>0</v>
      </c>
      <c r="O187" s="258"/>
      <c r="P187" s="258"/>
      <c r="Q187" s="258"/>
      <c r="R187" s="131"/>
      <c r="T187" s="161" t="s">
        <v>5</v>
      </c>
      <c r="U187" s="45" t="s">
        <v>43</v>
      </c>
      <c r="V187" s="37"/>
      <c r="W187" s="162">
        <f>V187*K187</f>
        <v>0</v>
      </c>
      <c r="X187" s="162">
        <v>0</v>
      </c>
      <c r="Y187" s="162">
        <f>X187*K187</f>
        <v>0</v>
      </c>
      <c r="Z187" s="162">
        <v>0</v>
      </c>
      <c r="AA187" s="163">
        <f>Z187*K187</f>
        <v>0</v>
      </c>
      <c r="AR187" s="19" t="s">
        <v>154</v>
      </c>
      <c r="AT187" s="19" t="s">
        <v>150</v>
      </c>
      <c r="AU187" s="19" t="s">
        <v>98</v>
      </c>
      <c r="AY187" s="19" t="s">
        <v>149</v>
      </c>
      <c r="BE187" s="102">
        <f>IF(U187="základní",N187,0)</f>
        <v>0</v>
      </c>
      <c r="BF187" s="102">
        <f>IF(U187="snížená",N187,0)</f>
        <v>0</v>
      </c>
      <c r="BG187" s="102">
        <f>IF(U187="zákl. přenesená",N187,0)</f>
        <v>0</v>
      </c>
      <c r="BH187" s="102">
        <f>IF(U187="sníž. přenesená",N187,0)</f>
        <v>0</v>
      </c>
      <c r="BI187" s="102">
        <f>IF(U187="nulová",N187,0)</f>
        <v>0</v>
      </c>
      <c r="BJ187" s="19" t="s">
        <v>24</v>
      </c>
      <c r="BK187" s="102">
        <f>ROUND(L187*K187,2)</f>
        <v>0</v>
      </c>
      <c r="BL187" s="19" t="s">
        <v>154</v>
      </c>
      <c r="BM187" s="19" t="s">
        <v>283</v>
      </c>
    </row>
    <row r="188" spans="2:65" s="1" customFormat="1" ht="40.15" customHeight="1">
      <c r="B188" s="128"/>
      <c r="C188" s="157" t="s">
        <v>284</v>
      </c>
      <c r="D188" s="157" t="s">
        <v>150</v>
      </c>
      <c r="E188" s="158" t="s">
        <v>285</v>
      </c>
      <c r="F188" s="256" t="s">
        <v>286</v>
      </c>
      <c r="G188" s="256"/>
      <c r="H188" s="256"/>
      <c r="I188" s="256"/>
      <c r="J188" s="159" t="s">
        <v>270</v>
      </c>
      <c r="K188" s="160">
        <v>7.7190000000000003</v>
      </c>
      <c r="L188" s="257">
        <v>0</v>
      </c>
      <c r="M188" s="257"/>
      <c r="N188" s="258">
        <f>ROUND(L188*K188,2)</f>
        <v>0</v>
      </c>
      <c r="O188" s="258"/>
      <c r="P188" s="258"/>
      <c r="Q188" s="258"/>
      <c r="R188" s="131"/>
      <c r="T188" s="161" t="s">
        <v>5</v>
      </c>
      <c r="U188" s="45" t="s">
        <v>43</v>
      </c>
      <c r="V188" s="37"/>
      <c r="W188" s="162">
        <f>V188*K188</f>
        <v>0</v>
      </c>
      <c r="X188" s="162">
        <v>0</v>
      </c>
      <c r="Y188" s="162">
        <f>X188*K188</f>
        <v>0</v>
      </c>
      <c r="Z188" s="162">
        <v>0</v>
      </c>
      <c r="AA188" s="163">
        <f>Z188*K188</f>
        <v>0</v>
      </c>
      <c r="AR188" s="19" t="s">
        <v>154</v>
      </c>
      <c r="AT188" s="19" t="s">
        <v>150</v>
      </c>
      <c r="AU188" s="19" t="s">
        <v>98</v>
      </c>
      <c r="AY188" s="19" t="s">
        <v>149</v>
      </c>
      <c r="BE188" s="102">
        <f>IF(U188="základní",N188,0)</f>
        <v>0</v>
      </c>
      <c r="BF188" s="102">
        <f>IF(U188="snížená",N188,0)</f>
        <v>0</v>
      </c>
      <c r="BG188" s="102">
        <f>IF(U188="zákl. přenesená",N188,0)</f>
        <v>0</v>
      </c>
      <c r="BH188" s="102">
        <f>IF(U188="sníž. přenesená",N188,0)</f>
        <v>0</v>
      </c>
      <c r="BI188" s="102">
        <f>IF(U188="nulová",N188,0)</f>
        <v>0</v>
      </c>
      <c r="BJ188" s="19" t="s">
        <v>24</v>
      </c>
      <c r="BK188" s="102">
        <f>ROUND(L188*K188,2)</f>
        <v>0</v>
      </c>
      <c r="BL188" s="19" t="s">
        <v>154</v>
      </c>
      <c r="BM188" s="19" t="s">
        <v>287</v>
      </c>
    </row>
    <row r="189" spans="2:65" s="9" customFormat="1" ht="29.85" customHeight="1">
      <c r="B189" s="146"/>
      <c r="C189" s="147"/>
      <c r="D189" s="156" t="s">
        <v>115</v>
      </c>
      <c r="E189" s="156"/>
      <c r="F189" s="156"/>
      <c r="G189" s="156"/>
      <c r="H189" s="156"/>
      <c r="I189" s="156"/>
      <c r="J189" s="156"/>
      <c r="K189" s="156"/>
      <c r="L189" s="156"/>
      <c r="M189" s="156"/>
      <c r="N189" s="268">
        <f>BK189</f>
        <v>0</v>
      </c>
      <c r="O189" s="269"/>
      <c r="P189" s="269"/>
      <c r="Q189" s="269"/>
      <c r="R189" s="149"/>
      <c r="T189" s="150"/>
      <c r="U189" s="147"/>
      <c r="V189" s="147"/>
      <c r="W189" s="151">
        <f>SUM(W190:W191)</f>
        <v>0</v>
      </c>
      <c r="X189" s="147"/>
      <c r="Y189" s="151">
        <f>SUM(Y190:Y191)</f>
        <v>0</v>
      </c>
      <c r="Z189" s="147"/>
      <c r="AA189" s="152">
        <f>SUM(AA190:AA191)</f>
        <v>0</v>
      </c>
      <c r="AR189" s="153" t="s">
        <v>24</v>
      </c>
      <c r="AT189" s="154" t="s">
        <v>77</v>
      </c>
      <c r="AU189" s="154" t="s">
        <v>24</v>
      </c>
      <c r="AY189" s="153" t="s">
        <v>149</v>
      </c>
      <c r="BK189" s="155">
        <f>SUM(BK190:BK191)</f>
        <v>0</v>
      </c>
    </row>
    <row r="190" spans="2:65" s="1" customFormat="1" ht="20.45" customHeight="1">
      <c r="B190" s="128"/>
      <c r="C190" s="157" t="s">
        <v>288</v>
      </c>
      <c r="D190" s="157" t="s">
        <v>150</v>
      </c>
      <c r="E190" s="158" t="s">
        <v>289</v>
      </c>
      <c r="F190" s="256" t="s">
        <v>290</v>
      </c>
      <c r="G190" s="256"/>
      <c r="H190" s="256"/>
      <c r="I190" s="256"/>
      <c r="J190" s="159" t="s">
        <v>270</v>
      </c>
      <c r="K190" s="160">
        <v>34.28</v>
      </c>
      <c r="L190" s="257">
        <v>0</v>
      </c>
      <c r="M190" s="257"/>
      <c r="N190" s="258">
        <f>ROUND(L190*K190,2)</f>
        <v>0</v>
      </c>
      <c r="O190" s="258"/>
      <c r="P190" s="258"/>
      <c r="Q190" s="258"/>
      <c r="R190" s="131"/>
      <c r="T190" s="161" t="s">
        <v>5</v>
      </c>
      <c r="U190" s="45" t="s">
        <v>43</v>
      </c>
      <c r="V190" s="37"/>
      <c r="W190" s="162">
        <f>V190*K190</f>
        <v>0</v>
      </c>
      <c r="X190" s="162">
        <v>0</v>
      </c>
      <c r="Y190" s="162">
        <f>X190*K190</f>
        <v>0</v>
      </c>
      <c r="Z190" s="162">
        <v>0</v>
      </c>
      <c r="AA190" s="163">
        <f>Z190*K190</f>
        <v>0</v>
      </c>
      <c r="AR190" s="19" t="s">
        <v>154</v>
      </c>
      <c r="AT190" s="19" t="s">
        <v>150</v>
      </c>
      <c r="AU190" s="19" t="s">
        <v>98</v>
      </c>
      <c r="AY190" s="19" t="s">
        <v>149</v>
      </c>
      <c r="BE190" s="102">
        <f>IF(U190="základní",N190,0)</f>
        <v>0</v>
      </c>
      <c r="BF190" s="102">
        <f>IF(U190="snížená",N190,0)</f>
        <v>0</v>
      </c>
      <c r="BG190" s="102">
        <f>IF(U190="zákl. přenesená",N190,0)</f>
        <v>0</v>
      </c>
      <c r="BH190" s="102">
        <f>IF(U190="sníž. přenesená",N190,0)</f>
        <v>0</v>
      </c>
      <c r="BI190" s="102">
        <f>IF(U190="nulová",N190,0)</f>
        <v>0</v>
      </c>
      <c r="BJ190" s="19" t="s">
        <v>24</v>
      </c>
      <c r="BK190" s="102">
        <f>ROUND(L190*K190,2)</f>
        <v>0</v>
      </c>
      <c r="BL190" s="19" t="s">
        <v>154</v>
      </c>
      <c r="BM190" s="19" t="s">
        <v>291</v>
      </c>
    </row>
    <row r="191" spans="2:65" s="1" customFormat="1" ht="40.15" customHeight="1">
      <c r="B191" s="128"/>
      <c r="C191" s="157" t="s">
        <v>292</v>
      </c>
      <c r="D191" s="157" t="s">
        <v>150</v>
      </c>
      <c r="E191" s="158" t="s">
        <v>293</v>
      </c>
      <c r="F191" s="256" t="s">
        <v>294</v>
      </c>
      <c r="G191" s="256"/>
      <c r="H191" s="256"/>
      <c r="I191" s="256"/>
      <c r="J191" s="159" t="s">
        <v>270</v>
      </c>
      <c r="K191" s="160">
        <v>34.28</v>
      </c>
      <c r="L191" s="257">
        <v>0</v>
      </c>
      <c r="M191" s="257"/>
      <c r="N191" s="258">
        <f>ROUND(L191*K191,2)</f>
        <v>0</v>
      </c>
      <c r="O191" s="258"/>
      <c r="P191" s="258"/>
      <c r="Q191" s="258"/>
      <c r="R191" s="131"/>
      <c r="T191" s="161" t="s">
        <v>5</v>
      </c>
      <c r="U191" s="45" t="s">
        <v>43</v>
      </c>
      <c r="V191" s="37"/>
      <c r="W191" s="162">
        <f>V191*K191</f>
        <v>0</v>
      </c>
      <c r="X191" s="162">
        <v>0</v>
      </c>
      <c r="Y191" s="162">
        <f>X191*K191</f>
        <v>0</v>
      </c>
      <c r="Z191" s="162">
        <v>0</v>
      </c>
      <c r="AA191" s="163">
        <f>Z191*K191</f>
        <v>0</v>
      </c>
      <c r="AR191" s="19" t="s">
        <v>154</v>
      </c>
      <c r="AT191" s="19" t="s">
        <v>150</v>
      </c>
      <c r="AU191" s="19" t="s">
        <v>98</v>
      </c>
      <c r="AY191" s="19" t="s">
        <v>149</v>
      </c>
      <c r="BE191" s="102">
        <f>IF(U191="základní",N191,0)</f>
        <v>0</v>
      </c>
      <c r="BF191" s="102">
        <f>IF(U191="snížená",N191,0)</f>
        <v>0</v>
      </c>
      <c r="BG191" s="102">
        <f>IF(U191="zákl. přenesená",N191,0)</f>
        <v>0</v>
      </c>
      <c r="BH191" s="102">
        <f>IF(U191="sníž. přenesená",N191,0)</f>
        <v>0</v>
      </c>
      <c r="BI191" s="102">
        <f>IF(U191="nulová",N191,0)</f>
        <v>0</v>
      </c>
      <c r="BJ191" s="19" t="s">
        <v>24</v>
      </c>
      <c r="BK191" s="102">
        <f>ROUND(L191*K191,2)</f>
        <v>0</v>
      </c>
      <c r="BL191" s="19" t="s">
        <v>154</v>
      </c>
      <c r="BM191" s="19" t="s">
        <v>295</v>
      </c>
    </row>
    <row r="192" spans="2:65" s="9" customFormat="1" ht="37.35" customHeight="1">
      <c r="B192" s="146"/>
      <c r="C192" s="147"/>
      <c r="D192" s="148" t="s">
        <v>116</v>
      </c>
      <c r="E192" s="148"/>
      <c r="F192" s="148"/>
      <c r="G192" s="148"/>
      <c r="H192" s="148"/>
      <c r="I192" s="148"/>
      <c r="J192" s="148"/>
      <c r="K192" s="148"/>
      <c r="L192" s="148"/>
      <c r="M192" s="148"/>
      <c r="N192" s="279">
        <f>BK192</f>
        <v>0</v>
      </c>
      <c r="O192" s="280"/>
      <c r="P192" s="280"/>
      <c r="Q192" s="280"/>
      <c r="R192" s="149"/>
      <c r="T192" s="150"/>
      <c r="U192" s="147"/>
      <c r="V192" s="147"/>
      <c r="W192" s="151">
        <f>W193+W195+W197+W201+W214+W224+W235</f>
        <v>0</v>
      </c>
      <c r="X192" s="147"/>
      <c r="Y192" s="151">
        <f>Y193+Y195+Y197+Y201+Y214+Y224+Y235</f>
        <v>2.1446396999999999</v>
      </c>
      <c r="Z192" s="147"/>
      <c r="AA192" s="152">
        <f>AA193+AA195+AA197+AA201+AA214+AA224+AA235</f>
        <v>0.35440379999999999</v>
      </c>
      <c r="AR192" s="153" t="s">
        <v>98</v>
      </c>
      <c r="AT192" s="154" t="s">
        <v>77</v>
      </c>
      <c r="AU192" s="154" t="s">
        <v>78</v>
      </c>
      <c r="AY192" s="153" t="s">
        <v>149</v>
      </c>
      <c r="BK192" s="155">
        <f>BK193+BK195+BK197+BK201+BK214+BK224+BK235</f>
        <v>0</v>
      </c>
    </row>
    <row r="193" spans="2:65" s="9" customFormat="1" ht="19.899999999999999" customHeight="1">
      <c r="B193" s="146"/>
      <c r="C193" s="147"/>
      <c r="D193" s="156" t="s">
        <v>117</v>
      </c>
      <c r="E193" s="156"/>
      <c r="F193" s="156"/>
      <c r="G193" s="156"/>
      <c r="H193" s="156"/>
      <c r="I193" s="156"/>
      <c r="J193" s="156"/>
      <c r="K193" s="156"/>
      <c r="L193" s="156"/>
      <c r="M193" s="156"/>
      <c r="N193" s="277">
        <f>BK193</f>
        <v>0</v>
      </c>
      <c r="O193" s="278"/>
      <c r="P193" s="278"/>
      <c r="Q193" s="278"/>
      <c r="R193" s="149"/>
      <c r="T193" s="150"/>
      <c r="U193" s="147"/>
      <c r="V193" s="147"/>
      <c r="W193" s="151">
        <f>W194</f>
        <v>0</v>
      </c>
      <c r="X193" s="147"/>
      <c r="Y193" s="151">
        <f>Y194</f>
        <v>0</v>
      </c>
      <c r="Z193" s="147"/>
      <c r="AA193" s="152">
        <f>AA194</f>
        <v>0</v>
      </c>
      <c r="AR193" s="153" t="s">
        <v>98</v>
      </c>
      <c r="AT193" s="154" t="s">
        <v>77</v>
      </c>
      <c r="AU193" s="154" t="s">
        <v>24</v>
      </c>
      <c r="AY193" s="153" t="s">
        <v>149</v>
      </c>
      <c r="BK193" s="155">
        <f>BK194</f>
        <v>0</v>
      </c>
    </row>
    <row r="194" spans="2:65" s="1" customFormat="1" ht="20.45" customHeight="1">
      <c r="B194" s="128"/>
      <c r="C194" s="157" t="s">
        <v>296</v>
      </c>
      <c r="D194" s="157" t="s">
        <v>150</v>
      </c>
      <c r="E194" s="158" t="s">
        <v>297</v>
      </c>
      <c r="F194" s="256" t="s">
        <v>298</v>
      </c>
      <c r="G194" s="256"/>
      <c r="H194" s="256"/>
      <c r="I194" s="256"/>
      <c r="J194" s="159" t="s">
        <v>299</v>
      </c>
      <c r="K194" s="160">
        <v>1</v>
      </c>
      <c r="L194" s="257">
        <v>0</v>
      </c>
      <c r="M194" s="257"/>
      <c r="N194" s="258">
        <f>ROUND(L194*K194,2)</f>
        <v>0</v>
      </c>
      <c r="O194" s="258"/>
      <c r="P194" s="258"/>
      <c r="Q194" s="258"/>
      <c r="R194" s="131"/>
      <c r="T194" s="161" t="s">
        <v>5</v>
      </c>
      <c r="U194" s="45" t="s">
        <v>43</v>
      </c>
      <c r="V194" s="37"/>
      <c r="W194" s="162">
        <f>V194*K194</f>
        <v>0</v>
      </c>
      <c r="X194" s="162">
        <v>0</v>
      </c>
      <c r="Y194" s="162">
        <f>X194*K194</f>
        <v>0</v>
      </c>
      <c r="Z194" s="162">
        <v>0</v>
      </c>
      <c r="AA194" s="163">
        <f>Z194*K194</f>
        <v>0</v>
      </c>
      <c r="AR194" s="19" t="s">
        <v>217</v>
      </c>
      <c r="AT194" s="19" t="s">
        <v>150</v>
      </c>
      <c r="AU194" s="19" t="s">
        <v>98</v>
      </c>
      <c r="AY194" s="19" t="s">
        <v>149</v>
      </c>
      <c r="BE194" s="102">
        <f>IF(U194="základní",N194,0)</f>
        <v>0</v>
      </c>
      <c r="BF194" s="102">
        <f>IF(U194="snížená",N194,0)</f>
        <v>0</v>
      </c>
      <c r="BG194" s="102">
        <f>IF(U194="zákl. přenesená",N194,0)</f>
        <v>0</v>
      </c>
      <c r="BH194" s="102">
        <f>IF(U194="sníž. přenesená",N194,0)</f>
        <v>0</v>
      </c>
      <c r="BI194" s="102">
        <f>IF(U194="nulová",N194,0)</f>
        <v>0</v>
      </c>
      <c r="BJ194" s="19" t="s">
        <v>24</v>
      </c>
      <c r="BK194" s="102">
        <f>ROUND(L194*K194,2)</f>
        <v>0</v>
      </c>
      <c r="BL194" s="19" t="s">
        <v>217</v>
      </c>
      <c r="BM194" s="19" t="s">
        <v>300</v>
      </c>
    </row>
    <row r="195" spans="2:65" s="9" customFormat="1" ht="29.85" customHeight="1">
      <c r="B195" s="146"/>
      <c r="C195" s="147"/>
      <c r="D195" s="156" t="s">
        <v>118</v>
      </c>
      <c r="E195" s="156"/>
      <c r="F195" s="156"/>
      <c r="G195" s="156"/>
      <c r="H195" s="156"/>
      <c r="I195" s="156"/>
      <c r="J195" s="156"/>
      <c r="K195" s="156"/>
      <c r="L195" s="156"/>
      <c r="M195" s="156"/>
      <c r="N195" s="268">
        <f>BK195</f>
        <v>0</v>
      </c>
      <c r="O195" s="269"/>
      <c r="P195" s="269"/>
      <c r="Q195" s="269"/>
      <c r="R195" s="149"/>
      <c r="T195" s="150"/>
      <c r="U195" s="147"/>
      <c r="V195" s="147"/>
      <c r="W195" s="151">
        <f>W196</f>
        <v>0</v>
      </c>
      <c r="X195" s="147"/>
      <c r="Y195" s="151">
        <f>Y196</f>
        <v>0</v>
      </c>
      <c r="Z195" s="147"/>
      <c r="AA195" s="152">
        <f>AA196</f>
        <v>0</v>
      </c>
      <c r="AR195" s="153" t="s">
        <v>98</v>
      </c>
      <c r="AT195" s="154" t="s">
        <v>77</v>
      </c>
      <c r="AU195" s="154" t="s">
        <v>24</v>
      </c>
      <c r="AY195" s="153" t="s">
        <v>149</v>
      </c>
      <c r="BK195" s="155">
        <f>BK196</f>
        <v>0</v>
      </c>
    </row>
    <row r="196" spans="2:65" s="1" customFormat="1" ht="20.45" customHeight="1">
      <c r="B196" s="128"/>
      <c r="C196" s="157" t="s">
        <v>301</v>
      </c>
      <c r="D196" s="157" t="s">
        <v>150</v>
      </c>
      <c r="E196" s="158" t="s">
        <v>302</v>
      </c>
      <c r="F196" s="256" t="s">
        <v>303</v>
      </c>
      <c r="G196" s="256"/>
      <c r="H196" s="256"/>
      <c r="I196" s="256"/>
      <c r="J196" s="159" t="s">
        <v>160</v>
      </c>
      <c r="K196" s="160">
        <v>1</v>
      </c>
      <c r="L196" s="257">
        <v>0</v>
      </c>
      <c r="M196" s="257"/>
      <c r="N196" s="258">
        <f>ROUND(L196*K196,2)</f>
        <v>0</v>
      </c>
      <c r="O196" s="258"/>
      <c r="P196" s="258"/>
      <c r="Q196" s="258"/>
      <c r="R196" s="131"/>
      <c r="T196" s="161" t="s">
        <v>5</v>
      </c>
      <c r="U196" s="45" t="s">
        <v>43</v>
      </c>
      <c r="V196" s="37"/>
      <c r="W196" s="162">
        <f>V196*K196</f>
        <v>0</v>
      </c>
      <c r="X196" s="162">
        <v>0</v>
      </c>
      <c r="Y196" s="162">
        <f>X196*K196</f>
        <v>0</v>
      </c>
      <c r="Z196" s="162">
        <v>0</v>
      </c>
      <c r="AA196" s="163">
        <f>Z196*K196</f>
        <v>0</v>
      </c>
      <c r="AR196" s="19" t="s">
        <v>217</v>
      </c>
      <c r="AT196" s="19" t="s">
        <v>150</v>
      </c>
      <c r="AU196" s="19" t="s">
        <v>98</v>
      </c>
      <c r="AY196" s="19" t="s">
        <v>149</v>
      </c>
      <c r="BE196" s="102">
        <f>IF(U196="základní",N196,0)</f>
        <v>0</v>
      </c>
      <c r="BF196" s="102">
        <f>IF(U196="snížená",N196,0)</f>
        <v>0</v>
      </c>
      <c r="BG196" s="102">
        <f>IF(U196="zákl. přenesená",N196,0)</f>
        <v>0</v>
      </c>
      <c r="BH196" s="102">
        <f>IF(U196="sníž. přenesená",N196,0)</f>
        <v>0</v>
      </c>
      <c r="BI196" s="102">
        <f>IF(U196="nulová",N196,0)</f>
        <v>0</v>
      </c>
      <c r="BJ196" s="19" t="s">
        <v>24</v>
      </c>
      <c r="BK196" s="102">
        <f>ROUND(L196*K196,2)</f>
        <v>0</v>
      </c>
      <c r="BL196" s="19" t="s">
        <v>217</v>
      </c>
      <c r="BM196" s="19" t="s">
        <v>304</v>
      </c>
    </row>
    <row r="197" spans="2:65" s="9" customFormat="1" ht="29.85" customHeight="1">
      <c r="B197" s="146"/>
      <c r="C197" s="147"/>
      <c r="D197" s="156" t="s">
        <v>119</v>
      </c>
      <c r="E197" s="156"/>
      <c r="F197" s="156"/>
      <c r="G197" s="156"/>
      <c r="H197" s="156"/>
      <c r="I197" s="156"/>
      <c r="J197" s="156"/>
      <c r="K197" s="156"/>
      <c r="L197" s="156"/>
      <c r="M197" s="156"/>
      <c r="N197" s="268">
        <f>BK197</f>
        <v>0</v>
      </c>
      <c r="O197" s="269"/>
      <c r="P197" s="269"/>
      <c r="Q197" s="269"/>
      <c r="R197" s="149"/>
      <c r="T197" s="150"/>
      <c r="U197" s="147"/>
      <c r="V197" s="147"/>
      <c r="W197" s="151">
        <f>SUM(W198:W200)</f>
        <v>0</v>
      </c>
      <c r="X197" s="147"/>
      <c r="Y197" s="151">
        <f>SUM(Y198:Y200)</f>
        <v>8.7599999999999993E-4</v>
      </c>
      <c r="Z197" s="147"/>
      <c r="AA197" s="152">
        <f>SUM(AA198:AA200)</f>
        <v>0</v>
      </c>
      <c r="AR197" s="153" t="s">
        <v>98</v>
      </c>
      <c r="AT197" s="154" t="s">
        <v>77</v>
      </c>
      <c r="AU197" s="154" t="s">
        <v>24</v>
      </c>
      <c r="AY197" s="153" t="s">
        <v>149</v>
      </c>
      <c r="BK197" s="155">
        <f>SUM(BK198:BK200)</f>
        <v>0</v>
      </c>
    </row>
    <row r="198" spans="2:65" s="1" customFormat="1" ht="40.15" customHeight="1">
      <c r="B198" s="128"/>
      <c r="C198" s="157" t="s">
        <v>305</v>
      </c>
      <c r="D198" s="157" t="s">
        <v>150</v>
      </c>
      <c r="E198" s="158" t="s">
        <v>306</v>
      </c>
      <c r="F198" s="256" t="s">
        <v>307</v>
      </c>
      <c r="G198" s="256"/>
      <c r="H198" s="256"/>
      <c r="I198" s="256"/>
      <c r="J198" s="159" t="s">
        <v>245</v>
      </c>
      <c r="K198" s="160">
        <v>1.2</v>
      </c>
      <c r="L198" s="257">
        <v>0</v>
      </c>
      <c r="M198" s="257"/>
      <c r="N198" s="258">
        <f>ROUND(L198*K198,2)</f>
        <v>0</v>
      </c>
      <c r="O198" s="258"/>
      <c r="P198" s="258"/>
      <c r="Q198" s="258"/>
      <c r="R198" s="131"/>
      <c r="T198" s="161" t="s">
        <v>5</v>
      </c>
      <c r="U198" s="45" t="s">
        <v>43</v>
      </c>
      <c r="V198" s="37"/>
      <c r="W198" s="162">
        <f>V198*K198</f>
        <v>0</v>
      </c>
      <c r="X198" s="162">
        <v>7.2999999999999996E-4</v>
      </c>
      <c r="Y198" s="162">
        <f>X198*K198</f>
        <v>8.7599999999999993E-4</v>
      </c>
      <c r="Z198" s="162">
        <v>0</v>
      </c>
      <c r="AA198" s="163">
        <f>Z198*K198</f>
        <v>0</v>
      </c>
      <c r="AR198" s="19" t="s">
        <v>217</v>
      </c>
      <c r="AT198" s="19" t="s">
        <v>150</v>
      </c>
      <c r="AU198" s="19" t="s">
        <v>98</v>
      </c>
      <c r="AY198" s="19" t="s">
        <v>149</v>
      </c>
      <c r="BE198" s="102">
        <f>IF(U198="základní",N198,0)</f>
        <v>0</v>
      </c>
      <c r="BF198" s="102">
        <f>IF(U198="snížená",N198,0)</f>
        <v>0</v>
      </c>
      <c r="BG198" s="102">
        <f>IF(U198="zákl. přenesená",N198,0)</f>
        <v>0</v>
      </c>
      <c r="BH198" s="102">
        <f>IF(U198="sníž. přenesená",N198,0)</f>
        <v>0</v>
      </c>
      <c r="BI198" s="102">
        <f>IF(U198="nulová",N198,0)</f>
        <v>0</v>
      </c>
      <c r="BJ198" s="19" t="s">
        <v>24</v>
      </c>
      <c r="BK198" s="102">
        <f>ROUND(L198*K198,2)</f>
        <v>0</v>
      </c>
      <c r="BL198" s="19" t="s">
        <v>217</v>
      </c>
      <c r="BM198" s="19" t="s">
        <v>308</v>
      </c>
    </row>
    <row r="199" spans="2:65" s="10" customFormat="1" ht="20.45" customHeight="1">
      <c r="B199" s="164"/>
      <c r="C199" s="165"/>
      <c r="D199" s="165"/>
      <c r="E199" s="166" t="s">
        <v>5</v>
      </c>
      <c r="F199" s="259" t="s">
        <v>309</v>
      </c>
      <c r="G199" s="260"/>
      <c r="H199" s="260"/>
      <c r="I199" s="260"/>
      <c r="J199" s="165"/>
      <c r="K199" s="167">
        <v>1.2</v>
      </c>
      <c r="L199" s="165"/>
      <c r="M199" s="165"/>
      <c r="N199" s="165"/>
      <c r="O199" s="165"/>
      <c r="P199" s="165"/>
      <c r="Q199" s="165"/>
      <c r="R199" s="168"/>
      <c r="T199" s="169"/>
      <c r="U199" s="165"/>
      <c r="V199" s="165"/>
      <c r="W199" s="165"/>
      <c r="X199" s="165"/>
      <c r="Y199" s="165"/>
      <c r="Z199" s="165"/>
      <c r="AA199" s="170"/>
      <c r="AT199" s="171" t="s">
        <v>157</v>
      </c>
      <c r="AU199" s="171" t="s">
        <v>98</v>
      </c>
      <c r="AV199" s="10" t="s">
        <v>98</v>
      </c>
      <c r="AW199" s="10" t="s">
        <v>36</v>
      </c>
      <c r="AX199" s="10" t="s">
        <v>24</v>
      </c>
      <c r="AY199" s="171" t="s">
        <v>149</v>
      </c>
    </row>
    <row r="200" spans="2:65" s="1" customFormat="1" ht="28.9" customHeight="1">
      <c r="B200" s="128"/>
      <c r="C200" s="157" t="s">
        <v>310</v>
      </c>
      <c r="D200" s="157" t="s">
        <v>150</v>
      </c>
      <c r="E200" s="158" t="s">
        <v>311</v>
      </c>
      <c r="F200" s="256" t="s">
        <v>312</v>
      </c>
      <c r="G200" s="256"/>
      <c r="H200" s="256"/>
      <c r="I200" s="256"/>
      <c r="J200" s="159" t="s">
        <v>313</v>
      </c>
      <c r="K200" s="160">
        <v>0</v>
      </c>
      <c r="L200" s="257">
        <v>0</v>
      </c>
      <c r="M200" s="257"/>
      <c r="N200" s="258">
        <f>ROUND(L200*K200,2)</f>
        <v>0</v>
      </c>
      <c r="O200" s="258"/>
      <c r="P200" s="258"/>
      <c r="Q200" s="258"/>
      <c r="R200" s="131"/>
      <c r="T200" s="161" t="s">
        <v>5</v>
      </c>
      <c r="U200" s="45" t="s">
        <v>43</v>
      </c>
      <c r="V200" s="37"/>
      <c r="W200" s="162">
        <f>V200*K200</f>
        <v>0</v>
      </c>
      <c r="X200" s="162">
        <v>0</v>
      </c>
      <c r="Y200" s="162">
        <f>X200*K200</f>
        <v>0</v>
      </c>
      <c r="Z200" s="162">
        <v>0</v>
      </c>
      <c r="AA200" s="163">
        <f>Z200*K200</f>
        <v>0</v>
      </c>
      <c r="AR200" s="19" t="s">
        <v>217</v>
      </c>
      <c r="AT200" s="19" t="s">
        <v>150</v>
      </c>
      <c r="AU200" s="19" t="s">
        <v>98</v>
      </c>
      <c r="AY200" s="19" t="s">
        <v>149</v>
      </c>
      <c r="BE200" s="102">
        <f>IF(U200="základní",N200,0)</f>
        <v>0</v>
      </c>
      <c r="BF200" s="102">
        <f>IF(U200="snížená",N200,0)</f>
        <v>0</v>
      </c>
      <c r="BG200" s="102">
        <f>IF(U200="zákl. přenesená",N200,0)</f>
        <v>0</v>
      </c>
      <c r="BH200" s="102">
        <f>IF(U200="sníž. přenesená",N200,0)</f>
        <v>0</v>
      </c>
      <c r="BI200" s="102">
        <f>IF(U200="nulová",N200,0)</f>
        <v>0</v>
      </c>
      <c r="BJ200" s="19" t="s">
        <v>24</v>
      </c>
      <c r="BK200" s="102">
        <f>ROUND(L200*K200,2)</f>
        <v>0</v>
      </c>
      <c r="BL200" s="19" t="s">
        <v>217</v>
      </c>
      <c r="BM200" s="19" t="s">
        <v>314</v>
      </c>
    </row>
    <row r="201" spans="2:65" s="9" customFormat="1" ht="29.85" customHeight="1">
      <c r="B201" s="146"/>
      <c r="C201" s="147"/>
      <c r="D201" s="156" t="s">
        <v>120</v>
      </c>
      <c r="E201" s="156"/>
      <c r="F201" s="156"/>
      <c r="G201" s="156"/>
      <c r="H201" s="156"/>
      <c r="I201" s="156"/>
      <c r="J201" s="156"/>
      <c r="K201" s="156"/>
      <c r="L201" s="156"/>
      <c r="M201" s="156"/>
      <c r="N201" s="268">
        <f>BK201</f>
        <v>0</v>
      </c>
      <c r="O201" s="269"/>
      <c r="P201" s="269"/>
      <c r="Q201" s="269"/>
      <c r="R201" s="149"/>
      <c r="T201" s="150"/>
      <c r="U201" s="147"/>
      <c r="V201" s="147"/>
      <c r="W201" s="151">
        <f>SUM(W202:W213)</f>
        <v>0</v>
      </c>
      <c r="X201" s="147"/>
      <c r="Y201" s="151">
        <f>SUM(Y202:Y213)</f>
        <v>3.27E-2</v>
      </c>
      <c r="Z201" s="147"/>
      <c r="AA201" s="152">
        <f>SUM(AA202:AA213)</f>
        <v>6.4259999999999998E-2</v>
      </c>
      <c r="AR201" s="153" t="s">
        <v>98</v>
      </c>
      <c r="AT201" s="154" t="s">
        <v>77</v>
      </c>
      <c r="AU201" s="154" t="s">
        <v>24</v>
      </c>
      <c r="AY201" s="153" t="s">
        <v>149</v>
      </c>
      <c r="BK201" s="155">
        <f>SUM(BK202:BK213)</f>
        <v>0</v>
      </c>
    </row>
    <row r="202" spans="2:65" s="1" customFormat="1" ht="28.9" customHeight="1">
      <c r="B202" s="128"/>
      <c r="C202" s="157" t="s">
        <v>315</v>
      </c>
      <c r="D202" s="157" t="s">
        <v>150</v>
      </c>
      <c r="E202" s="158" t="s">
        <v>316</v>
      </c>
      <c r="F202" s="256" t="s">
        <v>317</v>
      </c>
      <c r="G202" s="256"/>
      <c r="H202" s="256"/>
      <c r="I202" s="256"/>
      <c r="J202" s="159" t="s">
        <v>245</v>
      </c>
      <c r="K202" s="160">
        <v>9.6</v>
      </c>
      <c r="L202" s="257">
        <v>0</v>
      </c>
      <c r="M202" s="257"/>
      <c r="N202" s="258">
        <f>ROUND(L202*K202,2)</f>
        <v>0</v>
      </c>
      <c r="O202" s="258"/>
      <c r="P202" s="258"/>
      <c r="Q202" s="258"/>
      <c r="R202" s="131"/>
      <c r="T202" s="161" t="s">
        <v>5</v>
      </c>
      <c r="U202" s="45" t="s">
        <v>43</v>
      </c>
      <c r="V202" s="37"/>
      <c r="W202" s="162">
        <f>V202*K202</f>
        <v>0</v>
      </c>
      <c r="X202" s="162">
        <v>1.5E-3</v>
      </c>
      <c r="Y202" s="162">
        <f>X202*K202</f>
        <v>1.44E-2</v>
      </c>
      <c r="Z202" s="162">
        <v>0</v>
      </c>
      <c r="AA202" s="163">
        <f>Z202*K202</f>
        <v>0</v>
      </c>
      <c r="AR202" s="19" t="s">
        <v>154</v>
      </c>
      <c r="AT202" s="19" t="s">
        <v>150</v>
      </c>
      <c r="AU202" s="19" t="s">
        <v>98</v>
      </c>
      <c r="AY202" s="19" t="s">
        <v>149</v>
      </c>
      <c r="BE202" s="102">
        <f>IF(U202="základní",N202,0)</f>
        <v>0</v>
      </c>
      <c r="BF202" s="102">
        <f>IF(U202="snížená",N202,0)</f>
        <v>0</v>
      </c>
      <c r="BG202" s="102">
        <f>IF(U202="zákl. přenesená",N202,0)</f>
        <v>0</v>
      </c>
      <c r="BH202" s="102">
        <f>IF(U202="sníž. přenesená",N202,0)</f>
        <v>0</v>
      </c>
      <c r="BI202" s="102">
        <f>IF(U202="nulová",N202,0)</f>
        <v>0</v>
      </c>
      <c r="BJ202" s="19" t="s">
        <v>24</v>
      </c>
      <c r="BK202" s="102">
        <f>ROUND(L202*K202,2)</f>
        <v>0</v>
      </c>
      <c r="BL202" s="19" t="s">
        <v>154</v>
      </c>
      <c r="BM202" s="19" t="s">
        <v>318</v>
      </c>
    </row>
    <row r="203" spans="2:65" s="10" customFormat="1" ht="20.45" customHeight="1">
      <c r="B203" s="164"/>
      <c r="C203" s="165"/>
      <c r="D203" s="165"/>
      <c r="E203" s="166" t="s">
        <v>5</v>
      </c>
      <c r="F203" s="259" t="s">
        <v>319</v>
      </c>
      <c r="G203" s="260"/>
      <c r="H203" s="260"/>
      <c r="I203" s="260"/>
      <c r="J203" s="165"/>
      <c r="K203" s="167">
        <v>9.6</v>
      </c>
      <c r="L203" s="165"/>
      <c r="M203" s="165"/>
      <c r="N203" s="165"/>
      <c r="O203" s="165"/>
      <c r="P203" s="165"/>
      <c r="Q203" s="165"/>
      <c r="R203" s="168"/>
      <c r="T203" s="169"/>
      <c r="U203" s="165"/>
      <c r="V203" s="165"/>
      <c r="W203" s="165"/>
      <c r="X203" s="165"/>
      <c r="Y203" s="165"/>
      <c r="Z203" s="165"/>
      <c r="AA203" s="170"/>
      <c r="AT203" s="171" t="s">
        <v>157</v>
      </c>
      <c r="AU203" s="171" t="s">
        <v>98</v>
      </c>
      <c r="AV203" s="10" t="s">
        <v>98</v>
      </c>
      <c r="AW203" s="10" t="s">
        <v>36</v>
      </c>
      <c r="AX203" s="10" t="s">
        <v>24</v>
      </c>
      <c r="AY203" s="171" t="s">
        <v>149</v>
      </c>
    </row>
    <row r="204" spans="2:65" s="1" customFormat="1" ht="28.9" customHeight="1">
      <c r="B204" s="128"/>
      <c r="C204" s="157" t="s">
        <v>320</v>
      </c>
      <c r="D204" s="157" t="s">
        <v>150</v>
      </c>
      <c r="E204" s="158" t="s">
        <v>321</v>
      </c>
      <c r="F204" s="256" t="s">
        <v>322</v>
      </c>
      <c r="G204" s="256"/>
      <c r="H204" s="256"/>
      <c r="I204" s="256"/>
      <c r="J204" s="159" t="s">
        <v>181</v>
      </c>
      <c r="K204" s="160">
        <v>0.54</v>
      </c>
      <c r="L204" s="257">
        <v>0</v>
      </c>
      <c r="M204" s="257"/>
      <c r="N204" s="258">
        <f>ROUND(L204*K204,2)</f>
        <v>0</v>
      </c>
      <c r="O204" s="258"/>
      <c r="P204" s="258"/>
      <c r="Q204" s="258"/>
      <c r="R204" s="131"/>
      <c r="T204" s="161" t="s">
        <v>5</v>
      </c>
      <c r="U204" s="45" t="s">
        <v>43</v>
      </c>
      <c r="V204" s="37"/>
      <c r="W204" s="162">
        <f>V204*K204</f>
        <v>0</v>
      </c>
      <c r="X204" s="162">
        <v>0</v>
      </c>
      <c r="Y204" s="162">
        <f>X204*K204</f>
        <v>0</v>
      </c>
      <c r="Z204" s="162">
        <v>5.5E-2</v>
      </c>
      <c r="AA204" s="163">
        <f>Z204*K204</f>
        <v>2.9700000000000001E-2</v>
      </c>
      <c r="AR204" s="19" t="s">
        <v>154</v>
      </c>
      <c r="AT204" s="19" t="s">
        <v>150</v>
      </c>
      <c r="AU204" s="19" t="s">
        <v>98</v>
      </c>
      <c r="AY204" s="19" t="s">
        <v>149</v>
      </c>
      <c r="BE204" s="102">
        <f>IF(U204="základní",N204,0)</f>
        <v>0</v>
      </c>
      <c r="BF204" s="102">
        <f>IF(U204="snížená",N204,0)</f>
        <v>0</v>
      </c>
      <c r="BG204" s="102">
        <f>IF(U204="zákl. přenesená",N204,0)</f>
        <v>0</v>
      </c>
      <c r="BH204" s="102">
        <f>IF(U204="sníž. přenesená",N204,0)</f>
        <v>0</v>
      </c>
      <c r="BI204" s="102">
        <f>IF(U204="nulová",N204,0)</f>
        <v>0</v>
      </c>
      <c r="BJ204" s="19" t="s">
        <v>24</v>
      </c>
      <c r="BK204" s="102">
        <f>ROUND(L204*K204,2)</f>
        <v>0</v>
      </c>
      <c r="BL204" s="19" t="s">
        <v>154</v>
      </c>
      <c r="BM204" s="19" t="s">
        <v>323</v>
      </c>
    </row>
    <row r="205" spans="2:65" s="10" customFormat="1" ht="20.45" customHeight="1">
      <c r="B205" s="164"/>
      <c r="C205" s="165"/>
      <c r="D205" s="165"/>
      <c r="E205" s="166" t="s">
        <v>5</v>
      </c>
      <c r="F205" s="259" t="s">
        <v>324</v>
      </c>
      <c r="G205" s="260"/>
      <c r="H205" s="260"/>
      <c r="I205" s="260"/>
      <c r="J205" s="165"/>
      <c r="K205" s="167">
        <v>0.54</v>
      </c>
      <c r="L205" s="165"/>
      <c r="M205" s="165"/>
      <c r="N205" s="165"/>
      <c r="O205" s="165"/>
      <c r="P205" s="165"/>
      <c r="Q205" s="165"/>
      <c r="R205" s="168"/>
      <c r="T205" s="169"/>
      <c r="U205" s="165"/>
      <c r="V205" s="165"/>
      <c r="W205" s="165"/>
      <c r="X205" s="165"/>
      <c r="Y205" s="165"/>
      <c r="Z205" s="165"/>
      <c r="AA205" s="170"/>
      <c r="AT205" s="171" t="s">
        <v>157</v>
      </c>
      <c r="AU205" s="171" t="s">
        <v>98</v>
      </c>
      <c r="AV205" s="10" t="s">
        <v>98</v>
      </c>
      <c r="AW205" s="10" t="s">
        <v>36</v>
      </c>
      <c r="AX205" s="10" t="s">
        <v>24</v>
      </c>
      <c r="AY205" s="171" t="s">
        <v>149</v>
      </c>
    </row>
    <row r="206" spans="2:65" s="1" customFormat="1" ht="28.9" customHeight="1">
      <c r="B206" s="128"/>
      <c r="C206" s="157" t="s">
        <v>325</v>
      </c>
      <c r="D206" s="157" t="s">
        <v>150</v>
      </c>
      <c r="E206" s="158" t="s">
        <v>326</v>
      </c>
      <c r="F206" s="256" t="s">
        <v>327</v>
      </c>
      <c r="G206" s="256"/>
      <c r="H206" s="256"/>
      <c r="I206" s="256"/>
      <c r="J206" s="159" t="s">
        <v>181</v>
      </c>
      <c r="K206" s="160">
        <v>0.72</v>
      </c>
      <c r="L206" s="257">
        <v>0</v>
      </c>
      <c r="M206" s="257"/>
      <c r="N206" s="258">
        <f>ROUND(L206*K206,2)</f>
        <v>0</v>
      </c>
      <c r="O206" s="258"/>
      <c r="P206" s="258"/>
      <c r="Q206" s="258"/>
      <c r="R206" s="131"/>
      <c r="T206" s="161" t="s">
        <v>5</v>
      </c>
      <c r="U206" s="45" t="s">
        <v>43</v>
      </c>
      <c r="V206" s="37"/>
      <c r="W206" s="162">
        <f>V206*K206</f>
        <v>0</v>
      </c>
      <c r="X206" s="162">
        <v>0</v>
      </c>
      <c r="Y206" s="162">
        <f>X206*K206</f>
        <v>0</v>
      </c>
      <c r="Z206" s="162">
        <v>4.8000000000000001E-2</v>
      </c>
      <c r="AA206" s="163">
        <f>Z206*K206</f>
        <v>3.456E-2</v>
      </c>
      <c r="AR206" s="19" t="s">
        <v>154</v>
      </c>
      <c r="AT206" s="19" t="s">
        <v>150</v>
      </c>
      <c r="AU206" s="19" t="s">
        <v>98</v>
      </c>
      <c r="AY206" s="19" t="s">
        <v>149</v>
      </c>
      <c r="BE206" s="102">
        <f>IF(U206="základní",N206,0)</f>
        <v>0</v>
      </c>
      <c r="BF206" s="102">
        <f>IF(U206="snížená",N206,0)</f>
        <v>0</v>
      </c>
      <c r="BG206" s="102">
        <f>IF(U206="zákl. přenesená",N206,0)</f>
        <v>0</v>
      </c>
      <c r="BH206" s="102">
        <f>IF(U206="sníž. přenesená",N206,0)</f>
        <v>0</v>
      </c>
      <c r="BI206" s="102">
        <f>IF(U206="nulová",N206,0)</f>
        <v>0</v>
      </c>
      <c r="BJ206" s="19" t="s">
        <v>24</v>
      </c>
      <c r="BK206" s="102">
        <f>ROUND(L206*K206,2)</f>
        <v>0</v>
      </c>
      <c r="BL206" s="19" t="s">
        <v>154</v>
      </c>
      <c r="BM206" s="19" t="s">
        <v>328</v>
      </c>
    </row>
    <row r="207" spans="2:65" s="10" customFormat="1" ht="20.45" customHeight="1">
      <c r="B207" s="164"/>
      <c r="C207" s="165"/>
      <c r="D207" s="165"/>
      <c r="E207" s="166" t="s">
        <v>5</v>
      </c>
      <c r="F207" s="259" t="s">
        <v>329</v>
      </c>
      <c r="G207" s="260"/>
      <c r="H207" s="260"/>
      <c r="I207" s="260"/>
      <c r="J207" s="165"/>
      <c r="K207" s="167">
        <v>0.72</v>
      </c>
      <c r="L207" s="165"/>
      <c r="M207" s="165"/>
      <c r="N207" s="165"/>
      <c r="O207" s="165"/>
      <c r="P207" s="165"/>
      <c r="Q207" s="165"/>
      <c r="R207" s="168"/>
      <c r="T207" s="169"/>
      <c r="U207" s="165"/>
      <c r="V207" s="165"/>
      <c r="W207" s="165"/>
      <c r="X207" s="165"/>
      <c r="Y207" s="165"/>
      <c r="Z207" s="165"/>
      <c r="AA207" s="170"/>
      <c r="AT207" s="171" t="s">
        <v>157</v>
      </c>
      <c r="AU207" s="171" t="s">
        <v>98</v>
      </c>
      <c r="AV207" s="10" t="s">
        <v>98</v>
      </c>
      <c r="AW207" s="10" t="s">
        <v>36</v>
      </c>
      <c r="AX207" s="10" t="s">
        <v>24</v>
      </c>
      <c r="AY207" s="171" t="s">
        <v>149</v>
      </c>
    </row>
    <row r="208" spans="2:65" s="1" customFormat="1" ht="28.9" customHeight="1">
      <c r="B208" s="128"/>
      <c r="C208" s="157" t="s">
        <v>330</v>
      </c>
      <c r="D208" s="157" t="s">
        <v>150</v>
      </c>
      <c r="E208" s="158" t="s">
        <v>331</v>
      </c>
      <c r="F208" s="256" t="s">
        <v>332</v>
      </c>
      <c r="G208" s="256"/>
      <c r="H208" s="256"/>
      <c r="I208" s="256"/>
      <c r="J208" s="159" t="s">
        <v>160</v>
      </c>
      <c r="K208" s="160">
        <v>2</v>
      </c>
      <c r="L208" s="257">
        <v>0</v>
      </c>
      <c r="M208" s="257"/>
      <c r="N208" s="258">
        <f>ROUND(L208*K208,2)</f>
        <v>0</v>
      </c>
      <c r="O208" s="258"/>
      <c r="P208" s="258"/>
      <c r="Q208" s="258"/>
      <c r="R208" s="131"/>
      <c r="T208" s="161" t="s">
        <v>5</v>
      </c>
      <c r="U208" s="45" t="s">
        <v>43</v>
      </c>
      <c r="V208" s="37"/>
      <c r="W208" s="162">
        <f>V208*K208</f>
        <v>0</v>
      </c>
      <c r="X208" s="162">
        <v>2.5000000000000001E-4</v>
      </c>
      <c r="Y208" s="162">
        <f>X208*K208</f>
        <v>5.0000000000000001E-4</v>
      </c>
      <c r="Z208" s="162">
        <v>0</v>
      </c>
      <c r="AA208" s="163">
        <f>Z208*K208</f>
        <v>0</v>
      </c>
      <c r="AR208" s="19" t="s">
        <v>217</v>
      </c>
      <c r="AT208" s="19" t="s">
        <v>150</v>
      </c>
      <c r="AU208" s="19" t="s">
        <v>98</v>
      </c>
      <c r="AY208" s="19" t="s">
        <v>149</v>
      </c>
      <c r="BE208" s="102">
        <f>IF(U208="základní",N208,0)</f>
        <v>0</v>
      </c>
      <c r="BF208" s="102">
        <f>IF(U208="snížená",N208,0)</f>
        <v>0</v>
      </c>
      <c r="BG208" s="102">
        <f>IF(U208="zákl. přenesená",N208,0)</f>
        <v>0</v>
      </c>
      <c r="BH208" s="102">
        <f>IF(U208="sníž. přenesená",N208,0)</f>
        <v>0</v>
      </c>
      <c r="BI208" s="102">
        <f>IF(U208="nulová",N208,0)</f>
        <v>0</v>
      </c>
      <c r="BJ208" s="19" t="s">
        <v>24</v>
      </c>
      <c r="BK208" s="102">
        <f>ROUND(L208*K208,2)</f>
        <v>0</v>
      </c>
      <c r="BL208" s="19" t="s">
        <v>217</v>
      </c>
      <c r="BM208" s="19" t="s">
        <v>333</v>
      </c>
    </row>
    <row r="209" spans="2:65" s="1" customFormat="1" ht="28.9" customHeight="1">
      <c r="B209" s="128"/>
      <c r="C209" s="180" t="s">
        <v>334</v>
      </c>
      <c r="D209" s="180" t="s">
        <v>335</v>
      </c>
      <c r="E209" s="181" t="s">
        <v>336</v>
      </c>
      <c r="F209" s="265" t="s">
        <v>450</v>
      </c>
      <c r="G209" s="265"/>
      <c r="H209" s="265"/>
      <c r="I209" s="265"/>
      <c r="J209" s="182" t="s">
        <v>160</v>
      </c>
      <c r="K209" s="183">
        <v>2</v>
      </c>
      <c r="L209" s="266">
        <v>0</v>
      </c>
      <c r="M209" s="266"/>
      <c r="N209" s="267">
        <f>ROUND(L209*K209,2)</f>
        <v>0</v>
      </c>
      <c r="O209" s="258"/>
      <c r="P209" s="258"/>
      <c r="Q209" s="258"/>
      <c r="R209" s="131"/>
      <c r="T209" s="161" t="s">
        <v>5</v>
      </c>
      <c r="U209" s="45" t="s">
        <v>43</v>
      </c>
      <c r="V209" s="37"/>
      <c r="W209" s="162">
        <f>V209*K209</f>
        <v>0</v>
      </c>
      <c r="X209" s="162">
        <v>8.0000000000000002E-3</v>
      </c>
      <c r="Y209" s="162">
        <f>X209*K209</f>
        <v>1.6E-2</v>
      </c>
      <c r="Z209" s="162">
        <v>0</v>
      </c>
      <c r="AA209" s="163">
        <f>Z209*K209</f>
        <v>0</v>
      </c>
      <c r="AR209" s="19" t="s">
        <v>288</v>
      </c>
      <c r="AT209" s="19" t="s">
        <v>335</v>
      </c>
      <c r="AU209" s="19" t="s">
        <v>98</v>
      </c>
      <c r="AY209" s="19" t="s">
        <v>149</v>
      </c>
      <c r="BE209" s="102">
        <f>IF(U209="základní",N209,0)</f>
        <v>0</v>
      </c>
      <c r="BF209" s="102">
        <f>IF(U209="snížená",N209,0)</f>
        <v>0</v>
      </c>
      <c r="BG209" s="102">
        <f>IF(U209="zákl. přenesená",N209,0)</f>
        <v>0</v>
      </c>
      <c r="BH209" s="102">
        <f>IF(U209="sníž. přenesená",N209,0)</f>
        <v>0</v>
      </c>
      <c r="BI209" s="102">
        <f>IF(U209="nulová",N209,0)</f>
        <v>0</v>
      </c>
      <c r="BJ209" s="19" t="s">
        <v>24</v>
      </c>
      <c r="BK209" s="102">
        <f>ROUND(L209*K209,2)</f>
        <v>0</v>
      </c>
      <c r="BL209" s="19" t="s">
        <v>217</v>
      </c>
      <c r="BM209" s="19" t="s">
        <v>337</v>
      </c>
    </row>
    <row r="210" spans="2:65" s="1" customFormat="1" ht="40.15" customHeight="1">
      <c r="B210" s="128"/>
      <c r="C210" s="157" t="s">
        <v>338</v>
      </c>
      <c r="D210" s="157" t="s">
        <v>150</v>
      </c>
      <c r="E210" s="158" t="s">
        <v>339</v>
      </c>
      <c r="F210" s="256" t="s">
        <v>340</v>
      </c>
      <c r="G210" s="256"/>
      <c r="H210" s="256"/>
      <c r="I210" s="256"/>
      <c r="J210" s="159" t="s">
        <v>160</v>
      </c>
      <c r="K210" s="160">
        <v>2</v>
      </c>
      <c r="L210" s="257">
        <v>0</v>
      </c>
      <c r="M210" s="257"/>
      <c r="N210" s="258">
        <f>ROUND(L210*K210,2)</f>
        <v>0</v>
      </c>
      <c r="O210" s="258"/>
      <c r="P210" s="258"/>
      <c r="Q210" s="258"/>
      <c r="R210" s="131"/>
      <c r="T210" s="161" t="s">
        <v>5</v>
      </c>
      <c r="U210" s="45" t="s">
        <v>43</v>
      </c>
      <c r="V210" s="37"/>
      <c r="W210" s="162">
        <f>V210*K210</f>
        <v>0</v>
      </c>
      <c r="X210" s="162">
        <v>0</v>
      </c>
      <c r="Y210" s="162">
        <f>X210*K210</f>
        <v>0</v>
      </c>
      <c r="Z210" s="162">
        <v>0</v>
      </c>
      <c r="AA210" s="163">
        <f>Z210*K210</f>
        <v>0</v>
      </c>
      <c r="AR210" s="19" t="s">
        <v>217</v>
      </c>
      <c r="AT210" s="19" t="s">
        <v>150</v>
      </c>
      <c r="AU210" s="19" t="s">
        <v>98</v>
      </c>
      <c r="AY210" s="19" t="s">
        <v>149</v>
      </c>
      <c r="BE210" s="102">
        <f>IF(U210="základní",N210,0)</f>
        <v>0</v>
      </c>
      <c r="BF210" s="102">
        <f>IF(U210="snížená",N210,0)</f>
        <v>0</v>
      </c>
      <c r="BG210" s="102">
        <f>IF(U210="zákl. přenesená",N210,0)</f>
        <v>0</v>
      </c>
      <c r="BH210" s="102">
        <f>IF(U210="sníž. přenesená",N210,0)</f>
        <v>0</v>
      </c>
      <c r="BI210" s="102">
        <f>IF(U210="nulová",N210,0)</f>
        <v>0</v>
      </c>
      <c r="BJ210" s="19" t="s">
        <v>24</v>
      </c>
      <c r="BK210" s="102">
        <f>ROUND(L210*K210,2)</f>
        <v>0</v>
      </c>
      <c r="BL210" s="19" t="s">
        <v>217</v>
      </c>
      <c r="BM210" s="19" t="s">
        <v>341</v>
      </c>
    </row>
    <row r="211" spans="2:65" s="1" customFormat="1" ht="28.9" customHeight="1">
      <c r="B211" s="128"/>
      <c r="C211" s="180" t="s">
        <v>342</v>
      </c>
      <c r="D211" s="180" t="s">
        <v>335</v>
      </c>
      <c r="E211" s="181" t="s">
        <v>343</v>
      </c>
      <c r="F211" s="265" t="s">
        <v>344</v>
      </c>
      <c r="G211" s="265"/>
      <c r="H211" s="265"/>
      <c r="I211" s="265"/>
      <c r="J211" s="182" t="s">
        <v>245</v>
      </c>
      <c r="K211" s="183">
        <v>1.2</v>
      </c>
      <c r="L211" s="266">
        <v>0</v>
      </c>
      <c r="M211" s="266"/>
      <c r="N211" s="267">
        <f>ROUND(L211*K211,2)</f>
        <v>0</v>
      </c>
      <c r="O211" s="258"/>
      <c r="P211" s="258"/>
      <c r="Q211" s="258"/>
      <c r="R211" s="131"/>
      <c r="T211" s="161" t="s">
        <v>5</v>
      </c>
      <c r="U211" s="45" t="s">
        <v>43</v>
      </c>
      <c r="V211" s="37"/>
      <c r="W211" s="162">
        <f>V211*K211</f>
        <v>0</v>
      </c>
      <c r="X211" s="162">
        <v>1.5E-3</v>
      </c>
      <c r="Y211" s="162">
        <f>X211*K211</f>
        <v>1.8E-3</v>
      </c>
      <c r="Z211" s="162">
        <v>0</v>
      </c>
      <c r="AA211" s="163">
        <f>Z211*K211</f>
        <v>0</v>
      </c>
      <c r="AR211" s="19" t="s">
        <v>288</v>
      </c>
      <c r="AT211" s="19" t="s">
        <v>335</v>
      </c>
      <c r="AU211" s="19" t="s">
        <v>98</v>
      </c>
      <c r="AY211" s="19" t="s">
        <v>149</v>
      </c>
      <c r="BE211" s="102">
        <f>IF(U211="základní",N211,0)</f>
        <v>0</v>
      </c>
      <c r="BF211" s="102">
        <f>IF(U211="snížená",N211,0)</f>
        <v>0</v>
      </c>
      <c r="BG211" s="102">
        <f>IF(U211="zákl. přenesená",N211,0)</f>
        <v>0</v>
      </c>
      <c r="BH211" s="102">
        <f>IF(U211="sníž. přenesená",N211,0)</f>
        <v>0</v>
      </c>
      <c r="BI211" s="102">
        <f>IF(U211="nulová",N211,0)</f>
        <v>0</v>
      </c>
      <c r="BJ211" s="19" t="s">
        <v>24</v>
      </c>
      <c r="BK211" s="102">
        <f>ROUND(L211*K211,2)</f>
        <v>0</v>
      </c>
      <c r="BL211" s="19" t="s">
        <v>217</v>
      </c>
      <c r="BM211" s="19" t="s">
        <v>345</v>
      </c>
    </row>
    <row r="212" spans="2:65" s="10" customFormat="1" ht="20.45" customHeight="1">
      <c r="B212" s="164"/>
      <c r="C212" s="165"/>
      <c r="D212" s="165"/>
      <c r="E212" s="166" t="s">
        <v>5</v>
      </c>
      <c r="F212" s="259" t="s">
        <v>309</v>
      </c>
      <c r="G212" s="260"/>
      <c r="H212" s="260"/>
      <c r="I212" s="260"/>
      <c r="J212" s="165"/>
      <c r="K212" s="167">
        <v>1.2</v>
      </c>
      <c r="L212" s="165"/>
      <c r="M212" s="165"/>
      <c r="N212" s="165"/>
      <c r="O212" s="165"/>
      <c r="P212" s="165"/>
      <c r="Q212" s="165"/>
      <c r="R212" s="168"/>
      <c r="T212" s="169"/>
      <c r="U212" s="165"/>
      <c r="V212" s="165"/>
      <c r="W212" s="165"/>
      <c r="X212" s="165"/>
      <c r="Y212" s="165"/>
      <c r="Z212" s="165"/>
      <c r="AA212" s="170"/>
      <c r="AT212" s="171" t="s">
        <v>157</v>
      </c>
      <c r="AU212" s="171" t="s">
        <v>98</v>
      </c>
      <c r="AV212" s="10" t="s">
        <v>98</v>
      </c>
      <c r="AW212" s="10" t="s">
        <v>36</v>
      </c>
      <c r="AX212" s="10" t="s">
        <v>24</v>
      </c>
      <c r="AY212" s="171" t="s">
        <v>149</v>
      </c>
    </row>
    <row r="213" spans="2:65" s="1" customFormat="1" ht="28.9" customHeight="1">
      <c r="B213" s="128"/>
      <c r="C213" s="157" t="s">
        <v>346</v>
      </c>
      <c r="D213" s="157" t="s">
        <v>150</v>
      </c>
      <c r="E213" s="158" t="s">
        <v>347</v>
      </c>
      <c r="F213" s="256" t="s">
        <v>348</v>
      </c>
      <c r="G213" s="256"/>
      <c r="H213" s="256"/>
      <c r="I213" s="256"/>
      <c r="J213" s="159" t="s">
        <v>313</v>
      </c>
      <c r="K213" s="160">
        <v>0</v>
      </c>
      <c r="L213" s="257">
        <v>0</v>
      </c>
      <c r="M213" s="257"/>
      <c r="N213" s="258">
        <f>ROUND(L213*K213,2)</f>
        <v>0</v>
      </c>
      <c r="O213" s="258"/>
      <c r="P213" s="258"/>
      <c r="Q213" s="258"/>
      <c r="R213" s="131"/>
      <c r="T213" s="161" t="s">
        <v>5</v>
      </c>
      <c r="U213" s="45" t="s">
        <v>43</v>
      </c>
      <c r="V213" s="37"/>
      <c r="W213" s="162">
        <f>V213*K213</f>
        <v>0</v>
      </c>
      <c r="X213" s="162">
        <v>0</v>
      </c>
      <c r="Y213" s="162">
        <f>X213*K213</f>
        <v>0</v>
      </c>
      <c r="Z213" s="162">
        <v>0</v>
      </c>
      <c r="AA213" s="163">
        <f>Z213*K213</f>
        <v>0</v>
      </c>
      <c r="AR213" s="19" t="s">
        <v>217</v>
      </c>
      <c r="AT213" s="19" t="s">
        <v>150</v>
      </c>
      <c r="AU213" s="19" t="s">
        <v>98</v>
      </c>
      <c r="AY213" s="19" t="s">
        <v>149</v>
      </c>
      <c r="BE213" s="102">
        <f>IF(U213="základní",N213,0)</f>
        <v>0</v>
      </c>
      <c r="BF213" s="102">
        <f>IF(U213="snížená",N213,0)</f>
        <v>0</v>
      </c>
      <c r="BG213" s="102">
        <f>IF(U213="zákl. přenesená",N213,0)</f>
        <v>0</v>
      </c>
      <c r="BH213" s="102">
        <f>IF(U213="sníž. přenesená",N213,0)</f>
        <v>0</v>
      </c>
      <c r="BI213" s="102">
        <f>IF(U213="nulová",N213,0)</f>
        <v>0</v>
      </c>
      <c r="BJ213" s="19" t="s">
        <v>24</v>
      </c>
      <c r="BK213" s="102">
        <f>ROUND(L213*K213,2)</f>
        <v>0</v>
      </c>
      <c r="BL213" s="19" t="s">
        <v>217</v>
      </c>
      <c r="BM213" s="19" t="s">
        <v>349</v>
      </c>
    </row>
    <row r="214" spans="2:65" s="9" customFormat="1" ht="29.85" customHeight="1">
      <c r="B214" s="146"/>
      <c r="C214" s="147"/>
      <c r="D214" s="156" t="s">
        <v>121</v>
      </c>
      <c r="E214" s="156"/>
      <c r="F214" s="156"/>
      <c r="G214" s="156"/>
      <c r="H214" s="156"/>
      <c r="I214" s="156"/>
      <c r="J214" s="156"/>
      <c r="K214" s="156"/>
      <c r="L214" s="156"/>
      <c r="M214" s="156"/>
      <c r="N214" s="268">
        <f>BK214</f>
        <v>0</v>
      </c>
      <c r="O214" s="269"/>
      <c r="P214" s="269"/>
      <c r="Q214" s="269"/>
      <c r="R214" s="149"/>
      <c r="T214" s="150"/>
      <c r="U214" s="147"/>
      <c r="V214" s="147"/>
      <c r="W214" s="151">
        <f>SUM(W215:W223)</f>
        <v>0</v>
      </c>
      <c r="X214" s="147"/>
      <c r="Y214" s="151">
        <f>SUM(Y215:Y223)</f>
        <v>0.52956569999999992</v>
      </c>
      <c r="Z214" s="147"/>
      <c r="AA214" s="152">
        <f>SUM(AA215:AA223)</f>
        <v>2.334E-2</v>
      </c>
      <c r="AR214" s="153" t="s">
        <v>98</v>
      </c>
      <c r="AT214" s="154" t="s">
        <v>77</v>
      </c>
      <c r="AU214" s="154" t="s">
        <v>24</v>
      </c>
      <c r="AY214" s="153" t="s">
        <v>149</v>
      </c>
      <c r="BK214" s="155">
        <f>SUM(BK215:BK223)</f>
        <v>0</v>
      </c>
    </row>
    <row r="215" spans="2:65" s="1" customFormat="1" ht="28.9" customHeight="1">
      <c r="B215" s="128"/>
      <c r="C215" s="157" t="s">
        <v>350</v>
      </c>
      <c r="D215" s="157" t="s">
        <v>150</v>
      </c>
      <c r="E215" s="158" t="s">
        <v>351</v>
      </c>
      <c r="F215" s="256" t="s">
        <v>352</v>
      </c>
      <c r="G215" s="256"/>
      <c r="H215" s="256"/>
      <c r="I215" s="256"/>
      <c r="J215" s="159" t="s">
        <v>160</v>
      </c>
      <c r="K215" s="160">
        <v>2</v>
      </c>
      <c r="L215" s="257">
        <v>0</v>
      </c>
      <c r="M215" s="257"/>
      <c r="N215" s="258">
        <f>ROUND(L215*K215,2)</f>
        <v>0</v>
      </c>
      <c r="O215" s="258"/>
      <c r="P215" s="258"/>
      <c r="Q215" s="258"/>
      <c r="R215" s="131"/>
      <c r="T215" s="161" t="s">
        <v>5</v>
      </c>
      <c r="U215" s="45" t="s">
        <v>43</v>
      </c>
      <c r="V215" s="37"/>
      <c r="W215" s="162">
        <f>V215*K215</f>
        <v>0</v>
      </c>
      <c r="X215" s="162">
        <v>7.8244000000000005E-3</v>
      </c>
      <c r="Y215" s="162">
        <f>X215*K215</f>
        <v>1.5648800000000001E-2</v>
      </c>
      <c r="Z215" s="162">
        <v>1.167E-2</v>
      </c>
      <c r="AA215" s="163">
        <f>Z215*K215</f>
        <v>2.334E-2</v>
      </c>
      <c r="AR215" s="19" t="s">
        <v>217</v>
      </c>
      <c r="AT215" s="19" t="s">
        <v>150</v>
      </c>
      <c r="AU215" s="19" t="s">
        <v>98</v>
      </c>
      <c r="AY215" s="19" t="s">
        <v>149</v>
      </c>
      <c r="BE215" s="102">
        <f>IF(U215="základní",N215,0)</f>
        <v>0</v>
      </c>
      <c r="BF215" s="102">
        <f>IF(U215="snížená",N215,0)</f>
        <v>0</v>
      </c>
      <c r="BG215" s="102">
        <f>IF(U215="zákl. přenesená",N215,0)</f>
        <v>0</v>
      </c>
      <c r="BH215" s="102">
        <f>IF(U215="sníž. přenesená",N215,0)</f>
        <v>0</v>
      </c>
      <c r="BI215" s="102">
        <f>IF(U215="nulová",N215,0)</f>
        <v>0</v>
      </c>
      <c r="BJ215" s="19" t="s">
        <v>24</v>
      </c>
      <c r="BK215" s="102">
        <f>ROUND(L215*K215,2)</f>
        <v>0</v>
      </c>
      <c r="BL215" s="19" t="s">
        <v>217</v>
      </c>
      <c r="BM215" s="19" t="s">
        <v>353</v>
      </c>
    </row>
    <row r="216" spans="2:65" s="1" customFormat="1" ht="20.45" customHeight="1">
      <c r="B216" s="128"/>
      <c r="C216" s="180" t="s">
        <v>354</v>
      </c>
      <c r="D216" s="180" t="s">
        <v>335</v>
      </c>
      <c r="E216" s="181" t="s">
        <v>355</v>
      </c>
      <c r="F216" s="265" t="s">
        <v>356</v>
      </c>
      <c r="G216" s="265"/>
      <c r="H216" s="265"/>
      <c r="I216" s="265"/>
      <c r="J216" s="182" t="s">
        <v>181</v>
      </c>
      <c r="K216" s="183">
        <v>0.19800000000000001</v>
      </c>
      <c r="L216" s="266">
        <v>0</v>
      </c>
      <c r="M216" s="266"/>
      <c r="N216" s="267">
        <f>ROUND(L216*K216,2)</f>
        <v>0</v>
      </c>
      <c r="O216" s="258"/>
      <c r="P216" s="258"/>
      <c r="Q216" s="258"/>
      <c r="R216" s="131"/>
      <c r="T216" s="161" t="s">
        <v>5</v>
      </c>
      <c r="U216" s="45" t="s">
        <v>43</v>
      </c>
      <c r="V216" s="37"/>
      <c r="W216" s="162">
        <f>V216*K216</f>
        <v>0</v>
      </c>
      <c r="X216" s="162">
        <v>7.0000000000000007E-2</v>
      </c>
      <c r="Y216" s="162">
        <f>X216*K216</f>
        <v>1.3860000000000003E-2</v>
      </c>
      <c r="Z216" s="162">
        <v>0</v>
      </c>
      <c r="AA216" s="163">
        <f>Z216*K216</f>
        <v>0</v>
      </c>
      <c r="AR216" s="19" t="s">
        <v>288</v>
      </c>
      <c r="AT216" s="19" t="s">
        <v>335</v>
      </c>
      <c r="AU216" s="19" t="s">
        <v>98</v>
      </c>
      <c r="AY216" s="19" t="s">
        <v>149</v>
      </c>
      <c r="BE216" s="102">
        <f>IF(U216="základní",N216,0)</f>
        <v>0</v>
      </c>
      <c r="BF216" s="102">
        <f>IF(U216="snížená",N216,0)</f>
        <v>0</v>
      </c>
      <c r="BG216" s="102">
        <f>IF(U216="zákl. přenesená",N216,0)</f>
        <v>0</v>
      </c>
      <c r="BH216" s="102">
        <f>IF(U216="sníž. přenesená",N216,0)</f>
        <v>0</v>
      </c>
      <c r="BI216" s="102">
        <f>IF(U216="nulová",N216,0)</f>
        <v>0</v>
      </c>
      <c r="BJ216" s="19" t="s">
        <v>24</v>
      </c>
      <c r="BK216" s="102">
        <f>ROUND(L216*K216,2)</f>
        <v>0</v>
      </c>
      <c r="BL216" s="19" t="s">
        <v>217</v>
      </c>
      <c r="BM216" s="19" t="s">
        <v>357</v>
      </c>
    </row>
    <row r="217" spans="2:65" s="10" customFormat="1" ht="20.45" customHeight="1">
      <c r="B217" s="164"/>
      <c r="C217" s="165"/>
      <c r="D217" s="165"/>
      <c r="E217" s="166" t="s">
        <v>5</v>
      </c>
      <c r="F217" s="259" t="s">
        <v>358</v>
      </c>
      <c r="G217" s="260"/>
      <c r="H217" s="260"/>
      <c r="I217" s="260"/>
      <c r="J217" s="165"/>
      <c r="K217" s="167">
        <v>0.18</v>
      </c>
      <c r="L217" s="165"/>
      <c r="M217" s="165"/>
      <c r="N217" s="165"/>
      <c r="O217" s="165"/>
      <c r="P217" s="165"/>
      <c r="Q217" s="165"/>
      <c r="R217" s="168"/>
      <c r="T217" s="169"/>
      <c r="U217" s="165"/>
      <c r="V217" s="165"/>
      <c r="W217" s="165"/>
      <c r="X217" s="165"/>
      <c r="Y217" s="165"/>
      <c r="Z217" s="165"/>
      <c r="AA217" s="170"/>
      <c r="AT217" s="171" t="s">
        <v>157</v>
      </c>
      <c r="AU217" s="171" t="s">
        <v>98</v>
      </c>
      <c r="AV217" s="10" t="s">
        <v>98</v>
      </c>
      <c r="AW217" s="10" t="s">
        <v>36</v>
      </c>
      <c r="AX217" s="10" t="s">
        <v>24</v>
      </c>
      <c r="AY217" s="171" t="s">
        <v>149</v>
      </c>
    </row>
    <row r="218" spans="2:65" s="1" customFormat="1" ht="40.15" customHeight="1">
      <c r="B218" s="128"/>
      <c r="C218" s="157" t="s">
        <v>359</v>
      </c>
      <c r="D218" s="157" t="s">
        <v>150</v>
      </c>
      <c r="E218" s="158" t="s">
        <v>360</v>
      </c>
      <c r="F218" s="256" t="s">
        <v>361</v>
      </c>
      <c r="G218" s="256"/>
      <c r="H218" s="256"/>
      <c r="I218" s="256"/>
      <c r="J218" s="159" t="s">
        <v>181</v>
      </c>
      <c r="K218" s="160">
        <v>21.77</v>
      </c>
      <c r="L218" s="257">
        <v>0</v>
      </c>
      <c r="M218" s="257"/>
      <c r="N218" s="258">
        <f t="shared" ref="N218:N223" si="5">ROUND(L218*K218,2)</f>
        <v>0</v>
      </c>
      <c r="O218" s="258"/>
      <c r="P218" s="258"/>
      <c r="Q218" s="258"/>
      <c r="R218" s="131"/>
      <c r="T218" s="161" t="s">
        <v>5</v>
      </c>
      <c r="U218" s="45" t="s">
        <v>43</v>
      </c>
      <c r="V218" s="37"/>
      <c r="W218" s="162">
        <f t="shared" ref="W218:W223" si="6">V218*K218</f>
        <v>0</v>
      </c>
      <c r="X218" s="162">
        <v>3.1700000000000001E-3</v>
      </c>
      <c r="Y218" s="162">
        <f t="shared" ref="Y218:Y223" si="7">X218*K218</f>
        <v>6.90109E-2</v>
      </c>
      <c r="Z218" s="162">
        <v>0</v>
      </c>
      <c r="AA218" s="163">
        <f t="shared" ref="AA218:AA223" si="8">Z218*K218</f>
        <v>0</v>
      </c>
      <c r="AR218" s="19" t="s">
        <v>217</v>
      </c>
      <c r="AT218" s="19" t="s">
        <v>150</v>
      </c>
      <c r="AU218" s="19" t="s">
        <v>98</v>
      </c>
      <c r="AY218" s="19" t="s">
        <v>149</v>
      </c>
      <c r="BE218" s="102">
        <f t="shared" ref="BE218:BE223" si="9">IF(U218="základní",N218,0)</f>
        <v>0</v>
      </c>
      <c r="BF218" s="102">
        <f t="shared" ref="BF218:BF223" si="10">IF(U218="snížená",N218,0)</f>
        <v>0</v>
      </c>
      <c r="BG218" s="102">
        <f t="shared" ref="BG218:BG223" si="11">IF(U218="zákl. přenesená",N218,0)</f>
        <v>0</v>
      </c>
      <c r="BH218" s="102">
        <f t="shared" ref="BH218:BH223" si="12">IF(U218="sníž. přenesená",N218,0)</f>
        <v>0</v>
      </c>
      <c r="BI218" s="102">
        <f t="shared" ref="BI218:BI223" si="13">IF(U218="nulová",N218,0)</f>
        <v>0</v>
      </c>
      <c r="BJ218" s="19" t="s">
        <v>24</v>
      </c>
      <c r="BK218" s="102">
        <f t="shared" ref="BK218:BK223" si="14">ROUND(L218*K218,2)</f>
        <v>0</v>
      </c>
      <c r="BL218" s="19" t="s">
        <v>217</v>
      </c>
      <c r="BM218" s="19" t="s">
        <v>362</v>
      </c>
    </row>
    <row r="219" spans="2:65" s="1" customFormat="1" ht="20.45" customHeight="1">
      <c r="B219" s="128"/>
      <c r="C219" s="180" t="s">
        <v>363</v>
      </c>
      <c r="D219" s="180" t="s">
        <v>335</v>
      </c>
      <c r="E219" s="181" t="s">
        <v>364</v>
      </c>
      <c r="F219" s="265" t="s">
        <v>365</v>
      </c>
      <c r="G219" s="265"/>
      <c r="H219" s="265"/>
      <c r="I219" s="265"/>
      <c r="J219" s="182" t="s">
        <v>181</v>
      </c>
      <c r="K219" s="183">
        <v>23.946999999999999</v>
      </c>
      <c r="L219" s="266">
        <v>0</v>
      </c>
      <c r="M219" s="266"/>
      <c r="N219" s="267">
        <f t="shared" si="5"/>
        <v>0</v>
      </c>
      <c r="O219" s="258"/>
      <c r="P219" s="258"/>
      <c r="Q219" s="258"/>
      <c r="R219" s="131"/>
      <c r="T219" s="161" t="s">
        <v>5</v>
      </c>
      <c r="U219" s="45" t="s">
        <v>43</v>
      </c>
      <c r="V219" s="37"/>
      <c r="W219" s="162">
        <f t="shared" si="6"/>
        <v>0</v>
      </c>
      <c r="X219" s="162">
        <v>1.7999999999999999E-2</v>
      </c>
      <c r="Y219" s="162">
        <f t="shared" si="7"/>
        <v>0.43104599999999993</v>
      </c>
      <c r="Z219" s="162">
        <v>0</v>
      </c>
      <c r="AA219" s="163">
        <f t="shared" si="8"/>
        <v>0</v>
      </c>
      <c r="AR219" s="19" t="s">
        <v>288</v>
      </c>
      <c r="AT219" s="19" t="s">
        <v>335</v>
      </c>
      <c r="AU219" s="19" t="s">
        <v>98</v>
      </c>
      <c r="AY219" s="19" t="s">
        <v>149</v>
      </c>
      <c r="BE219" s="102">
        <f t="shared" si="9"/>
        <v>0</v>
      </c>
      <c r="BF219" s="102">
        <f t="shared" si="10"/>
        <v>0</v>
      </c>
      <c r="BG219" s="102">
        <f t="shared" si="11"/>
        <v>0</v>
      </c>
      <c r="BH219" s="102">
        <f t="shared" si="12"/>
        <v>0</v>
      </c>
      <c r="BI219" s="102">
        <f t="shared" si="13"/>
        <v>0</v>
      </c>
      <c r="BJ219" s="19" t="s">
        <v>24</v>
      </c>
      <c r="BK219" s="102">
        <f t="shared" si="14"/>
        <v>0</v>
      </c>
      <c r="BL219" s="19" t="s">
        <v>217</v>
      </c>
      <c r="BM219" s="19" t="s">
        <v>366</v>
      </c>
    </row>
    <row r="220" spans="2:65" s="1" customFormat="1" ht="28.9" customHeight="1">
      <c r="B220" s="128"/>
      <c r="C220" s="157" t="s">
        <v>367</v>
      </c>
      <c r="D220" s="157" t="s">
        <v>150</v>
      </c>
      <c r="E220" s="158" t="s">
        <v>368</v>
      </c>
      <c r="F220" s="256" t="s">
        <v>369</v>
      </c>
      <c r="G220" s="256"/>
      <c r="H220" s="256"/>
      <c r="I220" s="256"/>
      <c r="J220" s="159" t="s">
        <v>181</v>
      </c>
      <c r="K220" s="160">
        <v>14.77</v>
      </c>
      <c r="L220" s="257">
        <v>0</v>
      </c>
      <c r="M220" s="257"/>
      <c r="N220" s="258">
        <f t="shared" si="5"/>
        <v>0</v>
      </c>
      <c r="O220" s="258"/>
      <c r="P220" s="258"/>
      <c r="Q220" s="258"/>
      <c r="R220" s="131"/>
      <c r="T220" s="161" t="s">
        <v>5</v>
      </c>
      <c r="U220" s="45" t="s">
        <v>43</v>
      </c>
      <c r="V220" s="37"/>
      <c r="W220" s="162">
        <f t="shared" si="6"/>
        <v>0</v>
      </c>
      <c r="X220" s="162">
        <v>0</v>
      </c>
      <c r="Y220" s="162">
        <f t="shared" si="7"/>
        <v>0</v>
      </c>
      <c r="Z220" s="162">
        <v>0</v>
      </c>
      <c r="AA220" s="163">
        <f t="shared" si="8"/>
        <v>0</v>
      </c>
      <c r="AR220" s="19" t="s">
        <v>217</v>
      </c>
      <c r="AT220" s="19" t="s">
        <v>150</v>
      </c>
      <c r="AU220" s="19" t="s">
        <v>98</v>
      </c>
      <c r="AY220" s="19" t="s">
        <v>149</v>
      </c>
      <c r="BE220" s="102">
        <f t="shared" si="9"/>
        <v>0</v>
      </c>
      <c r="BF220" s="102">
        <f t="shared" si="10"/>
        <v>0</v>
      </c>
      <c r="BG220" s="102">
        <f t="shared" si="11"/>
        <v>0</v>
      </c>
      <c r="BH220" s="102">
        <f t="shared" si="12"/>
        <v>0</v>
      </c>
      <c r="BI220" s="102">
        <f t="shared" si="13"/>
        <v>0</v>
      </c>
      <c r="BJ220" s="19" t="s">
        <v>24</v>
      </c>
      <c r="BK220" s="102">
        <f t="shared" si="14"/>
        <v>0</v>
      </c>
      <c r="BL220" s="19" t="s">
        <v>217</v>
      </c>
      <c r="BM220" s="19" t="s">
        <v>370</v>
      </c>
    </row>
    <row r="221" spans="2:65" s="1" customFormat="1" ht="28.9" customHeight="1">
      <c r="B221" s="128"/>
      <c r="C221" s="157" t="s">
        <v>371</v>
      </c>
      <c r="D221" s="157" t="s">
        <v>150</v>
      </c>
      <c r="E221" s="158" t="s">
        <v>372</v>
      </c>
      <c r="F221" s="256" t="s">
        <v>373</v>
      </c>
      <c r="G221" s="256"/>
      <c r="H221" s="256"/>
      <c r="I221" s="256"/>
      <c r="J221" s="159" t="s">
        <v>181</v>
      </c>
      <c r="K221" s="160">
        <v>21.77</v>
      </c>
      <c r="L221" s="257">
        <v>0</v>
      </c>
      <c r="M221" s="257"/>
      <c r="N221" s="258">
        <f t="shared" si="5"/>
        <v>0</v>
      </c>
      <c r="O221" s="258"/>
      <c r="P221" s="258"/>
      <c r="Q221" s="258"/>
      <c r="R221" s="131"/>
      <c r="T221" s="161" t="s">
        <v>5</v>
      </c>
      <c r="U221" s="45" t="s">
        <v>43</v>
      </c>
      <c r="V221" s="37"/>
      <c r="W221" s="162">
        <f t="shared" si="6"/>
        <v>0</v>
      </c>
      <c r="X221" s="162">
        <v>0</v>
      </c>
      <c r="Y221" s="162">
        <f t="shared" si="7"/>
        <v>0</v>
      </c>
      <c r="Z221" s="162">
        <v>0</v>
      </c>
      <c r="AA221" s="163">
        <f t="shared" si="8"/>
        <v>0</v>
      </c>
      <c r="AR221" s="19" t="s">
        <v>217</v>
      </c>
      <c r="AT221" s="19" t="s">
        <v>150</v>
      </c>
      <c r="AU221" s="19" t="s">
        <v>98</v>
      </c>
      <c r="AY221" s="19" t="s">
        <v>149</v>
      </c>
      <c r="BE221" s="102">
        <f t="shared" si="9"/>
        <v>0</v>
      </c>
      <c r="BF221" s="102">
        <f t="shared" si="10"/>
        <v>0</v>
      </c>
      <c r="BG221" s="102">
        <f t="shared" si="11"/>
        <v>0</v>
      </c>
      <c r="BH221" s="102">
        <f t="shared" si="12"/>
        <v>0</v>
      </c>
      <c r="BI221" s="102">
        <f t="shared" si="13"/>
        <v>0</v>
      </c>
      <c r="BJ221" s="19" t="s">
        <v>24</v>
      </c>
      <c r="BK221" s="102">
        <f t="shared" si="14"/>
        <v>0</v>
      </c>
      <c r="BL221" s="19" t="s">
        <v>217</v>
      </c>
      <c r="BM221" s="19" t="s">
        <v>374</v>
      </c>
    </row>
    <row r="222" spans="2:65" s="1" customFormat="1" ht="28.9" customHeight="1">
      <c r="B222" s="128"/>
      <c r="C222" s="157" t="s">
        <v>375</v>
      </c>
      <c r="D222" s="157" t="s">
        <v>150</v>
      </c>
      <c r="E222" s="158" t="s">
        <v>376</v>
      </c>
      <c r="F222" s="256" t="s">
        <v>377</v>
      </c>
      <c r="G222" s="256"/>
      <c r="H222" s="256"/>
      <c r="I222" s="256"/>
      <c r="J222" s="159" t="s">
        <v>181</v>
      </c>
      <c r="K222" s="160">
        <v>21.77</v>
      </c>
      <c r="L222" s="257">
        <v>0</v>
      </c>
      <c r="M222" s="257"/>
      <c r="N222" s="258">
        <f t="shared" si="5"/>
        <v>0</v>
      </c>
      <c r="O222" s="258"/>
      <c r="P222" s="258"/>
      <c r="Q222" s="258"/>
      <c r="R222" s="131"/>
      <c r="T222" s="161" t="s">
        <v>5</v>
      </c>
      <c r="U222" s="45" t="s">
        <v>43</v>
      </c>
      <c r="V222" s="37"/>
      <c r="W222" s="162">
        <f t="shared" si="6"/>
        <v>0</v>
      </c>
      <c r="X222" s="162">
        <v>0</v>
      </c>
      <c r="Y222" s="162">
        <f t="shared" si="7"/>
        <v>0</v>
      </c>
      <c r="Z222" s="162">
        <v>0</v>
      </c>
      <c r="AA222" s="163">
        <f t="shared" si="8"/>
        <v>0</v>
      </c>
      <c r="AR222" s="19" t="s">
        <v>217</v>
      </c>
      <c r="AT222" s="19" t="s">
        <v>150</v>
      </c>
      <c r="AU222" s="19" t="s">
        <v>98</v>
      </c>
      <c r="AY222" s="19" t="s">
        <v>149</v>
      </c>
      <c r="BE222" s="102">
        <f t="shared" si="9"/>
        <v>0</v>
      </c>
      <c r="BF222" s="102">
        <f t="shared" si="10"/>
        <v>0</v>
      </c>
      <c r="BG222" s="102">
        <f t="shared" si="11"/>
        <v>0</v>
      </c>
      <c r="BH222" s="102">
        <f t="shared" si="12"/>
        <v>0</v>
      </c>
      <c r="BI222" s="102">
        <f t="shared" si="13"/>
        <v>0</v>
      </c>
      <c r="BJ222" s="19" t="s">
        <v>24</v>
      </c>
      <c r="BK222" s="102">
        <f t="shared" si="14"/>
        <v>0</v>
      </c>
      <c r="BL222" s="19" t="s">
        <v>217</v>
      </c>
      <c r="BM222" s="19" t="s">
        <v>378</v>
      </c>
    </row>
    <row r="223" spans="2:65" s="1" customFormat="1" ht="28.9" customHeight="1">
      <c r="B223" s="128"/>
      <c r="C223" s="157" t="s">
        <v>379</v>
      </c>
      <c r="D223" s="157" t="s">
        <v>150</v>
      </c>
      <c r="E223" s="158" t="s">
        <v>380</v>
      </c>
      <c r="F223" s="256" t="s">
        <v>381</v>
      </c>
      <c r="G223" s="256"/>
      <c r="H223" s="256"/>
      <c r="I223" s="256"/>
      <c r="J223" s="159" t="s">
        <v>313</v>
      </c>
      <c r="K223" s="160">
        <v>0</v>
      </c>
      <c r="L223" s="257">
        <v>0</v>
      </c>
      <c r="M223" s="257"/>
      <c r="N223" s="258">
        <f t="shared" si="5"/>
        <v>0</v>
      </c>
      <c r="O223" s="258"/>
      <c r="P223" s="258"/>
      <c r="Q223" s="258"/>
      <c r="R223" s="131"/>
      <c r="T223" s="161" t="s">
        <v>5</v>
      </c>
      <c r="U223" s="45" t="s">
        <v>43</v>
      </c>
      <c r="V223" s="37"/>
      <c r="W223" s="162">
        <f t="shared" si="6"/>
        <v>0</v>
      </c>
      <c r="X223" s="162">
        <v>0</v>
      </c>
      <c r="Y223" s="162">
        <f t="shared" si="7"/>
        <v>0</v>
      </c>
      <c r="Z223" s="162">
        <v>0</v>
      </c>
      <c r="AA223" s="163">
        <f t="shared" si="8"/>
        <v>0</v>
      </c>
      <c r="AR223" s="19" t="s">
        <v>217</v>
      </c>
      <c r="AT223" s="19" t="s">
        <v>150</v>
      </c>
      <c r="AU223" s="19" t="s">
        <v>98</v>
      </c>
      <c r="AY223" s="19" t="s">
        <v>149</v>
      </c>
      <c r="BE223" s="102">
        <f t="shared" si="9"/>
        <v>0</v>
      </c>
      <c r="BF223" s="102">
        <f t="shared" si="10"/>
        <v>0</v>
      </c>
      <c r="BG223" s="102">
        <f t="shared" si="11"/>
        <v>0</v>
      </c>
      <c r="BH223" s="102">
        <f t="shared" si="12"/>
        <v>0</v>
      </c>
      <c r="BI223" s="102">
        <f t="shared" si="13"/>
        <v>0</v>
      </c>
      <c r="BJ223" s="19" t="s">
        <v>24</v>
      </c>
      <c r="BK223" s="102">
        <f t="shared" si="14"/>
        <v>0</v>
      </c>
      <c r="BL223" s="19" t="s">
        <v>217</v>
      </c>
      <c r="BM223" s="19" t="s">
        <v>382</v>
      </c>
    </row>
    <row r="224" spans="2:65" s="9" customFormat="1" ht="29.85" customHeight="1">
      <c r="B224" s="146"/>
      <c r="C224" s="147"/>
      <c r="D224" s="156" t="s">
        <v>122</v>
      </c>
      <c r="E224" s="156"/>
      <c r="F224" s="156"/>
      <c r="G224" s="156"/>
      <c r="H224" s="156"/>
      <c r="I224" s="156"/>
      <c r="J224" s="156"/>
      <c r="K224" s="156"/>
      <c r="L224" s="156"/>
      <c r="M224" s="156"/>
      <c r="N224" s="268">
        <f>BK224</f>
        <v>0</v>
      </c>
      <c r="O224" s="269"/>
      <c r="P224" s="269"/>
      <c r="Q224" s="269"/>
      <c r="R224" s="149"/>
      <c r="T224" s="150"/>
      <c r="U224" s="147"/>
      <c r="V224" s="147"/>
      <c r="W224" s="151">
        <f>SUM(W225:W234)</f>
        <v>0</v>
      </c>
      <c r="X224" s="147"/>
      <c r="Y224" s="151">
        <f>SUM(Y225:Y234)</f>
        <v>1.4310377999999999</v>
      </c>
      <c r="Z224" s="147"/>
      <c r="AA224" s="152">
        <f>SUM(AA225:AA234)</f>
        <v>0.23549999999999999</v>
      </c>
      <c r="AR224" s="153" t="s">
        <v>98</v>
      </c>
      <c r="AT224" s="154" t="s">
        <v>77</v>
      </c>
      <c r="AU224" s="154" t="s">
        <v>24</v>
      </c>
      <c r="AY224" s="153" t="s">
        <v>149</v>
      </c>
      <c r="BK224" s="155">
        <f>SUM(BK225:BK234)</f>
        <v>0</v>
      </c>
    </row>
    <row r="225" spans="2:65" s="1" customFormat="1" ht="40.15" customHeight="1">
      <c r="B225" s="128"/>
      <c r="C225" s="157" t="s">
        <v>383</v>
      </c>
      <c r="D225" s="157" t="s">
        <v>150</v>
      </c>
      <c r="E225" s="158" t="s">
        <v>384</v>
      </c>
      <c r="F225" s="256" t="s">
        <v>385</v>
      </c>
      <c r="G225" s="256"/>
      <c r="H225" s="256"/>
      <c r="I225" s="256"/>
      <c r="J225" s="159" t="s">
        <v>160</v>
      </c>
      <c r="K225" s="160">
        <v>150</v>
      </c>
      <c r="L225" s="257">
        <v>0</v>
      </c>
      <c r="M225" s="257"/>
      <c r="N225" s="258">
        <f>ROUND(L225*K225,2)</f>
        <v>0</v>
      </c>
      <c r="O225" s="258"/>
      <c r="P225" s="258"/>
      <c r="Q225" s="258"/>
      <c r="R225" s="131"/>
      <c r="T225" s="161" t="s">
        <v>5</v>
      </c>
      <c r="U225" s="45" t="s">
        <v>43</v>
      </c>
      <c r="V225" s="37"/>
      <c r="W225" s="162">
        <f>V225*K225</f>
        <v>0</v>
      </c>
      <c r="X225" s="162">
        <v>9.8679999999999992E-4</v>
      </c>
      <c r="Y225" s="162">
        <f>X225*K225</f>
        <v>0.14801999999999998</v>
      </c>
      <c r="Z225" s="162">
        <v>1.57E-3</v>
      </c>
      <c r="AA225" s="163">
        <f>Z225*K225</f>
        <v>0.23549999999999999</v>
      </c>
      <c r="AR225" s="19" t="s">
        <v>217</v>
      </c>
      <c r="AT225" s="19" t="s">
        <v>150</v>
      </c>
      <c r="AU225" s="19" t="s">
        <v>98</v>
      </c>
      <c r="AY225" s="19" t="s">
        <v>149</v>
      </c>
      <c r="BE225" s="102">
        <f>IF(U225="základní",N225,0)</f>
        <v>0</v>
      </c>
      <c r="BF225" s="102">
        <f>IF(U225="snížená",N225,0)</f>
        <v>0</v>
      </c>
      <c r="BG225" s="102">
        <f>IF(U225="zákl. přenesená",N225,0)</f>
        <v>0</v>
      </c>
      <c r="BH225" s="102">
        <f>IF(U225="sníž. přenesená",N225,0)</f>
        <v>0</v>
      </c>
      <c r="BI225" s="102">
        <f>IF(U225="nulová",N225,0)</f>
        <v>0</v>
      </c>
      <c r="BJ225" s="19" t="s">
        <v>24</v>
      </c>
      <c r="BK225" s="102">
        <f>ROUND(L225*K225,2)</f>
        <v>0</v>
      </c>
      <c r="BL225" s="19" t="s">
        <v>217</v>
      </c>
      <c r="BM225" s="19" t="s">
        <v>386</v>
      </c>
    </row>
    <row r="226" spans="2:65" s="1" customFormat="1" ht="20.45" customHeight="1">
      <c r="B226" s="128"/>
      <c r="C226" s="180" t="s">
        <v>387</v>
      </c>
      <c r="D226" s="180" t="s">
        <v>335</v>
      </c>
      <c r="E226" s="181" t="s">
        <v>388</v>
      </c>
      <c r="F226" s="265" t="s">
        <v>389</v>
      </c>
      <c r="G226" s="265"/>
      <c r="H226" s="265"/>
      <c r="I226" s="265"/>
      <c r="J226" s="182" t="s">
        <v>181</v>
      </c>
      <c r="K226" s="183">
        <v>3.7130000000000001</v>
      </c>
      <c r="L226" s="266">
        <v>0</v>
      </c>
      <c r="M226" s="266"/>
      <c r="N226" s="267">
        <f>ROUND(L226*K226,2)</f>
        <v>0</v>
      </c>
      <c r="O226" s="258"/>
      <c r="P226" s="258"/>
      <c r="Q226" s="258"/>
      <c r="R226" s="131"/>
      <c r="T226" s="161" t="s">
        <v>5</v>
      </c>
      <c r="U226" s="45" t="s">
        <v>43</v>
      </c>
      <c r="V226" s="37"/>
      <c r="W226" s="162">
        <f>V226*K226</f>
        <v>0</v>
      </c>
      <c r="X226" s="162">
        <v>9.7999999999999997E-3</v>
      </c>
      <c r="Y226" s="162">
        <f>X226*K226</f>
        <v>3.63874E-2</v>
      </c>
      <c r="Z226" s="162">
        <v>0</v>
      </c>
      <c r="AA226" s="163">
        <f>Z226*K226</f>
        <v>0</v>
      </c>
      <c r="AR226" s="19" t="s">
        <v>288</v>
      </c>
      <c r="AT226" s="19" t="s">
        <v>335</v>
      </c>
      <c r="AU226" s="19" t="s">
        <v>98</v>
      </c>
      <c r="AY226" s="19" t="s">
        <v>149</v>
      </c>
      <c r="BE226" s="102">
        <f>IF(U226="základní",N226,0)</f>
        <v>0</v>
      </c>
      <c r="BF226" s="102">
        <f>IF(U226="snížená",N226,0)</f>
        <v>0</v>
      </c>
      <c r="BG226" s="102">
        <f>IF(U226="zákl. přenesená",N226,0)</f>
        <v>0</v>
      </c>
      <c r="BH226" s="102">
        <f>IF(U226="sníž. přenesená",N226,0)</f>
        <v>0</v>
      </c>
      <c r="BI226" s="102">
        <f>IF(U226="nulová",N226,0)</f>
        <v>0</v>
      </c>
      <c r="BJ226" s="19" t="s">
        <v>24</v>
      </c>
      <c r="BK226" s="102">
        <f>ROUND(L226*K226,2)</f>
        <v>0</v>
      </c>
      <c r="BL226" s="19" t="s">
        <v>217</v>
      </c>
      <c r="BM226" s="19" t="s">
        <v>390</v>
      </c>
    </row>
    <row r="227" spans="2:65" s="10" customFormat="1" ht="20.45" customHeight="1">
      <c r="B227" s="164"/>
      <c r="C227" s="165"/>
      <c r="D227" s="165"/>
      <c r="E227" s="166" t="s">
        <v>5</v>
      </c>
      <c r="F227" s="259" t="s">
        <v>391</v>
      </c>
      <c r="G227" s="260"/>
      <c r="H227" s="260"/>
      <c r="I227" s="260"/>
      <c r="J227" s="165"/>
      <c r="K227" s="167">
        <v>3.375</v>
      </c>
      <c r="L227" s="165"/>
      <c r="M227" s="165"/>
      <c r="N227" s="165"/>
      <c r="O227" s="165"/>
      <c r="P227" s="165"/>
      <c r="Q227" s="165"/>
      <c r="R227" s="168"/>
      <c r="T227" s="169"/>
      <c r="U227" s="165"/>
      <c r="V227" s="165"/>
      <c r="W227" s="165"/>
      <c r="X227" s="165"/>
      <c r="Y227" s="165"/>
      <c r="Z227" s="165"/>
      <c r="AA227" s="170"/>
      <c r="AT227" s="171" t="s">
        <v>157</v>
      </c>
      <c r="AU227" s="171" t="s">
        <v>98</v>
      </c>
      <c r="AV227" s="10" t="s">
        <v>98</v>
      </c>
      <c r="AW227" s="10" t="s">
        <v>36</v>
      </c>
      <c r="AX227" s="10" t="s">
        <v>24</v>
      </c>
      <c r="AY227" s="171" t="s">
        <v>149</v>
      </c>
    </row>
    <row r="228" spans="2:65" s="1" customFormat="1" ht="40.15" customHeight="1">
      <c r="B228" s="128"/>
      <c r="C228" s="157" t="s">
        <v>392</v>
      </c>
      <c r="D228" s="157" t="s">
        <v>150</v>
      </c>
      <c r="E228" s="158" t="s">
        <v>393</v>
      </c>
      <c r="F228" s="256" t="s">
        <v>394</v>
      </c>
      <c r="G228" s="256"/>
      <c r="H228" s="256"/>
      <c r="I228" s="256"/>
      <c r="J228" s="159" t="s">
        <v>181</v>
      </c>
      <c r="K228" s="160">
        <v>92.48</v>
      </c>
      <c r="L228" s="257">
        <v>0</v>
      </c>
      <c r="M228" s="257"/>
      <c r="N228" s="258">
        <f>ROUND(L228*K228,2)</f>
        <v>0</v>
      </c>
      <c r="O228" s="258"/>
      <c r="P228" s="258"/>
      <c r="Q228" s="258"/>
      <c r="R228" s="131"/>
      <c r="T228" s="161" t="s">
        <v>5</v>
      </c>
      <c r="U228" s="45" t="s">
        <v>43</v>
      </c>
      <c r="V228" s="37"/>
      <c r="W228" s="162">
        <f>V228*K228</f>
        <v>0</v>
      </c>
      <c r="X228" s="162">
        <v>2.7000000000000001E-3</v>
      </c>
      <c r="Y228" s="162">
        <f>X228*K228</f>
        <v>0.24969600000000003</v>
      </c>
      <c r="Z228" s="162">
        <v>0</v>
      </c>
      <c r="AA228" s="163">
        <f>Z228*K228</f>
        <v>0</v>
      </c>
      <c r="AR228" s="19" t="s">
        <v>217</v>
      </c>
      <c r="AT228" s="19" t="s">
        <v>150</v>
      </c>
      <c r="AU228" s="19" t="s">
        <v>98</v>
      </c>
      <c r="AY228" s="19" t="s">
        <v>149</v>
      </c>
      <c r="BE228" s="102">
        <f>IF(U228="základní",N228,0)</f>
        <v>0</v>
      </c>
      <c r="BF228" s="102">
        <f>IF(U228="snížená",N228,0)</f>
        <v>0</v>
      </c>
      <c r="BG228" s="102">
        <f>IF(U228="zákl. přenesená",N228,0)</f>
        <v>0</v>
      </c>
      <c r="BH228" s="102">
        <f>IF(U228="sníž. přenesená",N228,0)</f>
        <v>0</v>
      </c>
      <c r="BI228" s="102">
        <f>IF(U228="nulová",N228,0)</f>
        <v>0</v>
      </c>
      <c r="BJ228" s="19" t="s">
        <v>24</v>
      </c>
      <c r="BK228" s="102">
        <f>ROUND(L228*K228,2)</f>
        <v>0</v>
      </c>
      <c r="BL228" s="19" t="s">
        <v>217</v>
      </c>
      <c r="BM228" s="19" t="s">
        <v>395</v>
      </c>
    </row>
    <row r="229" spans="2:65" s="10" customFormat="1" ht="20.45" customHeight="1">
      <c r="B229" s="164"/>
      <c r="C229" s="165"/>
      <c r="D229" s="165"/>
      <c r="E229" s="166" t="s">
        <v>5</v>
      </c>
      <c r="F229" s="259" t="s">
        <v>396</v>
      </c>
      <c r="G229" s="260"/>
      <c r="H229" s="260"/>
      <c r="I229" s="260"/>
      <c r="J229" s="165"/>
      <c r="K229" s="167">
        <v>92.48</v>
      </c>
      <c r="L229" s="165"/>
      <c r="M229" s="165"/>
      <c r="N229" s="165"/>
      <c r="O229" s="165"/>
      <c r="P229" s="165"/>
      <c r="Q229" s="165"/>
      <c r="R229" s="168"/>
      <c r="T229" s="169"/>
      <c r="U229" s="165"/>
      <c r="V229" s="165"/>
      <c r="W229" s="165"/>
      <c r="X229" s="165"/>
      <c r="Y229" s="165"/>
      <c r="Z229" s="165"/>
      <c r="AA229" s="170"/>
      <c r="AT229" s="171" t="s">
        <v>157</v>
      </c>
      <c r="AU229" s="171" t="s">
        <v>98</v>
      </c>
      <c r="AV229" s="10" t="s">
        <v>98</v>
      </c>
      <c r="AW229" s="10" t="s">
        <v>36</v>
      </c>
      <c r="AX229" s="10" t="s">
        <v>24</v>
      </c>
      <c r="AY229" s="171" t="s">
        <v>149</v>
      </c>
    </row>
    <row r="230" spans="2:65" s="1" customFormat="1" ht="20.45" customHeight="1">
      <c r="B230" s="128"/>
      <c r="C230" s="180" t="s">
        <v>397</v>
      </c>
      <c r="D230" s="180" t="s">
        <v>335</v>
      </c>
      <c r="E230" s="181" t="s">
        <v>388</v>
      </c>
      <c r="F230" s="265" t="s">
        <v>389</v>
      </c>
      <c r="G230" s="265"/>
      <c r="H230" s="265"/>
      <c r="I230" s="265"/>
      <c r="J230" s="182" t="s">
        <v>181</v>
      </c>
      <c r="K230" s="183">
        <v>101.72799999999999</v>
      </c>
      <c r="L230" s="266">
        <v>0</v>
      </c>
      <c r="M230" s="266"/>
      <c r="N230" s="267">
        <f>ROUND(L230*K230,2)</f>
        <v>0</v>
      </c>
      <c r="O230" s="258"/>
      <c r="P230" s="258"/>
      <c r="Q230" s="258"/>
      <c r="R230" s="131"/>
      <c r="T230" s="161" t="s">
        <v>5</v>
      </c>
      <c r="U230" s="45" t="s">
        <v>43</v>
      </c>
      <c r="V230" s="37"/>
      <c r="W230" s="162">
        <f>V230*K230</f>
        <v>0</v>
      </c>
      <c r="X230" s="162">
        <v>9.7999999999999997E-3</v>
      </c>
      <c r="Y230" s="162">
        <f>X230*K230</f>
        <v>0.99693439999999989</v>
      </c>
      <c r="Z230" s="162">
        <v>0</v>
      </c>
      <c r="AA230" s="163">
        <f>Z230*K230</f>
        <v>0</v>
      </c>
      <c r="AR230" s="19" t="s">
        <v>288</v>
      </c>
      <c r="AT230" s="19" t="s">
        <v>335</v>
      </c>
      <c r="AU230" s="19" t="s">
        <v>98</v>
      </c>
      <c r="AY230" s="19" t="s">
        <v>149</v>
      </c>
      <c r="BE230" s="102">
        <f>IF(U230="základní",N230,0)</f>
        <v>0</v>
      </c>
      <c r="BF230" s="102">
        <f>IF(U230="snížená",N230,0)</f>
        <v>0</v>
      </c>
      <c r="BG230" s="102">
        <f>IF(U230="zákl. přenesená",N230,0)</f>
        <v>0</v>
      </c>
      <c r="BH230" s="102">
        <f>IF(U230="sníž. přenesená",N230,0)</f>
        <v>0</v>
      </c>
      <c r="BI230" s="102">
        <f>IF(U230="nulová",N230,0)</f>
        <v>0</v>
      </c>
      <c r="BJ230" s="19" t="s">
        <v>24</v>
      </c>
      <c r="BK230" s="102">
        <f>ROUND(L230*K230,2)</f>
        <v>0</v>
      </c>
      <c r="BL230" s="19" t="s">
        <v>217</v>
      </c>
      <c r="BM230" s="19" t="s">
        <v>398</v>
      </c>
    </row>
    <row r="231" spans="2:65" s="1" customFormat="1" ht="28.9" customHeight="1">
      <c r="B231" s="128"/>
      <c r="C231" s="157" t="s">
        <v>399</v>
      </c>
      <c r="D231" s="157" t="s">
        <v>150</v>
      </c>
      <c r="E231" s="158" t="s">
        <v>400</v>
      </c>
      <c r="F231" s="256" t="s">
        <v>401</v>
      </c>
      <c r="G231" s="256"/>
      <c r="H231" s="256"/>
      <c r="I231" s="256"/>
      <c r="J231" s="159" t="s">
        <v>181</v>
      </c>
      <c r="K231" s="160">
        <v>92.48</v>
      </c>
      <c r="L231" s="257">
        <v>0</v>
      </c>
      <c r="M231" s="257"/>
      <c r="N231" s="258">
        <f>ROUND(L231*K231,2)</f>
        <v>0</v>
      </c>
      <c r="O231" s="258"/>
      <c r="P231" s="258"/>
      <c r="Q231" s="258"/>
      <c r="R231" s="131"/>
      <c r="T231" s="161" t="s">
        <v>5</v>
      </c>
      <c r="U231" s="45" t="s">
        <v>43</v>
      </c>
      <c r="V231" s="37"/>
      <c r="W231" s="162">
        <f>V231*K231</f>
        <v>0</v>
      </c>
      <c r="X231" s="162">
        <v>0</v>
      </c>
      <c r="Y231" s="162">
        <f>X231*K231</f>
        <v>0</v>
      </c>
      <c r="Z231" s="162">
        <v>0</v>
      </c>
      <c r="AA231" s="163">
        <f>Z231*K231</f>
        <v>0</v>
      </c>
      <c r="AR231" s="19" t="s">
        <v>217</v>
      </c>
      <c r="AT231" s="19" t="s">
        <v>150</v>
      </c>
      <c r="AU231" s="19" t="s">
        <v>98</v>
      </c>
      <c r="AY231" s="19" t="s">
        <v>149</v>
      </c>
      <c r="BE231" s="102">
        <f>IF(U231="základní",N231,0)</f>
        <v>0</v>
      </c>
      <c r="BF231" s="102">
        <f>IF(U231="snížená",N231,0)</f>
        <v>0</v>
      </c>
      <c r="BG231" s="102">
        <f>IF(U231="zákl. přenesená",N231,0)</f>
        <v>0</v>
      </c>
      <c r="BH231" s="102">
        <f>IF(U231="sníž. přenesená",N231,0)</f>
        <v>0</v>
      </c>
      <c r="BI231" s="102">
        <f>IF(U231="nulová",N231,0)</f>
        <v>0</v>
      </c>
      <c r="BJ231" s="19" t="s">
        <v>24</v>
      </c>
      <c r="BK231" s="102">
        <f>ROUND(L231*K231,2)</f>
        <v>0</v>
      </c>
      <c r="BL231" s="19" t="s">
        <v>217</v>
      </c>
      <c r="BM231" s="19" t="s">
        <v>402</v>
      </c>
    </row>
    <row r="232" spans="2:65" s="1" customFormat="1" ht="40.15" customHeight="1">
      <c r="B232" s="128"/>
      <c r="C232" s="157" t="s">
        <v>403</v>
      </c>
      <c r="D232" s="157" t="s">
        <v>150</v>
      </c>
      <c r="E232" s="158" t="s">
        <v>404</v>
      </c>
      <c r="F232" s="256" t="s">
        <v>405</v>
      </c>
      <c r="G232" s="256"/>
      <c r="H232" s="256"/>
      <c r="I232" s="256"/>
      <c r="J232" s="159" t="s">
        <v>181</v>
      </c>
      <c r="K232" s="160">
        <v>92.48</v>
      </c>
      <c r="L232" s="257">
        <v>0</v>
      </c>
      <c r="M232" s="257"/>
      <c r="N232" s="258">
        <f>ROUND(L232*K232,2)</f>
        <v>0</v>
      </c>
      <c r="O232" s="258"/>
      <c r="P232" s="258"/>
      <c r="Q232" s="258"/>
      <c r="R232" s="131"/>
      <c r="T232" s="161" t="s">
        <v>5</v>
      </c>
      <c r="U232" s="45" t="s">
        <v>43</v>
      </c>
      <c r="V232" s="37"/>
      <c r="W232" s="162">
        <f>V232*K232</f>
        <v>0</v>
      </c>
      <c r="X232" s="162">
        <v>0</v>
      </c>
      <c r="Y232" s="162">
        <f>X232*K232</f>
        <v>0</v>
      </c>
      <c r="Z232" s="162">
        <v>0</v>
      </c>
      <c r="AA232" s="163">
        <f>Z232*K232</f>
        <v>0</v>
      </c>
      <c r="AR232" s="19" t="s">
        <v>217</v>
      </c>
      <c r="AT232" s="19" t="s">
        <v>150</v>
      </c>
      <c r="AU232" s="19" t="s">
        <v>98</v>
      </c>
      <c r="AY232" s="19" t="s">
        <v>149</v>
      </c>
      <c r="BE232" s="102">
        <f>IF(U232="základní",N232,0)</f>
        <v>0</v>
      </c>
      <c r="BF232" s="102">
        <f>IF(U232="snížená",N232,0)</f>
        <v>0</v>
      </c>
      <c r="BG232" s="102">
        <f>IF(U232="zákl. přenesená",N232,0)</f>
        <v>0</v>
      </c>
      <c r="BH232" s="102">
        <f>IF(U232="sníž. přenesená",N232,0)</f>
        <v>0</v>
      </c>
      <c r="BI232" s="102">
        <f>IF(U232="nulová",N232,0)</f>
        <v>0</v>
      </c>
      <c r="BJ232" s="19" t="s">
        <v>24</v>
      </c>
      <c r="BK232" s="102">
        <f>ROUND(L232*K232,2)</f>
        <v>0</v>
      </c>
      <c r="BL232" s="19" t="s">
        <v>217</v>
      </c>
      <c r="BM232" s="19" t="s">
        <v>406</v>
      </c>
    </row>
    <row r="233" spans="2:65" s="1" customFormat="1" ht="40.15" customHeight="1">
      <c r="B233" s="128"/>
      <c r="C233" s="157" t="s">
        <v>407</v>
      </c>
      <c r="D233" s="157" t="s">
        <v>150</v>
      </c>
      <c r="E233" s="158" t="s">
        <v>408</v>
      </c>
      <c r="F233" s="256" t="s">
        <v>409</v>
      </c>
      <c r="G233" s="256"/>
      <c r="H233" s="256"/>
      <c r="I233" s="256"/>
      <c r="J233" s="159" t="s">
        <v>181</v>
      </c>
      <c r="K233" s="160">
        <v>92.48</v>
      </c>
      <c r="L233" s="257">
        <v>0</v>
      </c>
      <c r="M233" s="257"/>
      <c r="N233" s="258">
        <f>ROUND(L233*K233,2)</f>
        <v>0</v>
      </c>
      <c r="O233" s="258"/>
      <c r="P233" s="258"/>
      <c r="Q233" s="258"/>
      <c r="R233" s="131"/>
      <c r="T233" s="161" t="s">
        <v>5</v>
      </c>
      <c r="U233" s="45" t="s">
        <v>43</v>
      </c>
      <c r="V233" s="37"/>
      <c r="W233" s="162">
        <f>V233*K233</f>
        <v>0</v>
      </c>
      <c r="X233" s="162">
        <v>0</v>
      </c>
      <c r="Y233" s="162">
        <f>X233*K233</f>
        <v>0</v>
      </c>
      <c r="Z233" s="162">
        <v>0</v>
      </c>
      <c r="AA233" s="163">
        <f>Z233*K233</f>
        <v>0</v>
      </c>
      <c r="AR233" s="19" t="s">
        <v>217</v>
      </c>
      <c r="AT233" s="19" t="s">
        <v>150</v>
      </c>
      <c r="AU233" s="19" t="s">
        <v>98</v>
      </c>
      <c r="AY233" s="19" t="s">
        <v>149</v>
      </c>
      <c r="BE233" s="102">
        <f>IF(U233="základní",N233,0)</f>
        <v>0</v>
      </c>
      <c r="BF233" s="102">
        <f>IF(U233="snížená",N233,0)</f>
        <v>0</v>
      </c>
      <c r="BG233" s="102">
        <f>IF(U233="zákl. přenesená",N233,0)</f>
        <v>0</v>
      </c>
      <c r="BH233" s="102">
        <f>IF(U233="sníž. přenesená",N233,0)</f>
        <v>0</v>
      </c>
      <c r="BI233" s="102">
        <f>IF(U233="nulová",N233,0)</f>
        <v>0</v>
      </c>
      <c r="BJ233" s="19" t="s">
        <v>24</v>
      </c>
      <c r="BK233" s="102">
        <f>ROUND(L233*K233,2)</f>
        <v>0</v>
      </c>
      <c r="BL233" s="19" t="s">
        <v>217</v>
      </c>
      <c r="BM233" s="19" t="s">
        <v>410</v>
      </c>
    </row>
    <row r="234" spans="2:65" s="1" customFormat="1" ht="28.9" customHeight="1">
      <c r="B234" s="128"/>
      <c r="C234" s="157" t="s">
        <v>411</v>
      </c>
      <c r="D234" s="157" t="s">
        <v>150</v>
      </c>
      <c r="E234" s="158" t="s">
        <v>412</v>
      </c>
      <c r="F234" s="256" t="s">
        <v>413</v>
      </c>
      <c r="G234" s="256"/>
      <c r="H234" s="256"/>
      <c r="I234" s="256"/>
      <c r="J234" s="159" t="s">
        <v>313</v>
      </c>
      <c r="K234" s="160">
        <v>0</v>
      </c>
      <c r="L234" s="257">
        <v>0</v>
      </c>
      <c r="M234" s="257"/>
      <c r="N234" s="258">
        <f>ROUND(L234*K234,2)</f>
        <v>0</v>
      </c>
      <c r="O234" s="258"/>
      <c r="P234" s="258"/>
      <c r="Q234" s="258"/>
      <c r="R234" s="131"/>
      <c r="T234" s="161" t="s">
        <v>5</v>
      </c>
      <c r="U234" s="45" t="s">
        <v>43</v>
      </c>
      <c r="V234" s="37"/>
      <c r="W234" s="162">
        <f>V234*K234</f>
        <v>0</v>
      </c>
      <c r="X234" s="162">
        <v>0</v>
      </c>
      <c r="Y234" s="162">
        <f>X234*K234</f>
        <v>0</v>
      </c>
      <c r="Z234" s="162">
        <v>0</v>
      </c>
      <c r="AA234" s="163">
        <f>Z234*K234</f>
        <v>0</v>
      </c>
      <c r="AR234" s="19" t="s">
        <v>217</v>
      </c>
      <c r="AT234" s="19" t="s">
        <v>150</v>
      </c>
      <c r="AU234" s="19" t="s">
        <v>98</v>
      </c>
      <c r="AY234" s="19" t="s">
        <v>149</v>
      </c>
      <c r="BE234" s="102">
        <f>IF(U234="základní",N234,0)</f>
        <v>0</v>
      </c>
      <c r="BF234" s="102">
        <f>IF(U234="snížená",N234,0)</f>
        <v>0</v>
      </c>
      <c r="BG234" s="102">
        <f>IF(U234="zákl. přenesená",N234,0)</f>
        <v>0</v>
      </c>
      <c r="BH234" s="102">
        <f>IF(U234="sníž. přenesená",N234,0)</f>
        <v>0</v>
      </c>
      <c r="BI234" s="102">
        <f>IF(U234="nulová",N234,0)</f>
        <v>0</v>
      </c>
      <c r="BJ234" s="19" t="s">
        <v>24</v>
      </c>
      <c r="BK234" s="102">
        <f>ROUND(L234*K234,2)</f>
        <v>0</v>
      </c>
      <c r="BL234" s="19" t="s">
        <v>217</v>
      </c>
      <c r="BM234" s="19" t="s">
        <v>414</v>
      </c>
    </row>
    <row r="235" spans="2:65" s="9" customFormat="1" ht="29.85" customHeight="1">
      <c r="B235" s="146"/>
      <c r="C235" s="147"/>
      <c r="D235" s="156" t="s">
        <v>123</v>
      </c>
      <c r="E235" s="156"/>
      <c r="F235" s="156"/>
      <c r="G235" s="156"/>
      <c r="H235" s="156"/>
      <c r="I235" s="156"/>
      <c r="J235" s="156"/>
      <c r="K235" s="156"/>
      <c r="L235" s="156"/>
      <c r="M235" s="156"/>
      <c r="N235" s="268">
        <f>BK235</f>
        <v>0</v>
      </c>
      <c r="O235" s="269"/>
      <c r="P235" s="269"/>
      <c r="Q235" s="269"/>
      <c r="R235" s="149"/>
      <c r="T235" s="150"/>
      <c r="U235" s="147"/>
      <c r="V235" s="147"/>
      <c r="W235" s="151">
        <f>SUM(W236:W240)</f>
        <v>0</v>
      </c>
      <c r="X235" s="147"/>
      <c r="Y235" s="151">
        <f>SUM(Y236:Y240)</f>
        <v>0.15046020000000002</v>
      </c>
      <c r="Z235" s="147"/>
      <c r="AA235" s="152">
        <f>SUM(AA236:AA240)</f>
        <v>3.13038E-2</v>
      </c>
      <c r="AR235" s="153" t="s">
        <v>98</v>
      </c>
      <c r="AT235" s="154" t="s">
        <v>77</v>
      </c>
      <c r="AU235" s="154" t="s">
        <v>24</v>
      </c>
      <c r="AY235" s="153" t="s">
        <v>149</v>
      </c>
      <c r="BK235" s="155">
        <f>SUM(BK236:BK240)</f>
        <v>0</v>
      </c>
    </row>
    <row r="236" spans="2:65" s="1" customFormat="1" ht="28.9" customHeight="1">
      <c r="B236" s="128"/>
      <c r="C236" s="157" t="s">
        <v>415</v>
      </c>
      <c r="D236" s="157" t="s">
        <v>150</v>
      </c>
      <c r="E236" s="158" t="s">
        <v>416</v>
      </c>
      <c r="F236" s="256" t="s">
        <v>417</v>
      </c>
      <c r="G236" s="256"/>
      <c r="H236" s="256"/>
      <c r="I236" s="256"/>
      <c r="J236" s="159" t="s">
        <v>181</v>
      </c>
      <c r="K236" s="160">
        <v>100.98</v>
      </c>
      <c r="L236" s="257">
        <v>0</v>
      </c>
      <c r="M236" s="257"/>
      <c r="N236" s="258">
        <f>ROUND(L236*K236,2)</f>
        <v>0</v>
      </c>
      <c r="O236" s="258"/>
      <c r="P236" s="258"/>
      <c r="Q236" s="258"/>
      <c r="R236" s="131"/>
      <c r="T236" s="161" t="s">
        <v>5</v>
      </c>
      <c r="U236" s="45" t="s">
        <v>43</v>
      </c>
      <c r="V236" s="37"/>
      <c r="W236" s="162">
        <f>V236*K236</f>
        <v>0</v>
      </c>
      <c r="X236" s="162">
        <v>1E-3</v>
      </c>
      <c r="Y236" s="162">
        <f>X236*K236</f>
        <v>0.10098</v>
      </c>
      <c r="Z236" s="162">
        <v>3.1E-4</v>
      </c>
      <c r="AA236" s="163">
        <f>Z236*K236</f>
        <v>3.13038E-2</v>
      </c>
      <c r="AR236" s="19" t="s">
        <v>154</v>
      </c>
      <c r="AT236" s="19" t="s">
        <v>150</v>
      </c>
      <c r="AU236" s="19" t="s">
        <v>98</v>
      </c>
      <c r="AY236" s="19" t="s">
        <v>149</v>
      </c>
      <c r="BE236" s="102">
        <f>IF(U236="základní",N236,0)</f>
        <v>0</v>
      </c>
      <c r="BF236" s="102">
        <f>IF(U236="snížená",N236,0)</f>
        <v>0</v>
      </c>
      <c r="BG236" s="102">
        <f>IF(U236="zákl. přenesená",N236,0)</f>
        <v>0</v>
      </c>
      <c r="BH236" s="102">
        <f>IF(U236="sníž. přenesená",N236,0)</f>
        <v>0</v>
      </c>
      <c r="BI236" s="102">
        <f>IF(U236="nulová",N236,0)</f>
        <v>0</v>
      </c>
      <c r="BJ236" s="19" t="s">
        <v>24</v>
      </c>
      <c r="BK236" s="102">
        <f>ROUND(L236*K236,2)</f>
        <v>0</v>
      </c>
      <c r="BL236" s="19" t="s">
        <v>154</v>
      </c>
      <c r="BM236" s="19" t="s">
        <v>418</v>
      </c>
    </row>
    <row r="237" spans="2:65" s="10" customFormat="1" ht="20.45" customHeight="1">
      <c r="B237" s="164"/>
      <c r="C237" s="165"/>
      <c r="D237" s="165"/>
      <c r="E237" s="166" t="s">
        <v>5</v>
      </c>
      <c r="F237" s="259" t="s">
        <v>419</v>
      </c>
      <c r="G237" s="260"/>
      <c r="H237" s="260"/>
      <c r="I237" s="260"/>
      <c r="J237" s="165"/>
      <c r="K237" s="167">
        <v>100.98</v>
      </c>
      <c r="L237" s="165"/>
      <c r="M237" s="165"/>
      <c r="N237" s="165"/>
      <c r="O237" s="165"/>
      <c r="P237" s="165"/>
      <c r="Q237" s="165"/>
      <c r="R237" s="168"/>
      <c r="T237" s="169"/>
      <c r="U237" s="165"/>
      <c r="V237" s="165"/>
      <c r="W237" s="165"/>
      <c r="X237" s="165"/>
      <c r="Y237" s="165"/>
      <c r="Z237" s="165"/>
      <c r="AA237" s="170"/>
      <c r="AT237" s="171" t="s">
        <v>157</v>
      </c>
      <c r="AU237" s="171" t="s">
        <v>98</v>
      </c>
      <c r="AV237" s="10" t="s">
        <v>98</v>
      </c>
      <c r="AW237" s="10" t="s">
        <v>36</v>
      </c>
      <c r="AX237" s="10" t="s">
        <v>24</v>
      </c>
      <c r="AY237" s="171" t="s">
        <v>149</v>
      </c>
    </row>
    <row r="238" spans="2:65" s="1" customFormat="1" ht="28.9" customHeight="1">
      <c r="B238" s="128"/>
      <c r="C238" s="157" t="s">
        <v>420</v>
      </c>
      <c r="D238" s="157" t="s">
        <v>150</v>
      </c>
      <c r="E238" s="158" t="s">
        <v>421</v>
      </c>
      <c r="F238" s="256" t="s">
        <v>422</v>
      </c>
      <c r="G238" s="256"/>
      <c r="H238" s="256"/>
      <c r="I238" s="256"/>
      <c r="J238" s="159" t="s">
        <v>181</v>
      </c>
      <c r="K238" s="160">
        <v>100.98</v>
      </c>
      <c r="L238" s="257">
        <v>0</v>
      </c>
      <c r="M238" s="257"/>
      <c r="N238" s="258">
        <f>ROUND(L238*K238,2)</f>
        <v>0</v>
      </c>
      <c r="O238" s="258"/>
      <c r="P238" s="258"/>
      <c r="Q238" s="258"/>
      <c r="R238" s="131"/>
      <c r="T238" s="161" t="s">
        <v>5</v>
      </c>
      <c r="U238" s="45" t="s">
        <v>43</v>
      </c>
      <c r="V238" s="37"/>
      <c r="W238" s="162">
        <f>V238*K238</f>
        <v>0</v>
      </c>
      <c r="X238" s="162">
        <v>0</v>
      </c>
      <c r="Y238" s="162">
        <f>X238*K238</f>
        <v>0</v>
      </c>
      <c r="Z238" s="162">
        <v>0</v>
      </c>
      <c r="AA238" s="163">
        <f>Z238*K238</f>
        <v>0</v>
      </c>
      <c r="AR238" s="19" t="s">
        <v>217</v>
      </c>
      <c r="AT238" s="19" t="s">
        <v>150</v>
      </c>
      <c r="AU238" s="19" t="s">
        <v>98</v>
      </c>
      <c r="AY238" s="19" t="s">
        <v>149</v>
      </c>
      <c r="BE238" s="102">
        <f>IF(U238="základní",N238,0)</f>
        <v>0</v>
      </c>
      <c r="BF238" s="102">
        <f>IF(U238="snížená",N238,0)</f>
        <v>0</v>
      </c>
      <c r="BG238" s="102">
        <f>IF(U238="zákl. přenesená",N238,0)</f>
        <v>0</v>
      </c>
      <c r="BH238" s="102">
        <f>IF(U238="sníž. přenesená",N238,0)</f>
        <v>0</v>
      </c>
      <c r="BI238" s="102">
        <f>IF(U238="nulová",N238,0)</f>
        <v>0</v>
      </c>
      <c r="BJ238" s="19" t="s">
        <v>24</v>
      </c>
      <c r="BK238" s="102">
        <f>ROUND(L238*K238,2)</f>
        <v>0</v>
      </c>
      <c r="BL238" s="19" t="s">
        <v>217</v>
      </c>
      <c r="BM238" s="19" t="s">
        <v>423</v>
      </c>
    </row>
    <row r="239" spans="2:65" s="1" customFormat="1" ht="28.9" customHeight="1">
      <c r="B239" s="128"/>
      <c r="C239" s="157" t="s">
        <v>424</v>
      </c>
      <c r="D239" s="157" t="s">
        <v>150</v>
      </c>
      <c r="E239" s="158" t="s">
        <v>425</v>
      </c>
      <c r="F239" s="256" t="s">
        <v>426</v>
      </c>
      <c r="G239" s="256"/>
      <c r="H239" s="256"/>
      <c r="I239" s="256"/>
      <c r="J239" s="159" t="s">
        <v>181</v>
      </c>
      <c r="K239" s="160">
        <v>100.98</v>
      </c>
      <c r="L239" s="257">
        <v>0</v>
      </c>
      <c r="M239" s="257"/>
      <c r="N239" s="258">
        <f>ROUND(L239*K239,2)</f>
        <v>0</v>
      </c>
      <c r="O239" s="258"/>
      <c r="P239" s="258"/>
      <c r="Q239" s="258"/>
      <c r="R239" s="131"/>
      <c r="T239" s="161" t="s">
        <v>5</v>
      </c>
      <c r="U239" s="45" t="s">
        <v>43</v>
      </c>
      <c r="V239" s="37"/>
      <c r="W239" s="162">
        <f>V239*K239</f>
        <v>0</v>
      </c>
      <c r="X239" s="162">
        <v>2.0000000000000001E-4</v>
      </c>
      <c r="Y239" s="162">
        <f>X239*K239</f>
        <v>2.0196000000000002E-2</v>
      </c>
      <c r="Z239" s="162">
        <v>0</v>
      </c>
      <c r="AA239" s="163">
        <f>Z239*K239</f>
        <v>0</v>
      </c>
      <c r="AR239" s="19" t="s">
        <v>217</v>
      </c>
      <c r="AT239" s="19" t="s">
        <v>150</v>
      </c>
      <c r="AU239" s="19" t="s">
        <v>98</v>
      </c>
      <c r="AY239" s="19" t="s">
        <v>149</v>
      </c>
      <c r="BE239" s="102">
        <f>IF(U239="základní",N239,0)</f>
        <v>0</v>
      </c>
      <c r="BF239" s="102">
        <f>IF(U239="snížená",N239,0)</f>
        <v>0</v>
      </c>
      <c r="BG239" s="102">
        <f>IF(U239="zákl. přenesená",N239,0)</f>
        <v>0</v>
      </c>
      <c r="BH239" s="102">
        <f>IF(U239="sníž. přenesená",N239,0)</f>
        <v>0</v>
      </c>
      <c r="BI239" s="102">
        <f>IF(U239="nulová",N239,0)</f>
        <v>0</v>
      </c>
      <c r="BJ239" s="19" t="s">
        <v>24</v>
      </c>
      <c r="BK239" s="102">
        <f>ROUND(L239*K239,2)</f>
        <v>0</v>
      </c>
      <c r="BL239" s="19" t="s">
        <v>217</v>
      </c>
      <c r="BM239" s="19" t="s">
        <v>427</v>
      </c>
    </row>
    <row r="240" spans="2:65" s="1" customFormat="1" ht="40.15" customHeight="1">
      <c r="B240" s="128"/>
      <c r="C240" s="157" t="s">
        <v>428</v>
      </c>
      <c r="D240" s="157" t="s">
        <v>150</v>
      </c>
      <c r="E240" s="158" t="s">
        <v>429</v>
      </c>
      <c r="F240" s="256" t="s">
        <v>430</v>
      </c>
      <c r="G240" s="256"/>
      <c r="H240" s="256"/>
      <c r="I240" s="256"/>
      <c r="J240" s="159" t="s">
        <v>181</v>
      </c>
      <c r="K240" s="160">
        <v>100.98</v>
      </c>
      <c r="L240" s="257">
        <v>0</v>
      </c>
      <c r="M240" s="257"/>
      <c r="N240" s="258">
        <f>ROUND(L240*K240,2)</f>
        <v>0</v>
      </c>
      <c r="O240" s="258"/>
      <c r="P240" s="258"/>
      <c r="Q240" s="258"/>
      <c r="R240" s="131"/>
      <c r="T240" s="161" t="s">
        <v>5</v>
      </c>
      <c r="U240" s="45" t="s">
        <v>43</v>
      </c>
      <c r="V240" s="37"/>
      <c r="W240" s="162">
        <f>V240*K240</f>
        <v>0</v>
      </c>
      <c r="X240" s="162">
        <v>2.9E-4</v>
      </c>
      <c r="Y240" s="162">
        <f>X240*K240</f>
        <v>2.92842E-2</v>
      </c>
      <c r="Z240" s="162">
        <v>0</v>
      </c>
      <c r="AA240" s="163">
        <f>Z240*K240</f>
        <v>0</v>
      </c>
      <c r="AR240" s="19" t="s">
        <v>217</v>
      </c>
      <c r="AT240" s="19" t="s">
        <v>150</v>
      </c>
      <c r="AU240" s="19" t="s">
        <v>98</v>
      </c>
      <c r="AY240" s="19" t="s">
        <v>149</v>
      </c>
      <c r="BE240" s="102">
        <f>IF(U240="základní",N240,0)</f>
        <v>0</v>
      </c>
      <c r="BF240" s="102">
        <f>IF(U240="snížená",N240,0)</f>
        <v>0</v>
      </c>
      <c r="BG240" s="102">
        <f>IF(U240="zákl. přenesená",N240,0)</f>
        <v>0</v>
      </c>
      <c r="BH240" s="102">
        <f>IF(U240="sníž. přenesená",N240,0)</f>
        <v>0</v>
      </c>
      <c r="BI240" s="102">
        <f>IF(U240="nulová",N240,0)</f>
        <v>0</v>
      </c>
      <c r="BJ240" s="19" t="s">
        <v>24</v>
      </c>
      <c r="BK240" s="102">
        <f>ROUND(L240*K240,2)</f>
        <v>0</v>
      </c>
      <c r="BL240" s="19" t="s">
        <v>217</v>
      </c>
      <c r="BM240" s="19" t="s">
        <v>431</v>
      </c>
    </row>
    <row r="241" spans="2:65" s="9" customFormat="1" ht="37.35" customHeight="1">
      <c r="B241" s="146"/>
      <c r="C241" s="147"/>
      <c r="D241" s="148" t="s">
        <v>124</v>
      </c>
      <c r="E241" s="148"/>
      <c r="F241" s="148"/>
      <c r="G241" s="148"/>
      <c r="H241" s="148"/>
      <c r="I241" s="148"/>
      <c r="J241" s="148"/>
      <c r="K241" s="148"/>
      <c r="L241" s="148"/>
      <c r="M241" s="148"/>
      <c r="N241" s="272">
        <f>BK241</f>
        <v>0</v>
      </c>
      <c r="O241" s="273"/>
      <c r="P241" s="273"/>
      <c r="Q241" s="273"/>
      <c r="R241" s="149"/>
      <c r="T241" s="150"/>
      <c r="U241" s="147"/>
      <c r="V241" s="147"/>
      <c r="W241" s="151">
        <f>SUM(W242:W245)</f>
        <v>0</v>
      </c>
      <c r="X241" s="147"/>
      <c r="Y241" s="151">
        <f>SUM(Y242:Y245)</f>
        <v>0</v>
      </c>
      <c r="Z241" s="147"/>
      <c r="AA241" s="152">
        <f>SUM(AA242:AA245)</f>
        <v>0</v>
      </c>
      <c r="AR241" s="153" t="s">
        <v>169</v>
      </c>
      <c r="AT241" s="154" t="s">
        <v>77</v>
      </c>
      <c r="AU241" s="154" t="s">
        <v>78</v>
      </c>
      <c r="AY241" s="153" t="s">
        <v>149</v>
      </c>
      <c r="BK241" s="155">
        <f>SUM(BK242:BK245)</f>
        <v>0</v>
      </c>
    </row>
    <row r="242" spans="2:65" s="1" customFormat="1" ht="20.45" customHeight="1">
      <c r="B242" s="128"/>
      <c r="C242" s="157" t="s">
        <v>432</v>
      </c>
      <c r="D242" s="157" t="s">
        <v>150</v>
      </c>
      <c r="E242" s="158" t="s">
        <v>433</v>
      </c>
      <c r="F242" s="256" t="s">
        <v>127</v>
      </c>
      <c r="G242" s="256"/>
      <c r="H242" s="256"/>
      <c r="I242" s="256"/>
      <c r="J242" s="159" t="s">
        <v>313</v>
      </c>
      <c r="K242" s="160">
        <v>0</v>
      </c>
      <c r="L242" s="257">
        <v>0</v>
      </c>
      <c r="M242" s="257"/>
      <c r="N242" s="258">
        <f>ROUND(L242*K242,2)</f>
        <v>0</v>
      </c>
      <c r="O242" s="258"/>
      <c r="P242" s="258"/>
      <c r="Q242" s="258"/>
      <c r="R242" s="131"/>
      <c r="T242" s="161" t="s">
        <v>5</v>
      </c>
      <c r="U242" s="45" t="s">
        <v>43</v>
      </c>
      <c r="V242" s="37"/>
      <c r="W242" s="162">
        <f>V242*K242</f>
        <v>0</v>
      </c>
      <c r="X242" s="162">
        <v>0</v>
      </c>
      <c r="Y242" s="162">
        <f>X242*K242</f>
        <v>0</v>
      </c>
      <c r="Z242" s="162">
        <v>0</v>
      </c>
      <c r="AA242" s="163">
        <f>Z242*K242</f>
        <v>0</v>
      </c>
      <c r="AR242" s="19" t="s">
        <v>434</v>
      </c>
      <c r="AT242" s="19" t="s">
        <v>150</v>
      </c>
      <c r="AU242" s="19" t="s">
        <v>24</v>
      </c>
      <c r="AY242" s="19" t="s">
        <v>149</v>
      </c>
      <c r="BE242" s="102">
        <f>IF(U242="základní",N242,0)</f>
        <v>0</v>
      </c>
      <c r="BF242" s="102">
        <f>IF(U242="snížená",N242,0)</f>
        <v>0</v>
      </c>
      <c r="BG242" s="102">
        <f>IF(U242="zákl. přenesená",N242,0)</f>
        <v>0</v>
      </c>
      <c r="BH242" s="102">
        <f>IF(U242="sníž. přenesená",N242,0)</f>
        <v>0</v>
      </c>
      <c r="BI242" s="102">
        <f>IF(U242="nulová",N242,0)</f>
        <v>0</v>
      </c>
      <c r="BJ242" s="19" t="s">
        <v>24</v>
      </c>
      <c r="BK242" s="102">
        <f>ROUND(L242*K242,2)</f>
        <v>0</v>
      </c>
      <c r="BL242" s="19" t="s">
        <v>434</v>
      </c>
      <c r="BM242" s="19" t="s">
        <v>435</v>
      </c>
    </row>
    <row r="243" spans="2:65" s="1" customFormat="1" ht="28.9" customHeight="1">
      <c r="B243" s="128"/>
      <c r="C243" s="157" t="s">
        <v>436</v>
      </c>
      <c r="D243" s="157" t="s">
        <v>150</v>
      </c>
      <c r="E243" s="158" t="s">
        <v>437</v>
      </c>
      <c r="F243" s="256" t="s">
        <v>438</v>
      </c>
      <c r="G243" s="256"/>
      <c r="H243" s="256"/>
      <c r="I243" s="256"/>
      <c r="J243" s="159" t="s">
        <v>439</v>
      </c>
      <c r="K243" s="160">
        <v>1</v>
      </c>
      <c r="L243" s="257">
        <v>0</v>
      </c>
      <c r="M243" s="257"/>
      <c r="N243" s="258">
        <f>ROUND(L243*K243,2)</f>
        <v>0</v>
      </c>
      <c r="O243" s="258"/>
      <c r="P243" s="258"/>
      <c r="Q243" s="258"/>
      <c r="R243" s="131"/>
      <c r="T243" s="161" t="s">
        <v>5</v>
      </c>
      <c r="U243" s="45" t="s">
        <v>43</v>
      </c>
      <c r="V243" s="37"/>
      <c r="W243" s="162">
        <f>V243*K243</f>
        <v>0</v>
      </c>
      <c r="X243" s="162">
        <v>0</v>
      </c>
      <c r="Y243" s="162">
        <f>X243*K243</f>
        <v>0</v>
      </c>
      <c r="Z243" s="162">
        <v>0</v>
      </c>
      <c r="AA243" s="163">
        <f>Z243*K243</f>
        <v>0</v>
      </c>
      <c r="AR243" s="19" t="s">
        <v>434</v>
      </c>
      <c r="AT243" s="19" t="s">
        <v>150</v>
      </c>
      <c r="AU243" s="19" t="s">
        <v>24</v>
      </c>
      <c r="AY243" s="19" t="s">
        <v>149</v>
      </c>
      <c r="BE243" s="102">
        <f>IF(U243="základní",N243,0)</f>
        <v>0</v>
      </c>
      <c r="BF243" s="102">
        <f>IF(U243="snížená",N243,0)</f>
        <v>0</v>
      </c>
      <c r="BG243" s="102">
        <f>IF(U243="zákl. přenesená",N243,0)</f>
        <v>0</v>
      </c>
      <c r="BH243" s="102">
        <f>IF(U243="sníž. přenesená",N243,0)</f>
        <v>0</v>
      </c>
      <c r="BI243" s="102">
        <f>IF(U243="nulová",N243,0)</f>
        <v>0</v>
      </c>
      <c r="BJ243" s="19" t="s">
        <v>24</v>
      </c>
      <c r="BK243" s="102">
        <f>ROUND(L243*K243,2)</f>
        <v>0</v>
      </c>
      <c r="BL243" s="19" t="s">
        <v>434</v>
      </c>
      <c r="BM243" s="19" t="s">
        <v>440</v>
      </c>
    </row>
    <row r="244" spans="2:65" s="1" customFormat="1" ht="28.9" customHeight="1">
      <c r="B244" s="128"/>
      <c r="C244" s="157" t="s">
        <v>441</v>
      </c>
      <c r="D244" s="157" t="s">
        <v>150</v>
      </c>
      <c r="E244" s="158" t="s">
        <v>442</v>
      </c>
      <c r="F244" s="256" t="s">
        <v>443</v>
      </c>
      <c r="G244" s="256"/>
      <c r="H244" s="256"/>
      <c r="I244" s="256"/>
      <c r="J244" s="159" t="s">
        <v>439</v>
      </c>
      <c r="K244" s="160">
        <v>1</v>
      </c>
      <c r="L244" s="257">
        <v>0</v>
      </c>
      <c r="M244" s="257"/>
      <c r="N244" s="258">
        <f>ROUND(L244*K244,2)</f>
        <v>0</v>
      </c>
      <c r="O244" s="258"/>
      <c r="P244" s="258"/>
      <c r="Q244" s="258"/>
      <c r="R244" s="131"/>
      <c r="T244" s="161" t="s">
        <v>5</v>
      </c>
      <c r="U244" s="45" t="s">
        <v>43</v>
      </c>
      <c r="V244" s="37"/>
      <c r="W244" s="162">
        <f>V244*K244</f>
        <v>0</v>
      </c>
      <c r="X244" s="162">
        <v>0</v>
      </c>
      <c r="Y244" s="162">
        <f>X244*K244</f>
        <v>0</v>
      </c>
      <c r="Z244" s="162">
        <v>0</v>
      </c>
      <c r="AA244" s="163">
        <f>Z244*K244</f>
        <v>0</v>
      </c>
      <c r="AR244" s="19" t="s">
        <v>434</v>
      </c>
      <c r="AT244" s="19" t="s">
        <v>150</v>
      </c>
      <c r="AU244" s="19" t="s">
        <v>24</v>
      </c>
      <c r="AY244" s="19" t="s">
        <v>149</v>
      </c>
      <c r="BE244" s="102">
        <f>IF(U244="základní",N244,0)</f>
        <v>0</v>
      </c>
      <c r="BF244" s="102">
        <f>IF(U244="snížená",N244,0)</f>
        <v>0</v>
      </c>
      <c r="BG244" s="102">
        <f>IF(U244="zákl. přenesená",N244,0)</f>
        <v>0</v>
      </c>
      <c r="BH244" s="102">
        <f>IF(U244="sníž. přenesená",N244,0)</f>
        <v>0</v>
      </c>
      <c r="BI244" s="102">
        <f>IF(U244="nulová",N244,0)</f>
        <v>0</v>
      </c>
      <c r="BJ244" s="19" t="s">
        <v>24</v>
      </c>
      <c r="BK244" s="102">
        <f>ROUND(L244*K244,2)</f>
        <v>0</v>
      </c>
      <c r="BL244" s="19" t="s">
        <v>434</v>
      </c>
      <c r="BM244" s="19" t="s">
        <v>444</v>
      </c>
    </row>
    <row r="245" spans="2:65" s="1" customFormat="1" ht="20.45" customHeight="1">
      <c r="B245" s="128"/>
      <c r="C245" s="157" t="s">
        <v>445</v>
      </c>
      <c r="D245" s="157" t="s">
        <v>150</v>
      </c>
      <c r="E245" s="158" t="s">
        <v>446</v>
      </c>
      <c r="F245" s="256" t="s">
        <v>131</v>
      </c>
      <c r="G245" s="256"/>
      <c r="H245" s="256"/>
      <c r="I245" s="256"/>
      <c r="J245" s="159" t="s">
        <v>313</v>
      </c>
      <c r="K245" s="160">
        <v>0</v>
      </c>
      <c r="L245" s="257">
        <v>0</v>
      </c>
      <c r="M245" s="257"/>
      <c r="N245" s="258">
        <f>ROUND(L245*K245,2)</f>
        <v>0</v>
      </c>
      <c r="O245" s="258"/>
      <c r="P245" s="258"/>
      <c r="Q245" s="258"/>
      <c r="R245" s="131"/>
      <c r="T245" s="161" t="s">
        <v>5</v>
      </c>
      <c r="U245" s="45" t="s">
        <v>43</v>
      </c>
      <c r="V245" s="37"/>
      <c r="W245" s="162">
        <f>V245*K245</f>
        <v>0</v>
      </c>
      <c r="X245" s="162">
        <v>0</v>
      </c>
      <c r="Y245" s="162">
        <f>X245*K245</f>
        <v>0</v>
      </c>
      <c r="Z245" s="162">
        <v>0</v>
      </c>
      <c r="AA245" s="163">
        <f>Z245*K245</f>
        <v>0</v>
      </c>
      <c r="AR245" s="19" t="s">
        <v>434</v>
      </c>
      <c r="AT245" s="19" t="s">
        <v>150</v>
      </c>
      <c r="AU245" s="19" t="s">
        <v>24</v>
      </c>
      <c r="AY245" s="19" t="s">
        <v>149</v>
      </c>
      <c r="BE245" s="102">
        <f>IF(U245="základní",N245,0)</f>
        <v>0</v>
      </c>
      <c r="BF245" s="102">
        <f>IF(U245="snížená",N245,0)</f>
        <v>0</v>
      </c>
      <c r="BG245" s="102">
        <f>IF(U245="zákl. přenesená",N245,0)</f>
        <v>0</v>
      </c>
      <c r="BH245" s="102">
        <f>IF(U245="sníž. přenesená",N245,0)</f>
        <v>0</v>
      </c>
      <c r="BI245" s="102">
        <f>IF(U245="nulová",N245,0)</f>
        <v>0</v>
      </c>
      <c r="BJ245" s="19" t="s">
        <v>24</v>
      </c>
      <c r="BK245" s="102">
        <f>ROUND(L245*K245,2)</f>
        <v>0</v>
      </c>
      <c r="BL245" s="19" t="s">
        <v>434</v>
      </c>
      <c r="BM245" s="19" t="s">
        <v>447</v>
      </c>
    </row>
    <row r="246" spans="2:65" s="1" customFormat="1" ht="49.9" customHeight="1">
      <c r="B246" s="36"/>
      <c r="C246" s="37"/>
      <c r="D246" s="148" t="s">
        <v>448</v>
      </c>
      <c r="E246" s="37"/>
      <c r="F246" s="37"/>
      <c r="G246" s="37"/>
      <c r="H246" s="37"/>
      <c r="I246" s="37"/>
      <c r="J246" s="37"/>
      <c r="K246" s="37"/>
      <c r="L246" s="37"/>
      <c r="M246" s="37"/>
      <c r="N246" s="272">
        <f t="shared" ref="N246:N251" si="15">BK246</f>
        <v>0</v>
      </c>
      <c r="O246" s="273"/>
      <c r="P246" s="273"/>
      <c r="Q246" s="273"/>
      <c r="R246" s="38"/>
      <c r="T246" s="184"/>
      <c r="U246" s="37"/>
      <c r="V246" s="37"/>
      <c r="W246" s="37"/>
      <c r="X246" s="37"/>
      <c r="Y246" s="37"/>
      <c r="Z246" s="37"/>
      <c r="AA246" s="75"/>
      <c r="AT246" s="19" t="s">
        <v>77</v>
      </c>
      <c r="AU246" s="19" t="s">
        <v>78</v>
      </c>
      <c r="AY246" s="19" t="s">
        <v>449</v>
      </c>
      <c r="BK246" s="102">
        <f>SUM(BK247:BK251)</f>
        <v>0</v>
      </c>
    </row>
    <row r="247" spans="2:65" s="1" customFormat="1" ht="22.35" customHeight="1">
      <c r="B247" s="36"/>
      <c r="C247" s="185" t="s">
        <v>5</v>
      </c>
      <c r="D247" s="185" t="s">
        <v>150</v>
      </c>
      <c r="E247" s="186" t="s">
        <v>5</v>
      </c>
      <c r="F247" s="270" t="s">
        <v>5</v>
      </c>
      <c r="G247" s="270"/>
      <c r="H247" s="270"/>
      <c r="I247" s="270"/>
      <c r="J247" s="187" t="s">
        <v>5</v>
      </c>
      <c r="K247" s="160"/>
      <c r="L247" s="257"/>
      <c r="M247" s="271"/>
      <c r="N247" s="271">
        <v>0</v>
      </c>
      <c r="O247" s="271"/>
      <c r="P247" s="271"/>
      <c r="Q247" s="271"/>
      <c r="R247" s="38"/>
      <c r="T247" s="161" t="s">
        <v>5</v>
      </c>
      <c r="U247" s="188" t="s">
        <v>43</v>
      </c>
      <c r="V247" s="37"/>
      <c r="W247" s="37"/>
      <c r="X247" s="37"/>
      <c r="Y247" s="37"/>
      <c r="Z247" s="37"/>
      <c r="AA247" s="75"/>
      <c r="AT247" s="19" t="s">
        <v>449</v>
      </c>
      <c r="AU247" s="19" t="s">
        <v>24</v>
      </c>
      <c r="AY247" s="19" t="s">
        <v>449</v>
      </c>
      <c r="BE247" s="102">
        <f>IF(U247="základní",N247,0)</f>
        <v>0</v>
      </c>
      <c r="BF247" s="102">
        <f>IF(U247="snížená",N247,0)</f>
        <v>0</v>
      </c>
      <c r="BG247" s="102">
        <f>IF(U247="zákl. přenesená",N247,0)</f>
        <v>0</v>
      </c>
      <c r="BH247" s="102">
        <f>IF(U247="sníž. přenesená",N247,0)</f>
        <v>0</v>
      </c>
      <c r="BI247" s="102">
        <f>IF(U247="nulová",N247,0)</f>
        <v>0</v>
      </c>
      <c r="BJ247" s="19" t="s">
        <v>24</v>
      </c>
      <c r="BK247" s="102">
        <f>L247*K247</f>
        <v>0</v>
      </c>
    </row>
    <row r="248" spans="2:65" s="1" customFormat="1" ht="22.35" customHeight="1">
      <c r="B248" s="36"/>
      <c r="C248" s="185" t="s">
        <v>5</v>
      </c>
      <c r="D248" s="185" t="s">
        <v>150</v>
      </c>
      <c r="E248" s="186" t="s">
        <v>5</v>
      </c>
      <c r="F248" s="270" t="s">
        <v>5</v>
      </c>
      <c r="G248" s="270"/>
      <c r="H248" s="270"/>
      <c r="I248" s="270"/>
      <c r="J248" s="187" t="s">
        <v>5</v>
      </c>
      <c r="K248" s="160"/>
      <c r="L248" s="257"/>
      <c r="M248" s="271"/>
      <c r="N248" s="271">
        <f t="shared" si="15"/>
        <v>0</v>
      </c>
      <c r="O248" s="271"/>
      <c r="P248" s="271"/>
      <c r="Q248" s="271"/>
      <c r="R248" s="38"/>
      <c r="T248" s="161" t="s">
        <v>5</v>
      </c>
      <c r="U248" s="188" t="s">
        <v>43</v>
      </c>
      <c r="V248" s="37"/>
      <c r="W248" s="37"/>
      <c r="X248" s="37"/>
      <c r="Y248" s="37"/>
      <c r="Z248" s="37"/>
      <c r="AA248" s="75"/>
      <c r="AT248" s="19" t="s">
        <v>449</v>
      </c>
      <c r="AU248" s="19" t="s">
        <v>24</v>
      </c>
      <c r="AY248" s="19" t="s">
        <v>449</v>
      </c>
      <c r="BE248" s="102">
        <f>IF(U248="základní",N248,0)</f>
        <v>0</v>
      </c>
      <c r="BF248" s="102">
        <f>IF(U248="snížená",N248,0)</f>
        <v>0</v>
      </c>
      <c r="BG248" s="102">
        <f>IF(U248="zákl. přenesená",N248,0)</f>
        <v>0</v>
      </c>
      <c r="BH248" s="102">
        <f>IF(U248="sníž. přenesená",N248,0)</f>
        <v>0</v>
      </c>
      <c r="BI248" s="102">
        <f>IF(U248="nulová",N248,0)</f>
        <v>0</v>
      </c>
      <c r="BJ248" s="19" t="s">
        <v>24</v>
      </c>
      <c r="BK248" s="102">
        <f>L248*K248</f>
        <v>0</v>
      </c>
    </row>
    <row r="249" spans="2:65" s="1" customFormat="1" ht="22.35" customHeight="1">
      <c r="B249" s="36"/>
      <c r="C249" s="185" t="s">
        <v>5</v>
      </c>
      <c r="D249" s="185" t="s">
        <v>150</v>
      </c>
      <c r="E249" s="186" t="s">
        <v>5</v>
      </c>
      <c r="F249" s="270" t="s">
        <v>5</v>
      </c>
      <c r="G249" s="270"/>
      <c r="H249" s="270"/>
      <c r="I249" s="270"/>
      <c r="J249" s="187" t="s">
        <v>5</v>
      </c>
      <c r="K249" s="160"/>
      <c r="L249" s="257"/>
      <c r="M249" s="271"/>
      <c r="N249" s="271">
        <f t="shared" si="15"/>
        <v>0</v>
      </c>
      <c r="O249" s="271"/>
      <c r="P249" s="271"/>
      <c r="Q249" s="271"/>
      <c r="R249" s="38"/>
      <c r="T249" s="161" t="s">
        <v>5</v>
      </c>
      <c r="U249" s="188" t="s">
        <v>43</v>
      </c>
      <c r="V249" s="37"/>
      <c r="W249" s="37"/>
      <c r="X249" s="37"/>
      <c r="Y249" s="37"/>
      <c r="Z249" s="37"/>
      <c r="AA249" s="75"/>
      <c r="AT249" s="19" t="s">
        <v>449</v>
      </c>
      <c r="AU249" s="19" t="s">
        <v>24</v>
      </c>
      <c r="AY249" s="19" t="s">
        <v>449</v>
      </c>
      <c r="BE249" s="102">
        <f>IF(U249="základní",N249,0)</f>
        <v>0</v>
      </c>
      <c r="BF249" s="102">
        <f>IF(U249="snížená",N249,0)</f>
        <v>0</v>
      </c>
      <c r="BG249" s="102">
        <f>IF(U249="zákl. přenesená",N249,0)</f>
        <v>0</v>
      </c>
      <c r="BH249" s="102">
        <f>IF(U249="sníž. přenesená",N249,0)</f>
        <v>0</v>
      </c>
      <c r="BI249" s="102">
        <f>IF(U249="nulová",N249,0)</f>
        <v>0</v>
      </c>
      <c r="BJ249" s="19" t="s">
        <v>24</v>
      </c>
      <c r="BK249" s="102">
        <f>L249*K249</f>
        <v>0</v>
      </c>
    </row>
    <row r="250" spans="2:65" s="1" customFormat="1" ht="22.35" customHeight="1">
      <c r="B250" s="36"/>
      <c r="C250" s="185" t="s">
        <v>5</v>
      </c>
      <c r="D250" s="185" t="s">
        <v>150</v>
      </c>
      <c r="E250" s="186" t="s">
        <v>5</v>
      </c>
      <c r="F250" s="270" t="s">
        <v>5</v>
      </c>
      <c r="G250" s="270"/>
      <c r="H250" s="270"/>
      <c r="I250" s="270"/>
      <c r="J250" s="187" t="s">
        <v>5</v>
      </c>
      <c r="K250" s="160"/>
      <c r="L250" s="257"/>
      <c r="M250" s="271"/>
      <c r="N250" s="271">
        <f t="shared" si="15"/>
        <v>0</v>
      </c>
      <c r="O250" s="271"/>
      <c r="P250" s="271"/>
      <c r="Q250" s="271"/>
      <c r="R250" s="38"/>
      <c r="T250" s="161" t="s">
        <v>5</v>
      </c>
      <c r="U250" s="188" t="s">
        <v>43</v>
      </c>
      <c r="V250" s="37"/>
      <c r="W250" s="37"/>
      <c r="X250" s="37"/>
      <c r="Y250" s="37"/>
      <c r="Z250" s="37"/>
      <c r="AA250" s="75"/>
      <c r="AT250" s="19" t="s">
        <v>449</v>
      </c>
      <c r="AU250" s="19" t="s">
        <v>24</v>
      </c>
      <c r="AY250" s="19" t="s">
        <v>449</v>
      </c>
      <c r="BE250" s="102">
        <f>IF(U250="základní",N250,0)</f>
        <v>0</v>
      </c>
      <c r="BF250" s="102">
        <f>IF(U250="snížená",N250,0)</f>
        <v>0</v>
      </c>
      <c r="BG250" s="102">
        <f>IF(U250="zákl. přenesená",N250,0)</f>
        <v>0</v>
      </c>
      <c r="BH250" s="102">
        <f>IF(U250="sníž. přenesená",N250,0)</f>
        <v>0</v>
      </c>
      <c r="BI250" s="102">
        <f>IF(U250="nulová",N250,0)</f>
        <v>0</v>
      </c>
      <c r="BJ250" s="19" t="s">
        <v>24</v>
      </c>
      <c r="BK250" s="102">
        <f>L250*K250</f>
        <v>0</v>
      </c>
    </row>
    <row r="251" spans="2:65" s="1" customFormat="1" ht="22.35" customHeight="1">
      <c r="B251" s="36"/>
      <c r="C251" s="185" t="s">
        <v>5</v>
      </c>
      <c r="D251" s="185" t="s">
        <v>150</v>
      </c>
      <c r="E251" s="186" t="s">
        <v>5</v>
      </c>
      <c r="F251" s="270" t="s">
        <v>5</v>
      </c>
      <c r="G251" s="270"/>
      <c r="H251" s="270"/>
      <c r="I251" s="270"/>
      <c r="J251" s="187" t="s">
        <v>5</v>
      </c>
      <c r="K251" s="160"/>
      <c r="L251" s="257"/>
      <c r="M251" s="271"/>
      <c r="N251" s="271">
        <f t="shared" si="15"/>
        <v>0</v>
      </c>
      <c r="O251" s="271"/>
      <c r="P251" s="271"/>
      <c r="Q251" s="271"/>
      <c r="R251" s="38"/>
      <c r="T251" s="161" t="s">
        <v>5</v>
      </c>
      <c r="U251" s="188" t="s">
        <v>43</v>
      </c>
      <c r="V251" s="57"/>
      <c r="W251" s="57"/>
      <c r="X251" s="57"/>
      <c r="Y251" s="57"/>
      <c r="Z251" s="57"/>
      <c r="AA251" s="59"/>
      <c r="AT251" s="19" t="s">
        <v>449</v>
      </c>
      <c r="AU251" s="19" t="s">
        <v>24</v>
      </c>
      <c r="AY251" s="19" t="s">
        <v>449</v>
      </c>
      <c r="BE251" s="102">
        <f>IF(U251="základní",N251,0)</f>
        <v>0</v>
      </c>
      <c r="BF251" s="102">
        <f>IF(U251="snížená",N251,0)</f>
        <v>0</v>
      </c>
      <c r="BG251" s="102">
        <f>IF(U251="zákl. přenesená",N251,0)</f>
        <v>0</v>
      </c>
      <c r="BH251" s="102">
        <f>IF(U251="sníž. přenesená",N251,0)</f>
        <v>0</v>
      </c>
      <c r="BI251" s="102">
        <f>IF(U251="nulová",N251,0)</f>
        <v>0</v>
      </c>
      <c r="BJ251" s="19" t="s">
        <v>24</v>
      </c>
      <c r="BK251" s="102">
        <f>L251*K251</f>
        <v>0</v>
      </c>
    </row>
    <row r="252" spans="2:65" s="1" customFormat="1" ht="6.95" customHeight="1"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</row>
  </sheetData>
  <mergeCells count="346">
    <mergeCell ref="H1:K1"/>
    <mergeCell ref="S2:AC2"/>
    <mergeCell ref="F250:I250"/>
    <mergeCell ref="L250:M250"/>
    <mergeCell ref="N250:Q250"/>
    <mergeCell ref="F251:I251"/>
    <mergeCell ref="L251:M251"/>
    <mergeCell ref="N251:Q251"/>
    <mergeCell ref="N133:Q133"/>
    <mergeCell ref="N134:Q134"/>
    <mergeCell ref="N135:Q135"/>
    <mergeCell ref="N138:Q138"/>
    <mergeCell ref="N143:Q143"/>
    <mergeCell ref="N146:Q146"/>
    <mergeCell ref="N161:Q161"/>
    <mergeCell ref="N163:Q163"/>
    <mergeCell ref="N165:Q165"/>
    <mergeCell ref="N183:Q183"/>
    <mergeCell ref="N189:Q189"/>
    <mergeCell ref="N192:Q192"/>
    <mergeCell ref="N193:Q193"/>
    <mergeCell ref="N195:Q195"/>
    <mergeCell ref="N197:Q197"/>
    <mergeCell ref="N214:Q214"/>
    <mergeCell ref="N224:Q224"/>
    <mergeCell ref="F247:I247"/>
    <mergeCell ref="L247:M247"/>
    <mergeCell ref="N247:Q247"/>
    <mergeCell ref="F248:I248"/>
    <mergeCell ref="L248:M248"/>
    <mergeCell ref="N248:Q248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N242:Q242"/>
    <mergeCell ref="N241:Q241"/>
    <mergeCell ref="F234:I234"/>
    <mergeCell ref="L234:M234"/>
    <mergeCell ref="N234:Q234"/>
    <mergeCell ref="F236:I236"/>
    <mergeCell ref="L236:M236"/>
    <mergeCell ref="N246:Q246"/>
    <mergeCell ref="F249:I249"/>
    <mergeCell ref="L249:M249"/>
    <mergeCell ref="N249:Q249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N236:Q236"/>
    <mergeCell ref="F237:I237"/>
    <mergeCell ref="F238:I238"/>
    <mergeCell ref="L238:M238"/>
    <mergeCell ref="N238:Q238"/>
    <mergeCell ref="N235:Q235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6:I226"/>
    <mergeCell ref="L226:M226"/>
    <mergeCell ref="N226:Q226"/>
    <mergeCell ref="F227:I227"/>
    <mergeCell ref="F228:I228"/>
    <mergeCell ref="L228:M228"/>
    <mergeCell ref="N228:Q228"/>
    <mergeCell ref="F229:I229"/>
    <mergeCell ref="F230:I230"/>
    <mergeCell ref="L230:M230"/>
    <mergeCell ref="N230:Q230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0:I210"/>
    <mergeCell ref="L210:M210"/>
    <mergeCell ref="N210:Q210"/>
    <mergeCell ref="F211:I211"/>
    <mergeCell ref="L211:M211"/>
    <mergeCell ref="N211:Q211"/>
    <mergeCell ref="F212:I212"/>
    <mergeCell ref="F213:I213"/>
    <mergeCell ref="L213:M213"/>
    <mergeCell ref="N213:Q213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L209:M209"/>
    <mergeCell ref="N209:Q209"/>
    <mergeCell ref="F199:I199"/>
    <mergeCell ref="F200:I200"/>
    <mergeCell ref="L200:M200"/>
    <mergeCell ref="N200:Q200"/>
    <mergeCell ref="F202:I202"/>
    <mergeCell ref="L202:M202"/>
    <mergeCell ref="N202:Q202"/>
    <mergeCell ref="F203:I203"/>
    <mergeCell ref="F204:I204"/>
    <mergeCell ref="L204:M204"/>
    <mergeCell ref="N204:Q204"/>
    <mergeCell ref="N201:Q201"/>
    <mergeCell ref="F194:I194"/>
    <mergeCell ref="L194:M194"/>
    <mergeCell ref="N194:Q194"/>
    <mergeCell ref="F196:I196"/>
    <mergeCell ref="L196:M196"/>
    <mergeCell ref="N196:Q196"/>
    <mergeCell ref="F198:I198"/>
    <mergeCell ref="L198:M198"/>
    <mergeCell ref="N198:Q198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4:I184"/>
    <mergeCell ref="L184:M184"/>
    <mergeCell ref="N184:Q184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78:I178"/>
    <mergeCell ref="L178:M178"/>
    <mergeCell ref="N178:Q178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60:I160"/>
    <mergeCell ref="L160:M160"/>
    <mergeCell ref="N160:Q160"/>
    <mergeCell ref="F162:I162"/>
    <mergeCell ref="L162:M162"/>
    <mergeCell ref="N162:Q162"/>
    <mergeCell ref="F164:I164"/>
    <mergeCell ref="L164:M164"/>
    <mergeCell ref="N164:Q16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L159:M159"/>
    <mergeCell ref="N159:Q15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F144:I144"/>
    <mergeCell ref="L144:M144"/>
    <mergeCell ref="N144:Q144"/>
    <mergeCell ref="F145:I145"/>
    <mergeCell ref="F147:I147"/>
    <mergeCell ref="L147:M147"/>
    <mergeCell ref="N147:Q147"/>
    <mergeCell ref="F148:I148"/>
    <mergeCell ref="F149:I14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2:I132"/>
    <mergeCell ref="L132:M132"/>
    <mergeCell ref="N132:Q132"/>
    <mergeCell ref="F136:I136"/>
    <mergeCell ref="L136:M136"/>
    <mergeCell ref="N136:Q136"/>
    <mergeCell ref="F137:I137"/>
    <mergeCell ref="F139:I139"/>
    <mergeCell ref="L139:M139"/>
    <mergeCell ref="N139:Q139"/>
    <mergeCell ref="D114:H114"/>
    <mergeCell ref="N114:Q114"/>
    <mergeCell ref="N115:Q115"/>
    <mergeCell ref="L117:Q117"/>
    <mergeCell ref="C123:Q123"/>
    <mergeCell ref="F125:P125"/>
    <mergeCell ref="M127:P127"/>
    <mergeCell ref="M129:Q129"/>
    <mergeCell ref="M130:Q130"/>
    <mergeCell ref="N107:Q107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, M." sqref="D247:D252">
      <formula1>"K, M"</formula1>
    </dataValidation>
    <dataValidation type="list" allowBlank="1" showInputMessage="1" showErrorMessage="1" error="Povoleny jsou hodnoty základní, snížená, zákl. přenesená, sníž. přenesená, nulová." sqref="U247:U25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3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20170126 - Pardubice -opr...</vt:lpstr>
      <vt:lpstr>'20170126 - Pardubice -opr...'!Názvy_tisku</vt:lpstr>
      <vt:lpstr>'Rekapitulace stavby'!Názvy_tisku</vt:lpstr>
      <vt:lpstr>'20170126 - Pardubice -opr...'!Oblast_tisku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Vrba Aleš</cp:lastModifiedBy>
  <dcterms:created xsi:type="dcterms:W3CDTF">2017-03-23T10:48:04Z</dcterms:created>
  <dcterms:modified xsi:type="dcterms:W3CDTF">2017-04-11T06:52:37Z</dcterms:modified>
</cp:coreProperties>
</file>