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<sst xmlns="http://schemas.openxmlformats.org/spreadsheetml/2006/main" count="402" uniqueCount="230">
  <si>
    <t>Stavební rozpočet</t>
  </si>
  <si>
    <t>Název stavby:</t>
  </si>
  <si>
    <t>Technická pomoc- oprava ohradní zdi ÚSEK III.</t>
  </si>
  <si>
    <t>Doba výstavby:</t>
  </si>
  <si>
    <t>Objednatel:</t>
  </si>
  <si>
    <t>Druh stavby:</t>
  </si>
  <si>
    <t>žb ohradní konstrukce</t>
  </si>
  <si>
    <t>Začátek výstavby:</t>
  </si>
  <si>
    <t xml:space="preserve"> </t>
  </si>
  <si>
    <t>Projektant:</t>
  </si>
  <si>
    <t>Lokalita:</t>
  </si>
  <si>
    <t>Věznice Bělušice</t>
  </si>
  <si>
    <t>Konec výstavby:</t>
  </si>
  <si>
    <t>Zhotovitel:</t>
  </si>
  <si>
    <t>dle výběrového řízení</t>
  </si>
  <si>
    <t>JKSO:</t>
  </si>
  <si>
    <t>Zpracováno dne:</t>
  </si>
  <si>
    <t>Zpracoval:</t>
  </si>
  <si>
    <t>Ing.František Poživil</t>
  </si>
  <si>
    <t>Jednot.</t>
  </si>
  <si>
    <t>Náklady (Kč)</t>
  </si>
  <si>
    <t>Hmotnost (t)</t>
  </si>
  <si>
    <t>Č</t>
  </si>
  <si>
    <t>Objekt</t>
  </si>
  <si>
    <t>Kód</t>
  </si>
  <si>
    <t>Zkrácený popis / Varianta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</si>
  <si>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</si>
  <si>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</si>
  <si>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</si>
  <si>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</si>
  <si>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</si>
  <si>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</si>
  <si>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</si>
  <si>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</si>
  <si>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</si>
  <si>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</si>
  <si>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</si>
  <si>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</si>
  <si>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</si>
  <si>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</si>
  <si>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</si>
  <si>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21</t>
  </si>
  <si>
    <t>Úprava podloží a základové spáry</t>
  </si>
  <si>
    <t>HS</t>
  </si>
  <si>
    <t>1</t>
  </si>
  <si>
    <t>216904391R00</t>
  </si>
  <si>
    <t>Příplatek za ruční dočištění ocelovými kartáči</t>
  </si>
  <si>
    <t>m2</t>
  </si>
  <si>
    <t>dočištění ocelových trnů pilot a dilatací</t>
  </si>
  <si>
    <t>41</t>
  </si>
  <si>
    <t>Montáže zařízení chemického průmyslu</t>
  </si>
  <si>
    <t>MP</t>
  </si>
  <si>
    <t>2</t>
  </si>
  <si>
    <t>410001202R00</t>
  </si>
  <si>
    <t>El svar kout vodor shora t= 3 mm</t>
  </si>
  <si>
    <t>m</t>
  </si>
  <si>
    <t>3</t>
  </si>
  <si>
    <t>13285285</t>
  </si>
  <si>
    <t>Tyč žebírková, výztuž do betonu ocel 10505 D 6 mm</t>
  </si>
  <si>
    <t>T</t>
  </si>
  <si>
    <t>0</t>
  </si>
  <si>
    <t>4</t>
  </si>
  <si>
    <t>31216313</t>
  </si>
  <si>
    <t>Elektroda OK 96.10 (ES 641) d 3,2 délka 350 mm</t>
  </si>
  <si>
    <t>1M</t>
  </si>
  <si>
    <t>5</t>
  </si>
  <si>
    <t>3131111111VD</t>
  </si>
  <si>
    <t>Armobet síť 40/40/2 EC</t>
  </si>
  <si>
    <t>62</t>
  </si>
  <si>
    <t>Úprava povrchů vnější</t>
  </si>
  <si>
    <t>6</t>
  </si>
  <si>
    <t>630900020RAA</t>
  </si>
  <si>
    <t>Vybourání betonové krycí vrstvy 20mm</t>
  </si>
  <si>
    <t>tloušťka 2 cm</t>
  </si>
  <si>
    <t>7</t>
  </si>
  <si>
    <t>622903111R00</t>
  </si>
  <si>
    <t>Očištění zdí a valů před opravou, ručně</t>
  </si>
  <si>
    <t>8</t>
  </si>
  <si>
    <t>622904117R99</t>
  </si>
  <si>
    <t>Očištění fasád tlakovou vodou složitost 20(1700bar!!!)</t>
  </si>
  <si>
    <t>(1700 bar)-na hranici oděru betonu
voda placena investorem</t>
  </si>
  <si>
    <t>9</t>
  </si>
  <si>
    <t>622471317RW3</t>
  </si>
  <si>
    <t>Nátěr nebo nástřik stěn vnějších, složitost 1 - 2</t>
  </si>
  <si>
    <t>barva silikonová- TLUMENÁ BÍLÁ
hlava zdi šedivá</t>
  </si>
  <si>
    <t>10</t>
  </si>
  <si>
    <t>622471006R00</t>
  </si>
  <si>
    <t>Omítka vnější torkretová příplatek za vyhlazení</t>
  </si>
  <si>
    <t>-hlazení filcem</t>
  </si>
  <si>
    <t>11</t>
  </si>
  <si>
    <t>Nátěr nebo nástřik stěn vnějších, složitost 1 - 2 -Úsek I-II</t>
  </si>
  <si>
    <t>63</t>
  </si>
  <si>
    <t>Sanace betonu</t>
  </si>
  <si>
    <t>12</t>
  </si>
  <si>
    <t>632477122R00</t>
  </si>
  <si>
    <t>Reprofilace polymercementovou maltou,  tl. do 5 mm bez materiálu</t>
  </si>
  <si>
    <t xml:space="preserve">
tl.sanace 4-70mm</t>
  </si>
  <si>
    <t>13</t>
  </si>
  <si>
    <t>5815554555VD</t>
  </si>
  <si>
    <t>WEber.surface</t>
  </si>
  <si>
    <t>kg</t>
  </si>
  <si>
    <t>713</t>
  </si>
  <si>
    <t>Nátěry</t>
  </si>
  <si>
    <t>PS</t>
  </si>
  <si>
    <t>14</t>
  </si>
  <si>
    <t>713392522R00</t>
  </si>
  <si>
    <t>Nátěr ocelových sloupů - nátěr emailový 2násobný</t>
  </si>
  <si>
    <t>jen viditelné vodorovné dilatace po 15m-tlumeně bílá</t>
  </si>
  <si>
    <t>763</t>
  </si>
  <si>
    <t>Tmelení</t>
  </si>
  <si>
    <t>15</t>
  </si>
  <si>
    <t>763797101R00</t>
  </si>
  <si>
    <t>Montáž spárování tmelením</t>
  </si>
  <si>
    <t>16</t>
  </si>
  <si>
    <t>585821999VD</t>
  </si>
  <si>
    <t>Tmel weber.color poly</t>
  </si>
  <si>
    <t>781</t>
  </si>
  <si>
    <t>Povrchy</t>
  </si>
  <si>
    <t>17</t>
  </si>
  <si>
    <t>781101121R00</t>
  </si>
  <si>
    <t>Provedení penetrace podkladu - práce</t>
  </si>
  <si>
    <t>18</t>
  </si>
  <si>
    <t>777553010R00</t>
  </si>
  <si>
    <t>příplatek penetrace savého podkladu</t>
  </si>
  <si>
    <t>19</t>
  </si>
  <si>
    <t>585567922</t>
  </si>
  <si>
    <t>penetrace weber.rep ochrana-ocel. tyče pilot</t>
  </si>
  <si>
    <t>l</t>
  </si>
  <si>
    <t>783</t>
  </si>
  <si>
    <t>Provozní vlivy</t>
  </si>
  <si>
    <t>20</t>
  </si>
  <si>
    <t>78311111VD</t>
  </si>
  <si>
    <t>provozní vlivy</t>
  </si>
  <si>
    <t>h</t>
  </si>
  <si>
    <t>-omezení práce v prostoru vězeňského zařízení
-reagovat na provozní režim
-omezení vstupu
-práce dle nucené pracovní doby
-další vlivy</t>
  </si>
  <si>
    <t>91</t>
  </si>
  <si>
    <t>Doplňující konstrukce a práce na pozemních komunikacích a zpevněných plochách</t>
  </si>
  <si>
    <t>919723111R00</t>
  </si>
  <si>
    <t>Dilatační spáry - řezání, svislé, šířka 2 - 5 mm</t>
  </si>
  <si>
    <t>94</t>
  </si>
  <si>
    <t>Lešení a stavební výtahy</t>
  </si>
  <si>
    <t>22</t>
  </si>
  <si>
    <t>941944831R00</t>
  </si>
  <si>
    <t>Demontáž lešení leh.řad.bez podlah,š.1 m,H 10 m</t>
  </si>
  <si>
    <t xml:space="preserve">každý den se bude demontovat lešení znovu s odevezením samotného lešení.
lešení jen na vždy na části konstrukce
</t>
  </si>
  <si>
    <t>23</t>
  </si>
  <si>
    <t>941941041R00</t>
  </si>
  <si>
    <t>Montáž lešení leh.řad.s podlahami,š.1,2 m, H 10 m</t>
  </si>
  <si>
    <t>každý den se bude montovat lešení znovu s odevezením samotného lešení.
lešení jen na vždy na části konstrukce</t>
  </si>
  <si>
    <t>24</t>
  </si>
  <si>
    <t>998009194R00</t>
  </si>
  <si>
    <t>Příplatek za zvětšený přesun lešení do 1000 m</t>
  </si>
  <si>
    <t>t</t>
  </si>
  <si>
    <t>-každý den se bude odvážet samotného lešení.
lešení jen na vždy na části konstrukce</t>
  </si>
  <si>
    <t>25</t>
  </si>
  <si>
    <t>942944191R00</t>
  </si>
  <si>
    <t>Přípl. za každý měsíc použití lešení k ceně 4021</t>
  </si>
  <si>
    <t>3 měsíce
lešení jen na vždy na části konstrukce</t>
  </si>
  <si>
    <t>26</t>
  </si>
  <si>
    <t>Demontáž lešení leh.řad.bez podlah,š.1 m,H 10 m-Úsek-I-II</t>
  </si>
  <si>
    <t xml:space="preserve">každý den se bude demontovat lešení znovu s odevezením samotného lešení.
</t>
  </si>
  <si>
    <t>27</t>
  </si>
  <si>
    <t>Montáž lešení leh.řad.s podlahami,š.1,2 m, H 10 m-Úsek I-II</t>
  </si>
  <si>
    <t>každý den se bude montovat lešení znovu s odevezením samotného lešení.</t>
  </si>
  <si>
    <t>28</t>
  </si>
  <si>
    <t>Příplatek za zvětšený přesun lešení do 1000 m -Úsek I-II</t>
  </si>
  <si>
    <t>-každý den se bude odvážet samotného lešení.</t>
  </si>
  <si>
    <t>29</t>
  </si>
  <si>
    <t>Přípl. za každý měsíc použití lešení k ceně 4021-Úsek I-II</t>
  </si>
  <si>
    <t>3 měsíce</t>
  </si>
  <si>
    <t>95</t>
  </si>
  <si>
    <t>Různé dokončovací konstrukce a práce na pozemních stavbách</t>
  </si>
  <si>
    <t>30</t>
  </si>
  <si>
    <t>998012021R00</t>
  </si>
  <si>
    <t>Přesun hmot pro budovy monolitické výšky do 6 m</t>
  </si>
  <si>
    <t>31</t>
  </si>
  <si>
    <t>998012035R00</t>
  </si>
  <si>
    <t>Přesun hmot, budovy monolitické, příplatek do 1 km</t>
  </si>
  <si>
    <t>32</t>
  </si>
  <si>
    <t>998012039R00</t>
  </si>
  <si>
    <t>Přesun hmot, budovy monol., přípl. za dalších 5 km</t>
  </si>
  <si>
    <t>Celkem: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</si>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</sst>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0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5" fontId="2" fillId="0" borderId="5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6" fontId="2" fillId="0" borderId="8" xfId="0" applyNumberFormat="1" applyFont="1" applyFill="1" applyBorder="1" applyAlignment="1" applyProtection="1">
      <alignment horizontal="left" vertical="center"/>
      <protection/>
    </xf>
    <xf numFmtId="165" fontId="2" fillId="0" borderId="9" xfId="0" applyNumberFormat="1" applyFont="1" applyFill="1" applyBorder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left" vertical="center"/>
      <protection/>
    </xf>
    <xf numFmtId="165" fontId="2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1" xfId="0" applyNumberFormat="1" applyFont="1" applyFill="1" applyBorder="1" applyAlignment="1" applyProtection="1">
      <alignment horizontal="left" vertical="center"/>
      <protection/>
    </xf>
    <xf numFmtId="165" fontId="3" fillId="2" borderId="21" xfId="0" applyNumberFormat="1" applyFont="1" applyFill="1" applyBorder="1" applyAlignment="1" applyProtection="1">
      <alignment horizontal="left" vertical="center"/>
      <protection/>
    </xf>
    <xf numFmtId="167" fontId="3" fillId="2" borderId="21" xfId="0" applyNumberFormat="1" applyFont="1" applyFill="1" applyBorder="1" applyAlignment="1" applyProtection="1">
      <alignment horizontal="right" vertical="center"/>
      <protection/>
    </xf>
    <xf numFmtId="165" fontId="3" fillId="2" borderId="21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7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2" fillId="0" borderId="21" xfId="0" applyNumberFormat="1" applyFont="1" applyFill="1" applyBorder="1" applyAlignment="1" applyProtection="1">
      <alignment horizontal="left" vertical="center"/>
      <protection/>
    </xf>
    <xf numFmtId="164" fontId="2" fillId="0" borderId="21" xfId="0" applyNumberFormat="1" applyFont="1" applyFill="1" applyBorder="1" applyAlignment="1" applyProtection="1">
      <alignment vertical="center"/>
      <protection/>
    </xf>
    <xf numFmtId="167" fontId="2" fillId="0" borderId="21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25" xfId="0" applyNumberFormat="1" applyFont="1" applyFill="1" applyBorder="1" applyAlignment="1" applyProtection="1">
      <alignment horizontal="left" vertical="center"/>
      <protection/>
    </xf>
    <xf numFmtId="166" fontId="2" fillId="0" borderId="26" xfId="0" applyNumberFormat="1" applyFont="1" applyFill="1" applyBorder="1" applyAlignment="1" applyProtection="1">
      <alignment horizontal="left" vertical="center"/>
      <protection/>
    </xf>
    <xf numFmtId="165" fontId="5" fillId="0" borderId="27" xfId="0" applyNumberFormat="1" applyFont="1" applyFill="1" applyBorder="1" applyAlignment="1" applyProtection="1">
      <alignment horizontal="center" vertical="center"/>
      <protection/>
    </xf>
    <xf numFmtId="165" fontId="6" fillId="2" borderId="28" xfId="0" applyNumberFormat="1" applyFont="1" applyFill="1" applyBorder="1" applyAlignment="1" applyProtection="1">
      <alignment horizontal="center" vertical="center"/>
      <protection/>
    </xf>
    <xf numFmtId="165" fontId="7" fillId="0" borderId="28" xfId="0" applyNumberFormat="1" applyFont="1" applyFill="1" applyBorder="1" applyAlignment="1" applyProtection="1">
      <alignment horizontal="lef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5" fontId="9" fillId="0" borderId="28" xfId="0" applyNumberFormat="1" applyFont="1" applyFill="1" applyBorder="1" applyAlignment="1" applyProtection="1">
      <alignment horizontal="left" vertical="center"/>
      <protection/>
    </xf>
    <xf numFmtId="164" fontId="9" fillId="0" borderId="28" xfId="0" applyNumberFormat="1" applyFont="1" applyFill="1" applyBorder="1" applyAlignment="1" applyProtection="1">
      <alignment horizontal="right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28" xfId="0" applyNumberFormat="1" applyFont="1" applyFill="1" applyBorder="1" applyAlignment="1" applyProtection="1">
      <alignment horizontal="right" vertical="center"/>
      <protection/>
    </xf>
    <xf numFmtId="165" fontId="8" fillId="0" borderId="28" xfId="0" applyNumberFormat="1" applyFont="1" applyFill="1" applyBorder="1" applyAlignment="1" applyProtection="1">
      <alignment horizontal="left" vertical="center"/>
      <protection/>
    </xf>
    <xf numFmtId="164" fontId="2" fillId="0" borderId="27" xfId="0" applyNumberFormat="1" applyFont="1" applyFill="1" applyBorder="1" applyAlignment="1" applyProtection="1">
      <alignment vertical="center"/>
      <protection/>
    </xf>
    <xf numFmtId="165" fontId="8" fillId="2" borderId="31" xfId="0" applyNumberFormat="1" applyFont="1" applyFill="1" applyBorder="1" applyAlignment="1" applyProtection="1">
      <alignment horizontal="left" vertical="center"/>
      <protection/>
    </xf>
    <xf numFmtId="164" fontId="8" fillId="2" borderId="32" xfId="0" applyNumberFormat="1" applyFont="1" applyFill="1" applyBorder="1" applyAlignment="1" applyProtection="1">
      <alignment horizontal="right" vertical="center"/>
      <protection/>
    </xf>
    <xf numFmtId="164" fontId="2" fillId="0" borderId="25" xfId="0" applyNumberFormat="1" applyFont="1" applyFill="1" applyBorder="1" applyAlignment="1" applyProtection="1">
      <alignment vertical="center"/>
      <protection/>
    </xf>
    <xf numFmtId="164" fontId="2" fillId="0" borderId="33" xfId="0" applyNumberFormat="1" applyFont="1" applyFill="1" applyBorder="1" applyAlignment="1" applyProtection="1">
      <alignment vertical="center"/>
      <protection/>
    </xf>
    <xf numFmtId="165" fontId="9" fillId="0" borderId="34" xfId="0" applyNumberFormat="1" applyFont="1" applyFill="1" applyBorder="1" applyAlignment="1" applyProtection="1">
      <alignment horizontal="left" vertical="center"/>
      <protection/>
    </xf>
    <xf numFmtId="165" fontId="9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workbookViewId="0" topLeftCell="A11">
      <selection activeCell="D41" sqref="D41"/>
    </sheetView>
  </sheetViews>
  <sheetFormatPr defaultColWidth="11.421875" defaultRowHeight="12.75"/>
  <cols>
    <col min="1" max="2" width="3.7109375" style="1" customWidth="1"/>
    <col min="3" max="3" width="13.8515625" style="1" customWidth="1"/>
    <col min="4" max="4" width="56.00390625" style="1" customWidth="1"/>
    <col min="5" max="5" width="4.28125" style="1" customWidth="1"/>
    <col min="6" max="6" width="10.8515625" style="1" customWidth="1"/>
    <col min="7" max="7" width="12.00390625" style="1" customWidth="1"/>
    <col min="8" max="10" width="14.28125" style="1" customWidth="1"/>
    <col min="11" max="12" width="11.7109375" style="1" customWidth="1"/>
    <col min="14" max="37" width="0" style="1" hidden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5" t="s">
        <v>4</v>
      </c>
      <c r="J2" s="6"/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5</v>
      </c>
      <c r="B4" s="8"/>
      <c r="C4" s="8"/>
      <c r="D4" s="9" t="s">
        <v>6</v>
      </c>
      <c r="E4" s="9" t="s">
        <v>7</v>
      </c>
      <c r="F4" s="9"/>
      <c r="G4" s="9" t="s">
        <v>8</v>
      </c>
      <c r="H4" s="9"/>
      <c r="I4" s="9" t="s">
        <v>9</v>
      </c>
      <c r="J4" s="10"/>
      <c r="K4" s="10"/>
      <c r="L4" s="10"/>
      <c r="M4" s="7"/>
    </row>
    <row r="5" spans="1:13" ht="12.75">
      <c r="A5" s="8"/>
      <c r="B5" s="8"/>
      <c r="C5" s="8"/>
      <c r="D5" s="9"/>
      <c r="E5" s="9"/>
      <c r="F5" s="9"/>
      <c r="G5" s="9"/>
      <c r="H5" s="9"/>
      <c r="I5" s="9"/>
      <c r="J5" s="9"/>
      <c r="K5" s="10"/>
      <c r="L5" s="10"/>
      <c r="M5" s="7"/>
    </row>
    <row r="6" spans="1:13" ht="12.75">
      <c r="A6" s="8" t="s">
        <v>10</v>
      </c>
      <c r="B6" s="8"/>
      <c r="C6" s="8"/>
      <c r="D6" s="9" t="s">
        <v>11</v>
      </c>
      <c r="E6" s="9" t="s">
        <v>12</v>
      </c>
      <c r="F6" s="9"/>
      <c r="G6" s="11"/>
      <c r="H6" s="11"/>
      <c r="I6" s="9" t="s">
        <v>13</v>
      </c>
      <c r="J6" s="10" t="s">
        <v>14</v>
      </c>
      <c r="K6" s="10"/>
      <c r="L6" s="10"/>
      <c r="M6" s="7"/>
    </row>
    <row r="7" spans="1:13" ht="12.75">
      <c r="A7" s="8"/>
      <c r="B7" s="8"/>
      <c r="C7" s="8"/>
      <c r="D7" s="9"/>
      <c r="E7" s="9"/>
      <c r="F7" s="9"/>
      <c r="G7" s="11"/>
      <c r="H7" s="11"/>
      <c r="I7" s="9"/>
      <c r="J7" s="9"/>
      <c r="K7" s="10"/>
      <c r="L7" s="10"/>
      <c r="M7" s="7"/>
    </row>
    <row r="8" spans="1:13" ht="12.75">
      <c r="A8" s="12" t="s">
        <v>15</v>
      </c>
      <c r="B8" s="12"/>
      <c r="C8" s="12"/>
      <c r="D8" s="13"/>
      <c r="E8" s="13" t="s">
        <v>16</v>
      </c>
      <c r="F8" s="13"/>
      <c r="G8" s="14">
        <v>43075</v>
      </c>
      <c r="H8" s="14"/>
      <c r="I8" s="13" t="s">
        <v>17</v>
      </c>
      <c r="J8" s="15" t="s">
        <v>18</v>
      </c>
      <c r="K8" s="15"/>
      <c r="L8" s="15"/>
      <c r="M8" s="7"/>
    </row>
    <row r="9" spans="1:13" ht="12.75">
      <c r="A9" s="12"/>
      <c r="B9" s="12"/>
      <c r="C9" s="12"/>
      <c r="D9" s="13"/>
      <c r="E9" s="13"/>
      <c r="F9" s="13"/>
      <c r="G9" s="14"/>
      <c r="H9" s="14"/>
      <c r="I9" s="13"/>
      <c r="J9" s="13"/>
      <c r="K9" s="15"/>
      <c r="L9" s="15"/>
      <c r="M9" s="7"/>
    </row>
    <row r="10" spans="1:13" ht="12.75">
      <c r="A10" s="16" t="s">
        <v>8</v>
      </c>
      <c r="B10" s="17" t="s">
        <v>8</v>
      </c>
      <c r="C10" s="17" t="s">
        <v>8</v>
      </c>
      <c r="D10" s="17" t="s">
        <v>8</v>
      </c>
      <c r="E10" s="17" t="s">
        <v>8</v>
      </c>
      <c r="F10" s="17" t="s">
        <v>8</v>
      </c>
      <c r="G10" s="18" t="s">
        <v>19</v>
      </c>
      <c r="H10" s="19" t="s">
        <v>20</v>
      </c>
      <c r="I10" s="19"/>
      <c r="J10" s="19"/>
      <c r="K10" s="19" t="s">
        <v>21</v>
      </c>
      <c r="L10" s="19"/>
      <c r="M10" s="20"/>
    </row>
    <row r="11" spans="1:24" ht="12.75">
      <c r="A11" s="21" t="s">
        <v>22</v>
      </c>
      <c r="B11" s="22" t="s">
        <v>23</v>
      </c>
      <c r="C11" s="22" t="s">
        <v>24</v>
      </c>
      <c r="D11" s="22" t="s">
        <v>25</v>
      </c>
      <c r="E11" s="22" t="s">
        <v>26</v>
      </c>
      <c r="F11" s="23" t="s">
        <v>27</v>
      </c>
      <c r="G11" s="24" t="s">
        <v>28</v>
      </c>
      <c r="H11" s="25" t="s">
        <v>29</v>
      </c>
      <c r="I11" s="26" t="s">
        <v>30</v>
      </c>
      <c r="J11" s="27" t="s">
        <v>31</v>
      </c>
      <c r="K11" s="25" t="s">
        <v>19</v>
      </c>
      <c r="L11" s="27" t="s">
        <v>31</v>
      </c>
      <c r="M11" s="20"/>
      <c r="P11" s="28" t="s">
        <v>32</v>
      </c>
      <c r="Q11" s="28" t="s">
        <v>33</v>
      </c>
      <c r="R11" s="28" t="s">
        <v>34</v>
      </c>
      <c r="S11" s="28" t="s">
        <v>35</v>
      </c>
      <c r="T11" s="28" t="s">
        <v>36</v>
      </c>
      <c r="U11" s="28" t="s">
        <v>37</v>
      </c>
      <c r="V11" s="28" t="s">
        <v>38</v>
      </c>
      <c r="W11" s="28" t="s">
        <v>39</v>
      </c>
      <c r="X11" s="28" t="s">
        <v>40</v>
      </c>
    </row>
    <row r="12" spans="1:37" ht="12.75">
      <c r="A12" s="29"/>
      <c r="B12" s="29"/>
      <c r="C12" s="30" t="s">
        <v>41</v>
      </c>
      <c r="D12" s="30" t="s">
        <v>42</v>
      </c>
      <c r="E12" s="30"/>
      <c r="F12" s="30"/>
      <c r="G12" s="30"/>
      <c r="H12" s="31">
        <f>SUM(H13:H13)</f>
        <v>0</v>
      </c>
      <c r="I12" s="31">
        <f>SUM(I13:I13)</f>
        <v>0</v>
      </c>
      <c r="J12" s="31">
        <f>H12+I12</f>
        <v>0</v>
      </c>
      <c r="K12" s="32"/>
      <c r="L12" s="31">
        <f>SUM(L13:L13)</f>
        <v>0</v>
      </c>
      <c r="P12" s="33">
        <f>IF(Q12="PR",J12,SUM(O13:O13))</f>
        <v>0</v>
      </c>
      <c r="Q12" s="28" t="s">
        <v>43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8"/>
      <c r="AI12" s="33">
        <f>SUM(Z13:Z13)</f>
        <v>0</v>
      </c>
      <c r="AJ12" s="33">
        <f>SUM(AA13:AA13)</f>
        <v>0</v>
      </c>
      <c r="AK12" s="33">
        <f>SUM(AB13:AB13)</f>
        <v>0</v>
      </c>
    </row>
    <row r="13" spans="1:32" ht="12.75">
      <c r="A13" s="9" t="s">
        <v>44</v>
      </c>
      <c r="B13" s="9"/>
      <c r="C13" s="9" t="s">
        <v>45</v>
      </c>
      <c r="D13" s="9" t="s">
        <v>46</v>
      </c>
      <c r="E13" s="9" t="s">
        <v>47</v>
      </c>
      <c r="F13" s="34">
        <v>168</v>
      </c>
      <c r="H13" s="34">
        <f>ROUND(F13*AE13,2)</f>
        <v>0</v>
      </c>
      <c r="I13" s="34">
        <f>J13-H13</f>
        <v>0</v>
      </c>
      <c r="J13" s="34">
        <f>ROUND(F13*G13,2)</f>
        <v>0</v>
      </c>
      <c r="K13" s="34">
        <v>0</v>
      </c>
      <c r="L13" s="34">
        <f>F13*K13</f>
        <v>0</v>
      </c>
      <c r="N13" s="35" t="s">
        <v>44</v>
      </c>
      <c r="O13" s="34">
        <f>IF(N13="5",I13,0)</f>
        <v>0</v>
      </c>
      <c r="Z13" s="34">
        <f>IF(AD13=0,J13,0)</f>
        <v>0</v>
      </c>
      <c r="AA13" s="34">
        <f>IF(AD13=15,J13,0)</f>
        <v>0</v>
      </c>
      <c r="AB13" s="34">
        <f>IF(AD13=21,J13,0)</f>
        <v>0</v>
      </c>
      <c r="AD13" s="34">
        <v>21</v>
      </c>
      <c r="AE13" s="34">
        <f>G13*0</f>
        <v>0</v>
      </c>
      <c r="AF13" s="34">
        <f>G13*(1-0)</f>
        <v>0</v>
      </c>
    </row>
    <row r="14" ht="12.75">
      <c r="D14" s="36" t="s">
        <v>48</v>
      </c>
    </row>
    <row r="15" spans="1:37" ht="12.75">
      <c r="A15" s="37"/>
      <c r="B15" s="37"/>
      <c r="C15" s="38" t="s">
        <v>49</v>
      </c>
      <c r="D15" s="38" t="s">
        <v>50</v>
      </c>
      <c r="E15" s="38"/>
      <c r="F15" s="38"/>
      <c r="G15" s="38"/>
      <c r="H15" s="33">
        <f>SUM(H16:H19)</f>
        <v>0</v>
      </c>
      <c r="I15" s="33">
        <f>SUM(I16:I19)</f>
        <v>0</v>
      </c>
      <c r="J15" s="33">
        <f>H15+I15</f>
        <v>0</v>
      </c>
      <c r="K15" s="28"/>
      <c r="L15" s="33">
        <f>SUM(L16:L19)</f>
        <v>0.1305</v>
      </c>
      <c r="P15" s="33">
        <f>IF(Q15="PR",J15,SUM(O16:O19))</f>
        <v>0</v>
      </c>
      <c r="Q15" s="28" t="s">
        <v>51</v>
      </c>
      <c r="R15" s="33">
        <f>IF(Q15="HS",H15,0)</f>
        <v>0</v>
      </c>
      <c r="S15" s="33">
        <f>IF(Q15="HS",I15-P15,0)</f>
        <v>0</v>
      </c>
      <c r="T15" s="33">
        <f>IF(Q15="PS",H15,0)</f>
        <v>0</v>
      </c>
      <c r="U15" s="33">
        <f>IF(Q15="PS",I15-P15,0)</f>
        <v>0</v>
      </c>
      <c r="V15" s="33">
        <f>IF(Q15="MP",H15,0)</f>
        <v>0</v>
      </c>
      <c r="W15" s="33">
        <f>IF(Q15="MP",I15-P15,0)</f>
        <v>0</v>
      </c>
      <c r="X15" s="33">
        <f>IF(Q15="OM",H15,0)</f>
        <v>0</v>
      </c>
      <c r="Y15" s="28"/>
      <c r="AI15" s="33">
        <f>SUM(Z16:Z19)</f>
        <v>0</v>
      </c>
      <c r="AJ15" s="33">
        <f>SUM(AA16:AA19)</f>
        <v>0</v>
      </c>
      <c r="AK15" s="33">
        <f>SUM(AB16:AB19)</f>
        <v>0</v>
      </c>
    </row>
    <row r="16" spans="1:32" ht="12.75">
      <c r="A16" s="9" t="s">
        <v>52</v>
      </c>
      <c r="B16" s="9"/>
      <c r="C16" s="9" t="s">
        <v>53</v>
      </c>
      <c r="D16" s="9" t="s">
        <v>54</v>
      </c>
      <c r="E16" s="9" t="s">
        <v>55</v>
      </c>
      <c r="F16" s="34">
        <v>96</v>
      </c>
      <c r="H16" s="34">
        <f>ROUND(F16*AE16,2)</f>
        <v>0</v>
      </c>
      <c r="I16" s="34">
        <f>J16-H16</f>
        <v>0</v>
      </c>
      <c r="J16" s="34">
        <f>ROUND(F16*G16,2)</f>
        <v>0</v>
      </c>
      <c r="K16" s="34">
        <v>0</v>
      </c>
      <c r="L16" s="34">
        <f>F16*K16</f>
        <v>0</v>
      </c>
      <c r="N16" s="35" t="s">
        <v>52</v>
      </c>
      <c r="O16" s="34">
        <f>IF(N16="5",I16,0)</f>
        <v>0</v>
      </c>
      <c r="Z16" s="34">
        <f>IF(AD16=0,J16,0)</f>
        <v>0</v>
      </c>
      <c r="AA16" s="34">
        <f>IF(AD16=15,J16,0)</f>
        <v>0</v>
      </c>
      <c r="AB16" s="34">
        <f>IF(AD16=21,J16,0)</f>
        <v>0</v>
      </c>
      <c r="AD16" s="34">
        <v>21</v>
      </c>
      <c r="AE16" s="34">
        <f>G16*0</f>
        <v>0</v>
      </c>
      <c r="AF16" s="34">
        <f>G16*(1-0)</f>
        <v>0</v>
      </c>
    </row>
    <row r="17" spans="1:32" ht="12.75">
      <c r="A17" s="9" t="s">
        <v>56</v>
      </c>
      <c r="B17" s="9"/>
      <c r="C17" s="9" t="s">
        <v>57</v>
      </c>
      <c r="D17" s="9" t="s">
        <v>58</v>
      </c>
      <c r="E17" s="9" t="s">
        <v>59</v>
      </c>
      <c r="F17" s="34">
        <v>0.09</v>
      </c>
      <c r="H17" s="34">
        <f>ROUND(F17*AE17,2)</f>
        <v>0</v>
      </c>
      <c r="I17" s="34">
        <f>J17-H17</f>
        <v>0</v>
      </c>
      <c r="J17" s="34">
        <f>ROUND(F17*G17,2)</f>
        <v>0</v>
      </c>
      <c r="K17" s="34">
        <v>1</v>
      </c>
      <c r="L17" s="34">
        <f>F17*K17</f>
        <v>0.09</v>
      </c>
      <c r="N17" s="35" t="s">
        <v>60</v>
      </c>
      <c r="O17" s="34">
        <f>IF(N17="5",I17,0)</f>
        <v>0</v>
      </c>
      <c r="Z17" s="34">
        <f>IF(AD17=0,J17,0)</f>
        <v>0</v>
      </c>
      <c r="AA17" s="34">
        <f>IF(AD17=15,J17,0)</f>
        <v>0</v>
      </c>
      <c r="AB17" s="34">
        <f>IF(AD17=21,J17,0)</f>
        <v>0</v>
      </c>
      <c r="AD17" s="34">
        <v>21</v>
      </c>
      <c r="AE17" s="34">
        <f>G17*1</f>
        <v>0</v>
      </c>
      <c r="AF17" s="34">
        <f>G17*(1-1)</f>
        <v>0</v>
      </c>
    </row>
    <row r="18" spans="1:32" ht="12.75">
      <c r="A18" s="9" t="s">
        <v>61</v>
      </c>
      <c r="B18" s="9"/>
      <c r="C18" s="9" t="s">
        <v>62</v>
      </c>
      <c r="D18" s="9" t="s">
        <v>63</v>
      </c>
      <c r="E18" s="9" t="s">
        <v>64</v>
      </c>
      <c r="F18" s="34">
        <v>3</v>
      </c>
      <c r="H18" s="34">
        <f>ROUND(F18*AE18,2)</f>
        <v>0</v>
      </c>
      <c r="I18" s="34">
        <f>J18-H18</f>
        <v>0</v>
      </c>
      <c r="J18" s="34">
        <f>ROUND(F18*G18,2)</f>
        <v>0</v>
      </c>
      <c r="K18" s="34">
        <v>0.0135</v>
      </c>
      <c r="L18" s="34">
        <f>F18*K18</f>
        <v>0.0405</v>
      </c>
      <c r="N18" s="35" t="s">
        <v>60</v>
      </c>
      <c r="O18" s="34">
        <f>IF(N18="5",I18,0)</f>
        <v>0</v>
      </c>
      <c r="Z18" s="34">
        <f>IF(AD18=0,J18,0)</f>
        <v>0</v>
      </c>
      <c r="AA18" s="34">
        <f>IF(AD18=15,J18,0)</f>
        <v>0</v>
      </c>
      <c r="AB18" s="34">
        <f>IF(AD18=21,J18,0)</f>
        <v>0</v>
      </c>
      <c r="AD18" s="34">
        <v>21</v>
      </c>
      <c r="AE18" s="34">
        <f>G18*1</f>
        <v>0</v>
      </c>
      <c r="AF18" s="34">
        <f>G18*(1-1)</f>
        <v>0</v>
      </c>
    </row>
    <row r="19" spans="1:32" ht="12.75">
      <c r="A19" s="9" t="s">
        <v>65</v>
      </c>
      <c r="B19" s="9"/>
      <c r="C19" s="9" t="s">
        <v>66</v>
      </c>
      <c r="D19" s="9" t="s">
        <v>67</v>
      </c>
      <c r="E19" s="9" t="s">
        <v>47</v>
      </c>
      <c r="F19" s="34">
        <v>144</v>
      </c>
      <c r="H19" s="34">
        <f>ROUND(F19*AE19,2)</f>
        <v>0</v>
      </c>
      <c r="I19" s="34">
        <f>J19-H19</f>
        <v>0</v>
      </c>
      <c r="J19" s="34">
        <f>ROUND(F19*G19,2)</f>
        <v>0</v>
      </c>
      <c r="K19" s="34">
        <v>0</v>
      </c>
      <c r="L19" s="34">
        <f>F19*K19</f>
        <v>0</v>
      </c>
      <c r="N19" s="35" t="s">
        <v>60</v>
      </c>
      <c r="O19" s="34">
        <f>IF(N19="5",I19,0)</f>
        <v>0</v>
      </c>
      <c r="Z19" s="34">
        <f>IF(AD19=0,J19,0)</f>
        <v>0</v>
      </c>
      <c r="AA19" s="34">
        <f>IF(AD19=15,J19,0)</f>
        <v>0</v>
      </c>
      <c r="AB19" s="34">
        <f>IF(AD19=21,J19,0)</f>
        <v>0</v>
      </c>
      <c r="AD19" s="34">
        <v>21</v>
      </c>
      <c r="AE19" s="34">
        <f>G19*1</f>
        <v>0</v>
      </c>
      <c r="AF19" s="34">
        <f>G19*(1-1)</f>
        <v>0</v>
      </c>
    </row>
    <row r="20" spans="1:37" ht="12.75">
      <c r="A20" s="37"/>
      <c r="B20" s="37"/>
      <c r="C20" s="38" t="s">
        <v>68</v>
      </c>
      <c r="D20" s="38" t="s">
        <v>69</v>
      </c>
      <c r="E20" s="38"/>
      <c r="F20" s="38"/>
      <c r="G20" s="38"/>
      <c r="H20" s="33">
        <f>SUM(H21:H30)</f>
        <v>0</v>
      </c>
      <c r="I20" s="33">
        <f>SUM(I21:I30)</f>
        <v>0</v>
      </c>
      <c r="J20" s="33">
        <f>H20+I20</f>
        <v>0</v>
      </c>
      <c r="K20" s="28"/>
      <c r="L20" s="33">
        <f>SUM(L21:L30)</f>
        <v>22.267200000000003</v>
      </c>
      <c r="P20" s="33">
        <f>IF(Q20="PR",J20,SUM(O21:O30))</f>
        <v>0</v>
      </c>
      <c r="Q20" s="28" t="s">
        <v>43</v>
      </c>
      <c r="R20" s="33">
        <f>IF(Q20="HS",H20,0)</f>
        <v>0</v>
      </c>
      <c r="S20" s="33">
        <f>IF(Q20="HS",I20-P20,0)</f>
        <v>0</v>
      </c>
      <c r="T20" s="33">
        <f>IF(Q20="PS",H20,0)</f>
        <v>0</v>
      </c>
      <c r="U20" s="33">
        <f>IF(Q20="PS",I20-P20,0)</f>
        <v>0</v>
      </c>
      <c r="V20" s="33">
        <f>IF(Q20="MP",H20,0)</f>
        <v>0</v>
      </c>
      <c r="W20" s="33">
        <f>IF(Q20="MP",I20-P20,0)</f>
        <v>0</v>
      </c>
      <c r="X20" s="33">
        <f>IF(Q20="OM",H20,0)</f>
        <v>0</v>
      </c>
      <c r="Y20" s="28"/>
      <c r="AI20" s="33">
        <f>SUM(Z21:Z30)</f>
        <v>0</v>
      </c>
      <c r="AJ20" s="33">
        <f>SUM(AA21:AA30)</f>
        <v>0</v>
      </c>
      <c r="AK20" s="33">
        <f>SUM(AB21:AB30)</f>
        <v>0</v>
      </c>
    </row>
    <row r="21" spans="1:32" ht="12.75">
      <c r="A21" s="9" t="s">
        <v>70</v>
      </c>
      <c r="B21" s="9"/>
      <c r="C21" s="9" t="s">
        <v>71</v>
      </c>
      <c r="D21" s="9" t="s">
        <v>72</v>
      </c>
      <c r="E21" s="9" t="s">
        <v>47</v>
      </c>
      <c r="F21" s="34">
        <v>180</v>
      </c>
      <c r="H21" s="34">
        <f>ROUND(F21*AE21,2)</f>
        <v>0</v>
      </c>
      <c r="I21" s="34">
        <f>J21-H21</f>
        <v>0</v>
      </c>
      <c r="J21" s="34">
        <f>ROUND(F21*G21,2)</f>
        <v>0</v>
      </c>
      <c r="K21" s="34">
        <v>0.11</v>
      </c>
      <c r="L21" s="34">
        <f>F21*K21</f>
        <v>19.8</v>
      </c>
      <c r="N21" s="35" t="s">
        <v>56</v>
      </c>
      <c r="O21" s="34">
        <f>IF(N21="5",I21,0)</f>
        <v>0</v>
      </c>
      <c r="Z21" s="34">
        <f>IF(AD21=0,J21,0)</f>
        <v>0</v>
      </c>
      <c r="AA21" s="34">
        <f>IF(AD21=15,J21,0)</f>
        <v>0</v>
      </c>
      <c r="AB21" s="34">
        <f>IF(AD21=21,J21,0)</f>
        <v>0</v>
      </c>
      <c r="AD21" s="34">
        <v>21</v>
      </c>
      <c r="AE21" s="34">
        <f>G21*0</f>
        <v>0</v>
      </c>
      <c r="AF21" s="34">
        <f>G21*(1-0)</f>
        <v>0</v>
      </c>
    </row>
    <row r="22" ht="12.75">
      <c r="D22" s="36" t="s">
        <v>73</v>
      </c>
    </row>
    <row r="23" spans="1:32" ht="12.75">
      <c r="A23" s="9" t="s">
        <v>74</v>
      </c>
      <c r="B23" s="9"/>
      <c r="C23" s="9" t="s">
        <v>75</v>
      </c>
      <c r="D23" s="9" t="s">
        <v>76</v>
      </c>
      <c r="E23" s="9" t="s">
        <v>47</v>
      </c>
      <c r="F23" s="34">
        <v>168</v>
      </c>
      <c r="H23" s="34">
        <f>ROUND(F23*AE23,2)</f>
        <v>0</v>
      </c>
      <c r="I23" s="34">
        <f>J23-H23</f>
        <v>0</v>
      </c>
      <c r="J23" s="34">
        <f>ROUND(F23*G23,2)</f>
        <v>0</v>
      </c>
      <c r="K23" s="34">
        <v>0</v>
      </c>
      <c r="L23" s="34">
        <f>F23*K23</f>
        <v>0</v>
      </c>
      <c r="N23" s="35" t="s">
        <v>44</v>
      </c>
      <c r="O23" s="34">
        <f>IF(N23="5",I23,0)</f>
        <v>0</v>
      </c>
      <c r="Z23" s="34">
        <f>IF(AD23=0,J23,0)</f>
        <v>0</v>
      </c>
      <c r="AA23" s="34">
        <f>IF(AD23=15,J23,0)</f>
        <v>0</v>
      </c>
      <c r="AB23" s="34">
        <f>IF(AD23=21,J23,0)</f>
        <v>0</v>
      </c>
      <c r="AD23" s="34">
        <v>21</v>
      </c>
      <c r="AE23" s="34">
        <f>G23*0</f>
        <v>0</v>
      </c>
      <c r="AF23" s="34">
        <f>G23*(1-0)</f>
        <v>0</v>
      </c>
    </row>
    <row r="24" spans="1:32" ht="12.75">
      <c r="A24" s="9" t="s">
        <v>77</v>
      </c>
      <c r="B24" s="9"/>
      <c r="C24" s="9" t="s">
        <v>78</v>
      </c>
      <c r="D24" s="9" t="s">
        <v>79</v>
      </c>
      <c r="E24" s="9" t="s">
        <v>47</v>
      </c>
      <c r="F24" s="34">
        <v>1850</v>
      </c>
      <c r="H24" s="34">
        <f>ROUND(F24*AE24,2)</f>
        <v>0</v>
      </c>
      <c r="I24" s="34">
        <f>J24-H24</f>
        <v>0</v>
      </c>
      <c r="J24" s="34">
        <f>ROUND(F24*G24,2)</f>
        <v>0</v>
      </c>
      <c r="K24" s="34">
        <v>4E-05</v>
      </c>
      <c r="L24" s="34">
        <f>F24*K24</f>
        <v>0.07400000000000001</v>
      </c>
      <c r="N24" s="35" t="s">
        <v>44</v>
      </c>
      <c r="O24" s="34">
        <f>IF(N24="5",I24,0)</f>
        <v>0</v>
      </c>
      <c r="Z24" s="34">
        <f>IF(AD24=0,J24,0)</f>
        <v>0</v>
      </c>
      <c r="AA24" s="34">
        <f>IF(AD24=15,J24,0)</f>
        <v>0</v>
      </c>
      <c r="AB24" s="34">
        <f>IF(AD24=21,J24,0)</f>
        <v>0</v>
      </c>
      <c r="AD24" s="34">
        <v>21</v>
      </c>
      <c r="AE24" s="34">
        <f>G24*0.0520889169162857</f>
        <v>0</v>
      </c>
      <c r="AF24" s="34">
        <f>G24*(1-0.0520889169162857)</f>
        <v>0</v>
      </c>
    </row>
    <row r="25" ht="24.75">
      <c r="D25" s="36" t="s">
        <v>80</v>
      </c>
    </row>
    <row r="26" spans="1:32" ht="12.75">
      <c r="A26" s="9" t="s">
        <v>81</v>
      </c>
      <c r="B26" s="9"/>
      <c r="C26" s="9" t="s">
        <v>82</v>
      </c>
      <c r="D26" s="9" t="s">
        <v>83</v>
      </c>
      <c r="E26" s="9" t="s">
        <v>47</v>
      </c>
      <c r="F26" s="34">
        <v>1850</v>
      </c>
      <c r="H26" s="34">
        <f>ROUND(F26*AE26,2)</f>
        <v>0</v>
      </c>
      <c r="I26" s="34">
        <f>J26-H26</f>
        <v>0</v>
      </c>
      <c r="J26" s="34">
        <f>ROUND(F26*G26,2)</f>
        <v>0</v>
      </c>
      <c r="K26" s="34">
        <v>0.00062</v>
      </c>
      <c r="L26" s="34">
        <f>F26*K26</f>
        <v>1.147</v>
      </c>
      <c r="N26" s="35" t="s">
        <v>44</v>
      </c>
      <c r="O26" s="34">
        <f>IF(N26="5",I26,0)</f>
        <v>0</v>
      </c>
      <c r="Z26" s="34">
        <f>IF(AD26=0,J26,0)</f>
        <v>0</v>
      </c>
      <c r="AA26" s="34">
        <f>IF(AD26=15,J26,0)</f>
        <v>0</v>
      </c>
      <c r="AB26" s="34">
        <f>IF(AD26=21,J26,0)</f>
        <v>0</v>
      </c>
      <c r="AD26" s="34">
        <v>21</v>
      </c>
      <c r="AE26" s="34">
        <f>G26*0.49673649058895</f>
        <v>0</v>
      </c>
      <c r="AF26" s="34">
        <f>G26*(1-0.49673649058895)</f>
        <v>0</v>
      </c>
    </row>
    <row r="27" ht="24.75">
      <c r="D27" s="36" t="s">
        <v>84</v>
      </c>
    </row>
    <row r="28" spans="1:32" ht="12.75">
      <c r="A28" s="9" t="s">
        <v>85</v>
      </c>
      <c r="B28" s="9"/>
      <c r="C28" s="9" t="s">
        <v>86</v>
      </c>
      <c r="D28" s="9" t="s">
        <v>87</v>
      </c>
      <c r="E28" s="9" t="s">
        <v>47</v>
      </c>
      <c r="F28" s="34">
        <v>1850</v>
      </c>
      <c r="H28" s="34">
        <f>ROUND(F28*AE28,2)</f>
        <v>0</v>
      </c>
      <c r="I28" s="34">
        <f>J28-H28</f>
        <v>0</v>
      </c>
      <c r="J28" s="34">
        <f>ROUND(F28*G28,2)</f>
        <v>0</v>
      </c>
      <c r="K28" s="34">
        <v>0</v>
      </c>
      <c r="L28" s="34">
        <f>F28*K28</f>
        <v>0</v>
      </c>
      <c r="N28" s="35" t="s">
        <v>44</v>
      </c>
      <c r="O28" s="34">
        <f>IF(N28="5",I28,0)</f>
        <v>0</v>
      </c>
      <c r="Z28" s="34">
        <f>IF(AD28=0,J28,0)</f>
        <v>0</v>
      </c>
      <c r="AA28" s="34">
        <f>IF(AD28=15,J28,0)</f>
        <v>0</v>
      </c>
      <c r="AB28" s="34">
        <f>IF(AD28=21,J28,0)</f>
        <v>0</v>
      </c>
      <c r="AD28" s="34">
        <v>21</v>
      </c>
      <c r="AE28" s="34">
        <f>G28*0</f>
        <v>0</v>
      </c>
      <c r="AF28" s="34">
        <f>G28*(1-0)</f>
        <v>0</v>
      </c>
    </row>
    <row r="29" ht="12.75">
      <c r="D29" s="36" t="s">
        <v>88</v>
      </c>
    </row>
    <row r="30" spans="1:32" ht="12.75">
      <c r="A30" s="9" t="s">
        <v>89</v>
      </c>
      <c r="B30" s="9"/>
      <c r="C30" s="9" t="s">
        <v>82</v>
      </c>
      <c r="D30" s="9" t="s">
        <v>90</v>
      </c>
      <c r="E30" s="9" t="s">
        <v>47</v>
      </c>
      <c r="F30" s="34">
        <v>2010</v>
      </c>
      <c r="H30" s="34">
        <f>ROUND(F30*AE30,2)</f>
        <v>0</v>
      </c>
      <c r="I30" s="34">
        <f>J30-H30</f>
        <v>0</v>
      </c>
      <c r="J30" s="34">
        <f>ROUND(F30*G30,2)</f>
        <v>0</v>
      </c>
      <c r="K30" s="34">
        <v>0.00062</v>
      </c>
      <c r="L30" s="34">
        <f>F30*K30</f>
        <v>1.2462</v>
      </c>
      <c r="N30" s="35" t="s">
        <v>44</v>
      </c>
      <c r="O30" s="34">
        <f>IF(N30="5",I30,0)</f>
        <v>0</v>
      </c>
      <c r="Z30" s="34">
        <f>IF(AD30=0,J30,0)</f>
        <v>0</v>
      </c>
      <c r="AA30" s="34">
        <f>IF(AD30=15,J30,0)</f>
        <v>0</v>
      </c>
      <c r="AB30" s="34">
        <f>IF(AD30=21,J30,0)</f>
        <v>0</v>
      </c>
      <c r="AD30" s="34">
        <v>21</v>
      </c>
      <c r="AE30" s="34">
        <f>G30*0.49673649058895</f>
        <v>0</v>
      </c>
      <c r="AF30" s="34">
        <f>G30*(1-0.49673649058895)</f>
        <v>0</v>
      </c>
    </row>
    <row r="31" ht="24.75">
      <c r="D31" s="36" t="s">
        <v>84</v>
      </c>
    </row>
    <row r="32" spans="1:37" ht="12.75">
      <c r="A32" s="37"/>
      <c r="B32" s="37"/>
      <c r="C32" s="38" t="s">
        <v>91</v>
      </c>
      <c r="D32" s="38" t="s">
        <v>92</v>
      </c>
      <c r="E32" s="38"/>
      <c r="F32" s="38"/>
      <c r="G32" s="38"/>
      <c r="H32" s="33">
        <f>SUM(H33:H35)</f>
        <v>0</v>
      </c>
      <c r="I32" s="33">
        <f>SUM(I33:I35)</f>
        <v>0</v>
      </c>
      <c r="J32" s="33">
        <f>H32+I32</f>
        <v>0</v>
      </c>
      <c r="K32" s="28"/>
      <c r="L32" s="33">
        <f>SUM(L33:L35)</f>
        <v>20.239</v>
      </c>
      <c r="P32" s="33">
        <f>IF(Q32="PR",J32,SUM(O33:O35))</f>
        <v>0</v>
      </c>
      <c r="Q32" s="28" t="s">
        <v>43</v>
      </c>
      <c r="R32" s="33">
        <f>IF(Q32="HS",H32,0)</f>
        <v>0</v>
      </c>
      <c r="S32" s="33">
        <f>IF(Q32="HS",I32-P32,0)</f>
        <v>0</v>
      </c>
      <c r="T32" s="33">
        <f>IF(Q32="PS",H32,0)</f>
        <v>0</v>
      </c>
      <c r="U32" s="33">
        <f>IF(Q32="PS",I32-P32,0)</f>
        <v>0</v>
      </c>
      <c r="V32" s="33">
        <f>IF(Q32="MP",H32,0)</f>
        <v>0</v>
      </c>
      <c r="W32" s="33">
        <f>IF(Q32="MP",I32-P32,0)</f>
        <v>0</v>
      </c>
      <c r="X32" s="33">
        <f>IF(Q32="OM",H32,0)</f>
        <v>0</v>
      </c>
      <c r="Y32" s="28"/>
      <c r="AI32" s="33">
        <f>SUM(Z33:Z35)</f>
        <v>0</v>
      </c>
      <c r="AJ32" s="33">
        <f>SUM(AA33:AA35)</f>
        <v>0</v>
      </c>
      <c r="AK32" s="33">
        <f>SUM(AB33:AB35)</f>
        <v>0</v>
      </c>
    </row>
    <row r="33" spans="1:32" ht="12.75">
      <c r="A33" s="9" t="s">
        <v>93</v>
      </c>
      <c r="B33" s="9"/>
      <c r="C33" s="9" t="s">
        <v>94</v>
      </c>
      <c r="D33" s="9" t="s">
        <v>95</v>
      </c>
      <c r="E33" s="9" t="s">
        <v>47</v>
      </c>
      <c r="F33" s="34">
        <v>1850</v>
      </c>
      <c r="H33" s="34">
        <f>ROUND(F33*AE33,2)</f>
        <v>0</v>
      </c>
      <c r="I33" s="34">
        <f>J33-H33</f>
        <v>0</v>
      </c>
      <c r="J33" s="34">
        <f>ROUND(F33*G33,2)</f>
        <v>0</v>
      </c>
      <c r="K33" s="34">
        <v>0.01094</v>
      </c>
      <c r="L33" s="34">
        <f>F33*K33</f>
        <v>20.239</v>
      </c>
      <c r="N33" s="35" t="s">
        <v>44</v>
      </c>
      <c r="O33" s="34">
        <f>IF(N33="5",I33,0)</f>
        <v>0</v>
      </c>
      <c r="Z33" s="34">
        <f>IF(AD33=0,J33,0)</f>
        <v>0</v>
      </c>
      <c r="AA33" s="34">
        <f>IF(AD33=15,J33,0)</f>
        <v>0</v>
      </c>
      <c r="AB33" s="34">
        <f>IF(AD33=21,J33,0)</f>
        <v>0</v>
      </c>
      <c r="AD33" s="34">
        <v>21</v>
      </c>
      <c r="AE33" s="34">
        <f>G33*0.103727266440772</f>
        <v>0</v>
      </c>
      <c r="AF33" s="34">
        <f>G33*(1-0.103727266440772)</f>
        <v>0</v>
      </c>
    </row>
    <row r="34" ht="36.75">
      <c r="D34" s="36" t="s">
        <v>96</v>
      </c>
    </row>
    <row r="35" spans="1:32" ht="12.75">
      <c r="A35" s="9" t="s">
        <v>97</v>
      </c>
      <c r="B35" s="9"/>
      <c r="C35" s="9" t="s">
        <v>98</v>
      </c>
      <c r="D35" s="9" t="s">
        <v>99</v>
      </c>
      <c r="E35" s="9" t="s">
        <v>100</v>
      </c>
      <c r="F35" s="34">
        <v>18764.55</v>
      </c>
      <c r="H35" s="34">
        <f>ROUND(F35*AE35,2)</f>
        <v>0</v>
      </c>
      <c r="I35" s="34">
        <f>J35-H35</f>
        <v>0</v>
      </c>
      <c r="J35" s="34">
        <f>ROUND(F35*G35,2)</f>
        <v>0</v>
      </c>
      <c r="K35" s="34">
        <v>0</v>
      </c>
      <c r="L35" s="34">
        <f>F35*K35</f>
        <v>0</v>
      </c>
      <c r="N35" s="35" t="s">
        <v>60</v>
      </c>
      <c r="O35" s="34">
        <f>IF(N35="5",I35,0)</f>
        <v>0</v>
      </c>
      <c r="Z35" s="34">
        <f>IF(AD35=0,J35,0)</f>
        <v>0</v>
      </c>
      <c r="AA35" s="34">
        <f>IF(AD35=15,J35,0)</f>
        <v>0</v>
      </c>
      <c r="AB35" s="34">
        <f>IF(AD35=21,J35,0)</f>
        <v>0</v>
      </c>
      <c r="AD35" s="34">
        <v>21</v>
      </c>
      <c r="AE35" s="34">
        <f>G35*1</f>
        <v>0</v>
      </c>
      <c r="AF35" s="34">
        <f>G35*(1-1)</f>
        <v>0</v>
      </c>
    </row>
    <row r="36" spans="1:37" ht="12.75">
      <c r="A36" s="37"/>
      <c r="B36" s="37"/>
      <c r="C36" s="38" t="s">
        <v>101</v>
      </c>
      <c r="D36" s="38" t="s">
        <v>102</v>
      </c>
      <c r="E36" s="38"/>
      <c r="F36" s="38"/>
      <c r="G36" s="38"/>
      <c r="H36" s="33">
        <f>SUM(H37:H37)</f>
        <v>0</v>
      </c>
      <c r="I36" s="33">
        <f>SUM(I37:I37)</f>
        <v>0</v>
      </c>
      <c r="J36" s="33">
        <f>H36+I36</f>
        <v>0</v>
      </c>
      <c r="K36" s="28"/>
      <c r="L36" s="33">
        <f>SUM(L37:L37)</f>
        <v>0.03528</v>
      </c>
      <c r="P36" s="33">
        <f>IF(Q36="PR",J36,SUM(O37:O37))</f>
        <v>0</v>
      </c>
      <c r="Q36" s="28" t="s">
        <v>103</v>
      </c>
      <c r="R36" s="33">
        <f>IF(Q36="HS",H36,0)</f>
        <v>0</v>
      </c>
      <c r="S36" s="33">
        <f>IF(Q36="HS",I36-P36,0)</f>
        <v>0</v>
      </c>
      <c r="T36" s="33">
        <f>IF(Q36="PS",H36,0)</f>
        <v>0</v>
      </c>
      <c r="U36" s="33">
        <f>IF(Q36="PS",I36-P36,0)</f>
        <v>0</v>
      </c>
      <c r="V36" s="33">
        <f>IF(Q36="MP",H36,0)</f>
        <v>0</v>
      </c>
      <c r="W36" s="33">
        <f>IF(Q36="MP",I36-P36,0)</f>
        <v>0</v>
      </c>
      <c r="X36" s="33">
        <f>IF(Q36="OM",H36,0)</f>
        <v>0</v>
      </c>
      <c r="Y36" s="28"/>
      <c r="AI36" s="33">
        <f>SUM(Z37:Z37)</f>
        <v>0</v>
      </c>
      <c r="AJ36" s="33">
        <f>SUM(AA37:AA37)</f>
        <v>0</v>
      </c>
      <c r="AK36" s="33">
        <f>SUM(AB37:AB37)</f>
        <v>0</v>
      </c>
    </row>
    <row r="37" spans="1:32" ht="12.75">
      <c r="A37" s="9" t="s">
        <v>104</v>
      </c>
      <c r="B37" s="9"/>
      <c r="C37" s="9" t="s">
        <v>105</v>
      </c>
      <c r="D37" s="9" t="s">
        <v>106</v>
      </c>
      <c r="E37" s="9" t="s">
        <v>47</v>
      </c>
      <c r="F37" s="34">
        <v>84</v>
      </c>
      <c r="H37" s="34">
        <f>ROUND(F37*AE37,2)</f>
        <v>0</v>
      </c>
      <c r="I37" s="34">
        <f>J37-H37</f>
        <v>0</v>
      </c>
      <c r="J37" s="34">
        <f>ROUND(F37*G37,2)</f>
        <v>0</v>
      </c>
      <c r="K37" s="34">
        <v>0.00042</v>
      </c>
      <c r="L37" s="34">
        <f>F37*K37</f>
        <v>0.03528</v>
      </c>
      <c r="N37" s="35" t="s">
        <v>44</v>
      </c>
      <c r="O37" s="34">
        <f>IF(N37="5",I37,0)</f>
        <v>0</v>
      </c>
      <c r="Z37" s="34">
        <f>IF(AD37=0,J37,0)</f>
        <v>0</v>
      </c>
      <c r="AA37" s="34">
        <f>IF(AD37=15,J37,0)</f>
        <v>0</v>
      </c>
      <c r="AB37" s="34">
        <f>IF(AD37=21,J37,0)</f>
        <v>0</v>
      </c>
      <c r="AD37" s="34">
        <v>21</v>
      </c>
      <c r="AE37" s="34">
        <f>G37*0.570973564072619</f>
        <v>0</v>
      </c>
      <c r="AF37" s="34">
        <f>G37*(1-0.570973564072619)</f>
        <v>0</v>
      </c>
    </row>
    <row r="38" ht="12.75">
      <c r="D38" s="36" t="s">
        <v>107</v>
      </c>
    </row>
    <row r="39" spans="1:37" ht="12.75">
      <c r="A39" s="37"/>
      <c r="B39" s="37"/>
      <c r="C39" s="38" t="s">
        <v>108</v>
      </c>
      <c r="D39" s="38" t="s">
        <v>109</v>
      </c>
      <c r="E39" s="38"/>
      <c r="F39" s="38"/>
      <c r="G39" s="38"/>
      <c r="H39" s="33">
        <f>SUM(H40:H41)</f>
        <v>0</v>
      </c>
      <c r="I39" s="33">
        <f>SUM(I40:I41)</f>
        <v>0</v>
      </c>
      <c r="J39" s="33">
        <f>H39+I39</f>
        <v>0</v>
      </c>
      <c r="K39" s="28"/>
      <c r="L39" s="33">
        <f>SUM(L40:L41)</f>
        <v>1.512</v>
      </c>
      <c r="P39" s="33">
        <f>IF(Q39="PR",J39,SUM(O40:O41))</f>
        <v>0</v>
      </c>
      <c r="Q39" s="28" t="s">
        <v>103</v>
      </c>
      <c r="R39" s="33">
        <f>IF(Q39="HS",H39,0)</f>
        <v>0</v>
      </c>
      <c r="S39" s="33">
        <f>IF(Q39="HS",I39-P39,0)</f>
        <v>0</v>
      </c>
      <c r="T39" s="33">
        <f>IF(Q39="PS",H39,0)</f>
        <v>0</v>
      </c>
      <c r="U39" s="33">
        <f>IF(Q39="PS",I39-P39,0)</f>
        <v>0</v>
      </c>
      <c r="V39" s="33">
        <f>IF(Q39="MP",H39,0)</f>
        <v>0</v>
      </c>
      <c r="W39" s="33">
        <f>IF(Q39="MP",I39-P39,0)</f>
        <v>0</v>
      </c>
      <c r="X39" s="33">
        <f>IF(Q39="OM",H39,0)</f>
        <v>0</v>
      </c>
      <c r="Y39" s="28"/>
      <c r="AI39" s="33">
        <f>SUM(Z40:Z41)</f>
        <v>0</v>
      </c>
      <c r="AJ39" s="33">
        <f>SUM(AA40:AA41)</f>
        <v>0</v>
      </c>
      <c r="AK39" s="33">
        <f>SUM(AB40:AB41)</f>
        <v>0</v>
      </c>
    </row>
    <row r="40" spans="1:32" ht="12.75">
      <c r="A40" s="9" t="s">
        <v>110</v>
      </c>
      <c r="B40" s="9"/>
      <c r="C40" s="9" t="s">
        <v>111</v>
      </c>
      <c r="D40" s="9" t="s">
        <v>112</v>
      </c>
      <c r="E40" s="9" t="s">
        <v>55</v>
      </c>
      <c r="F40" s="34">
        <v>1440</v>
      </c>
      <c r="H40" s="34">
        <f>ROUND(F40*AE40,2)</f>
        <v>0</v>
      </c>
      <c r="I40" s="34">
        <f>J40-H40</f>
        <v>0</v>
      </c>
      <c r="J40" s="34">
        <f>ROUND(F40*G40,2)</f>
        <v>0</v>
      </c>
      <c r="K40" s="34">
        <v>0</v>
      </c>
      <c r="L40" s="34">
        <f>F40*K40</f>
        <v>0</v>
      </c>
      <c r="N40" s="35" t="s">
        <v>44</v>
      </c>
      <c r="O40" s="34">
        <f>IF(N40="5",I40,0)</f>
        <v>0</v>
      </c>
      <c r="Z40" s="34">
        <f>IF(AD40=0,J40,0)</f>
        <v>0</v>
      </c>
      <c r="AA40" s="34">
        <f>IF(AD40=15,J40,0)</f>
        <v>0</v>
      </c>
      <c r="AB40" s="34">
        <f>IF(AD40=21,J40,0)</f>
        <v>0</v>
      </c>
      <c r="AD40" s="34">
        <v>21</v>
      </c>
      <c r="AE40" s="34">
        <f>G40*0</f>
        <v>0</v>
      </c>
      <c r="AF40" s="34">
        <f>G40*(1-0)</f>
        <v>0</v>
      </c>
    </row>
    <row r="41" spans="1:32" ht="12.75">
      <c r="A41" s="9" t="s">
        <v>113</v>
      </c>
      <c r="B41" s="9"/>
      <c r="C41" s="9" t="s">
        <v>114</v>
      </c>
      <c r="D41" s="9" t="s">
        <v>115</v>
      </c>
      <c r="E41" s="9" t="s">
        <v>100</v>
      </c>
      <c r="F41" s="34">
        <v>302.4</v>
      </c>
      <c r="H41" s="34">
        <f>ROUND(F41*AE41,2)</f>
        <v>0</v>
      </c>
      <c r="I41" s="34">
        <f>J41-H41</f>
        <v>0</v>
      </c>
      <c r="J41" s="34">
        <f>ROUND(F41*G41,2)</f>
        <v>0</v>
      </c>
      <c r="K41" s="34">
        <v>0.005</v>
      </c>
      <c r="L41" s="34">
        <f>F41*K41</f>
        <v>1.512</v>
      </c>
      <c r="N41" s="35" t="s">
        <v>60</v>
      </c>
      <c r="O41" s="34">
        <f>IF(N41="5",I41,0)</f>
        <v>0</v>
      </c>
      <c r="Z41" s="34">
        <f>IF(AD41=0,J41,0)</f>
        <v>0</v>
      </c>
      <c r="AA41" s="34">
        <f>IF(AD41=15,J41,0)</f>
        <v>0</v>
      </c>
      <c r="AB41" s="34">
        <f>IF(AD41=21,J41,0)</f>
        <v>0</v>
      </c>
      <c r="AD41" s="34">
        <v>21</v>
      </c>
      <c r="AE41" s="34">
        <f>G41*1</f>
        <v>0</v>
      </c>
      <c r="AF41" s="34">
        <f>G41*(1-1)</f>
        <v>0</v>
      </c>
    </row>
    <row r="42" spans="1:37" ht="12.75">
      <c r="A42" s="37"/>
      <c r="B42" s="37"/>
      <c r="C42" s="38" t="s">
        <v>116</v>
      </c>
      <c r="D42" s="38" t="s">
        <v>117</v>
      </c>
      <c r="E42" s="38"/>
      <c r="F42" s="38"/>
      <c r="G42" s="38"/>
      <c r="H42" s="33">
        <f>SUM(H43:H45)</f>
        <v>0</v>
      </c>
      <c r="I42" s="33">
        <f>SUM(I43:I45)</f>
        <v>0</v>
      </c>
      <c r="J42" s="33">
        <f>H42+I42</f>
        <v>0</v>
      </c>
      <c r="K42" s="28"/>
      <c r="L42" s="33">
        <f>SUM(L43:L45)</f>
        <v>0.2604</v>
      </c>
      <c r="P42" s="33">
        <f>IF(Q42="PR",J42,SUM(O43:O45))</f>
        <v>0</v>
      </c>
      <c r="Q42" s="28" t="s">
        <v>103</v>
      </c>
      <c r="R42" s="33">
        <f>IF(Q42="HS",H42,0)</f>
        <v>0</v>
      </c>
      <c r="S42" s="33">
        <f>IF(Q42="HS",I42-P42,0)</f>
        <v>0</v>
      </c>
      <c r="T42" s="33">
        <f>IF(Q42="PS",H42,0)</f>
        <v>0</v>
      </c>
      <c r="U42" s="33">
        <f>IF(Q42="PS",I42-P42,0)</f>
        <v>0</v>
      </c>
      <c r="V42" s="33">
        <f>IF(Q42="MP",H42,0)</f>
        <v>0</v>
      </c>
      <c r="W42" s="33">
        <f>IF(Q42="MP",I42-P42,0)</f>
        <v>0</v>
      </c>
      <c r="X42" s="33">
        <f>IF(Q42="OM",H42,0)</f>
        <v>0</v>
      </c>
      <c r="Y42" s="28"/>
      <c r="AI42" s="33">
        <f>SUM(Z43:Z45)</f>
        <v>0</v>
      </c>
      <c r="AJ42" s="33">
        <f>SUM(AA43:AA45)</f>
        <v>0</v>
      </c>
      <c r="AK42" s="33">
        <f>SUM(AB43:AB45)</f>
        <v>0</v>
      </c>
    </row>
    <row r="43" spans="1:32" ht="12.75">
      <c r="A43" s="9" t="s">
        <v>118</v>
      </c>
      <c r="B43" s="9"/>
      <c r="C43" s="9" t="s">
        <v>119</v>
      </c>
      <c r="D43" s="9" t="s">
        <v>120</v>
      </c>
      <c r="E43" s="9" t="s">
        <v>47</v>
      </c>
      <c r="F43" s="34">
        <v>168</v>
      </c>
      <c r="H43" s="34">
        <f>ROUND(F43*AE43,2)</f>
        <v>0</v>
      </c>
      <c r="I43" s="34">
        <f>J43-H43</f>
        <v>0</v>
      </c>
      <c r="J43" s="34">
        <f>ROUND(F43*G43,2)</f>
        <v>0</v>
      </c>
      <c r="K43" s="34">
        <v>0</v>
      </c>
      <c r="L43" s="34">
        <f>F43*K43</f>
        <v>0</v>
      </c>
      <c r="N43" s="35" t="s">
        <v>44</v>
      </c>
      <c r="O43" s="34">
        <f>IF(N43="5",I43,0)</f>
        <v>0</v>
      </c>
      <c r="Z43" s="34">
        <f>IF(AD43=0,J43,0)</f>
        <v>0</v>
      </c>
      <c r="AA43" s="34">
        <f>IF(AD43=15,J43,0)</f>
        <v>0</v>
      </c>
      <c r="AB43" s="34">
        <f>IF(AD43=21,J43,0)</f>
        <v>0</v>
      </c>
      <c r="AD43" s="34">
        <v>21</v>
      </c>
      <c r="AE43" s="34">
        <f>G43*0</f>
        <v>0</v>
      </c>
      <c r="AF43" s="34">
        <f>G43*(1-0)</f>
        <v>0</v>
      </c>
    </row>
    <row r="44" spans="1:32" ht="12.75">
      <c r="A44" s="9" t="s">
        <v>121</v>
      </c>
      <c r="B44" s="9"/>
      <c r="C44" s="9" t="s">
        <v>122</v>
      </c>
      <c r="D44" s="9" t="s">
        <v>123</v>
      </c>
      <c r="E44" s="9" t="s">
        <v>47</v>
      </c>
      <c r="F44" s="34">
        <v>168</v>
      </c>
      <c r="H44" s="34">
        <f>ROUND(F44*AE44,2)</f>
        <v>0</v>
      </c>
      <c r="I44" s="34">
        <f>J44-H44</f>
        <v>0</v>
      </c>
      <c r="J44" s="34">
        <f>ROUND(F44*G44,2)</f>
        <v>0</v>
      </c>
      <c r="K44" s="34">
        <v>5E-05</v>
      </c>
      <c r="L44" s="34">
        <f>F44*K44</f>
        <v>0.008400000000000001</v>
      </c>
      <c r="N44" s="35" t="s">
        <v>44</v>
      </c>
      <c r="O44" s="34">
        <f>IF(N44="5",I44,0)</f>
        <v>0</v>
      </c>
      <c r="Z44" s="34">
        <f>IF(AD44=0,J44,0)</f>
        <v>0</v>
      </c>
      <c r="AA44" s="34">
        <f>IF(AD44=15,J44,0)</f>
        <v>0</v>
      </c>
      <c r="AB44" s="34">
        <f>IF(AD44=21,J44,0)</f>
        <v>0</v>
      </c>
      <c r="AD44" s="34">
        <v>21</v>
      </c>
      <c r="AE44" s="34">
        <f>G44*0.186830622768743</f>
        <v>0</v>
      </c>
      <c r="AF44" s="34">
        <f>G44*(1-0.186830622768743)</f>
        <v>0</v>
      </c>
    </row>
    <row r="45" spans="1:32" ht="12.75">
      <c r="A45" s="9" t="s">
        <v>124</v>
      </c>
      <c r="B45" s="9"/>
      <c r="C45" s="9" t="s">
        <v>125</v>
      </c>
      <c r="D45" s="9" t="s">
        <v>126</v>
      </c>
      <c r="E45" s="9" t="s">
        <v>127</v>
      </c>
      <c r="F45" s="34">
        <v>252</v>
      </c>
      <c r="H45" s="34">
        <f>ROUND(F45*AE45,2)</f>
        <v>0</v>
      </c>
      <c r="I45" s="34">
        <f>J45-H45</f>
        <v>0</v>
      </c>
      <c r="J45" s="34">
        <f>ROUND(F45*G45,2)</f>
        <v>0</v>
      </c>
      <c r="K45" s="34">
        <v>0.001</v>
      </c>
      <c r="L45" s="34">
        <f>F45*K45</f>
        <v>0.252</v>
      </c>
      <c r="N45" s="35" t="s">
        <v>60</v>
      </c>
      <c r="O45" s="34">
        <f>IF(N45="5",I45,0)</f>
        <v>0</v>
      </c>
      <c r="Z45" s="34">
        <f>IF(AD45=0,J45,0)</f>
        <v>0</v>
      </c>
      <c r="AA45" s="34">
        <f>IF(AD45=15,J45,0)</f>
        <v>0</v>
      </c>
      <c r="AB45" s="34">
        <f>IF(AD45=21,J45,0)</f>
        <v>0</v>
      </c>
      <c r="AD45" s="34">
        <v>21</v>
      </c>
      <c r="AE45" s="34">
        <f>G45*1</f>
        <v>0</v>
      </c>
      <c r="AF45" s="34">
        <f>G45*(1-1)</f>
        <v>0</v>
      </c>
    </row>
    <row r="46" spans="1:37" ht="12.75">
      <c r="A46" s="37"/>
      <c r="B46" s="37"/>
      <c r="C46" s="38" t="s">
        <v>128</v>
      </c>
      <c r="D46" s="38" t="s">
        <v>129</v>
      </c>
      <c r="E46" s="38"/>
      <c r="F46" s="38"/>
      <c r="G46" s="38"/>
      <c r="H46" s="33">
        <f>SUM(H47:H47)</f>
        <v>0</v>
      </c>
      <c r="I46" s="33">
        <f>SUM(I47:I47)</f>
        <v>0</v>
      </c>
      <c r="J46" s="33">
        <f>H46+I46</f>
        <v>0</v>
      </c>
      <c r="K46" s="28"/>
      <c r="L46" s="33">
        <f>SUM(L47:L47)</f>
        <v>0.25</v>
      </c>
      <c r="P46" s="33">
        <f>IF(Q46="PR",J46,SUM(O47:O47))</f>
        <v>0</v>
      </c>
      <c r="Q46" s="28" t="s">
        <v>103</v>
      </c>
      <c r="R46" s="33">
        <f>IF(Q46="HS",H46,0)</f>
        <v>0</v>
      </c>
      <c r="S46" s="33">
        <f>IF(Q46="HS",I46-P46,0)</f>
        <v>0</v>
      </c>
      <c r="T46" s="33">
        <f>IF(Q46="PS",H46,0)</f>
        <v>0</v>
      </c>
      <c r="U46" s="33">
        <f>IF(Q46="PS",I46-P46,0)</f>
        <v>0</v>
      </c>
      <c r="V46" s="33">
        <f>IF(Q46="MP",H46,0)</f>
        <v>0</v>
      </c>
      <c r="W46" s="33">
        <f>IF(Q46="MP",I46-P46,0)</f>
        <v>0</v>
      </c>
      <c r="X46" s="33">
        <f>IF(Q46="OM",H46,0)</f>
        <v>0</v>
      </c>
      <c r="Y46" s="28"/>
      <c r="AI46" s="33">
        <f>SUM(Z47:Z47)</f>
        <v>0</v>
      </c>
      <c r="AJ46" s="33">
        <f>SUM(AA47:AA47)</f>
        <v>0</v>
      </c>
      <c r="AK46" s="33">
        <f>SUM(AB47:AB47)</f>
        <v>0</v>
      </c>
    </row>
    <row r="47" spans="1:32" ht="12.75">
      <c r="A47" s="9" t="s">
        <v>130</v>
      </c>
      <c r="B47" s="9"/>
      <c r="C47" s="9" t="s">
        <v>131</v>
      </c>
      <c r="D47" s="9" t="s">
        <v>132</v>
      </c>
      <c r="E47" s="9" t="s">
        <v>133</v>
      </c>
      <c r="F47" s="34">
        <v>250</v>
      </c>
      <c r="H47" s="34">
        <f>ROUND(F47*AE47,2)</f>
        <v>0</v>
      </c>
      <c r="I47" s="34">
        <f>J47-H47</f>
        <v>0</v>
      </c>
      <c r="J47" s="34">
        <f>ROUND(F47*G47,2)</f>
        <v>0</v>
      </c>
      <c r="K47" s="34">
        <v>0.001</v>
      </c>
      <c r="L47" s="34">
        <f>F47*K47</f>
        <v>0.25</v>
      </c>
      <c r="N47" s="35" t="s">
        <v>44</v>
      </c>
      <c r="O47" s="34">
        <f>IF(N47="5",I47,0)</f>
        <v>0</v>
      </c>
      <c r="Z47" s="34">
        <f>IF(AD47=0,J47,0)</f>
        <v>0</v>
      </c>
      <c r="AA47" s="34">
        <f>IF(AD47=15,J47,0)</f>
        <v>0</v>
      </c>
      <c r="AB47" s="34">
        <f>IF(AD47=21,J47,0)</f>
        <v>0</v>
      </c>
      <c r="AD47" s="34">
        <v>21</v>
      </c>
      <c r="AE47" s="34">
        <f>G47*0</f>
        <v>0</v>
      </c>
      <c r="AF47" s="34">
        <f>G47*(1-0)</f>
        <v>0</v>
      </c>
    </row>
    <row r="48" ht="60.75">
      <c r="D48" s="36" t="s">
        <v>134</v>
      </c>
    </row>
    <row r="49" spans="1:37" ht="12.75">
      <c r="A49" s="37"/>
      <c r="B49" s="37"/>
      <c r="C49" s="38" t="s">
        <v>135</v>
      </c>
      <c r="D49" s="38" t="s">
        <v>136</v>
      </c>
      <c r="E49" s="38"/>
      <c r="F49" s="38"/>
      <c r="G49" s="38"/>
      <c r="H49" s="33">
        <f>SUM(H50:H50)</f>
        <v>0</v>
      </c>
      <c r="I49" s="33">
        <f>SUM(I50:I50)</f>
        <v>0</v>
      </c>
      <c r="J49" s="33">
        <f>H49+I49</f>
        <v>0</v>
      </c>
      <c r="K49" s="28"/>
      <c r="L49" s="33">
        <f>SUM(L50:L50)</f>
        <v>0.00144</v>
      </c>
      <c r="P49" s="33">
        <f>IF(Q49="PR",J49,SUM(O50:O50))</f>
        <v>0</v>
      </c>
      <c r="Q49" s="28" t="s">
        <v>43</v>
      </c>
      <c r="R49" s="33">
        <f>IF(Q49="HS",H49,0)</f>
        <v>0</v>
      </c>
      <c r="S49" s="33">
        <f>IF(Q49="HS",I49-P49,0)</f>
        <v>0</v>
      </c>
      <c r="T49" s="33">
        <f>IF(Q49="PS",H49,0)</f>
        <v>0</v>
      </c>
      <c r="U49" s="33">
        <f>IF(Q49="PS",I49-P49,0)</f>
        <v>0</v>
      </c>
      <c r="V49" s="33">
        <f>IF(Q49="MP",H49,0)</f>
        <v>0</v>
      </c>
      <c r="W49" s="33">
        <f>IF(Q49="MP",I49-P49,0)</f>
        <v>0</v>
      </c>
      <c r="X49" s="33">
        <f>IF(Q49="OM",H49,0)</f>
        <v>0</v>
      </c>
      <c r="Y49" s="28"/>
      <c r="AI49" s="33">
        <f>SUM(Z50:Z50)</f>
        <v>0</v>
      </c>
      <c r="AJ49" s="33">
        <f>SUM(AA50:AA50)</f>
        <v>0</v>
      </c>
      <c r="AK49" s="33">
        <f>SUM(AB50:AB50)</f>
        <v>0</v>
      </c>
    </row>
    <row r="50" spans="1:32" ht="12.75">
      <c r="A50" s="9" t="s">
        <v>41</v>
      </c>
      <c r="B50" s="9"/>
      <c r="C50" s="9" t="s">
        <v>137</v>
      </c>
      <c r="D50" s="9" t="s">
        <v>138</v>
      </c>
      <c r="E50" s="9" t="s">
        <v>55</v>
      </c>
      <c r="F50" s="34">
        <v>144</v>
      </c>
      <c r="H50" s="34">
        <f>ROUND(F50*AE50,2)</f>
        <v>0</v>
      </c>
      <c r="I50" s="34">
        <f>J50-H50</f>
        <v>0</v>
      </c>
      <c r="J50" s="34">
        <f>ROUND(F50*G50,2)</f>
        <v>0</v>
      </c>
      <c r="K50" s="34">
        <v>1E-05</v>
      </c>
      <c r="L50" s="34">
        <f>F50*K50</f>
        <v>0.00144</v>
      </c>
      <c r="N50" s="35" t="s">
        <v>44</v>
      </c>
      <c r="O50" s="34">
        <f>IF(N50="5",I50,0)</f>
        <v>0</v>
      </c>
      <c r="Z50" s="34">
        <f>IF(AD50=0,J50,0)</f>
        <v>0</v>
      </c>
      <c r="AA50" s="34">
        <f>IF(AD50=15,J50,0)</f>
        <v>0</v>
      </c>
      <c r="AB50" s="34">
        <f>IF(AD50=21,J50,0)</f>
        <v>0</v>
      </c>
      <c r="AD50" s="34">
        <v>21</v>
      </c>
      <c r="AE50" s="34">
        <f>G50*0.633607442478611</f>
        <v>0</v>
      </c>
      <c r="AF50" s="34">
        <f>G50*(1-0.633607442478611)</f>
        <v>0</v>
      </c>
    </row>
    <row r="51" spans="1:37" ht="12.75">
      <c r="A51" s="37"/>
      <c r="B51" s="37"/>
      <c r="C51" s="38" t="s">
        <v>139</v>
      </c>
      <c r="D51" s="38" t="s">
        <v>140</v>
      </c>
      <c r="E51" s="38"/>
      <c r="F51" s="38"/>
      <c r="G51" s="38"/>
      <c r="H51" s="33">
        <f>SUM(H52:H66)</f>
        <v>0</v>
      </c>
      <c r="I51" s="33">
        <f>SUM(I52:I66)</f>
        <v>0</v>
      </c>
      <c r="J51" s="33">
        <f>H51+I51</f>
        <v>0</v>
      </c>
      <c r="K51" s="28"/>
      <c r="L51" s="33">
        <f>SUM(L52:L66)</f>
        <v>79.137595</v>
      </c>
      <c r="P51" s="33">
        <f>IF(Q51="PR",J51,SUM(O52:O66))</f>
        <v>0</v>
      </c>
      <c r="Q51" s="28" t="s">
        <v>43</v>
      </c>
      <c r="R51" s="33">
        <f>IF(Q51="HS",H51,0)</f>
        <v>0</v>
      </c>
      <c r="S51" s="33">
        <f>IF(Q51="HS",I51-P51,0)</f>
        <v>0</v>
      </c>
      <c r="T51" s="33">
        <f>IF(Q51="PS",H51,0)</f>
        <v>0</v>
      </c>
      <c r="U51" s="33">
        <f>IF(Q51="PS",I51-P51,0)</f>
        <v>0</v>
      </c>
      <c r="V51" s="33">
        <f>IF(Q51="MP",H51,0)</f>
        <v>0</v>
      </c>
      <c r="W51" s="33">
        <f>IF(Q51="MP",I51-P51,0)</f>
        <v>0</v>
      </c>
      <c r="X51" s="33">
        <f>IF(Q51="OM",H51,0)</f>
        <v>0</v>
      </c>
      <c r="Y51" s="28"/>
      <c r="AI51" s="33">
        <f>SUM(Z52:Z66)</f>
        <v>0</v>
      </c>
      <c r="AJ51" s="33">
        <f>SUM(AA52:AA66)</f>
        <v>0</v>
      </c>
      <c r="AK51" s="33">
        <f>SUM(AB52:AB66)</f>
        <v>0</v>
      </c>
    </row>
    <row r="52" spans="1:32" ht="12.75">
      <c r="A52" s="9" t="s">
        <v>141</v>
      </c>
      <c r="B52" s="9"/>
      <c r="C52" s="9" t="s">
        <v>142</v>
      </c>
      <c r="D52" s="9" t="s">
        <v>143</v>
      </c>
      <c r="E52" s="9" t="s">
        <v>47</v>
      </c>
      <c r="F52" s="34">
        <v>2035</v>
      </c>
      <c r="H52" s="34">
        <f>ROUND(F52*AE52,2)</f>
        <v>0</v>
      </c>
      <c r="I52" s="34">
        <f>J52-H52</f>
        <v>0</v>
      </c>
      <c r="J52" s="34">
        <f>ROUND(F52*G52,2)</f>
        <v>0</v>
      </c>
      <c r="K52" s="34">
        <v>0</v>
      </c>
      <c r="L52" s="34">
        <f>F52*K52</f>
        <v>0</v>
      </c>
      <c r="N52" s="35" t="s">
        <v>44</v>
      </c>
      <c r="O52" s="34">
        <f>IF(N52="5",I52,0)</f>
        <v>0</v>
      </c>
      <c r="Z52" s="34">
        <f>IF(AD52=0,J52,0)</f>
        <v>0</v>
      </c>
      <c r="AA52" s="34">
        <f>IF(AD52=15,J52,0)</f>
        <v>0</v>
      </c>
      <c r="AB52" s="34">
        <f>IF(AD52=21,J52,0)</f>
        <v>0</v>
      </c>
      <c r="AD52" s="34">
        <v>21</v>
      </c>
      <c r="AE52" s="34">
        <f>G52*0</f>
        <v>0</v>
      </c>
      <c r="AF52" s="34">
        <f>G52*(1-0)</f>
        <v>0</v>
      </c>
    </row>
    <row r="53" ht="48.75">
      <c r="D53" s="36" t="s">
        <v>144</v>
      </c>
    </row>
    <row r="54" spans="1:32" ht="12.75">
      <c r="A54" s="9" t="s">
        <v>145</v>
      </c>
      <c r="B54" s="9"/>
      <c r="C54" s="9" t="s">
        <v>146</v>
      </c>
      <c r="D54" s="9" t="s">
        <v>147</v>
      </c>
      <c r="E54" s="9" t="s">
        <v>47</v>
      </c>
      <c r="F54" s="34">
        <v>2035</v>
      </c>
      <c r="H54" s="34">
        <f>ROUND(F54*AE54,2)</f>
        <v>0</v>
      </c>
      <c r="I54" s="34">
        <f>J54-H54</f>
        <v>0</v>
      </c>
      <c r="J54" s="34">
        <f>ROUND(F54*G54,2)</f>
        <v>0</v>
      </c>
      <c r="K54" s="34">
        <v>0.01838</v>
      </c>
      <c r="L54" s="34">
        <f>F54*K54</f>
        <v>37.4033</v>
      </c>
      <c r="N54" s="35" t="s">
        <v>44</v>
      </c>
      <c r="O54" s="34">
        <f>IF(N54="5",I54,0)</f>
        <v>0</v>
      </c>
      <c r="Z54" s="34">
        <f>IF(AD54=0,J54,0)</f>
        <v>0</v>
      </c>
      <c r="AA54" s="34">
        <f>IF(AD54=15,J54,0)</f>
        <v>0</v>
      </c>
      <c r="AB54" s="34">
        <f>IF(AD54=21,J54,0)</f>
        <v>0</v>
      </c>
      <c r="AD54" s="34">
        <v>21</v>
      </c>
      <c r="AE54" s="34">
        <f>G54*0.000653167864141084</f>
        <v>0</v>
      </c>
      <c r="AF54" s="34">
        <f>G54*(1-0.000653167864141084)</f>
        <v>0</v>
      </c>
    </row>
    <row r="55" ht="36.75">
      <c r="D55" s="36" t="s">
        <v>148</v>
      </c>
    </row>
    <row r="56" spans="1:32" ht="12.75">
      <c r="A56" s="9" t="s">
        <v>149</v>
      </c>
      <c r="B56" s="9"/>
      <c r="C56" s="9" t="s">
        <v>150</v>
      </c>
      <c r="D56" s="9" t="s">
        <v>151</v>
      </c>
      <c r="E56" s="9" t="s">
        <v>152</v>
      </c>
      <c r="F56" s="34">
        <v>38</v>
      </c>
      <c r="H56" s="34">
        <f>ROUND(F56*AE56,2)</f>
        <v>0</v>
      </c>
      <c r="I56" s="34">
        <f>J56-H56</f>
        <v>0</v>
      </c>
      <c r="J56" s="34">
        <f>ROUND(F56*G56,2)</f>
        <v>0</v>
      </c>
      <c r="K56" s="34">
        <v>0</v>
      </c>
      <c r="L56" s="34">
        <f>F56*K56</f>
        <v>0</v>
      </c>
      <c r="N56" s="35" t="s">
        <v>65</v>
      </c>
      <c r="O56" s="34">
        <f>IF(N56="5",I56,0)</f>
        <v>0</v>
      </c>
      <c r="Z56" s="34">
        <f>IF(AD56=0,J56,0)</f>
        <v>0</v>
      </c>
      <c r="AA56" s="34">
        <f>IF(AD56=15,J56,0)</f>
        <v>0</v>
      </c>
      <c r="AB56" s="34">
        <f>IF(AD56=21,J56,0)</f>
        <v>0</v>
      </c>
      <c r="AD56" s="34">
        <v>21</v>
      </c>
      <c r="AE56" s="34">
        <f>G56*0</f>
        <v>0</v>
      </c>
      <c r="AF56" s="34">
        <f>G56*(1-0)</f>
        <v>0</v>
      </c>
    </row>
    <row r="57" ht="24.75">
      <c r="D57" s="36" t="s">
        <v>153</v>
      </c>
    </row>
    <row r="58" spans="1:32" ht="12.75">
      <c r="A58" s="9" t="s">
        <v>154</v>
      </c>
      <c r="B58" s="9"/>
      <c r="C58" s="9" t="s">
        <v>155</v>
      </c>
      <c r="D58" s="9" t="s">
        <v>156</v>
      </c>
      <c r="E58" s="9" t="s">
        <v>47</v>
      </c>
      <c r="F58" s="34">
        <v>2035</v>
      </c>
      <c r="H58" s="34">
        <f>ROUND(F58*AE58,2)</f>
        <v>0</v>
      </c>
      <c r="I58" s="34">
        <f>J58-H58</f>
        <v>0</v>
      </c>
      <c r="J58" s="34">
        <f>ROUND(F58*G58,2)</f>
        <v>0</v>
      </c>
      <c r="K58" s="34">
        <v>0.00071</v>
      </c>
      <c r="L58" s="34">
        <f>F58*K58</f>
        <v>1.44485</v>
      </c>
      <c r="N58" s="35" t="s">
        <v>44</v>
      </c>
      <c r="O58" s="34">
        <f>IF(N58="5",I58,0)</f>
        <v>0</v>
      </c>
      <c r="Z58" s="34">
        <f>IF(AD58=0,J58,0)</f>
        <v>0</v>
      </c>
      <c r="AA58" s="34">
        <f>IF(AD58=15,J58,0)</f>
        <v>0</v>
      </c>
      <c r="AB58" s="34">
        <f>IF(AD58=21,J58,0)</f>
        <v>0</v>
      </c>
      <c r="AD58" s="34">
        <v>21</v>
      </c>
      <c r="AE58" s="34">
        <f>G58*0.919702865228157</f>
        <v>0</v>
      </c>
      <c r="AF58" s="34">
        <f>G58*(1-0.919702865228157)</f>
        <v>0</v>
      </c>
    </row>
    <row r="59" ht="24.75">
      <c r="D59" s="36" t="s">
        <v>157</v>
      </c>
    </row>
    <row r="60" spans="1:32" ht="12.75">
      <c r="A60" s="9" t="s">
        <v>158</v>
      </c>
      <c r="B60" s="9"/>
      <c r="C60" s="9" t="s">
        <v>142</v>
      </c>
      <c r="D60" s="9" t="s">
        <v>159</v>
      </c>
      <c r="E60" s="9" t="s">
        <v>47</v>
      </c>
      <c r="F60" s="34">
        <v>2110.5</v>
      </c>
      <c r="H60" s="34">
        <f>ROUND(F60*AE60,2)</f>
        <v>0</v>
      </c>
      <c r="I60" s="34">
        <f>J60-H60</f>
        <v>0</v>
      </c>
      <c r="J60" s="34">
        <f>ROUND(F60*G60,2)</f>
        <v>0</v>
      </c>
      <c r="K60" s="34">
        <v>0</v>
      </c>
      <c r="L60" s="34">
        <f>F60*K60</f>
        <v>0</v>
      </c>
      <c r="N60" s="35" t="s">
        <v>44</v>
      </c>
      <c r="O60" s="34">
        <f>IF(N60="5",I60,0)</f>
        <v>0</v>
      </c>
      <c r="Z60" s="34">
        <f>IF(AD60=0,J60,0)</f>
        <v>0</v>
      </c>
      <c r="AA60" s="34">
        <f>IF(AD60=15,J60,0)</f>
        <v>0</v>
      </c>
      <c r="AB60" s="34">
        <f>IF(AD60=21,J60,0)</f>
        <v>0</v>
      </c>
      <c r="AD60" s="34">
        <v>21</v>
      </c>
      <c r="AE60" s="34">
        <f>G60*0</f>
        <v>0</v>
      </c>
      <c r="AF60" s="34">
        <f>G60*(1-0)</f>
        <v>0</v>
      </c>
    </row>
    <row r="61" ht="36.75">
      <c r="D61" s="36" t="s">
        <v>160</v>
      </c>
    </row>
    <row r="62" spans="1:32" ht="12.75">
      <c r="A62" s="9" t="s">
        <v>161</v>
      </c>
      <c r="B62" s="9"/>
      <c r="C62" s="9" t="s">
        <v>146</v>
      </c>
      <c r="D62" s="9" t="s">
        <v>162</v>
      </c>
      <c r="E62" s="9" t="s">
        <v>47</v>
      </c>
      <c r="F62" s="34">
        <v>2110.5</v>
      </c>
      <c r="H62" s="34">
        <f>ROUND(F62*AE62,2)</f>
        <v>0</v>
      </c>
      <c r="I62" s="34">
        <f>J62-H62</f>
        <v>0</v>
      </c>
      <c r="J62" s="34">
        <f>ROUND(F62*G62,2)</f>
        <v>0</v>
      </c>
      <c r="K62" s="34">
        <v>0.01838</v>
      </c>
      <c r="L62" s="34">
        <f>F62*K62</f>
        <v>38.79099</v>
      </c>
      <c r="N62" s="35" t="s">
        <v>44</v>
      </c>
      <c r="O62" s="34">
        <f>IF(N62="5",I62,0)</f>
        <v>0</v>
      </c>
      <c r="Z62" s="34">
        <f>IF(AD62=0,J62,0)</f>
        <v>0</v>
      </c>
      <c r="AA62" s="34">
        <f>IF(AD62=15,J62,0)</f>
        <v>0</v>
      </c>
      <c r="AB62" s="34">
        <f>IF(AD62=21,J62,0)</f>
        <v>0</v>
      </c>
      <c r="AD62" s="34">
        <v>21</v>
      </c>
      <c r="AE62" s="34">
        <f>G62*0.000653167864141084</f>
        <v>0</v>
      </c>
      <c r="AF62" s="34">
        <f>G62*(1-0.000653167864141084)</f>
        <v>0</v>
      </c>
    </row>
    <row r="63" ht="24.75">
      <c r="D63" s="36" t="s">
        <v>163</v>
      </c>
    </row>
    <row r="64" spans="1:32" ht="12.75">
      <c r="A64" s="9" t="s">
        <v>164</v>
      </c>
      <c r="B64" s="9"/>
      <c r="C64" s="9" t="s">
        <v>150</v>
      </c>
      <c r="D64" s="9" t="s">
        <v>165</v>
      </c>
      <c r="E64" s="9" t="s">
        <v>152</v>
      </c>
      <c r="F64" s="34">
        <v>40</v>
      </c>
      <c r="H64" s="34">
        <f>ROUND(F64*AE64,2)</f>
        <v>0</v>
      </c>
      <c r="I64" s="34">
        <f>J64-H64</f>
        <v>0</v>
      </c>
      <c r="J64" s="34">
        <f>ROUND(F64*G64,2)</f>
        <v>0</v>
      </c>
      <c r="K64" s="34">
        <v>0</v>
      </c>
      <c r="L64" s="34">
        <f>F64*K64</f>
        <v>0</v>
      </c>
      <c r="N64" s="35" t="s">
        <v>65</v>
      </c>
      <c r="O64" s="34">
        <f>IF(N64="5",I64,0)</f>
        <v>0</v>
      </c>
      <c r="Z64" s="34">
        <f>IF(AD64=0,J64,0)</f>
        <v>0</v>
      </c>
      <c r="AA64" s="34">
        <f>IF(AD64=15,J64,0)</f>
        <v>0</v>
      </c>
      <c r="AB64" s="34">
        <f>IF(AD64=21,J64,0)</f>
        <v>0</v>
      </c>
      <c r="AD64" s="34">
        <v>21</v>
      </c>
      <c r="AE64" s="34">
        <f>G64*0</f>
        <v>0</v>
      </c>
      <c r="AF64" s="34">
        <f>G64*(1-0)</f>
        <v>0</v>
      </c>
    </row>
    <row r="65" ht="12.75">
      <c r="D65" s="36" t="s">
        <v>166</v>
      </c>
    </row>
    <row r="66" spans="1:32" ht="12.75">
      <c r="A66" s="9" t="s">
        <v>167</v>
      </c>
      <c r="B66" s="9"/>
      <c r="C66" s="9" t="s">
        <v>155</v>
      </c>
      <c r="D66" s="9" t="s">
        <v>168</v>
      </c>
      <c r="E66" s="9" t="s">
        <v>47</v>
      </c>
      <c r="F66" s="34">
        <v>2110.5</v>
      </c>
      <c r="H66" s="34">
        <f>ROUND(F66*AE66,2)</f>
        <v>0</v>
      </c>
      <c r="I66" s="34">
        <f>J66-H66</f>
        <v>0</v>
      </c>
      <c r="J66" s="34">
        <f>ROUND(F66*G66,2)</f>
        <v>0</v>
      </c>
      <c r="K66" s="34">
        <v>0.00071</v>
      </c>
      <c r="L66" s="34">
        <f>F66*K66</f>
        <v>1.498455</v>
      </c>
      <c r="N66" s="35" t="s">
        <v>44</v>
      </c>
      <c r="O66" s="34">
        <f>IF(N66="5",I66,0)</f>
        <v>0</v>
      </c>
      <c r="Z66" s="34">
        <f>IF(AD66=0,J66,0)</f>
        <v>0</v>
      </c>
      <c r="AA66" s="34">
        <f>IF(AD66=15,J66,0)</f>
        <v>0</v>
      </c>
      <c r="AB66" s="34">
        <f>IF(AD66=21,J66,0)</f>
        <v>0</v>
      </c>
      <c r="AD66" s="34">
        <v>21</v>
      </c>
      <c r="AE66" s="34">
        <f>G66*0.919702865228157</f>
        <v>0</v>
      </c>
      <c r="AF66" s="34">
        <f>G66*(1-0.919702865228157)</f>
        <v>0</v>
      </c>
    </row>
    <row r="67" ht="12.75">
      <c r="D67" s="36" t="s">
        <v>169</v>
      </c>
    </row>
    <row r="68" spans="1:37" ht="12.75">
      <c r="A68" s="37"/>
      <c r="B68" s="37"/>
      <c r="C68" s="38" t="s">
        <v>170</v>
      </c>
      <c r="D68" s="38" t="s">
        <v>171</v>
      </c>
      <c r="E68" s="38"/>
      <c r="F68" s="38"/>
      <c r="G68" s="38"/>
      <c r="H68" s="33">
        <f>SUM(H69:H71)</f>
        <v>0</v>
      </c>
      <c r="I68" s="33">
        <f>SUM(I69:I71)</f>
        <v>0</v>
      </c>
      <c r="J68" s="33">
        <f>H68+I68</f>
        <v>0</v>
      </c>
      <c r="K68" s="28"/>
      <c r="L68" s="33">
        <f>SUM(L69:L71)</f>
        <v>0</v>
      </c>
      <c r="P68" s="33">
        <f>IF(Q68="PR",J68,SUM(O69:O71))</f>
        <v>0</v>
      </c>
      <c r="Q68" s="28" t="s">
        <v>43</v>
      </c>
      <c r="R68" s="33">
        <f>IF(Q68="HS",H68,0)</f>
        <v>0</v>
      </c>
      <c r="S68" s="33">
        <f>IF(Q68="HS",I68-P68,0)</f>
        <v>0</v>
      </c>
      <c r="T68" s="33">
        <f>IF(Q68="PS",H68,0)</f>
        <v>0</v>
      </c>
      <c r="U68" s="33">
        <f>IF(Q68="PS",I68-P68,0)</f>
        <v>0</v>
      </c>
      <c r="V68" s="33">
        <f>IF(Q68="MP",H68,0)</f>
        <v>0</v>
      </c>
      <c r="W68" s="33">
        <f>IF(Q68="MP",I68-P68,0)</f>
        <v>0</v>
      </c>
      <c r="X68" s="33">
        <f>IF(Q68="OM",H68,0)</f>
        <v>0</v>
      </c>
      <c r="Y68" s="28"/>
      <c r="AI68" s="33">
        <f>SUM(Z69:Z71)</f>
        <v>0</v>
      </c>
      <c r="AJ68" s="33">
        <f>SUM(AA69:AA71)</f>
        <v>0</v>
      </c>
      <c r="AK68" s="33">
        <f>SUM(AB69:AB71)</f>
        <v>0</v>
      </c>
    </row>
    <row r="69" spans="1:32" ht="12.75">
      <c r="A69" s="9" t="s">
        <v>172</v>
      </c>
      <c r="B69" s="9"/>
      <c r="C69" s="9" t="s">
        <v>173</v>
      </c>
      <c r="D69" s="9" t="s">
        <v>174</v>
      </c>
      <c r="E69" s="9" t="s">
        <v>152</v>
      </c>
      <c r="F69" s="34">
        <v>80.86319</v>
      </c>
      <c r="H69" s="34">
        <f>ROUND(F69*AE69,2)</f>
        <v>0</v>
      </c>
      <c r="I69" s="34">
        <f>J69-H69</f>
        <v>0</v>
      </c>
      <c r="J69" s="34">
        <f>ROUND(F69*G69,2)</f>
        <v>0</v>
      </c>
      <c r="K69" s="34">
        <v>0</v>
      </c>
      <c r="L69" s="34">
        <f>F69*K69</f>
        <v>0</v>
      </c>
      <c r="N69" s="35" t="s">
        <v>65</v>
      </c>
      <c r="O69" s="34">
        <f>IF(N69="5",I69,0)</f>
        <v>0</v>
      </c>
      <c r="Z69" s="34">
        <f>IF(AD69=0,J69,0)</f>
        <v>0</v>
      </c>
      <c r="AA69" s="34">
        <f>IF(AD69=15,J69,0)</f>
        <v>0</v>
      </c>
      <c r="AB69" s="34">
        <f>IF(AD69=21,J69,0)</f>
        <v>0</v>
      </c>
      <c r="AD69" s="34">
        <v>21</v>
      </c>
      <c r="AE69" s="34">
        <f>G69*0</f>
        <v>0</v>
      </c>
      <c r="AF69" s="34">
        <f>G69*(1-0)</f>
        <v>0</v>
      </c>
    </row>
    <row r="70" spans="1:32" ht="12.75">
      <c r="A70" s="9" t="s">
        <v>175</v>
      </c>
      <c r="B70" s="9"/>
      <c r="C70" s="9" t="s">
        <v>176</v>
      </c>
      <c r="D70" s="9" t="s">
        <v>177</v>
      </c>
      <c r="E70" s="9" t="s">
        <v>152</v>
      </c>
      <c r="F70" s="34">
        <v>39.13646</v>
      </c>
      <c r="H70" s="34">
        <f>ROUND(F70*AE70,2)</f>
        <v>0</v>
      </c>
      <c r="I70" s="34">
        <f>J70-H70</f>
        <v>0</v>
      </c>
      <c r="J70" s="34">
        <f>ROUND(F70*G70,2)</f>
        <v>0</v>
      </c>
      <c r="K70" s="34">
        <v>0</v>
      </c>
      <c r="L70" s="34">
        <f>F70*K70</f>
        <v>0</v>
      </c>
      <c r="N70" s="35" t="s">
        <v>65</v>
      </c>
      <c r="O70" s="34">
        <f>IF(N70="5",I70,0)</f>
        <v>0</v>
      </c>
      <c r="Z70" s="34">
        <f>IF(AD70=0,J70,0)</f>
        <v>0</v>
      </c>
      <c r="AA70" s="34">
        <f>IF(AD70=15,J70,0)</f>
        <v>0</v>
      </c>
      <c r="AB70" s="34">
        <f>IF(AD70=21,J70,0)</f>
        <v>0</v>
      </c>
      <c r="AD70" s="34">
        <v>21</v>
      </c>
      <c r="AE70" s="34">
        <f>G70*0</f>
        <v>0</v>
      </c>
      <c r="AF70" s="34">
        <f>G70*(1-0)</f>
        <v>0</v>
      </c>
    </row>
    <row r="71" spans="1:32" ht="12.75">
      <c r="A71" s="39" t="s">
        <v>178</v>
      </c>
      <c r="B71" s="39"/>
      <c r="C71" s="39" t="s">
        <v>179</v>
      </c>
      <c r="D71" s="39" t="s">
        <v>180</v>
      </c>
      <c r="E71" s="39" t="s">
        <v>152</v>
      </c>
      <c r="F71" s="40">
        <v>780</v>
      </c>
      <c r="G71" s="41"/>
      <c r="H71" s="40">
        <f>ROUND(F71*AE71,2)</f>
        <v>0</v>
      </c>
      <c r="I71" s="40">
        <f>J71-H71</f>
        <v>0</v>
      </c>
      <c r="J71" s="40">
        <f>ROUND(F71*G71,2)</f>
        <v>0</v>
      </c>
      <c r="K71" s="40">
        <v>0</v>
      </c>
      <c r="L71" s="40">
        <f>F71*K71</f>
        <v>0</v>
      </c>
      <c r="N71" s="35" t="s">
        <v>65</v>
      </c>
      <c r="O71" s="34">
        <f>IF(N71="5",I71,0)</f>
        <v>0</v>
      </c>
      <c r="Z71" s="34">
        <f>IF(AD71=0,J71,0)</f>
        <v>0</v>
      </c>
      <c r="AA71" s="34">
        <f>IF(AD71=15,J71,0)</f>
        <v>0</v>
      </c>
      <c r="AB71" s="34">
        <f>IF(AD71=21,J71,0)</f>
        <v>0</v>
      </c>
      <c r="AD71" s="34">
        <v>21</v>
      </c>
      <c r="AE71" s="34">
        <f>G71*0</f>
        <v>0</v>
      </c>
      <c r="AF71" s="34">
        <f>G71*(1-0)</f>
        <v>0</v>
      </c>
    </row>
    <row r="72" spans="1:28" ht="12.75">
      <c r="A72" s="42"/>
      <c r="B72" s="42"/>
      <c r="C72" s="42"/>
      <c r="D72" s="42"/>
      <c r="E72" s="42"/>
      <c r="F72" s="42"/>
      <c r="G72" s="42"/>
      <c r="H72" s="4" t="s">
        <v>181</v>
      </c>
      <c r="I72" s="4"/>
      <c r="J72" s="43">
        <f>J12+J15+J20+J32+J36+J39+J42+J46+J49+J51+J68</f>
        <v>0</v>
      </c>
      <c r="K72" s="42"/>
      <c r="L72" s="42"/>
      <c r="Z72" s="44">
        <f>SUM(Z13:Z71)</f>
        <v>0</v>
      </c>
      <c r="AA72" s="44">
        <f>SUM(AA13:AA71)</f>
        <v>0</v>
      </c>
      <c r="AB72" s="44">
        <f>SUM(AB13:AB71)</f>
        <v>0</v>
      </c>
    </row>
  </sheetData>
  <sheetProtection selectLockedCells="1" selectUnlockedCells="1"/>
  <mergeCells count="39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5:G15"/>
    <mergeCell ref="D20:G20"/>
    <mergeCell ref="D32:G32"/>
    <mergeCell ref="D36:G36"/>
    <mergeCell ref="D39:G39"/>
    <mergeCell ref="D42:G42"/>
    <mergeCell ref="D46:G46"/>
    <mergeCell ref="D49:G49"/>
    <mergeCell ref="D51:G51"/>
    <mergeCell ref="D68:G68"/>
    <mergeCell ref="H72:I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</cols>
  <sheetData>
    <row r="1" spans="1:7" ht="21.75" customHeight="1">
      <c r="A1" s="2" t="s">
        <v>182</v>
      </c>
      <c r="B1" s="2"/>
      <c r="C1" s="2"/>
      <c r="D1" s="2"/>
      <c r="E1" s="2"/>
      <c r="F1" s="2"/>
      <c r="G1" s="41"/>
    </row>
    <row r="2" spans="1:8" ht="12.75">
      <c r="A2" s="3" t="s">
        <v>1</v>
      </c>
      <c r="B2" s="4" t="s">
        <v>2</v>
      </c>
      <c r="C2" s="4"/>
      <c r="D2" s="5" t="s">
        <v>4</v>
      </c>
      <c r="E2" s="6"/>
      <c r="F2" s="6"/>
      <c r="G2" s="6"/>
      <c r="H2" s="7"/>
    </row>
    <row r="3" spans="1:8" ht="12.75">
      <c r="A3" s="3"/>
      <c r="B3" s="4"/>
      <c r="C3" s="4"/>
      <c r="D3" s="5"/>
      <c r="E3" s="5"/>
      <c r="F3" s="6"/>
      <c r="G3" s="6"/>
      <c r="H3" s="7"/>
    </row>
    <row r="4" spans="1:8" ht="12.75">
      <c r="A4" s="8" t="s">
        <v>5</v>
      </c>
      <c r="B4" s="9" t="s">
        <v>6</v>
      </c>
      <c r="C4" s="9"/>
      <c r="D4" s="9" t="s">
        <v>9</v>
      </c>
      <c r="E4" s="10"/>
      <c r="F4" s="10"/>
      <c r="G4" s="10"/>
      <c r="H4" s="7"/>
    </row>
    <row r="5" spans="1:8" ht="12.75">
      <c r="A5" s="8"/>
      <c r="B5" s="9"/>
      <c r="C5" s="9"/>
      <c r="D5" s="9"/>
      <c r="E5" s="9"/>
      <c r="F5" s="10"/>
      <c r="G5" s="10"/>
      <c r="H5" s="7"/>
    </row>
    <row r="6" spans="1:8" ht="12.75">
      <c r="A6" s="8" t="s">
        <v>10</v>
      </c>
      <c r="B6" s="9" t="s">
        <v>11</v>
      </c>
      <c r="C6" s="9"/>
      <c r="D6" s="9" t="s">
        <v>13</v>
      </c>
      <c r="E6" s="10" t="s">
        <v>14</v>
      </c>
      <c r="F6" s="10"/>
      <c r="G6" s="10"/>
      <c r="H6" s="7"/>
    </row>
    <row r="7" spans="1:8" ht="12.75">
      <c r="A7" s="8"/>
      <c r="B7" s="9"/>
      <c r="C7" s="9"/>
      <c r="D7" s="9"/>
      <c r="E7" s="9"/>
      <c r="F7" s="10"/>
      <c r="G7" s="10"/>
      <c r="H7" s="7"/>
    </row>
    <row r="8" spans="1:8" ht="12.75">
      <c r="A8" s="12" t="s">
        <v>17</v>
      </c>
      <c r="B8" s="13" t="s">
        <v>18</v>
      </c>
      <c r="C8" s="13"/>
      <c r="D8" s="13" t="s">
        <v>16</v>
      </c>
      <c r="E8" s="45">
        <v>43075</v>
      </c>
      <c r="F8" s="45"/>
      <c r="G8" s="45"/>
      <c r="H8" s="7"/>
    </row>
    <row r="9" spans="1:8" ht="12.75">
      <c r="A9" s="12"/>
      <c r="B9" s="13"/>
      <c r="C9" s="13"/>
      <c r="D9" s="13"/>
      <c r="E9" s="13"/>
      <c r="F9" s="45"/>
      <c r="G9" s="45"/>
      <c r="H9" s="7"/>
    </row>
    <row r="10" spans="1:8" ht="12.75">
      <c r="A10" s="46" t="s">
        <v>23</v>
      </c>
      <c r="B10" s="47" t="s">
        <v>24</v>
      </c>
      <c r="C10" s="48" t="s">
        <v>183</v>
      </c>
      <c r="D10" s="49" t="s">
        <v>184</v>
      </c>
      <c r="E10" s="49" t="s">
        <v>185</v>
      </c>
      <c r="F10" s="49" t="s">
        <v>186</v>
      </c>
      <c r="G10" s="50" t="s">
        <v>187</v>
      </c>
      <c r="H10" s="20"/>
    </row>
    <row r="11" spans="1:9" ht="12.75">
      <c r="A11" s="51"/>
      <c r="B11" s="51" t="s">
        <v>41</v>
      </c>
      <c r="C11" s="51" t="s">
        <v>42</v>
      </c>
      <c r="D11" s="52"/>
      <c r="E11" s="52"/>
      <c r="F11" s="53">
        <f>D11+E11</f>
        <v>0</v>
      </c>
      <c r="G11" s="53">
        <v>0</v>
      </c>
      <c r="H11" s="34" t="s">
        <v>188</v>
      </c>
      <c r="I11" s="34">
        <f>IF(H11="T",0,F11)</f>
        <v>0</v>
      </c>
    </row>
    <row r="12" spans="1:9" ht="12.75">
      <c r="A12" s="9"/>
      <c r="B12" s="9" t="s">
        <v>49</v>
      </c>
      <c r="C12" s="9" t="s">
        <v>50</v>
      </c>
      <c r="F12" s="34">
        <f>D12+E12</f>
        <v>0</v>
      </c>
      <c r="G12" s="34">
        <v>0.1305</v>
      </c>
      <c r="H12" s="34" t="s">
        <v>188</v>
      </c>
      <c r="I12" s="34">
        <f>IF(H12="T",0,F12)</f>
        <v>0</v>
      </c>
    </row>
    <row r="13" spans="1:9" ht="12.75">
      <c r="A13" s="9"/>
      <c r="B13" s="9" t="s">
        <v>68</v>
      </c>
      <c r="C13" s="9" t="s">
        <v>69</v>
      </c>
      <c r="F13" s="34">
        <f>D13+E13</f>
        <v>0</v>
      </c>
      <c r="G13" s="34">
        <v>22.2672</v>
      </c>
      <c r="H13" s="34" t="s">
        <v>188</v>
      </c>
      <c r="I13" s="34">
        <f>IF(H13="T",0,F13)</f>
        <v>0</v>
      </c>
    </row>
    <row r="14" spans="1:9" ht="12.75">
      <c r="A14" s="9"/>
      <c r="B14" s="9" t="s">
        <v>91</v>
      </c>
      <c r="C14" s="9" t="s">
        <v>92</v>
      </c>
      <c r="F14" s="34">
        <f>D14+E14</f>
        <v>0</v>
      </c>
      <c r="G14" s="34">
        <v>20.239</v>
      </c>
      <c r="H14" s="34" t="s">
        <v>188</v>
      </c>
      <c r="I14" s="34">
        <f>IF(H14="T",0,F14)</f>
        <v>0</v>
      </c>
    </row>
    <row r="15" spans="1:9" ht="12.75">
      <c r="A15" s="9"/>
      <c r="B15" s="9" t="s">
        <v>101</v>
      </c>
      <c r="C15" s="9" t="s">
        <v>102</v>
      </c>
      <c r="F15" s="34">
        <f>D15+E15</f>
        <v>0</v>
      </c>
      <c r="G15" s="34">
        <v>0.03528</v>
      </c>
      <c r="H15" s="34" t="s">
        <v>188</v>
      </c>
      <c r="I15" s="34">
        <f>IF(H15="T",0,F15)</f>
        <v>0</v>
      </c>
    </row>
    <row r="16" spans="1:9" ht="12.75">
      <c r="A16" s="9"/>
      <c r="B16" s="9" t="s">
        <v>108</v>
      </c>
      <c r="C16" s="9" t="s">
        <v>109</v>
      </c>
      <c r="F16" s="34">
        <f>D16+E16</f>
        <v>0</v>
      </c>
      <c r="G16" s="34">
        <v>1.512</v>
      </c>
      <c r="H16" s="34" t="s">
        <v>188</v>
      </c>
      <c r="I16" s="34">
        <f>IF(H16="T",0,F16)</f>
        <v>0</v>
      </c>
    </row>
    <row r="17" spans="1:9" ht="12.75">
      <c r="A17" s="9"/>
      <c r="B17" s="9" t="s">
        <v>116</v>
      </c>
      <c r="C17" s="9" t="s">
        <v>117</v>
      </c>
      <c r="F17" s="34">
        <f>D17+E17</f>
        <v>0</v>
      </c>
      <c r="G17" s="34">
        <v>0.2604</v>
      </c>
      <c r="H17" s="34" t="s">
        <v>188</v>
      </c>
      <c r="I17" s="34">
        <f>IF(H17="T",0,F17)</f>
        <v>0</v>
      </c>
    </row>
    <row r="18" spans="1:9" ht="12.75">
      <c r="A18" s="9"/>
      <c r="B18" s="9" t="s">
        <v>128</v>
      </c>
      <c r="C18" s="9" t="s">
        <v>129</v>
      </c>
      <c r="F18" s="34">
        <f>D18+E18</f>
        <v>0</v>
      </c>
      <c r="G18" s="34">
        <v>0.25</v>
      </c>
      <c r="H18" s="34" t="s">
        <v>188</v>
      </c>
      <c r="I18" s="34">
        <f>IF(H18="T",0,F18)</f>
        <v>0</v>
      </c>
    </row>
    <row r="19" spans="1:9" ht="12.75">
      <c r="A19" s="9"/>
      <c r="B19" s="9" t="s">
        <v>135</v>
      </c>
      <c r="C19" s="9" t="s">
        <v>136</v>
      </c>
      <c r="F19" s="34">
        <f>D19+E19</f>
        <v>0</v>
      </c>
      <c r="G19" s="34">
        <v>0.00144</v>
      </c>
      <c r="H19" s="34" t="s">
        <v>188</v>
      </c>
      <c r="I19" s="34">
        <f>IF(H19="T",0,F19)</f>
        <v>0</v>
      </c>
    </row>
    <row r="20" spans="1:9" ht="12.75">
      <c r="A20" s="9"/>
      <c r="B20" s="9" t="s">
        <v>139</v>
      </c>
      <c r="C20" s="9" t="s">
        <v>140</v>
      </c>
      <c r="F20" s="34">
        <f>D20+E20</f>
        <v>0</v>
      </c>
      <c r="G20" s="34">
        <v>79.1376</v>
      </c>
      <c r="H20" s="34" t="s">
        <v>188</v>
      </c>
      <c r="I20" s="34">
        <f>IF(H20="T",0,F20)</f>
        <v>0</v>
      </c>
    </row>
    <row r="21" spans="1:9" ht="12.75">
      <c r="A21" s="9"/>
      <c r="B21" s="9" t="s">
        <v>170</v>
      </c>
      <c r="C21" s="9" t="s">
        <v>171</v>
      </c>
      <c r="F21" s="34">
        <f>D21+E21</f>
        <v>0</v>
      </c>
      <c r="G21" s="34">
        <v>0</v>
      </c>
      <c r="H21" s="34" t="s">
        <v>188</v>
      </c>
      <c r="I21" s="34">
        <f>IF(H21="T",0,F21)</f>
        <v>0</v>
      </c>
    </row>
    <row r="23" spans="5:6" ht="12.75">
      <c r="E23" s="54" t="s">
        <v>181</v>
      </c>
      <c r="F23" s="44">
        <f>SUM(I11:I21)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11.421875" defaultRowHeight="12.75"/>
  <cols>
    <col min="1" max="2" width="9.140625" style="1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</cols>
  <sheetData>
    <row r="1" spans="1:7" ht="21.75" customHeight="1">
      <c r="A1" s="2" t="s">
        <v>189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 t="s">
        <v>2</v>
      </c>
      <c r="D2" s="4"/>
      <c r="E2" s="5" t="s">
        <v>4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5</v>
      </c>
      <c r="B4" s="8"/>
      <c r="C4" s="9" t="s">
        <v>6</v>
      </c>
      <c r="D4" s="9"/>
      <c r="E4" s="9" t="s">
        <v>9</v>
      </c>
      <c r="F4" s="10"/>
      <c r="G4" s="10"/>
      <c r="H4" s="7"/>
    </row>
    <row r="5" spans="1:8" ht="12.75">
      <c r="A5" s="8"/>
      <c r="B5" s="8"/>
      <c r="C5" s="9"/>
      <c r="D5" s="9"/>
      <c r="E5" s="9"/>
      <c r="F5" s="9"/>
      <c r="G5" s="10"/>
      <c r="H5" s="7"/>
    </row>
    <row r="6" spans="1:8" ht="12.75">
      <c r="A6" s="8" t="s">
        <v>10</v>
      </c>
      <c r="B6" s="8"/>
      <c r="C6" s="9" t="s">
        <v>11</v>
      </c>
      <c r="D6" s="9"/>
      <c r="E6" s="9" t="s">
        <v>13</v>
      </c>
      <c r="F6" s="10" t="s">
        <v>14</v>
      </c>
      <c r="G6" s="10"/>
      <c r="H6" s="7"/>
    </row>
    <row r="7" spans="1:8" ht="12.75">
      <c r="A7" s="8"/>
      <c r="B7" s="8"/>
      <c r="C7" s="9"/>
      <c r="D7" s="9"/>
      <c r="E7" s="9"/>
      <c r="F7" s="9"/>
      <c r="G7" s="10"/>
      <c r="H7" s="7"/>
    </row>
    <row r="8" spans="1:8" ht="12.75">
      <c r="A8" s="12" t="s">
        <v>17</v>
      </c>
      <c r="B8" s="12"/>
      <c r="C8" s="13" t="s">
        <v>18</v>
      </c>
      <c r="D8" s="13"/>
      <c r="E8" s="13" t="s">
        <v>16</v>
      </c>
      <c r="F8" s="45">
        <v>43075</v>
      </c>
      <c r="G8" s="45"/>
      <c r="H8" s="7"/>
    </row>
    <row r="9" spans="1:8" ht="12.75">
      <c r="A9" s="12"/>
      <c r="B9" s="12"/>
      <c r="C9" s="13"/>
      <c r="D9" s="13"/>
      <c r="E9" s="13"/>
      <c r="F9" s="13"/>
      <c r="G9" s="45"/>
      <c r="H9" s="7"/>
    </row>
    <row r="10" spans="1:8" ht="12.75">
      <c r="A10" s="47" t="s">
        <v>22</v>
      </c>
      <c r="B10" s="48" t="s">
        <v>23</v>
      </c>
      <c r="C10" s="48" t="s">
        <v>24</v>
      </c>
      <c r="D10" s="48" t="s">
        <v>25</v>
      </c>
      <c r="E10" s="48" t="s">
        <v>26</v>
      </c>
      <c r="F10" s="48" t="s">
        <v>190</v>
      </c>
      <c r="G10" s="55" t="s">
        <v>27</v>
      </c>
      <c r="H10" s="20"/>
    </row>
    <row r="11" spans="1:7" ht="12.75">
      <c r="A11" s="52"/>
      <c r="B11" s="52"/>
      <c r="C11" s="52"/>
      <c r="D11" s="52"/>
      <c r="E11" s="52"/>
      <c r="F11" s="52"/>
      <c r="G11" s="52"/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23.140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3.7109375" style="1" customWidth="1"/>
    <col min="9" max="9" width="22.421875" style="1" customWidth="1"/>
  </cols>
  <sheetData>
    <row r="1" spans="1:9" ht="28.5" customHeight="1">
      <c r="A1" s="56" t="s">
        <v>191</v>
      </c>
      <c r="B1" s="56"/>
      <c r="C1" s="56"/>
      <c r="D1" s="56"/>
      <c r="E1" s="56"/>
      <c r="F1" s="56"/>
      <c r="G1" s="56"/>
      <c r="H1" s="56"/>
      <c r="I1" s="56"/>
    </row>
    <row r="2" spans="1:10" ht="12.75">
      <c r="A2" s="3" t="s">
        <v>1</v>
      </c>
      <c r="B2" s="3"/>
      <c r="C2" s="4" t="s">
        <v>2</v>
      </c>
      <c r="D2" s="4"/>
      <c r="E2" s="5" t="s">
        <v>4</v>
      </c>
      <c r="F2" s="5"/>
      <c r="G2" s="5"/>
      <c r="H2" s="5" t="s">
        <v>192</v>
      </c>
      <c r="I2" s="6"/>
      <c r="J2" s="7"/>
    </row>
    <row r="3" spans="1:10" ht="12.75">
      <c r="A3" s="3"/>
      <c r="B3" s="3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8"/>
      <c r="C4" s="9" t="s">
        <v>6</v>
      </c>
      <c r="D4" s="9"/>
      <c r="E4" s="9" t="s">
        <v>9</v>
      </c>
      <c r="F4" s="9"/>
      <c r="G4" s="9"/>
      <c r="H4" s="9" t="s">
        <v>192</v>
      </c>
      <c r="I4" s="10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10"/>
      <c r="J5" s="7"/>
    </row>
    <row r="6" spans="1:10" ht="12.75">
      <c r="A6" s="8" t="s">
        <v>10</v>
      </c>
      <c r="B6" s="8"/>
      <c r="C6" s="9" t="s">
        <v>11</v>
      </c>
      <c r="D6" s="9"/>
      <c r="E6" s="9" t="s">
        <v>13</v>
      </c>
      <c r="F6" s="9" t="s">
        <v>14</v>
      </c>
      <c r="G6" s="9"/>
      <c r="H6" s="9" t="s">
        <v>192</v>
      </c>
      <c r="I6" s="10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10"/>
      <c r="J7" s="7"/>
    </row>
    <row r="8" spans="1:10" ht="12.75">
      <c r="A8" s="8" t="s">
        <v>7</v>
      </c>
      <c r="B8" s="8"/>
      <c r="C8" s="9" t="s">
        <v>8</v>
      </c>
      <c r="D8" s="9"/>
      <c r="E8" s="9" t="s">
        <v>12</v>
      </c>
      <c r="F8" s="11"/>
      <c r="G8" s="11"/>
      <c r="H8" s="9" t="s">
        <v>193</v>
      </c>
      <c r="I8" s="10" t="s">
        <v>178</v>
      </c>
      <c r="J8" s="7"/>
    </row>
    <row r="9" spans="1:10" ht="12.75">
      <c r="A9" s="8"/>
      <c r="B9" s="8"/>
      <c r="C9" s="9"/>
      <c r="D9" s="9"/>
      <c r="E9" s="9"/>
      <c r="F9" s="9"/>
      <c r="G9" s="11"/>
      <c r="H9" s="9"/>
      <c r="I9" s="10"/>
      <c r="J9" s="7"/>
    </row>
    <row r="10" spans="1:10" ht="12.75">
      <c r="A10" s="57" t="s">
        <v>15</v>
      </c>
      <c r="B10" s="57"/>
      <c r="C10" s="39"/>
      <c r="D10" s="39"/>
      <c r="E10" s="39" t="s">
        <v>17</v>
      </c>
      <c r="F10" s="39" t="s">
        <v>18</v>
      </c>
      <c r="G10" s="39"/>
      <c r="H10" s="39" t="s">
        <v>194</v>
      </c>
      <c r="I10" s="58">
        <v>43075</v>
      </c>
      <c r="J10" s="7"/>
    </row>
    <row r="11" spans="1:10" ht="12.75">
      <c r="A11" s="57"/>
      <c r="B11" s="57"/>
      <c r="C11" s="39"/>
      <c r="D11" s="39"/>
      <c r="E11" s="39"/>
      <c r="F11" s="39"/>
      <c r="G11" s="39"/>
      <c r="H11" s="39"/>
      <c r="I11" s="58"/>
      <c r="J11" s="7"/>
    </row>
    <row r="12" spans="1:9" ht="23.25" customHeight="1">
      <c r="A12" s="59" t="s">
        <v>195</v>
      </c>
      <c r="B12" s="59"/>
      <c r="C12" s="59"/>
      <c r="D12" s="59"/>
      <c r="E12" s="59"/>
      <c r="F12" s="59"/>
      <c r="G12" s="59"/>
      <c r="H12" s="59"/>
      <c r="I12" s="59"/>
    </row>
    <row r="13" spans="1:10" ht="26.25" customHeight="1">
      <c r="A13" s="60" t="s">
        <v>196</v>
      </c>
      <c r="B13" s="61" t="s">
        <v>197</v>
      </c>
      <c r="C13" s="61"/>
      <c r="D13" s="60" t="s">
        <v>198</v>
      </c>
      <c r="E13" s="61" t="s">
        <v>199</v>
      </c>
      <c r="F13" s="61"/>
      <c r="G13" s="60" t="s">
        <v>200</v>
      </c>
      <c r="H13" s="61" t="s">
        <v>201</v>
      </c>
      <c r="I13" s="61"/>
      <c r="J13" s="7"/>
    </row>
    <row r="14" spans="1:10" ht="15" customHeight="1">
      <c r="A14" s="62" t="s">
        <v>202</v>
      </c>
      <c r="B14" s="63" t="s">
        <v>203</v>
      </c>
      <c r="C14" s="64"/>
      <c r="D14" s="63" t="s">
        <v>204</v>
      </c>
      <c r="E14" s="63"/>
      <c r="F14" s="64"/>
      <c r="G14" s="63" t="s">
        <v>205</v>
      </c>
      <c r="H14" s="63"/>
      <c r="I14" s="64"/>
      <c r="J14" s="7"/>
    </row>
    <row r="15" spans="1:10" ht="15" customHeight="1">
      <c r="A15" s="65"/>
      <c r="B15" s="63" t="s">
        <v>30</v>
      </c>
      <c r="C15" s="64"/>
      <c r="D15" s="63" t="s">
        <v>206</v>
      </c>
      <c r="E15" s="63"/>
      <c r="F15" s="64"/>
      <c r="G15" s="63" t="s">
        <v>207</v>
      </c>
      <c r="H15" s="63"/>
      <c r="I15" s="64"/>
      <c r="J15" s="7"/>
    </row>
    <row r="16" spans="1:10" ht="15" customHeight="1">
      <c r="A16" s="62" t="s">
        <v>208</v>
      </c>
      <c r="B16" s="63" t="s">
        <v>203</v>
      </c>
      <c r="C16" s="64"/>
      <c r="D16" s="63" t="s">
        <v>209</v>
      </c>
      <c r="E16" s="63"/>
      <c r="F16" s="64"/>
      <c r="G16" s="63" t="s">
        <v>210</v>
      </c>
      <c r="H16" s="63"/>
      <c r="I16" s="64"/>
      <c r="J16" s="7"/>
    </row>
    <row r="17" spans="1:10" ht="15" customHeight="1">
      <c r="A17" s="65"/>
      <c r="B17" s="63" t="s">
        <v>30</v>
      </c>
      <c r="C17" s="64"/>
      <c r="D17" s="63"/>
      <c r="E17" s="63"/>
      <c r="F17" s="66"/>
      <c r="G17" s="63" t="s">
        <v>129</v>
      </c>
      <c r="H17" s="63"/>
      <c r="I17" s="64"/>
      <c r="J17" s="7"/>
    </row>
    <row r="18" spans="1:10" ht="15" customHeight="1">
      <c r="A18" s="62" t="s">
        <v>211</v>
      </c>
      <c r="B18" s="63" t="s">
        <v>203</v>
      </c>
      <c r="C18" s="64"/>
      <c r="D18" s="63"/>
      <c r="E18" s="63"/>
      <c r="F18" s="66"/>
      <c r="G18" s="63" t="s">
        <v>212</v>
      </c>
      <c r="H18" s="63"/>
      <c r="I18" s="64"/>
      <c r="J18" s="7"/>
    </row>
    <row r="19" spans="1:10" ht="15" customHeight="1">
      <c r="A19" s="65"/>
      <c r="B19" s="63" t="s">
        <v>30</v>
      </c>
      <c r="C19" s="64"/>
      <c r="D19" s="63"/>
      <c r="E19" s="63"/>
      <c r="F19" s="66"/>
      <c r="G19" s="63" t="s">
        <v>213</v>
      </c>
      <c r="H19" s="63"/>
      <c r="I19" s="64"/>
      <c r="J19" s="7"/>
    </row>
    <row r="20" spans="1:10" ht="15" customHeight="1">
      <c r="A20" s="67" t="s">
        <v>214</v>
      </c>
      <c r="B20" s="67"/>
      <c r="C20" s="64"/>
      <c r="D20" s="63"/>
      <c r="E20" s="63"/>
      <c r="F20" s="66"/>
      <c r="G20" s="63"/>
      <c r="H20" s="63"/>
      <c r="I20" s="66"/>
      <c r="J20" s="7"/>
    </row>
    <row r="21" spans="1:10" ht="15" customHeight="1">
      <c r="A21" s="67" t="s">
        <v>215</v>
      </c>
      <c r="B21" s="67"/>
      <c r="C21" s="64"/>
      <c r="D21" s="63"/>
      <c r="E21" s="63"/>
      <c r="F21" s="66"/>
      <c r="G21" s="63"/>
      <c r="H21" s="63"/>
      <c r="I21" s="66"/>
      <c r="J21" s="7"/>
    </row>
    <row r="22" spans="1:10" ht="16.5" customHeight="1">
      <c r="A22" s="67" t="s">
        <v>216</v>
      </c>
      <c r="B22" s="67"/>
      <c r="C22" s="64"/>
      <c r="D22" s="67" t="s">
        <v>217</v>
      </c>
      <c r="E22" s="67"/>
      <c r="F22" s="64"/>
      <c r="G22" s="67" t="s">
        <v>218</v>
      </c>
      <c r="H22" s="67"/>
      <c r="I22" s="64"/>
      <c r="J22" s="7"/>
    </row>
    <row r="23" spans="1:9" ht="12.75">
      <c r="A23" s="68"/>
      <c r="B23" s="68"/>
      <c r="C23" s="68"/>
      <c r="D23" s="42"/>
      <c r="E23" s="42"/>
      <c r="F23" s="42"/>
      <c r="G23" s="42"/>
      <c r="H23" s="42"/>
      <c r="I23" s="42"/>
    </row>
    <row r="24" spans="1:9" ht="15" customHeight="1">
      <c r="A24" s="69" t="s">
        <v>219</v>
      </c>
      <c r="B24" s="69"/>
      <c r="C24" s="70"/>
      <c r="D24" s="71"/>
      <c r="E24" s="41"/>
      <c r="F24" s="41"/>
      <c r="G24" s="41"/>
      <c r="H24" s="41"/>
      <c r="I24" s="41"/>
    </row>
    <row r="25" spans="1:10" ht="15" customHeight="1">
      <c r="A25" s="69" t="s">
        <v>220</v>
      </c>
      <c r="B25" s="69"/>
      <c r="C25" s="70"/>
      <c r="D25" s="69" t="s">
        <v>221</v>
      </c>
      <c r="E25" s="69"/>
      <c r="F25" s="70"/>
      <c r="G25" s="69" t="s">
        <v>222</v>
      </c>
      <c r="H25" s="69"/>
      <c r="I25" s="70"/>
      <c r="J25" s="7"/>
    </row>
    <row r="26" spans="1:10" ht="15" customHeight="1">
      <c r="A26" s="69" t="s">
        <v>223</v>
      </c>
      <c r="B26" s="69"/>
      <c r="C26" s="70"/>
      <c r="D26" s="69" t="s">
        <v>224</v>
      </c>
      <c r="E26" s="69"/>
      <c r="F26" s="70"/>
      <c r="G26" s="69" t="s">
        <v>225</v>
      </c>
      <c r="H26" s="69"/>
      <c r="I26" s="70"/>
      <c r="J26" s="7"/>
    </row>
    <row r="27" spans="1:9" ht="12.75">
      <c r="A27" s="72"/>
      <c r="B27" s="72"/>
      <c r="C27" s="72"/>
      <c r="D27" s="72"/>
      <c r="E27" s="72"/>
      <c r="F27" s="72"/>
      <c r="G27" s="72"/>
      <c r="H27" s="72"/>
      <c r="I27" s="72"/>
    </row>
    <row r="28" spans="1:10" ht="14.25" customHeight="1">
      <c r="A28" s="73" t="s">
        <v>226</v>
      </c>
      <c r="B28" s="73"/>
      <c r="C28" s="73"/>
      <c r="D28" s="73" t="s">
        <v>227</v>
      </c>
      <c r="E28" s="73"/>
      <c r="F28" s="73"/>
      <c r="G28" s="73" t="s">
        <v>228</v>
      </c>
      <c r="H28" s="73"/>
      <c r="I28" s="73"/>
      <c r="J28" s="20"/>
    </row>
    <row r="29" spans="1:10" ht="14.25" customHeight="1">
      <c r="A29" s="74"/>
      <c r="B29" s="74"/>
      <c r="C29" s="74"/>
      <c r="D29" s="74"/>
      <c r="E29" s="74"/>
      <c r="F29" s="74"/>
      <c r="G29" s="74"/>
      <c r="H29" s="74"/>
      <c r="I29" s="74"/>
      <c r="J29" s="20"/>
    </row>
    <row r="30" spans="1:10" ht="14.25" customHeight="1">
      <c r="A30" s="74"/>
      <c r="B30" s="74"/>
      <c r="C30" s="74"/>
      <c r="D30" s="74"/>
      <c r="E30" s="74"/>
      <c r="F30" s="74"/>
      <c r="G30" s="74"/>
      <c r="H30" s="74"/>
      <c r="I30" s="74"/>
      <c r="J30" s="20"/>
    </row>
    <row r="31" spans="1:10" ht="14.25" customHeight="1">
      <c r="A31" s="74"/>
      <c r="B31" s="74"/>
      <c r="C31" s="74"/>
      <c r="D31" s="74"/>
      <c r="E31" s="74"/>
      <c r="F31" s="74"/>
      <c r="G31" s="74"/>
      <c r="H31" s="74"/>
      <c r="I31" s="74"/>
      <c r="J31" s="20"/>
    </row>
    <row r="32" spans="1:10" ht="14.25" customHeight="1">
      <c r="A32" s="75" t="s">
        <v>229</v>
      </c>
      <c r="B32" s="75"/>
      <c r="C32" s="75"/>
      <c r="D32" s="75" t="s">
        <v>229</v>
      </c>
      <c r="E32" s="75"/>
      <c r="F32" s="75"/>
      <c r="G32" s="75" t="s">
        <v>229</v>
      </c>
      <c r="H32" s="75"/>
      <c r="I32" s="75"/>
      <c r="J32" s="20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2017-12-08T07:31:10Z</dcterms:modified>
  <cp:category/>
  <cp:version/>
  <cp:contentType/>
  <cp:contentStatus/>
  <cp:revision>1</cp:revision>
</cp:coreProperties>
</file>