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4000" windowHeight="8910" tabRatio="706"/>
  </bookViews>
  <sheets>
    <sheet name="Rekapitulace stavby" sheetId="1" r:id="rId1"/>
    <sheet name="1-146-17 - Stavební úprav..." sheetId="2" r:id="rId2"/>
    <sheet name="ZTI" sheetId="5" r:id="rId3"/>
    <sheet name="Elektroinstalace" sheetId="6" r:id="rId4"/>
    <sheet name="VRN - Vedlejší rozpočtové..." sheetId="3" r:id="rId5"/>
    <sheet name="Pokyny pro vyplnění" sheetId="4" r:id="rId6"/>
  </sheets>
  <definedNames>
    <definedName name="_xlnm._FilterDatabase" localSheetId="1" hidden="1">'1-146-17 - Stavební úprav...'!$C$87:$K$309</definedName>
    <definedName name="_xlnm._FilterDatabase" localSheetId="4" hidden="1">'VRN - Vedlejší rozpočtové...'!$C$80:$K$91</definedName>
    <definedName name="_xlnm.Print_Titles" localSheetId="1">'1-146-17 - Stavební úprav...'!$87:$87</definedName>
    <definedName name="_xlnm.Print_Titles" localSheetId="0">'Rekapitulace stavby'!$49:$49</definedName>
    <definedName name="_xlnm.Print_Titles" localSheetId="4">'VRN - Vedlejší rozpočtové...'!$80:$80</definedName>
    <definedName name="_xlnm.Print_Area" localSheetId="1">'1-146-17 - Stavební úprav...'!$C$4:$J$34,'1-146-17 - Stavební úprav...'!$C$40:$J$71,'1-146-17 - Stavební úprav...'!$C$77:$K$309</definedName>
    <definedName name="_xlnm.Print_Area" localSheetId="3">Elektroinstalace!$A$1:$H$41</definedName>
    <definedName name="_xlnm.Print_Area" localSheetId="5">'Pokyny pro vyplnění'!$B$2:$K$69,'Pokyny pro vyplnění'!$B$72:$K$116,'Pokyny pro vyplnění'!$B$119:$K$192,'Pokyny pro vyplnění'!$B$196:$K$216</definedName>
    <definedName name="_xlnm.Print_Area" localSheetId="0">'Rekapitulace stavby'!$D$4:$AO$33,'Rekapitulace stavby'!$C$39:$AQ$54</definedName>
    <definedName name="_xlnm.Print_Area" localSheetId="4">'VRN - Vedlejší rozpočtové...'!$C$4:$J$36,'VRN - Vedlejší rozpočtové...'!$C$42:$J$62,'VRN - Vedlejší rozpočtové...'!$C$68:$K$91</definedName>
  </definedNames>
  <calcPr calcId="162913"/>
</workbook>
</file>

<file path=xl/calcChain.xml><?xml version="1.0" encoding="utf-8"?>
<calcChain xmlns="http://schemas.openxmlformats.org/spreadsheetml/2006/main">
  <c r="G39" i="6"/>
  <c r="G38"/>
  <c r="G37"/>
  <c r="G36"/>
  <c r="G35"/>
  <c r="G34"/>
  <c r="G31"/>
  <c r="G30"/>
  <c r="G29"/>
  <c r="G27"/>
  <c r="G26"/>
  <c r="G25"/>
  <c r="G23"/>
  <c r="G22"/>
  <c r="G21"/>
  <c r="G20"/>
  <c r="G19"/>
  <c r="G18"/>
  <c r="G16"/>
  <c r="G15"/>
  <c r="G14"/>
  <c r="G13"/>
  <c r="G12"/>
  <c r="G11"/>
  <c r="G10"/>
  <c r="J74" i="5"/>
  <c r="I74"/>
  <c r="G74"/>
  <c r="J73"/>
  <c r="I73"/>
  <c r="G73"/>
  <c r="J72"/>
  <c r="I72"/>
  <c r="G72"/>
  <c r="K72" s="1"/>
  <c r="J71"/>
  <c r="I71"/>
  <c r="G71"/>
  <c r="J68"/>
  <c r="I68"/>
  <c r="G68"/>
  <c r="J67"/>
  <c r="I67"/>
  <c r="G67"/>
  <c r="J64"/>
  <c r="I64"/>
  <c r="G64"/>
  <c r="J63"/>
  <c r="I63"/>
  <c r="G63"/>
  <c r="J62"/>
  <c r="I62"/>
  <c r="G62"/>
  <c r="K62" s="1"/>
  <c r="J61"/>
  <c r="I61"/>
  <c r="G61"/>
  <c r="K61" s="1"/>
  <c r="J60"/>
  <c r="I60"/>
  <c r="G60"/>
  <c r="J59"/>
  <c r="I59"/>
  <c r="G59"/>
  <c r="J58"/>
  <c r="I58"/>
  <c r="G58"/>
  <c r="K58" s="1"/>
  <c r="J57"/>
  <c r="I57"/>
  <c r="G57"/>
  <c r="K57" s="1"/>
  <c r="J56"/>
  <c r="I56"/>
  <c r="G56"/>
  <c r="J55"/>
  <c r="I55"/>
  <c r="G55"/>
  <c r="J54"/>
  <c r="I54"/>
  <c r="G54"/>
  <c r="K54" s="1"/>
  <c r="J53"/>
  <c r="I53"/>
  <c r="G53"/>
  <c r="K53" s="1"/>
  <c r="J52"/>
  <c r="I52"/>
  <c r="G52"/>
  <c r="J51"/>
  <c r="I51"/>
  <c r="G51"/>
  <c r="J50"/>
  <c r="I50"/>
  <c r="G50"/>
  <c r="K50" s="1"/>
  <c r="J49"/>
  <c r="I49"/>
  <c r="G49"/>
  <c r="K49" s="1"/>
  <c r="J48"/>
  <c r="I48"/>
  <c r="G48"/>
  <c r="J45"/>
  <c r="I45"/>
  <c r="G45"/>
  <c r="J44"/>
  <c r="I44"/>
  <c r="G44"/>
  <c r="K44" s="1"/>
  <c r="J43"/>
  <c r="I43"/>
  <c r="K43" s="1"/>
  <c r="G43"/>
  <c r="J42"/>
  <c r="I42"/>
  <c r="G42"/>
  <c r="J41"/>
  <c r="I41"/>
  <c r="G41"/>
  <c r="J40"/>
  <c r="I40"/>
  <c r="G40"/>
  <c r="J39"/>
  <c r="I39"/>
  <c r="K39" s="1"/>
  <c r="G39"/>
  <c r="J38"/>
  <c r="I38"/>
  <c r="G38"/>
  <c r="J37"/>
  <c r="I37"/>
  <c r="K37" s="1"/>
  <c r="G37"/>
  <c r="J36"/>
  <c r="I36"/>
  <c r="G36"/>
  <c r="J35"/>
  <c r="I35"/>
  <c r="K35" s="1"/>
  <c r="G35"/>
  <c r="J34"/>
  <c r="I34"/>
  <c r="G34"/>
  <c r="J31"/>
  <c r="I31"/>
  <c r="G31"/>
  <c r="J30"/>
  <c r="I30"/>
  <c r="G30"/>
  <c r="K30" s="1"/>
  <c r="J29"/>
  <c r="I29"/>
  <c r="G29"/>
  <c r="J28"/>
  <c r="I28"/>
  <c r="G28"/>
  <c r="K28" s="1"/>
  <c r="J27"/>
  <c r="I27"/>
  <c r="G27"/>
  <c r="J26"/>
  <c r="I26"/>
  <c r="G26"/>
  <c r="K26" s="1"/>
  <c r="J25"/>
  <c r="I25"/>
  <c r="G25"/>
  <c r="K25" s="1"/>
  <c r="J24"/>
  <c r="I24"/>
  <c r="G24"/>
  <c r="K24" s="1"/>
  <c r="J23"/>
  <c r="I23"/>
  <c r="G23"/>
  <c r="J22"/>
  <c r="I22"/>
  <c r="G22"/>
  <c r="K22" s="1"/>
  <c r="AY53" i="1"/>
  <c r="AX53"/>
  <c r="BI91" i="3"/>
  <c r="BH91"/>
  <c r="BG91"/>
  <c r="BF91"/>
  <c r="T91"/>
  <c r="R91"/>
  <c r="R89" s="1"/>
  <c r="P91"/>
  <c r="BK91"/>
  <c r="J91"/>
  <c r="BE91"/>
  <c r="J30" s="1"/>
  <c r="AV53" i="1" s="1"/>
  <c r="BI90" i="3"/>
  <c r="BH90"/>
  <c r="BG90"/>
  <c r="BF90"/>
  <c r="T90"/>
  <c r="T89"/>
  <c r="R90"/>
  <c r="P90"/>
  <c r="P89"/>
  <c r="BK90"/>
  <c r="BK89"/>
  <c r="J89" s="1"/>
  <c r="J61" s="1"/>
  <c r="J90"/>
  <c r="BE90"/>
  <c r="BI88"/>
  <c r="BH88"/>
  <c r="BG88"/>
  <c r="BF88"/>
  <c r="T88"/>
  <c r="T87"/>
  <c r="R88"/>
  <c r="R87"/>
  <c r="P88"/>
  <c r="P87"/>
  <c r="BK88"/>
  <c r="BK87"/>
  <c r="J87" s="1"/>
  <c r="J60" s="1"/>
  <c r="J88"/>
  <c r="BE88"/>
  <c r="BI86"/>
  <c r="BH86"/>
  <c r="BG86"/>
  <c r="BF86"/>
  <c r="T86"/>
  <c r="T85"/>
  <c r="R86"/>
  <c r="R85"/>
  <c r="P86"/>
  <c r="P85"/>
  <c r="BK86"/>
  <c r="BK85"/>
  <c r="J85" s="1"/>
  <c r="J59" s="1"/>
  <c r="J86"/>
  <c r="BE86"/>
  <c r="BI84"/>
  <c r="F34"/>
  <c r="BD53" i="1"/>
  <c r="BH84" i="3"/>
  <c r="BG84"/>
  <c r="F32"/>
  <c r="BB53" i="1" s="1"/>
  <c r="BF84" i="3"/>
  <c r="F31" s="1"/>
  <c r="BA53" i="1" s="1"/>
  <c r="T84" i="3"/>
  <c r="T83"/>
  <c r="T82" s="1"/>
  <c r="T81" s="1"/>
  <c r="R84"/>
  <c r="R83"/>
  <c r="P84"/>
  <c r="P83"/>
  <c r="P82" s="1"/>
  <c r="P81" s="1"/>
  <c r="AU53" i="1" s="1"/>
  <c r="BK84" i="3"/>
  <c r="BK83" s="1"/>
  <c r="J84"/>
  <c r="BE84"/>
  <c r="F30" s="1"/>
  <c r="AZ53" i="1" s="1"/>
  <c r="J77" i="3"/>
  <c r="F77"/>
  <c r="F75"/>
  <c r="E73"/>
  <c r="J51"/>
  <c r="F51"/>
  <c r="F49"/>
  <c r="E47"/>
  <c r="J18"/>
  <c r="E18"/>
  <c r="J17"/>
  <c r="J12"/>
  <c r="E7"/>
  <c r="E45" s="1"/>
  <c r="E71"/>
  <c r="AY52" i="1"/>
  <c r="AX52"/>
  <c r="BI309" i="2"/>
  <c r="BH309"/>
  <c r="BG309"/>
  <c r="BF309"/>
  <c r="T309"/>
  <c r="T307" s="1"/>
  <c r="T306" s="1"/>
  <c r="R309"/>
  <c r="P309"/>
  <c r="BK309"/>
  <c r="J309"/>
  <c r="BE309" s="1"/>
  <c r="BI308"/>
  <c r="F32" s="1"/>
  <c r="BD52" i="1" s="1"/>
  <c r="BD51" s="1"/>
  <c r="W30" s="1"/>
  <c r="BH308" i="2"/>
  <c r="BG308"/>
  <c r="BF308"/>
  <c r="T308"/>
  <c r="R308"/>
  <c r="R307"/>
  <c r="R306"/>
  <c r="P308"/>
  <c r="P307" s="1"/>
  <c r="P306" s="1"/>
  <c r="BI304"/>
  <c r="BH304"/>
  <c r="BG304"/>
  <c r="BF304"/>
  <c r="T304"/>
  <c r="R304"/>
  <c r="P304"/>
  <c r="BK304"/>
  <c r="J304"/>
  <c r="BE304" s="1"/>
  <c r="BI295"/>
  <c r="BH295"/>
  <c r="BG295"/>
  <c r="BF295"/>
  <c r="T295"/>
  <c r="R295"/>
  <c r="P295"/>
  <c r="P281" s="1"/>
  <c r="BK295"/>
  <c r="J295"/>
  <c r="BE295"/>
  <c r="BI293"/>
  <c r="BH293"/>
  <c r="BG293"/>
  <c r="BF293"/>
  <c r="T293"/>
  <c r="T281" s="1"/>
  <c r="R293"/>
  <c r="P293"/>
  <c r="BK293"/>
  <c r="J293"/>
  <c r="BE293" s="1"/>
  <c r="BI282"/>
  <c r="BH282"/>
  <c r="BG282"/>
  <c r="BF282"/>
  <c r="T282"/>
  <c r="R282"/>
  <c r="R281" s="1"/>
  <c r="P282"/>
  <c r="BK282"/>
  <c r="BK281" s="1"/>
  <c r="J281" s="1"/>
  <c r="J68" s="1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 s="1"/>
  <c r="BI273"/>
  <c r="BH273"/>
  <c r="BG273"/>
  <c r="BF273"/>
  <c r="T273"/>
  <c r="R273"/>
  <c r="P273"/>
  <c r="BK273"/>
  <c r="J273"/>
  <c r="BE273"/>
  <c r="BI267"/>
  <c r="BH267"/>
  <c r="BG267"/>
  <c r="BF267"/>
  <c r="T267"/>
  <c r="R267"/>
  <c r="P267"/>
  <c r="BK267"/>
  <c r="J267"/>
  <c r="BE267" s="1"/>
  <c r="BI265"/>
  <c r="BH265"/>
  <c r="BG265"/>
  <c r="BF265"/>
  <c r="T265"/>
  <c r="R265"/>
  <c r="P265"/>
  <c r="BK265"/>
  <c r="J265"/>
  <c r="BE265"/>
  <c r="BI256"/>
  <c r="BH256"/>
  <c r="BG256"/>
  <c r="BF256"/>
  <c r="T256"/>
  <c r="R256"/>
  <c r="P256"/>
  <c r="BK256"/>
  <c r="J256"/>
  <c r="BE256" s="1"/>
  <c r="BI253"/>
  <c r="BH253"/>
  <c r="BG253"/>
  <c r="BF253"/>
  <c r="T253"/>
  <c r="R253"/>
  <c r="P253"/>
  <c r="BK253"/>
  <c r="J253"/>
  <c r="BE253"/>
  <c r="BI248"/>
  <c r="BH248"/>
  <c r="BG248"/>
  <c r="BF248"/>
  <c r="T248"/>
  <c r="R248"/>
  <c r="P248"/>
  <c r="BK248"/>
  <c r="J248"/>
  <c r="BE248" s="1"/>
  <c r="BI239"/>
  <c r="BH239"/>
  <c r="BG239"/>
  <c r="BF239"/>
  <c r="T239"/>
  <c r="R239"/>
  <c r="R238" s="1"/>
  <c r="P239"/>
  <c r="BK239"/>
  <c r="BK238" s="1"/>
  <c r="J238" s="1"/>
  <c r="J67" s="1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 s="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 s="1"/>
  <c r="BI227"/>
  <c r="BH227"/>
  <c r="BG227"/>
  <c r="BF227"/>
  <c r="T227"/>
  <c r="R227"/>
  <c r="P227"/>
  <c r="P221" s="1"/>
  <c r="BK227"/>
  <c r="J227"/>
  <c r="BE227"/>
  <c r="BI224"/>
  <c r="BH224"/>
  <c r="BG224"/>
  <c r="BF224"/>
  <c r="T224"/>
  <c r="T221" s="1"/>
  <c r="R224"/>
  <c r="P224"/>
  <c r="BK224"/>
  <c r="J224"/>
  <c r="BE224" s="1"/>
  <c r="BI222"/>
  <c r="BH222"/>
  <c r="BG222"/>
  <c r="BF222"/>
  <c r="T222"/>
  <c r="R222"/>
  <c r="R221" s="1"/>
  <c r="P222"/>
  <c r="BK222"/>
  <c r="BK221" s="1"/>
  <c r="J221" s="1"/>
  <c r="J66" s="1"/>
  <c r="J222"/>
  <c r="BE222"/>
  <c r="BI220"/>
  <c r="BH220"/>
  <c r="BG220"/>
  <c r="BF220"/>
  <c r="T220"/>
  <c r="R220"/>
  <c r="P220"/>
  <c r="BK220"/>
  <c r="J220"/>
  <c r="BE220"/>
  <c r="BI219"/>
  <c r="BH219"/>
  <c r="BG219"/>
  <c r="BF219"/>
  <c r="T219"/>
  <c r="T218" s="1"/>
  <c r="R219"/>
  <c r="R218"/>
  <c r="P219"/>
  <c r="P218" s="1"/>
  <c r="BK219"/>
  <c r="BK218"/>
  <c r="J218"/>
  <c r="J65" s="1"/>
  <c r="J219"/>
  <c r="BE219" s="1"/>
  <c r="BI217"/>
  <c r="BH217"/>
  <c r="BG217"/>
  <c r="BF217"/>
  <c r="T217"/>
  <c r="R217"/>
  <c r="P217"/>
  <c r="BK217"/>
  <c r="J217"/>
  <c r="BE217" s="1"/>
  <c r="BI216"/>
  <c r="BH216"/>
  <c r="BG216"/>
  <c r="BF216"/>
  <c r="T216"/>
  <c r="R216"/>
  <c r="P216"/>
  <c r="BK216"/>
  <c r="J216"/>
  <c r="BE216"/>
  <c r="BI215"/>
  <c r="BH215"/>
  <c r="BG215"/>
  <c r="BF215"/>
  <c r="T215"/>
  <c r="T214" s="1"/>
  <c r="R215"/>
  <c r="R214"/>
  <c r="P215"/>
  <c r="BK215"/>
  <c r="BK214"/>
  <c r="J214"/>
  <c r="J64" s="1"/>
  <c r="J215"/>
  <c r="BE215" s="1"/>
  <c r="BI213"/>
  <c r="BH213"/>
  <c r="BG213"/>
  <c r="BF213"/>
  <c r="T213"/>
  <c r="R213"/>
  <c r="P213"/>
  <c r="BK213"/>
  <c r="J213"/>
  <c r="BE213" s="1"/>
  <c r="BI212"/>
  <c r="BH212"/>
  <c r="BG212"/>
  <c r="BF212"/>
  <c r="T212"/>
  <c r="R212"/>
  <c r="P212"/>
  <c r="P209" s="1"/>
  <c r="BK212"/>
  <c r="J212"/>
  <c r="BE212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R209" s="1"/>
  <c r="P210"/>
  <c r="BK210"/>
  <c r="BK209" s="1"/>
  <c r="J209" s="1"/>
  <c r="J63" s="1"/>
  <c r="J210"/>
  <c r="BE210"/>
  <c r="BI208"/>
  <c r="BH208"/>
  <c r="BG208"/>
  <c r="BF208"/>
  <c r="T208"/>
  <c r="R208"/>
  <c r="P208"/>
  <c r="BK208"/>
  <c r="J208"/>
  <c r="BE208"/>
  <c r="BI207"/>
  <c r="BH207"/>
  <c r="BG207"/>
  <c r="BF207"/>
  <c r="T207"/>
  <c r="T206" s="1"/>
  <c r="R207"/>
  <c r="R206"/>
  <c r="P207"/>
  <c r="BI205"/>
  <c r="BH205"/>
  <c r="BG205"/>
  <c r="BF205"/>
  <c r="T205"/>
  <c r="R205"/>
  <c r="P205"/>
  <c r="BK205"/>
  <c r="J205"/>
  <c r="BE205" s="1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 s="1"/>
  <c r="BI199"/>
  <c r="BH199"/>
  <c r="BG199"/>
  <c r="BF199"/>
  <c r="T199"/>
  <c r="R199"/>
  <c r="P199"/>
  <c r="BK199"/>
  <c r="J199"/>
  <c r="BE199"/>
  <c r="BI197"/>
  <c r="BH197"/>
  <c r="BG197"/>
  <c r="BF197"/>
  <c r="T197"/>
  <c r="R197"/>
  <c r="R196"/>
  <c r="P197"/>
  <c r="BK197"/>
  <c r="BK196"/>
  <c r="J196"/>
  <c r="J61" s="1"/>
  <c r="J197"/>
  <c r="BE197" s="1"/>
  <c r="BI195"/>
  <c r="BH195"/>
  <c r="BG195"/>
  <c r="BF195"/>
  <c r="T195"/>
  <c r="R195"/>
  <c r="P195"/>
  <c r="BK195"/>
  <c r="J195"/>
  <c r="BE195" s="1"/>
  <c r="BI191"/>
  <c r="BH191"/>
  <c r="BG191"/>
  <c r="BF191"/>
  <c r="T191"/>
  <c r="R191"/>
  <c r="P191"/>
  <c r="BK191"/>
  <c r="J191"/>
  <c r="BE191"/>
  <c r="BI186"/>
  <c r="BH186"/>
  <c r="BG186"/>
  <c r="BF186"/>
  <c r="T186"/>
  <c r="R186"/>
  <c r="P186"/>
  <c r="BK186"/>
  <c r="J186"/>
  <c r="BE186" s="1"/>
  <c r="BI184"/>
  <c r="BH184"/>
  <c r="BG184"/>
  <c r="BF184"/>
  <c r="T184"/>
  <c r="R184"/>
  <c r="P184"/>
  <c r="BK184"/>
  <c r="J184"/>
  <c r="BE184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 s="1"/>
  <c r="BI170"/>
  <c r="BH170"/>
  <c r="BG170"/>
  <c r="BF170"/>
  <c r="T170"/>
  <c r="R170"/>
  <c r="P170"/>
  <c r="BK170"/>
  <c r="J170"/>
  <c r="BE170"/>
  <c r="BI167"/>
  <c r="BH167"/>
  <c r="BG167"/>
  <c r="BF167"/>
  <c r="T167"/>
  <c r="R167"/>
  <c r="R166"/>
  <c r="R165" s="1"/>
  <c r="P167"/>
  <c r="BK167"/>
  <c r="BK166" s="1"/>
  <c r="J166" s="1"/>
  <c r="J167"/>
  <c r="BE167"/>
  <c r="J60"/>
  <c r="BI164"/>
  <c r="BH164"/>
  <c r="BG164"/>
  <c r="BF164"/>
  <c r="T164"/>
  <c r="T163"/>
  <c r="R164"/>
  <c r="R163" s="1"/>
  <c r="P164"/>
  <c r="P163"/>
  <c r="BK164"/>
  <c r="BK163" s="1"/>
  <c r="J163" s="1"/>
  <c r="J58" s="1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/>
  <c r="BI158"/>
  <c r="BH158"/>
  <c r="BG158"/>
  <c r="BF158"/>
  <c r="T158"/>
  <c r="T157" s="1"/>
  <c r="R158"/>
  <c r="R157"/>
  <c r="P158"/>
  <c r="P157" s="1"/>
  <c r="BK158"/>
  <c r="BK157"/>
  <c r="J157"/>
  <c r="J57" s="1"/>
  <c r="J158"/>
  <c r="BE158" s="1"/>
  <c r="BI154"/>
  <c r="BH154"/>
  <c r="BG154"/>
  <c r="BF154"/>
  <c r="T154"/>
  <c r="R154"/>
  <c r="P154"/>
  <c r="BK154"/>
  <c r="J154"/>
  <c r="BE154" s="1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/>
  <c r="BI133"/>
  <c r="BH133"/>
  <c r="BG133"/>
  <c r="BF133"/>
  <c r="T133"/>
  <c r="T132" s="1"/>
  <c r="R133"/>
  <c r="R132"/>
  <c r="P133"/>
  <c r="BK133"/>
  <c r="BK132"/>
  <c r="J132"/>
  <c r="J56" s="1"/>
  <c r="J133"/>
  <c r="BE133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 s="1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 s="1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 s="1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/>
  <c r="BI95"/>
  <c r="BH95"/>
  <c r="BG95"/>
  <c r="BF95"/>
  <c r="T95"/>
  <c r="R95"/>
  <c r="R94"/>
  <c r="P95"/>
  <c r="P94" s="1"/>
  <c r="BK95"/>
  <c r="BK94"/>
  <c r="J94"/>
  <c r="J55" s="1"/>
  <c r="J95"/>
  <c r="BE95" s="1"/>
  <c r="BI91"/>
  <c r="BH91"/>
  <c r="BG91"/>
  <c r="BF91"/>
  <c r="T91"/>
  <c r="T90"/>
  <c r="R91"/>
  <c r="R90"/>
  <c r="R89" s="1"/>
  <c r="R88" s="1"/>
  <c r="P91"/>
  <c r="P90"/>
  <c r="BK91"/>
  <c r="BK90"/>
  <c r="BK89" s="1"/>
  <c r="J89" s="1"/>
  <c r="J53" s="1"/>
  <c r="J91"/>
  <c r="BE91" s="1"/>
  <c r="J84"/>
  <c r="F84"/>
  <c r="F82"/>
  <c r="E80"/>
  <c r="J47"/>
  <c r="F47"/>
  <c r="F45"/>
  <c r="E43"/>
  <c r="J16"/>
  <c r="E16"/>
  <c r="F48" s="1"/>
  <c r="F85"/>
  <c r="J15"/>
  <c r="J10"/>
  <c r="J45" s="1"/>
  <c r="J82"/>
  <c r="AS51" i="1"/>
  <c r="L47"/>
  <c r="AM46"/>
  <c r="L46"/>
  <c r="AM44"/>
  <c r="L44"/>
  <c r="L42"/>
  <c r="L41"/>
  <c r="F31" i="2" l="1"/>
  <c r="BC52" i="1" s="1"/>
  <c r="G41" i="6"/>
  <c r="I308" i="2" s="1"/>
  <c r="J29"/>
  <c r="AW52" i="1" s="1"/>
  <c r="F30" i="2"/>
  <c r="BB52" i="1" s="1"/>
  <c r="BB51" s="1"/>
  <c r="AX51" s="1"/>
  <c r="K71" i="5"/>
  <c r="K74"/>
  <c r="K73"/>
  <c r="L70"/>
  <c r="K68"/>
  <c r="K67"/>
  <c r="L66" s="1"/>
  <c r="K51"/>
  <c r="K55"/>
  <c r="K59"/>
  <c r="K63"/>
  <c r="K48"/>
  <c r="K52"/>
  <c r="K56"/>
  <c r="L47" s="1"/>
  <c r="K60"/>
  <c r="K64"/>
  <c r="K41"/>
  <c r="K36"/>
  <c r="K40"/>
  <c r="K45"/>
  <c r="K34"/>
  <c r="K38"/>
  <c r="K42"/>
  <c r="K29"/>
  <c r="K23"/>
  <c r="L21" s="1"/>
  <c r="K27"/>
  <c r="K31"/>
  <c r="BC51" i="1"/>
  <c r="T89" i="2"/>
  <c r="F78" i="3"/>
  <c r="F52"/>
  <c r="P132" i="2"/>
  <c r="P89" s="1"/>
  <c r="P206"/>
  <c r="T209"/>
  <c r="P214"/>
  <c r="J83" i="3"/>
  <c r="J58" s="1"/>
  <c r="BK82"/>
  <c r="T166" i="2"/>
  <c r="T165" s="1"/>
  <c r="P166"/>
  <c r="T196"/>
  <c r="T238"/>
  <c r="P238"/>
  <c r="J75" i="3"/>
  <c r="J49"/>
  <c r="J31"/>
  <c r="AW53" i="1" s="1"/>
  <c r="AT53" s="1"/>
  <c r="J90" i="2"/>
  <c r="J54" s="1"/>
  <c r="F29"/>
  <c r="BA52" i="1" s="1"/>
  <c r="BA51" s="1"/>
  <c r="T94" i="2"/>
  <c r="P196"/>
  <c r="R82" i="3"/>
  <c r="R81" s="1"/>
  <c r="F33"/>
  <c r="BC53" i="1" s="1"/>
  <c r="BK308" i="2" l="1"/>
  <c r="BK307" s="1"/>
  <c r="J308"/>
  <c r="BE308" s="1"/>
  <c r="W28" i="1"/>
  <c r="L33" i="5"/>
  <c r="J15"/>
  <c r="I207" i="2" s="1"/>
  <c r="W29" i="1"/>
  <c r="AY51"/>
  <c r="BK81" i="3"/>
  <c r="J81" s="1"/>
  <c r="J82"/>
  <c r="J57" s="1"/>
  <c r="T88" i="2"/>
  <c r="W27" i="1"/>
  <c r="AW51"/>
  <c r="AK27" s="1"/>
  <c r="P165" i="2"/>
  <c r="P88" s="1"/>
  <c r="AU52" i="1" s="1"/>
  <c r="AU51" s="1"/>
  <c r="J307" i="2" l="1"/>
  <c r="J70" s="1"/>
  <c r="BK306"/>
  <c r="J306" s="1"/>
  <c r="J69" s="1"/>
  <c r="J207"/>
  <c r="BE207" s="1"/>
  <c r="BK207"/>
  <c r="BK206" s="1"/>
  <c r="J56" i="3"/>
  <c r="J27"/>
  <c r="J206" i="2" l="1"/>
  <c r="J62" s="1"/>
  <c r="BK165"/>
  <c r="J28"/>
  <c r="AV52" i="1" s="1"/>
  <c r="AT52" s="1"/>
  <c r="F28" i="2"/>
  <c r="AZ52" i="1" s="1"/>
  <c r="AZ51" s="1"/>
  <c r="AG53"/>
  <c r="AN53" s="1"/>
  <c r="J36" i="3"/>
  <c r="W26" i="1" l="1"/>
  <c r="AV51"/>
  <c r="J165" i="2"/>
  <c r="J59" s="1"/>
  <c r="BK88"/>
  <c r="J88" s="1"/>
  <c r="J52" l="1"/>
  <c r="J25"/>
  <c r="AK26" i="1"/>
  <c r="AT51"/>
  <c r="J34" i="2" l="1"/>
  <c r="AG52" i="1"/>
  <c r="AN52" l="1"/>
  <c r="AG51"/>
  <c r="AN51" l="1"/>
  <c r="AK23"/>
  <c r="AK32" s="1"/>
</calcChain>
</file>

<file path=xl/sharedStrings.xml><?xml version="1.0" encoding="utf-8"?>
<sst xmlns="http://schemas.openxmlformats.org/spreadsheetml/2006/main" count="3656" uniqueCount="987">
  <si>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</si>
  <si>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</si>
  <si>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</si>
  <si>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</si>
  <si>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</si>
  <si>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</si>
  <si>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</si>
  <si>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{21d6b818-6b56-482c-a28d-78a87e05a17a}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</si>
  <si>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</si>
  <si>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</si>
  <si>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</si>
  <si>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</si>
  <si>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</si>
  <si>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</si>
  <si>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</si>
  <si>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</si>
  <si>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</si>
  <si>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1-146-17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</si>
  <si>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</si>
  <si>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</si>
  <si>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úprava místnosti č.13, 1.PP na umývárnu</t>
  </si>
  <si>
    <t>KSO:</t>
  </si>
  <si>
    <t>80163</t>
  </si>
  <si>
    <t>CC-CZ:</t>
  </si>
  <si>
    <t>Místo:</t>
  </si>
  <si>
    <t>Areál vazební věznice Praha 4- Pankrác</t>
  </si>
  <si>
    <t>Datum:</t>
  </si>
  <si>
    <t>6. 12. 2017</t>
  </si>
  <si>
    <t>CZ-CPV:</t>
  </si>
  <si>
    <t>45216113-9</t>
  </si>
  <si>
    <t>Zadavatel:</t>
  </si>
  <si>
    <t>IČ:</t>
  </si>
  <si>
    <t>Vězeňská služba ČR, Soudní 1672/1a,Praha 4</t>
  </si>
  <si>
    <t>DIČ:</t>
  </si>
  <si>
    <t>Uchazeč:</t>
  </si>
  <si>
    <t>Vyplň údaj</t>
  </si>
  <si>
    <t>Projektant:</t>
  </si>
  <si>
    <t>INPROSAN s.r.o.,nám. Před Bateriemi 1059/7,Praha 6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</si>
  <si>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</si>
  <si>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</si>
  <si>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</si>
  <si>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</si>
  <si>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</si>
  <si>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</si>
  <si>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</si>
  <si>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</si>
  <si>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</si>
  <si>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</si>
  <si>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</si>
  <si>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</si>
  <si>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</si>
  <si>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</si>
  <si>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</si>
  <si>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</si>
  <si>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</si>
  <si>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</si>
  <si>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</si>
  <si>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</si>
  <si>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</si>
  <si>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</si>
  <si>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</si>
  <si>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</si>
  <si>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</si>
  <si>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</si>
  <si>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</si>
  <si>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</si>
  <si>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</si>
  <si>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</si>
  <si>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</si>
  <si>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</si>
  <si>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</si>
  <si>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</si>
  <si>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</si>
  <si>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</si>
  <si>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</si>
  <si>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</si>
  <si>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</si>
  <si>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</si>
  <si>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</si>
  <si>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</si>
  <si>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</si>
  <si>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</si>
  <si>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rozpočtové náklady</t>
  </si>
  <si>
    <t>{9418e719-93e9-4d9b-98be-37bcfdfb5a0c}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</si>
  <si>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</si>
  <si>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</si>
  <si>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</si>
  <si>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</si>
  <si>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</si>
  <si>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</si>
  <si>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</si>
  <si>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</si>
  <si>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</si>
  <si>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</si>
  <si>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</si>
  <si>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</si>
  <si>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</si>
  <si>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</si>
  <si>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</si>
  <si>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</si>
  <si>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</si>
  <si>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</si>
  <si>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</si>
  <si>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</si>
  <si>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</si>
  <si>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720 - Zdravotně technické instalace</t>
  </si>
  <si>
    <t xml:space="preserve">    725 - Zdravotechnika - zařizovací předměty</t>
  </si>
  <si>
    <t xml:space="preserve">    735 - Ústřední vytápění - otopná tělesa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</si>
  <si>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</si>
  <si>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</si>
  <si>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</si>
  <si>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</si>
  <si>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</si>
  <si>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</si>
  <si>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</si>
  <si>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</si>
  <si>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</si>
  <si>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</si>
  <si>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</si>
  <si>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</si>
  <si>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</si>
  <si>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</si>
  <si>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</si>
  <si>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</si>
  <si>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</si>
  <si>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</si>
  <si>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</si>
  <si>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</si>
  <si>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</si>
  <si>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</si>
  <si>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</si>
  <si>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</si>
  <si>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</si>
  <si>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</si>
  <si>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</si>
  <si>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do 1 m2 ve zdivu nadzákladovém cihlami pálenými na MVC</t>
  </si>
  <si>
    <t>m3</t>
  </si>
  <si>
    <t>CS ÚRS 2017 01</t>
  </si>
  <si>
    <t>4</t>
  </si>
  <si>
    <t>1391653785</t>
  </si>
  <si>
    <t>VV</t>
  </si>
  <si>
    <t>"přizdívka parapetu"</t>
  </si>
  <si>
    <t>1,28*0,43*(0,1+0,43)/2</t>
  </si>
  <si>
    <t>6</t>
  </si>
  <si>
    <t>Úpravy povrchů, podlahy a osazování výplní</t>
  </si>
  <si>
    <t>611325421</t>
  </si>
  <si>
    <t>Oprava vnitřní vápenocementové štukové omítky stropů v rozsahu plochy do 10%</t>
  </si>
  <si>
    <t>m2</t>
  </si>
  <si>
    <t>728110948</t>
  </si>
  <si>
    <t>612335212</t>
  </si>
  <si>
    <t>Cementová hladká omítka malých ploch do 0,25 m2 na stěnách</t>
  </si>
  <si>
    <t>kus</t>
  </si>
  <si>
    <t>1038153533</t>
  </si>
  <si>
    <t>"niky"6</t>
  </si>
  <si>
    <t>612335301</t>
  </si>
  <si>
    <t>Cementová hladká omítka ostění nebo nadpraží</t>
  </si>
  <si>
    <t>-860847206</t>
  </si>
  <si>
    <t>"dozdívka parapetu"</t>
  </si>
  <si>
    <t>1,28*(0,43+0,5)</t>
  </si>
  <si>
    <t>5</t>
  </si>
  <si>
    <t>612335412</t>
  </si>
  <si>
    <t>Oprava vnitřní cementové hladké omítky stěn v rozsahu plochy do 30%</t>
  </si>
  <si>
    <t>1223173126</t>
  </si>
  <si>
    <t>6,3*2*3,38</t>
  </si>
  <si>
    <t>2,9*(3,72+3,38)/2*2</t>
  </si>
  <si>
    <t>-"dveře"0,8*2,05</t>
  </si>
  <si>
    <t>"ostění"(2,05*2+0,8)*0,56</t>
  </si>
  <si>
    <t>-"okno"1,28*1,22</t>
  </si>
  <si>
    <t>"ostění"(1,28+1,22*2)*0,5</t>
  </si>
  <si>
    <t>Součet</t>
  </si>
  <si>
    <t>629991011</t>
  </si>
  <si>
    <t>Zakrytí výplní otvorů a svislých ploch fólií přilepenou lepící páskou</t>
  </si>
  <si>
    <t>-1322994532</t>
  </si>
  <si>
    <t>"okno"1,28*1,2</t>
  </si>
  <si>
    <t>"dveře"2,05*0,8</t>
  </si>
  <si>
    <t>7</t>
  </si>
  <si>
    <t>631311113</t>
  </si>
  <si>
    <t>Mazanina tl do 80 mm z betonu prostého bez zvýšených nároků na prostředí tř. C 12/15</t>
  </si>
  <si>
    <t>-127124186</t>
  </si>
  <si>
    <t>"podkladní mazanina"</t>
  </si>
  <si>
    <t>18,27*0,08</t>
  </si>
  <si>
    <t>8</t>
  </si>
  <si>
    <t>631311115</t>
  </si>
  <si>
    <t>Mazanina tl do 80 mm z betonu prostého bez zvýšených nároků na prostředí tř. C 20/25 vč.dilatace</t>
  </si>
  <si>
    <t>-459587596</t>
  </si>
  <si>
    <t>"skladba P1"18,27*0,05</t>
  </si>
  <si>
    <t>9</t>
  </si>
  <si>
    <t>631319112R</t>
  </si>
  <si>
    <t>Příplatek k mazanině za provedení u sprchového nebo odtokového žlabu</t>
  </si>
  <si>
    <t>m</t>
  </si>
  <si>
    <t>-1284357959</t>
  </si>
  <si>
    <t>3*2</t>
  </si>
  <si>
    <t>10</t>
  </si>
  <si>
    <t>631319131R</t>
  </si>
  <si>
    <t>Vytvoření soklu  k betonové mazanině  do 100x100 mm</t>
  </si>
  <si>
    <t>1308467141</t>
  </si>
  <si>
    <t>11</t>
  </si>
  <si>
    <t>631319161R</t>
  </si>
  <si>
    <t>Příplatek k mazanině tl do 80 mm za spádování s přehlazením ke vpustím</t>
  </si>
  <si>
    <t>-225128565</t>
  </si>
  <si>
    <t>3*2,9*0,05+3,2*2,9*0,05</t>
  </si>
  <si>
    <t>12</t>
  </si>
  <si>
    <t>631319171</t>
  </si>
  <si>
    <t>Příplatek k mazanině tl do 80 mm za stržení povrchu spodní vrstvy před vložením výztuže</t>
  </si>
  <si>
    <t>-1513935811</t>
  </si>
  <si>
    <t>"P1"18,27*(0,08+0,05)</t>
  </si>
  <si>
    <t>13</t>
  </si>
  <si>
    <t>631351101</t>
  </si>
  <si>
    <t>Zřízení bednění rýh a hran v podlahách</t>
  </si>
  <si>
    <t>1546793440</t>
  </si>
  <si>
    <t>"sokl"2,9*0,1*2</t>
  </si>
  <si>
    <t>14</t>
  </si>
  <si>
    <t>631351102</t>
  </si>
  <si>
    <t>Odstranění bednění rýh a hran v podlahách</t>
  </si>
  <si>
    <t>-1110197311</t>
  </si>
  <si>
    <t>631362021</t>
  </si>
  <si>
    <t>Výztuž mazanin svařovanými sítěmi Kari</t>
  </si>
  <si>
    <t>t</t>
  </si>
  <si>
    <t>-614849444</t>
  </si>
  <si>
    <t>19*2*3,033/1000</t>
  </si>
  <si>
    <t>16</t>
  </si>
  <si>
    <t>634111115</t>
  </si>
  <si>
    <t>Obvodová dilatace pružnou těsnicí páskou v 120 mm mezi stěnou a mazaninou</t>
  </si>
  <si>
    <t>294914038</t>
  </si>
  <si>
    <t>(6,3+2,9+0,56)*2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</si>
  <si>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</si>
  <si>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</si>
  <si>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</si>
  <si>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</si>
  <si>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716888829</t>
  </si>
  <si>
    <t>18</t>
  </si>
  <si>
    <t>952901111R</t>
  </si>
  <si>
    <t>Závěrečný úklid před předáním stavby do užívání</t>
  </si>
  <si>
    <t>soubor</t>
  </si>
  <si>
    <t>1029178217</t>
  </si>
  <si>
    <t>19</t>
  </si>
  <si>
    <t>952902020R</t>
  </si>
  <si>
    <t>Průběžný úklid stavby a dotčených prostor dopravou suti a materiálu</t>
  </si>
  <si>
    <t>CS ÚRS 2016 01</t>
  </si>
  <si>
    <t>-1767955903</t>
  </si>
  <si>
    <t>20</t>
  </si>
  <si>
    <t>965042141</t>
  </si>
  <si>
    <t>Bourání podkladů pod dlažby nebo mazanin betonových nebo z litého asfaltu tl do 100 mm pl přes 4 m2</t>
  </si>
  <si>
    <t>550451082</t>
  </si>
  <si>
    <t>18,3*0,1</t>
  </si>
  <si>
    <t>965042241</t>
  </si>
  <si>
    <t>Bourání podkladů pod dlažby nebo mazanin betonových nebo z litého asfaltu tl přes 100 mm pl pře 4 m2</t>
  </si>
  <si>
    <t>480640844</t>
  </si>
  <si>
    <t>18,3*0,17</t>
  </si>
  <si>
    <t>22</t>
  </si>
  <si>
    <t>965049112</t>
  </si>
  <si>
    <t>Příplatek k bourání betonových mazanin za bourání mazanin se svařovanou sítí tl přes 100 mm</t>
  </si>
  <si>
    <t>1237562462</t>
  </si>
  <si>
    <t>23</t>
  </si>
  <si>
    <t>973031324</t>
  </si>
  <si>
    <t>Vysekání kapes ve zdivu cihelném na MV nebo MVC pl do 0,10 m2 hl do 150 mm</t>
  </si>
  <si>
    <t>-169604195</t>
  </si>
  <si>
    <t>"PZ2"6</t>
  </si>
  <si>
    <t>24</t>
  </si>
  <si>
    <t>977151125</t>
  </si>
  <si>
    <t>Jádrové vrty diamantovými korunkami do D 200 mm do stavebních materiálů</t>
  </si>
  <si>
    <t>-753177205</t>
  </si>
  <si>
    <t>"PZ4"0,8</t>
  </si>
  <si>
    <t>25</t>
  </si>
  <si>
    <t>978011121</t>
  </si>
  <si>
    <t>Otlučení vnitřní vápenné nebo vápenocementové omítky stropů v rozsahu do 10 %</t>
  </si>
  <si>
    <t>2132169813</t>
  </si>
  <si>
    <t>26</t>
  </si>
  <si>
    <t>978021141</t>
  </si>
  <si>
    <t>Otlučení cementových omítek vnitřních stěn o rozsahu do 30 %</t>
  </si>
  <si>
    <t>-789659384</t>
  </si>
  <si>
    <t>27</t>
  </si>
  <si>
    <t>978021191</t>
  </si>
  <si>
    <t>Otlučení cementových omítek vnitřních stěn o rozsahu do 100 %</t>
  </si>
  <si>
    <t>1603991620</t>
  </si>
  <si>
    <t>"v místě parapetu pro přizdění"</t>
  </si>
  <si>
    <t>1,28*0,7+0,15*2</t>
  </si>
  <si>
    <t>997</t>
  </si>
  <si>
    <t>Přesun sutě</t>
  </si>
  <si>
    <t>28</t>
  </si>
  <si>
    <t>997013211</t>
  </si>
  <si>
    <t>Vnitrostaveništní doprava suti a vybouraných hmot pro budovy v do 6 m ručně</t>
  </si>
  <si>
    <t>-2017156318</t>
  </si>
  <si>
    <t>29</t>
  </si>
  <si>
    <t>997013501</t>
  </si>
  <si>
    <t>Odvoz suti a vybouraných hmot na skládku nebo meziskládku do 1 km se složením</t>
  </si>
  <si>
    <t>92363004</t>
  </si>
  <si>
    <t>30</t>
  </si>
  <si>
    <t>997013509</t>
  </si>
  <si>
    <t>Příplatek k odvozu suti a vybouraných hmot na skládku ZKD 1 km přes 1 km</t>
  </si>
  <si>
    <t>976019282</t>
  </si>
  <si>
    <t>12,11*19 'Přepočtené koeficientem množství</t>
  </si>
  <si>
    <t>31</t>
  </si>
  <si>
    <t>997013800R</t>
  </si>
  <si>
    <t>Poplatek za uložení stavební suti a vybouraného odpadu na skládce (skládkovné)</t>
  </si>
  <si>
    <t>1093043330</t>
  </si>
  <si>
    <t>998</t>
  </si>
  <si>
    <t>Přesun hmot</t>
  </si>
  <si>
    <t>32</t>
  </si>
  <si>
    <t>998018001</t>
  </si>
  <si>
    <t>Přesun hmot ruční pro budovy v do 6 m</t>
  </si>
  <si>
    <t>-432557310</t>
  </si>
  <si>
    <t>PSV</t>
  </si>
  <si>
    <t>Práce a dodávky PSV</t>
  </si>
  <si>
    <t>711</t>
  </si>
  <si>
    <t>Izolace proti vodě, vlhkosti a plynům</t>
  </si>
  <si>
    <t>33</t>
  </si>
  <si>
    <t>711111001</t>
  </si>
  <si>
    <t>Provedení izolace proti zemní vlhkosti vodorovné za studena nátěrem penetračním</t>
  </si>
  <si>
    <t>1401340245</t>
  </si>
  <si>
    <t>"na podkladní mazaninu"</t>
  </si>
  <si>
    <t>18,27+"vytažení"(6,3+2,9+0,56)*2*0,2</t>
  </si>
  <si>
    <t>34</t>
  </si>
  <si>
    <t>M</t>
  </si>
  <si>
    <t>111631500</t>
  </si>
  <si>
    <t>lak asfaltový ALP/9 (MJ t) bal 9 kg</t>
  </si>
  <si>
    <t>-934715185</t>
  </si>
  <si>
    <t>22,174*0,0003 'Přepočtené koeficientem množství</t>
  </si>
  <si>
    <t>35</t>
  </si>
  <si>
    <t>711141559</t>
  </si>
  <si>
    <t>Provedení izolace proti zemní vlhkosti pásy přitavením vodorovné NAIP</t>
  </si>
  <si>
    <t>1005862609</t>
  </si>
  <si>
    <t>36</t>
  </si>
  <si>
    <t>628331595R</t>
  </si>
  <si>
    <t>SBS modifikovaný asfaltovaný pás  vyztužený skelnou tkaninou s protiradonovými účinky</t>
  </si>
  <si>
    <t>1521589082</t>
  </si>
  <si>
    <t>22,174*1,15 'Přepočtené koeficientem množství</t>
  </si>
  <si>
    <t>37</t>
  </si>
  <si>
    <t>711212000R</t>
  </si>
  <si>
    <t>Penetrace podkladu pod hydroizolační nátěr nebo stěrku</t>
  </si>
  <si>
    <t>-1843837542</t>
  </si>
  <si>
    <t>"podlaha"18,27</t>
  </si>
  <si>
    <t>" vytažení betonový sokl v podlaze"2,9*2*0,1</t>
  </si>
  <si>
    <t>"na stěny"(6,3*2+2,9)*2,25-"okno"1,28*(2,25-2,03)+"ostění"0,5*2*(2,25-2,03)</t>
  </si>
  <si>
    <t>"vytažení na stěny"((2,9+0,56*2)-0,8)*0,2</t>
  </si>
  <si>
    <t>"ostění nik"(0,3*4)*0,1*6</t>
  </si>
  <si>
    <t>38</t>
  </si>
  <si>
    <t>711212002R</t>
  </si>
  <si>
    <t>Hydroizolační povlak - nátěr nebo stěrka tl.2 mm</t>
  </si>
  <si>
    <t>-173942070</t>
  </si>
  <si>
    <t>"jako penetrace"55,027</t>
  </si>
  <si>
    <t>39</t>
  </si>
  <si>
    <t>711212601R</t>
  </si>
  <si>
    <t>Těsnicí pás do spoje podlaha - stěna</t>
  </si>
  <si>
    <t>757837405</t>
  </si>
  <si>
    <t>(6,3+2,9+0,56)*2-0,8</t>
  </si>
  <si>
    <t>"bet.sokl"2,9*4+0,1*4</t>
  </si>
  <si>
    <t>"stěny"2,25*2+"ostění okna"(2,25-2,03)*2</t>
  </si>
  <si>
    <t>40</t>
  </si>
  <si>
    <t>711212602R</t>
  </si>
  <si>
    <t>Těsnicí roh vnější, vnitřní do spoje podlaha-stěna</t>
  </si>
  <si>
    <t>-1288001401</t>
  </si>
  <si>
    <t>"podlaha"6</t>
  </si>
  <si>
    <t>"bet.sokl"4</t>
  </si>
  <si>
    <t>41</t>
  </si>
  <si>
    <t>998711201</t>
  </si>
  <si>
    <t>Přesun hmot procentní pro izolace proti vodě, vlhkosti a plynům v objektech v do 6 m</t>
  </si>
  <si>
    <t>%</t>
  </si>
  <si>
    <t>355327817</t>
  </si>
  <si>
    <t>713</t>
  </si>
  <si>
    <t>Izolace tepelné</t>
  </si>
  <si>
    <t>42</t>
  </si>
  <si>
    <t>713121111</t>
  </si>
  <si>
    <t>Montáž izolace tepelné podlah volně kladenými rohožemi, pásy, dílci, deskami 1 vrstva</t>
  </si>
  <si>
    <t>1641459376</t>
  </si>
  <si>
    <t>"skladba P1"18,27</t>
  </si>
  <si>
    <t>43</t>
  </si>
  <si>
    <t>283759150</t>
  </si>
  <si>
    <t>deska z pěnového polystyrenu EPS 150 S 1000 x 500 x 120 mm</t>
  </si>
  <si>
    <t>1426669462</t>
  </si>
  <si>
    <t>18,27*1,02 'Přepočtené koeficientem množství</t>
  </si>
  <si>
    <t>44</t>
  </si>
  <si>
    <t>713191133</t>
  </si>
  <si>
    <t>Montáž izolace tepelné podlah, stropů vrchem nebo střech překrytí fólií s přelepeným spojem</t>
  </si>
  <si>
    <t>1005669097</t>
  </si>
  <si>
    <t>45</t>
  </si>
  <si>
    <t>283233140</t>
  </si>
  <si>
    <t>fólie PE FOLDEX PS, tl. 0,2 mm, 2 x 50 m, 100 m2/role</t>
  </si>
  <si>
    <t>-1741756354</t>
  </si>
  <si>
    <t>18,27*1,1 'Přepočtené koeficientem množství</t>
  </si>
  <si>
    <t>46</t>
  </si>
  <si>
    <t>998713201</t>
  </si>
  <si>
    <t>Přesun hmot procentní pro izolace tepelné v objektech v do 6 m</t>
  </si>
  <si>
    <t>-646229175</t>
  </si>
  <si>
    <t>720</t>
  </si>
  <si>
    <t>Zdravotně technické instalace</t>
  </si>
  <si>
    <t>47</t>
  </si>
  <si>
    <t>720-1</t>
  </si>
  <si>
    <t>Zdravotechnika celkem dle samostatného výkazu</t>
  </si>
  <si>
    <t>-719716923</t>
  </si>
  <si>
    <t>48</t>
  </si>
  <si>
    <t>720-2</t>
  </si>
  <si>
    <t>Zednické přípomoce (např.sekání drážek, prostupů vč.začištění)</t>
  </si>
  <si>
    <t>-352313436</t>
  </si>
  <si>
    <t>725</t>
  </si>
  <si>
    <t>Zdravotechnika - zařizovací předměty</t>
  </si>
  <si>
    <t>49</t>
  </si>
  <si>
    <t>725299101R</t>
  </si>
  <si>
    <t>Montáž koupelnových doplňků na zeď - zrcadel,háčků apod.</t>
  </si>
  <si>
    <t>977941946</t>
  </si>
  <si>
    <t>50</t>
  </si>
  <si>
    <t>554310920R</t>
  </si>
  <si>
    <t>Háček nástěnný na oděvy nerez. antivandal provedení na stěnu dle výpisu prvků</t>
  </si>
  <si>
    <t>867810082</t>
  </si>
  <si>
    <t>51</t>
  </si>
  <si>
    <t>554310841R</t>
  </si>
  <si>
    <t>nerezové nerozbitné zrcadlo k montáži na stěnu, rozměr 1000 x 600 mm, povrch lesklý  dle výpisu prvků</t>
  </si>
  <si>
    <t>-1320484253</t>
  </si>
  <si>
    <t>52</t>
  </si>
  <si>
    <t>998725201</t>
  </si>
  <si>
    <t>Přesun hmot procentní pro zařizovací předměty v objektech v do 6 m</t>
  </si>
  <si>
    <t>-1073489222</t>
  </si>
  <si>
    <t>735</t>
  </si>
  <si>
    <t>Ústřední vytápění - otopná tělesa</t>
  </si>
  <si>
    <t>53</t>
  </si>
  <si>
    <t>735111812R</t>
  </si>
  <si>
    <t xml:space="preserve">Demontáž a zpětná montáž stávajících otopných těles litinových článkových </t>
  </si>
  <si>
    <t>hod</t>
  </si>
  <si>
    <t>-1686287626</t>
  </si>
  <si>
    <t>54</t>
  </si>
  <si>
    <t>735117101R</t>
  </si>
  <si>
    <t>Nový nátěr stávajících litin. radiátorů Z +1x + 1x email, vč.odstranění starých nátěrů,odrezivění</t>
  </si>
  <si>
    <t>-139611572</t>
  </si>
  <si>
    <t>55</t>
  </si>
  <si>
    <t>735494815R</t>
  </si>
  <si>
    <t>Vypouštění a napouštění, topná zkouška a regulace systému</t>
  </si>
  <si>
    <t>1442715205</t>
  </si>
  <si>
    <t>767</t>
  </si>
  <si>
    <t>Konstrukce zámečnické</t>
  </si>
  <si>
    <t>56</t>
  </si>
  <si>
    <t>7676-D1</t>
  </si>
  <si>
    <t>Úprava stávajících ocelových dveří  osazení ventilační mřížky z ocel.drátu místo tzv."bufetu"- oprava nátěrů (obroušení,odmaštění  s případným odrezivěním a nový nátěr Z+1x +1x email - kompletní provedení dle PD</t>
  </si>
  <si>
    <t>-133299887</t>
  </si>
  <si>
    <t>57</t>
  </si>
  <si>
    <t>998767201</t>
  </si>
  <si>
    <t>Přesun hmot procentní pro zámečnické konstrukce v objektech v do 6 m</t>
  </si>
  <si>
    <t>1777751475</t>
  </si>
  <si>
    <t>771</t>
  </si>
  <si>
    <t>Podlahy z dlaždic</t>
  </si>
  <si>
    <t>58</t>
  </si>
  <si>
    <t>771474113</t>
  </si>
  <si>
    <t>Montáž soklíků z dlaždic keramických rovných flexibilní lepidlo v do 120 mm</t>
  </si>
  <si>
    <t>965275832</t>
  </si>
  <si>
    <t>"obložení soklu"2,9*3</t>
  </si>
  <si>
    <t>59</t>
  </si>
  <si>
    <t>597614345R</t>
  </si>
  <si>
    <t>dlaždice keramické slinuté neglazované mrazuvzdorné  R10/B 19,8 x 19,8 x 0,9 cm odstín dle PD</t>
  </si>
  <si>
    <t>1748807683</t>
  </si>
  <si>
    <t>8,70*0,1</t>
  </si>
  <si>
    <t>0,87*1,1 'Přepočtené koeficientem množství</t>
  </si>
  <si>
    <t>60</t>
  </si>
  <si>
    <t>771479001R</t>
  </si>
  <si>
    <t>Řezání dlaždic keramických pro soklíky</t>
  </si>
  <si>
    <t>220855001</t>
  </si>
  <si>
    <t>"jako sokl"8,7</t>
  </si>
  <si>
    <t>61</t>
  </si>
  <si>
    <t>771574131</t>
  </si>
  <si>
    <t>Montáž podlah keramických režných protiskluzných lepených flexibilním lepidlem do 50 ks/m2</t>
  </si>
  <si>
    <t>1641330347</t>
  </si>
  <si>
    <t>62</t>
  </si>
  <si>
    <t>1032430450</t>
  </si>
  <si>
    <t>63</t>
  </si>
  <si>
    <t>771578011R</t>
  </si>
  <si>
    <t>Spára podlaha - stěna, silikonem</t>
  </si>
  <si>
    <t>645591167</t>
  </si>
  <si>
    <t>(2,9+3,2)*2</t>
  </si>
  <si>
    <t>64</t>
  </si>
  <si>
    <t>771579198R</t>
  </si>
  <si>
    <t>Příplatek za spárování  hmotou se zvýšenou odolností proti bakteriím a plísním - plošně</t>
  </si>
  <si>
    <t>-858992038</t>
  </si>
  <si>
    <t>65</t>
  </si>
  <si>
    <t>771591174R</t>
  </si>
  <si>
    <t>Montáž a dodávka nerezového profilu pro  hrany soklu</t>
  </si>
  <si>
    <t>154709107</t>
  </si>
  <si>
    <t>2,9*2</t>
  </si>
  <si>
    <t>66</t>
  </si>
  <si>
    <t>998771201</t>
  </si>
  <si>
    <t>Přesun hmot procentní pro podlahy z dlaždic v objektech v do 6 m</t>
  </si>
  <si>
    <t>290726719</t>
  </si>
  <si>
    <t>781</t>
  </si>
  <si>
    <t>Dokončovací práce - obklady</t>
  </si>
  <si>
    <t>67</t>
  </si>
  <si>
    <t>781474117</t>
  </si>
  <si>
    <t>Montáž obkladů vnitřních keramických hladkých do 45 ks/m2 lepených flexibilním lepidlem</t>
  </si>
  <si>
    <t>1301540478</t>
  </si>
  <si>
    <t>(6,3+2,9)*2*2,25</t>
  </si>
  <si>
    <t>-"okno"1,28*(2,25-2,03)</t>
  </si>
  <si>
    <t>"ostění"(2,25-2,03)*0,5*2</t>
  </si>
  <si>
    <t>"parapet"1,28*0,5</t>
  </si>
  <si>
    <t>68</t>
  </si>
  <si>
    <t>59781345R</t>
  </si>
  <si>
    <t>obkládačky keramické- bílé 15x15 cm lesklé</t>
  </si>
  <si>
    <t>228839697</t>
  </si>
  <si>
    <t>"celková plocha"43,802</t>
  </si>
  <si>
    <t>-"barevná"2,808</t>
  </si>
  <si>
    <t>40,994*1,1 'Přepočtené koeficientem množství</t>
  </si>
  <si>
    <t>69</t>
  </si>
  <si>
    <t>597813544R</t>
  </si>
  <si>
    <t>obkládačky keramické- tm.modrá 15x15 cm lesklé</t>
  </si>
  <si>
    <t>-1050220563</t>
  </si>
  <si>
    <t>((2,9+6,3)*2-0,8+0,56*2)*0,15</t>
  </si>
  <si>
    <t>2,808*1,1 'Přepočtené koeficientem množství</t>
  </si>
  <si>
    <t>70</t>
  </si>
  <si>
    <t>781479194</t>
  </si>
  <si>
    <t>Příplatek k montáži obkladů vnitřních keramických hladkých za nerovný povrch</t>
  </si>
  <si>
    <t>353854505</t>
  </si>
  <si>
    <t>71</t>
  </si>
  <si>
    <t>781479198R</t>
  </si>
  <si>
    <t>-845118413</t>
  </si>
  <si>
    <t>"jako obklad"43,802</t>
  </si>
  <si>
    <t>72</t>
  </si>
  <si>
    <t>781494111</t>
  </si>
  <si>
    <t>Plastové profily rohové lepené flexibilním lepidlem</t>
  </si>
  <si>
    <t>60466160</t>
  </si>
  <si>
    <t>"dveře"(2,05*2+0,8)</t>
  </si>
  <si>
    <t>"parapet okno"1,28</t>
  </si>
  <si>
    <t>"ostění okno"(2,25-2,03)*2</t>
  </si>
  <si>
    <t>"niky"(0,3*4)*6</t>
  </si>
  <si>
    <t>73</t>
  </si>
  <si>
    <t>781494511</t>
  </si>
  <si>
    <t>Plastové profily ukončovací lepené flexibilním lepidlem</t>
  </si>
  <si>
    <t>-1133046855</t>
  </si>
  <si>
    <t>(6,3+2,9)*2-"okno"1,28</t>
  </si>
  <si>
    <t>"ostění okno"0,5*2</t>
  </si>
  <si>
    <t>74</t>
  </si>
  <si>
    <t>781495111</t>
  </si>
  <si>
    <t>Penetrace podkladu vnitřních obkladů</t>
  </si>
  <si>
    <t>1397978678</t>
  </si>
  <si>
    <t>"v místě nátěru"</t>
  </si>
  <si>
    <t>(3*2+2,9-0,8+0,56*2)*1,5</t>
  </si>
  <si>
    <t>75</t>
  </si>
  <si>
    <t>998781201</t>
  </si>
  <si>
    <t>Přesun hmot procentní pro obklady keramické v objektech v do 6 m</t>
  </si>
  <si>
    <t>14110397</t>
  </si>
  <si>
    <t>784</t>
  </si>
  <si>
    <t>Dokončovací práce - malby a tapety</t>
  </si>
  <si>
    <t>76</t>
  </si>
  <si>
    <t>784121001</t>
  </si>
  <si>
    <t>Oškrabání malby v mísnostech výšky do 3,80 m</t>
  </si>
  <si>
    <t>-935997832</t>
  </si>
  <si>
    <t>"stěny"</t>
  </si>
  <si>
    <t>"strop"</t>
  </si>
  <si>
    <t>21,1</t>
  </si>
  <si>
    <t>77</t>
  </si>
  <si>
    <t>784121011</t>
  </si>
  <si>
    <t>Rozmývání podkladu po oškrabání malby v místnostech výšky do 3,80 m</t>
  </si>
  <si>
    <t>-1330618286</t>
  </si>
  <si>
    <t>"jako oškrábání"85,680</t>
  </si>
  <si>
    <t>78</t>
  </si>
  <si>
    <t>784181121</t>
  </si>
  <si>
    <t>Hloubková jednonásobná penetrace podkladu v místnostech výšky do 3,80 m</t>
  </si>
  <si>
    <t>1516391378</t>
  </si>
  <si>
    <t>"nad obklad"6,3*2*(3,38-2,25)</t>
  </si>
  <si>
    <t>2,9*(3,72+3,38)/2*2-"obklad"2,9*2,25*2</t>
  </si>
  <si>
    <t>-"okno"1,28*1</t>
  </si>
  <si>
    <t>"ostění"(1,28+1*2)*0,5</t>
  </si>
  <si>
    <t>79</t>
  </si>
  <si>
    <t>784211111</t>
  </si>
  <si>
    <t>Dvojnásobné  bílé malby ze směsí za mokra velmi dobře otěruvzdorných v místnostech výšky do 3,80 m</t>
  </si>
  <si>
    <t>1664695838</t>
  </si>
  <si>
    <t>"jako penetrace"43,238</t>
  </si>
  <si>
    <t>Práce a dodávky M</t>
  </si>
  <si>
    <t>21-M</t>
  </si>
  <si>
    <t>Elektromontáže</t>
  </si>
  <si>
    <t>80</t>
  </si>
  <si>
    <t>210-1</t>
  </si>
  <si>
    <t>Elektroinstalace silnoproud celkem dle samostatného výkazu</t>
  </si>
  <si>
    <t>296064111</t>
  </si>
  <si>
    <t>81</t>
  </si>
  <si>
    <t>210-2</t>
  </si>
  <si>
    <t>Demontáž stávající elektroinstlalace vč.likvidace</t>
  </si>
  <si>
    <t>961659393</t>
  </si>
  <si>
    <t>Objekt: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</si>
  <si>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</si>
  <si>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</si>
  <si>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</si>
  <si>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</si>
  <si>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</si>
  <si>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</si>
  <si>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</si>
  <si>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</si>
  <si>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</si>
  <si>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</si>
  <si>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1475865209</t>
  </si>
  <si>
    <t>VRN3</t>
  </si>
  <si>
    <t>Zařízení staveniště</t>
  </si>
  <si>
    <t>030001000</t>
  </si>
  <si>
    <t>Zařízení  a zabezpečení  staveniště</t>
  </si>
  <si>
    <t>1855664768</t>
  </si>
  <si>
    <t>VRN4</t>
  </si>
  <si>
    <t>Inženýrská činnost</t>
  </si>
  <si>
    <t>045002000</t>
  </si>
  <si>
    <t>Kompletační a koordinační činnost</t>
  </si>
  <si>
    <t>-1930644855</t>
  </si>
  <si>
    <t>VRN7</t>
  </si>
  <si>
    <t>Provozní vlivy</t>
  </si>
  <si>
    <t>071002000</t>
  </si>
  <si>
    <t>Provoz investora, třetích osob</t>
  </si>
  <si>
    <t>-247064503</t>
  </si>
  <si>
    <t>073002000</t>
  </si>
  <si>
    <t>Ztížený pohyb vozidel</t>
  </si>
  <si>
    <t>388713796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</si>
  <si>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</si>
  <si>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</si>
  <si>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</si>
  <si>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</si>
  <si>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</si>
  <si>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</si>
  <si>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</si>
  <si>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</si>
  <si>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</si>
  <si>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</si>
  <si>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</si>
  <si>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</si>
  <si>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</si>
  <si>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</si>
  <si>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</si>
  <si>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</si>
  <si>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</si>
  <si>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</si>
  <si>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</si>
  <si>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</si>
  <si>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</si>
  <si>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</si>
  <si>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</si>
  <si>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</si>
  <si>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</si>
  <si>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</si>
  <si>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</si>
  <si>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</si>
  <si>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</si>
  <si>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</si>
  <si>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</si>
  <si>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</si>
  <si>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</si>
  <si>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</si>
  <si>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</si>
  <si>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</si>
  <si>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</si>
  <si>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</si>
  <si>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</si>
  <si>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</si>
  <si>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</si>
  <si>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</si>
  <si>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</si>
  <si>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</si>
  <si>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</si>
  <si>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</si>
  <si>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</si>
  <si>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</si>
  <si>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</si>
  <si>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</si>
  <si>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</si>
  <si>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</si>
  <si>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</si>
  <si>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</si>
  <si>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</si>
  <si>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</si>
  <si>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</si>
  <si>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</si>
  <si>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</si>
  <si>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</si>
  <si>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</si>
  <si>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</si>
  <si>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</si>
  <si>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</si>
  <si>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</si>
  <si>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</si>
  <si>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</si>
  <si>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</si>
  <si>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</si>
  <si>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</si>
  <si>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</si>
  <si>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</si>
  <si>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</si>
  <si>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</si>
  <si>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</si>
  <si>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</si>
  <si>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</si>
  <si>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</si>
  <si>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</si>
  <si>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</si>
  <si>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</si>
  <si>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</si>
  <si>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</si>
  <si>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</si>
  <si>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</si>
  <si>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</si>
  <si>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</si>
  <si>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</si>
  <si>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</si>
  <si>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</si>
  <si>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</si>
  <si>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</si>
  <si>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</si>
  <si>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</si>
  <si>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</si>
  <si>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</si>
  <si>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</si>
  <si>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</si>
  <si>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</si>
  <si>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</si>
  <si>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</si>
  <si>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</si>
  <si>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</si>
  <si>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</si>
  <si>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</si>
  <si>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</si>
  <si>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</si>
  <si>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</si>
  <si>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</si>
  <si>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</si>
  <si>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</si>
  <si>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</si>
  <si>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</si>
  <si>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</si>
  <si>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</si>
  <si>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</si>
  <si>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</si>
  <si>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</si>
  <si>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</si>
  <si>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</si>
  <si>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</si>
  <si>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</si>
  <si>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</si>
  <si>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</si>
  <si>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</si>
  <si>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</si>
  <si>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</si>
  <si>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</si>
  <si>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</si>
  <si>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</si>
  <si>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</si>
  <si>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</si>
  <si>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</si>
  <si>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</si>
  <si>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</si>
  <si>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</si>
  <si>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</si>
  <si>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</si>
  <si>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</si>
  <si>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</si>
  <si>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</si>
  <si>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</si>
  <si>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</si>
  <si>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</si>
  <si>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</si>
  <si>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</si>
  <si>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</si>
  <si>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</si>
  <si>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</si>
  <si>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</si>
  <si>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</si>
  <si>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</si>
  <si>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</si>
  <si>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</si>
  <si>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</si>
  <si>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</si>
  <si>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</si>
  <si>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</si>
  <si>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</si>
  <si>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</si>
  <si>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</si>
  <si>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</si>
  <si>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</si>
  <si>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</si>
  <si>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</si>
  <si>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</si>
  <si>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</si>
  <si>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</si>
  <si>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</si>
  <si>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</si>
  <si>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</si>
  <si>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</si>
  <si>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</si>
  <si>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</si>
  <si>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</si>
  <si>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</si>
  <si>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</si>
  <si>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</si>
  <si>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</si>
  <si>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</si>
  <si>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</si>
  <si>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</si>
  <si>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</si>
  <si>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NÁVOD:</t>
  </si>
  <si>
    <t>VYPLNIT POLÍČKA S ČERVENÝM TEXTEM - TEXT PAK PŘEVÉST NA ČERNÝ</t>
  </si>
  <si>
    <t xml:space="preserve">ROZTÁHNOU SOUČTOVÉ VZORCE JEDNOTLIVÝCH ČÁSTÍ NA VŠECHNY ŘÁDKY </t>
  </si>
  <si>
    <t>STAVEBNÍ ÚPRAVY V BUDOVĚ č.10</t>
  </si>
  <si>
    <t>POLOŽKOVÝ ROZPOČET</t>
  </si>
  <si>
    <t>investor:</t>
  </si>
  <si>
    <t>VĚZEŇSKÁ SLUŽBA ČR, SOUDNÍ 1672/1a, PRAHA 4</t>
  </si>
  <si>
    <t>projektant části:</t>
  </si>
  <si>
    <t>ING. ZDENĚK SADÍLEK, KRÁTKÁ 460, 252 62 HOROMĚŘICE</t>
  </si>
  <si>
    <t>název části:</t>
  </si>
  <si>
    <t>D.1.4.1   ZDRAVOTNĚ TECHNICKÉ INSTALACE</t>
  </si>
  <si>
    <t>Nedílnou součástí rozpočtu jsou technické listy materiálových standardů.</t>
  </si>
  <si>
    <t>Celková cena:</t>
  </si>
  <si>
    <t xml:space="preserve">Pokyny pro vyplnění výkazu dodavateli: V tabulce prosíme o vyplnění jednotkových cen za dodávku a montáž ve žlutých sloupcích v případě uvádění cen jako dodávku a montáž bez rozdělení vyplňte pouze jeden sloupec. </t>
  </si>
  <si>
    <t>číslo/ ozn.</t>
  </si>
  <si>
    <t>číslo tech.listu</t>
  </si>
  <si>
    <t>Popis, rozměry, specifikace, typ</t>
  </si>
  <si>
    <t>měrná jednotka</t>
  </si>
  <si>
    <t>množství</t>
  </si>
  <si>
    <t>dodávka/ jednotku (Kč)</t>
  </si>
  <si>
    <t>Celkem dodávka (Kč)</t>
  </si>
  <si>
    <t>montáž/ jednotku (Kč)</t>
  </si>
  <si>
    <t>Celkem montáž (Kč)</t>
  </si>
  <si>
    <t>M+D/ jednotku (Kč)</t>
  </si>
  <si>
    <t>Celkem    (Kč)</t>
  </si>
  <si>
    <t>Celkem část</t>
  </si>
  <si>
    <t>01</t>
  </si>
  <si>
    <t>ZEMNÍ PRÁCE</t>
  </si>
  <si>
    <t>01.01</t>
  </si>
  <si>
    <t>01/01</t>
  </si>
  <si>
    <t>Vykopávka v uzavřených prostorách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</si>
  <si>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</si>
  <si>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01.02</t>
  </si>
  <si>
    <t>01/02</t>
  </si>
  <si>
    <t>Lože pod potrubí v uzavřených prostorách z kameniva drobného</t>
  </si>
  <si>
    <t>01.03</t>
  </si>
  <si>
    <t>01/03</t>
  </si>
  <si>
    <t xml:space="preserve">Obsyp potrubí v uzavřených prostorách z kameniva drobného </t>
  </si>
  <si>
    <t>01.04</t>
  </si>
  <si>
    <t>01/04</t>
  </si>
  <si>
    <t>Zásyp sypaninou v uzavřených prostorách</t>
  </si>
  <si>
    <t>01.05</t>
  </si>
  <si>
    <t>Zásyp sypaninou v uzavřených prostorách, příplatek za prohození výkopku</t>
  </si>
  <si>
    <t>01.06</t>
  </si>
  <si>
    <t>01/05</t>
  </si>
  <si>
    <t>Nakládání přebytku výkopku  - ručně</t>
  </si>
  <si>
    <t>01/06</t>
  </si>
  <si>
    <t>Vodorovné přemístění výkopku stavebním kolečkem  vzdálenost do 50 m</t>
  </si>
  <si>
    <t>01.07</t>
  </si>
  <si>
    <t>Vodorovné přemístění výkopku po suchu, vzdálenost do 10km</t>
  </si>
  <si>
    <t>01.08</t>
  </si>
  <si>
    <t>Vodorovné přemístění výkopku po suchu, příplatek za další 1km</t>
  </si>
  <si>
    <t>01.09</t>
  </si>
  <si>
    <t>Uložení sypaniny na skládku vč.poplatku</t>
  </si>
  <si>
    <t>02</t>
  </si>
  <si>
    <t>VNITŘNÍ KANALIZACE</t>
  </si>
  <si>
    <t>02.01</t>
  </si>
  <si>
    <t>02/01</t>
  </si>
  <si>
    <t>Kanalizační potrubí HT DN 50, hrdlové, hladké</t>
  </si>
  <si>
    <t>02.02</t>
  </si>
  <si>
    <t>Kanalizační potrubí HT DN 75, hrdlové, hladké</t>
  </si>
  <si>
    <t>02.03</t>
  </si>
  <si>
    <t>02/02</t>
  </si>
  <si>
    <t>Kanalizační potrubí KG DN 110, hrdlové, hladké</t>
  </si>
  <si>
    <t>02.04</t>
  </si>
  <si>
    <t>Vyvedení odpadních výpustek DN 50</t>
  </si>
  <si>
    <t>ks</t>
  </si>
  <si>
    <t>02.05</t>
  </si>
  <si>
    <t>02/03</t>
  </si>
  <si>
    <t>Vpust podlahová plastová, svislý odpad DN50, zápachová uzávěrka, mřížka nerez</t>
  </si>
  <si>
    <t>kpl.</t>
  </si>
  <si>
    <t>02.06</t>
  </si>
  <si>
    <t>02/04</t>
  </si>
  <si>
    <t>Sprchový žlab dl.3000mm, stavební výška 69mm, 2x odtok DN50, nerezová vtoková mřížka</t>
  </si>
  <si>
    <t>02.07</t>
  </si>
  <si>
    <t>02/05</t>
  </si>
  <si>
    <t>Ventil přivzdušňovací pro potrubí DN 75, krycí mřížka</t>
  </si>
  <si>
    <t>02.08</t>
  </si>
  <si>
    <t>02/06</t>
  </si>
  <si>
    <t>Dvířka plastová 150x300mm, barva bílá</t>
  </si>
  <si>
    <t>02.09</t>
  </si>
  <si>
    <t>Propojení se stávajícím potrubím litina DN125</t>
  </si>
  <si>
    <t>02.10</t>
  </si>
  <si>
    <t>Zkouška těsnosti kanalizace vodou do DN 125</t>
  </si>
  <si>
    <t>02.11</t>
  </si>
  <si>
    <t>Technická prohlídka kanalizace</t>
  </si>
  <si>
    <t>02.12</t>
  </si>
  <si>
    <t>Přesun hmot pro vnitřní kanalizaci, výška objektu do 12m</t>
  </si>
  <si>
    <t>03</t>
  </si>
  <si>
    <t>VNITŘNÍ VODOVOD</t>
  </si>
  <si>
    <t>03.01</t>
  </si>
  <si>
    <t>03/01</t>
  </si>
  <si>
    <t>Trubka polypropylénová 20x2.8, PN 16, vč. montážního materiálu</t>
  </si>
  <si>
    <t>03.02</t>
  </si>
  <si>
    <t>Trubka polypropylénová 25x3.5, PN 16, vč. montážního materiálu</t>
  </si>
  <si>
    <t>03.03</t>
  </si>
  <si>
    <t>03/02</t>
  </si>
  <si>
    <t>Trubka polypropylénová 20x3.4, PN 20, vč. montážního materiálu</t>
  </si>
  <si>
    <t>03.04</t>
  </si>
  <si>
    <t>Trubka polypropylénová 25x4.2, PN 20, vč. montážního materiálu</t>
  </si>
  <si>
    <t>03.05</t>
  </si>
  <si>
    <t>03/03</t>
  </si>
  <si>
    <t>Tepelná izolace na bázi pěnového polyethylenu, vnitřní průměr izolace 20mm, tl. izolace 5mm</t>
  </si>
  <si>
    <t>03.06</t>
  </si>
  <si>
    <t>Tepelná izolace na bázi pěnového polyethylenu, vnitřní průměr izolace 22mm, tl. izolace 25mm</t>
  </si>
  <si>
    <t>03.07</t>
  </si>
  <si>
    <t>Tepelná izolace na bázi pěnového polyethylenu, vnitřní průměr izolace 25mm, tl. izolace 5mm</t>
  </si>
  <si>
    <t>03.08</t>
  </si>
  <si>
    <t>Tepelná izolace na bázi pěnového polyethylenu, vnitřní průměr izolace 28mm, tl. izolace 30mm</t>
  </si>
  <si>
    <t>03.09</t>
  </si>
  <si>
    <t>Vyvedení a upevnění vodovodních výpustek DN 15</t>
  </si>
  <si>
    <t>03.10</t>
  </si>
  <si>
    <t>Nástěnka pro ventil G 1/2"</t>
  </si>
  <si>
    <t>03.11</t>
  </si>
  <si>
    <t>Nástěnka pro baterii G 1/2"</t>
  </si>
  <si>
    <t>03.12</t>
  </si>
  <si>
    <t>Propoj se stávajícím potrubím plastovým d20</t>
  </si>
  <si>
    <t>03.13</t>
  </si>
  <si>
    <t>Propoj se stávajícím potrubím plastovým d25</t>
  </si>
  <si>
    <t>03.14</t>
  </si>
  <si>
    <t>Uzavření nebo otevření vodovodního potrubí při opravách vč. napuštění a vypuštění</t>
  </si>
  <si>
    <t>03.15</t>
  </si>
  <si>
    <t>Proplach a desinfekce potrubí vodovodního do DN 80</t>
  </si>
  <si>
    <t>03.16</t>
  </si>
  <si>
    <t>Zkouška tlaková potrubí vodovodního do DN 50</t>
  </si>
  <si>
    <t>03.17</t>
  </si>
  <si>
    <t>Přesun hmot pro vnitřní vodovod, výška objektu do 12m</t>
  </si>
  <si>
    <t>04</t>
  </si>
  <si>
    <t>ZAŘIZOVACÍ PŘEDMĚTY</t>
  </si>
  <si>
    <t>04.01</t>
  </si>
  <si>
    <t>04/01</t>
  </si>
  <si>
    <t>Umývací nerezový žlab dl. 2500mm, odpadový sifon</t>
  </si>
  <si>
    <t>04.02</t>
  </si>
  <si>
    <t>Přesun hmot pro zařizovací předměty, výška objektu do 12m</t>
  </si>
  <si>
    <t>05</t>
  </si>
  <si>
    <t>VÝTOKOVÉ BATERIE</t>
  </si>
  <si>
    <t>05.01</t>
  </si>
  <si>
    <t>05/01</t>
  </si>
  <si>
    <t>Ventil rohový G 1/2", bez připojovací trubičky</t>
  </si>
  <si>
    <t>05.02</t>
  </si>
  <si>
    <t>05/02</t>
  </si>
  <si>
    <t>Baterie umyvadlová, stojánková, páková</t>
  </si>
  <si>
    <t>05.03</t>
  </si>
  <si>
    <t>05/03</t>
  </si>
  <si>
    <t>Baterie sprchová, nástěnná, páková, rozteč 150mm, sprchová hlavice k instalaci na stěnu</t>
  </si>
  <si>
    <t>05.04</t>
  </si>
  <si>
    <t>Přesun hmot pro zařizovací předměty, výška objektu do 24m</t>
  </si>
  <si>
    <t>AKCE:</t>
  </si>
  <si>
    <t>Areál VV - Pankrác, Praha 4</t>
  </si>
  <si>
    <t>INVESTOR:</t>
  </si>
  <si>
    <t>Vězeňská služba ČR, Soudní 1672/1a, Praha 4</t>
  </si>
  <si>
    <t xml:space="preserve">OBSAH: </t>
  </si>
  <si>
    <t>Informativní rozpočet</t>
  </si>
  <si>
    <t>Elektroinstalace</t>
  </si>
  <si>
    <t>Pol.</t>
  </si>
  <si>
    <t>Popis výkonu</t>
  </si>
  <si>
    <t>Jedn</t>
  </si>
  <si>
    <t>Obj.</t>
  </si>
  <si>
    <t>Jedn. cena</t>
  </si>
  <si>
    <t>Celkem</t>
  </si>
  <si>
    <t>dodávka</t>
  </si>
  <si>
    <t>montáž</t>
  </si>
  <si>
    <t>Krabice,spínače, zásuvky</t>
  </si>
  <si>
    <t>Montáž a dodávka kompletního přístroje do krabice nebo na povrch, zapojení vodičů, včetně dodávky a montáže krabice a upevňovacích prvků</t>
  </si>
  <si>
    <t>Spínač na omítku 10A/230V,  řaz.1</t>
  </si>
  <si>
    <t>Spínač na omítku 10A/230V,  řaz.5</t>
  </si>
  <si>
    <t>Krabice IPx4 100/100</t>
  </si>
  <si>
    <t>Ekvipotenciální přípojnice MS</t>
  </si>
  <si>
    <t>Svorka na ochr. pospojování ZS16 + pásek</t>
  </si>
  <si>
    <t>Svorka  různých velikostí</t>
  </si>
  <si>
    <t>Označení spínačů, zásuvek a krabic čísly obvodů</t>
  </si>
  <si>
    <t>Kabely a ostatní materiál</t>
  </si>
  <si>
    <r>
      <t>kabel CYKY 3Ox1,5 mm</t>
    </r>
    <r>
      <rPr>
        <vertAlign val="superscript"/>
        <sz val="10"/>
        <rFont val="Arial"/>
        <family val="2"/>
        <charset val="238"/>
      </rPr>
      <t>2</t>
    </r>
  </si>
  <si>
    <r>
      <t>kabel CYKY 3Jx1,5 mm</t>
    </r>
    <r>
      <rPr>
        <vertAlign val="superscript"/>
        <sz val="10"/>
        <rFont val="Arial"/>
        <family val="2"/>
        <charset val="238"/>
      </rPr>
      <t>2</t>
    </r>
  </si>
  <si>
    <r>
      <t>kabel CYKY 5Jx1,5 mm</t>
    </r>
    <r>
      <rPr>
        <vertAlign val="superscript"/>
        <sz val="10"/>
        <rFont val="Arial"/>
        <family val="2"/>
        <charset val="238"/>
      </rPr>
      <t>2</t>
    </r>
  </si>
  <si>
    <t>Vodič CY 1x4 zel./žl.</t>
  </si>
  <si>
    <t>Lišta kabelová vkládací PVC bílá 40/20</t>
  </si>
  <si>
    <t>Pomocný spojovací a úchytný materiál</t>
  </si>
  <si>
    <t>sada</t>
  </si>
  <si>
    <t>Svítidla</t>
  </si>
  <si>
    <t>vč. poplatků ecolamp</t>
  </si>
  <si>
    <t>Přisazené,IP65, lineární LED 61W</t>
  </si>
  <si>
    <t>parametry dle výpočtu</t>
  </si>
  <si>
    <t>Přisazené,IP44, kruhové LED 27W</t>
  </si>
  <si>
    <t>Svítidlo nouzové, LED 1W, 1hod., IP65</t>
  </si>
  <si>
    <t>Ostatní dodávky</t>
  </si>
  <si>
    <t>DECOR 300 CRZ, axiální ventilátor IP44, 29W, 230V, zpětná klapka, doběh</t>
  </si>
  <si>
    <r>
      <t xml:space="preserve">Potrubí VZT </t>
    </r>
    <r>
      <rPr>
        <sz val="10"/>
        <rFont val="Arial"/>
        <family val="2"/>
        <charset val="238"/>
      </rPr>
      <t>ø</t>
    </r>
    <r>
      <rPr>
        <sz val="10"/>
        <rFont val="Arial"/>
        <family val="2"/>
      </rPr>
      <t>150/800mm, plastová větrací mřížka  ø150 + okapnička + síťka</t>
    </r>
  </si>
  <si>
    <t>kpl</t>
  </si>
  <si>
    <t>vč. spoj. materiálu</t>
  </si>
  <si>
    <t>Hydrostat na omítku, min IP44, 12A/AC1, 230V</t>
  </si>
  <si>
    <t>Příslušenství</t>
  </si>
  <si>
    <t>REVIZE + HZS:</t>
  </si>
  <si>
    <t>Komplexní zkoušky</t>
  </si>
  <si>
    <t>Výchozí revize</t>
  </si>
  <si>
    <t>Dokumentace skutečného provedení</t>
  </si>
  <si>
    <t>dle rozsahu změn</t>
  </si>
  <si>
    <t>Koordinace s ostatními profesemi</t>
  </si>
  <si>
    <t>Zaměření stáv. instalace</t>
  </si>
  <si>
    <t>v rozsahu dle TZ</t>
  </si>
  <si>
    <t>Stavební přípomoce - drážky a průrazy</t>
  </si>
  <si>
    <t>CELKEM bez DPH</t>
  </si>
</sst>
</file>

<file path=xl/styles.xml><?xml version="1.0" encoding="utf-8"?>
<styleSheet xmlns="http://schemas.openxmlformats.org/spreadsheetml/2006/main">
  <numFmts count="8">
    <numFmt numFmtId="164" formatCode="#,##0.00%"/>
    <numFmt numFmtId="165" formatCode="dd\.mm\.yyyy"/>
    <numFmt numFmtId="166" formatCode="#,##0.00000"/>
    <numFmt numFmtId="167" formatCode="#,##0.000"/>
    <numFmt numFmtId="168" formatCode="#,##0.0"/>
    <numFmt numFmtId="169" formatCode="#,##0.00\ &quot;Kč&quot;"/>
    <numFmt numFmtId="170" formatCode="#,##0.\-"/>
    <numFmt numFmtId="171" formatCode="0.0"/>
  </numFmts>
  <fonts count="64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4"/>
      <name val="Arial Narrow"/>
      <family val="2"/>
      <charset val="238"/>
    </font>
    <font>
      <u/>
      <sz val="14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4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top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5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5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44" fillId="0" borderId="0" xfId="0" applyFont="1"/>
    <xf numFmtId="4" fontId="44" fillId="0" borderId="0" xfId="0" applyNumberFormat="1" applyFont="1"/>
    <xf numFmtId="0" fontId="45" fillId="2" borderId="0" xfId="0" applyFont="1" applyFill="1" applyAlignment="1">
      <alignment horizontal="center"/>
    </xf>
    <xf numFmtId="0" fontId="44" fillId="0" borderId="0" xfId="0" applyFont="1" applyAlignment="1">
      <alignment horizontal="center"/>
    </xf>
    <xf numFmtId="4" fontId="44" fillId="0" borderId="0" xfId="0" applyNumberFormat="1" applyFont="1" applyAlignment="1">
      <alignment horizontal="center"/>
    </xf>
    <xf numFmtId="0" fontId="48" fillId="0" borderId="0" xfId="0" applyFont="1"/>
    <xf numFmtId="0" fontId="49" fillId="0" borderId="0" xfId="0" applyFont="1"/>
    <xf numFmtId="0" fontId="45" fillId="0" borderId="0" xfId="0" applyFont="1"/>
    <xf numFmtId="49" fontId="44" fillId="0" borderId="0" xfId="0" applyNumberFormat="1" applyFont="1" applyAlignment="1" applyProtection="1">
      <alignment vertical="top" wrapText="1"/>
    </xf>
    <xf numFmtId="0" fontId="44" fillId="0" borderId="0" xfId="0" applyFont="1" applyAlignment="1" applyProtection="1"/>
    <xf numFmtId="0" fontId="44" fillId="0" borderId="0" xfId="0" applyFont="1" applyAlignment="1"/>
    <xf numFmtId="49" fontId="51" fillId="0" borderId="0" xfId="0" applyNumberFormat="1" applyFont="1" applyAlignment="1" applyProtection="1">
      <alignment vertical="top" wrapText="1"/>
    </xf>
    <xf numFmtId="4" fontId="44" fillId="0" borderId="0" xfId="0" applyNumberFormat="1" applyFont="1" applyAlignment="1"/>
    <xf numFmtId="49" fontId="44" fillId="0" borderId="34" xfId="0" applyNumberFormat="1" applyFont="1" applyBorder="1"/>
    <xf numFmtId="49" fontId="44" fillId="0" borderId="34" xfId="0" applyNumberFormat="1" applyFont="1" applyBorder="1" applyAlignment="1">
      <alignment horizontal="center" wrapText="1"/>
    </xf>
    <xf numFmtId="49" fontId="44" fillId="0" borderId="34" xfId="0" applyNumberFormat="1" applyFont="1" applyBorder="1" applyAlignment="1" applyProtection="1">
      <alignment wrapText="1"/>
    </xf>
    <xf numFmtId="3" fontId="44" fillId="0" borderId="34" xfId="0" applyNumberFormat="1" applyFont="1" applyBorder="1" applyAlignment="1" applyProtection="1">
      <alignment horizontal="center" wrapText="1"/>
    </xf>
    <xf numFmtId="4" fontId="44" fillId="0" borderId="34" xfId="0" applyNumberFormat="1" applyFont="1" applyBorder="1" applyAlignment="1" applyProtection="1">
      <alignment horizontal="center"/>
    </xf>
    <xf numFmtId="4" fontId="44" fillId="0" borderId="34" xfId="0" applyNumberFormat="1" applyFont="1" applyBorder="1" applyAlignment="1" applyProtection="1">
      <alignment horizontal="center" wrapText="1"/>
    </xf>
    <xf numFmtId="4" fontId="44" fillId="2" borderId="34" xfId="0" applyNumberFormat="1" applyFont="1" applyFill="1" applyBorder="1" applyAlignment="1" applyProtection="1">
      <alignment horizontal="center" wrapText="1"/>
    </xf>
    <xf numFmtId="4" fontId="50" fillId="0" borderId="34" xfId="0" applyNumberFormat="1" applyFont="1" applyBorder="1" applyAlignment="1" applyProtection="1">
      <alignment horizontal="center" wrapText="1"/>
    </xf>
    <xf numFmtId="49" fontId="52" fillId="0" borderId="1" xfId="0" applyNumberFormat="1" applyFont="1" applyBorder="1"/>
    <xf numFmtId="49" fontId="52" fillId="0" borderId="1" xfId="0" applyNumberFormat="1" applyFont="1" applyBorder="1" applyAlignment="1" applyProtection="1">
      <alignment vertical="top" wrapText="1"/>
    </xf>
    <xf numFmtId="3" fontId="53" fillId="0" borderId="1" xfId="0" applyNumberFormat="1" applyFont="1" applyBorder="1" applyAlignment="1" applyProtection="1">
      <alignment horizontal="center"/>
    </xf>
    <xf numFmtId="4" fontId="53" fillId="0" borderId="1" xfId="0" applyNumberFormat="1" applyFont="1" applyBorder="1" applyAlignment="1" applyProtection="1">
      <alignment horizontal="center"/>
    </xf>
    <xf numFmtId="4" fontId="53" fillId="0" borderId="1" xfId="0" applyNumberFormat="1" applyFont="1" applyBorder="1" applyAlignment="1" applyProtection="1">
      <alignment horizontal="right"/>
    </xf>
    <xf numFmtId="0" fontId="53" fillId="0" borderId="31" xfId="0" applyFont="1" applyBorder="1" applyProtection="1"/>
    <xf numFmtId="4" fontId="53" fillId="0" borderId="30" xfId="0" applyNumberFormat="1" applyFont="1" applyBorder="1" applyAlignment="1" applyProtection="1">
      <alignment horizontal="right"/>
    </xf>
    <xf numFmtId="4" fontId="44" fillId="0" borderId="1" xfId="0" applyNumberFormat="1" applyFont="1" applyBorder="1" applyAlignment="1" applyProtection="1">
      <alignment horizontal="right"/>
    </xf>
    <xf numFmtId="49" fontId="50" fillId="2" borderId="37" xfId="0" applyNumberFormat="1" applyFont="1" applyFill="1" applyBorder="1"/>
    <xf numFmtId="0" fontId="50" fillId="2" borderId="37" xfId="0" applyFont="1" applyFill="1" applyBorder="1"/>
    <xf numFmtId="3" fontId="51" fillId="2" borderId="34" xfId="0" applyNumberFormat="1" applyFont="1" applyFill="1" applyBorder="1" applyAlignment="1" applyProtection="1"/>
    <xf numFmtId="0" fontId="44" fillId="0" borderId="34" xfId="0" applyNumberFormat="1" applyFont="1" applyBorder="1" applyAlignment="1" applyProtection="1">
      <alignment horizontal="right"/>
    </xf>
    <xf numFmtId="3" fontId="51" fillId="2" borderId="34" xfId="0" applyNumberFormat="1" applyFont="1" applyFill="1" applyBorder="1" applyProtection="1">
      <protection locked="0"/>
    </xf>
    <xf numFmtId="3" fontId="51" fillId="2" borderId="34" xfId="0" applyNumberFormat="1" applyFont="1" applyFill="1" applyBorder="1" applyProtection="1"/>
    <xf numFmtId="3" fontId="53" fillId="2" borderId="36" xfId="0" applyNumberFormat="1" applyFont="1" applyFill="1" applyBorder="1" applyProtection="1"/>
    <xf numFmtId="4" fontId="50" fillId="2" borderId="37" xfId="0" applyNumberFormat="1" applyFont="1" applyFill="1" applyBorder="1" applyProtection="1"/>
    <xf numFmtId="49" fontId="44" fillId="0" borderId="44" xfId="0" applyNumberFormat="1" applyFont="1" applyBorder="1" applyAlignment="1">
      <alignment vertical="center"/>
    </xf>
    <xf numFmtId="49" fontId="44" fillId="0" borderId="44" xfId="0" applyNumberFormat="1" applyFont="1" applyBorder="1" applyAlignment="1">
      <alignment horizontal="center" vertical="center"/>
    </xf>
    <xf numFmtId="0" fontId="44" fillId="0" borderId="44" xfId="0" applyFont="1" applyBorder="1" applyAlignment="1">
      <alignment horizontal="justify" vertical="center" wrapText="1"/>
    </xf>
    <xf numFmtId="0" fontId="44" fillId="0" borderId="44" xfId="0" applyFont="1" applyBorder="1" applyAlignment="1" applyProtection="1">
      <alignment horizontal="center" vertical="center" wrapText="1"/>
    </xf>
    <xf numFmtId="2" fontId="44" fillId="0" borderId="44" xfId="0" applyNumberFormat="1" applyFont="1" applyBorder="1" applyAlignment="1" applyProtection="1">
      <alignment horizontal="right" vertical="center"/>
    </xf>
    <xf numFmtId="4" fontId="44" fillId="9" borderId="44" xfId="0" applyNumberFormat="1" applyFont="1" applyFill="1" applyBorder="1" applyAlignment="1" applyProtection="1">
      <alignment vertical="center"/>
      <protection locked="0"/>
    </xf>
    <xf numFmtId="168" fontId="44" fillId="0" borderId="44" xfId="0" applyNumberFormat="1" applyFont="1" applyBorder="1" applyAlignment="1" applyProtection="1">
      <alignment vertical="center"/>
    </xf>
    <xf numFmtId="4" fontId="50" fillId="10" borderId="45" xfId="0" applyNumberFormat="1" applyFont="1" applyFill="1" applyBorder="1" applyAlignment="1" applyProtection="1">
      <alignment vertical="center"/>
    </xf>
    <xf numFmtId="168" fontId="50" fillId="2" borderId="44" xfId="0" applyNumberFormat="1" applyFont="1" applyFill="1" applyBorder="1" applyAlignment="1" applyProtection="1">
      <alignment vertical="center"/>
    </xf>
    <xf numFmtId="4" fontId="44" fillId="0" borderId="30" xfId="0" applyNumberFormat="1" applyFont="1" applyBorder="1" applyProtection="1"/>
    <xf numFmtId="4" fontId="44" fillId="0" borderId="1" xfId="0" applyNumberFormat="1" applyFont="1" applyBorder="1" applyProtection="1"/>
    <xf numFmtId="2" fontId="44" fillId="0" borderId="0" xfId="0" applyNumberFormat="1" applyFont="1"/>
    <xf numFmtId="49" fontId="44" fillId="2" borderId="44" xfId="0" applyNumberFormat="1" applyFont="1" applyFill="1" applyBorder="1" applyAlignment="1">
      <alignment horizontal="center" vertical="center"/>
    </xf>
    <xf numFmtId="4" fontId="50" fillId="10" borderId="46" xfId="0" applyNumberFormat="1" applyFont="1" applyFill="1" applyBorder="1" applyAlignment="1" applyProtection="1">
      <alignment vertical="center"/>
    </xf>
    <xf numFmtId="4" fontId="50" fillId="10" borderId="47" xfId="0" applyNumberFormat="1" applyFont="1" applyFill="1" applyBorder="1" applyAlignment="1" applyProtection="1">
      <alignment vertical="center"/>
    </xf>
    <xf numFmtId="168" fontId="50" fillId="2" borderId="48" xfId="0" applyNumberFormat="1" applyFont="1" applyFill="1" applyBorder="1" applyAlignment="1" applyProtection="1">
      <alignment vertical="center"/>
    </xf>
    <xf numFmtId="4" fontId="44" fillId="0" borderId="34" xfId="0" applyNumberFormat="1" applyFont="1" applyBorder="1" applyAlignment="1" applyProtection="1">
      <alignment horizontal="right"/>
    </xf>
    <xf numFmtId="49" fontId="52" fillId="0" borderId="48" xfId="0" applyNumberFormat="1" applyFont="1" applyBorder="1"/>
    <xf numFmtId="49" fontId="52" fillId="0" borderId="48" xfId="0" applyNumberFormat="1" applyFont="1" applyBorder="1" applyAlignment="1" applyProtection="1">
      <alignment vertical="top" wrapText="1"/>
    </xf>
    <xf numFmtId="3" fontId="53" fillId="0" borderId="48" xfId="0" applyNumberFormat="1" applyFont="1" applyBorder="1" applyAlignment="1" applyProtection="1">
      <alignment horizontal="center"/>
    </xf>
    <xf numFmtId="4" fontId="53" fillId="0" borderId="48" xfId="0" applyNumberFormat="1" applyFont="1" applyBorder="1" applyAlignment="1" applyProtection="1">
      <alignment horizontal="center"/>
    </xf>
    <xf numFmtId="4" fontId="53" fillId="0" borderId="48" xfId="0" applyNumberFormat="1" applyFont="1" applyBorder="1" applyAlignment="1" applyProtection="1">
      <alignment horizontal="right"/>
    </xf>
    <xf numFmtId="49" fontId="44" fillId="0" borderId="44" xfId="0" applyNumberFormat="1" applyFont="1" applyBorder="1" applyAlignment="1">
      <alignment horizontal="left" vertical="center"/>
    </xf>
    <xf numFmtId="0" fontId="55" fillId="0" borderId="0" xfId="0" applyFont="1" applyAlignment="1">
      <alignment vertical="center"/>
    </xf>
    <xf numFmtId="0" fontId="55" fillId="0" borderId="0" xfId="0" applyFont="1"/>
    <xf numFmtId="2" fontId="55" fillId="0" borderId="0" xfId="0" applyNumberFormat="1" applyFont="1" applyAlignment="1">
      <alignment vertical="center"/>
    </xf>
    <xf numFmtId="4" fontId="55" fillId="0" borderId="1" xfId="0" applyNumberFormat="1" applyFont="1" applyBorder="1"/>
    <xf numFmtId="4" fontId="55" fillId="0" borderId="0" xfId="0" applyNumberFormat="1" applyFont="1"/>
    <xf numFmtId="2" fontId="55" fillId="0" borderId="0" xfId="0" applyNumberFormat="1" applyFont="1"/>
    <xf numFmtId="0" fontId="44" fillId="0" borderId="0" xfId="0" applyFont="1" applyAlignment="1">
      <alignment vertical="center"/>
    </xf>
    <xf numFmtId="0" fontId="56" fillId="0" borderId="0" xfId="0" applyFont="1"/>
    <xf numFmtId="0" fontId="57" fillId="0" borderId="0" xfId="0" applyFont="1" applyAlignment="1">
      <alignment vertical="top" wrapText="1"/>
    </xf>
    <xf numFmtId="0" fontId="57" fillId="0" borderId="0" xfId="0" applyFont="1" applyAlignment="1">
      <alignment wrapText="1"/>
    </xf>
    <xf numFmtId="0" fontId="57" fillId="0" borderId="0" xfId="0" applyFont="1" applyAlignment="1">
      <alignment horizontal="left"/>
    </xf>
    <xf numFmtId="2" fontId="58" fillId="11" borderId="49" xfId="0" applyNumberFormat="1" applyFont="1" applyFill="1" applyBorder="1" applyAlignment="1">
      <alignment vertical="center" wrapText="1"/>
    </xf>
    <xf numFmtId="0" fontId="56" fillId="11" borderId="49" xfId="0" applyFont="1" applyFill="1" applyBorder="1" applyAlignment="1">
      <alignment horizontal="center" vertical="center" wrapText="1"/>
    </xf>
    <xf numFmtId="168" fontId="56" fillId="11" borderId="43" xfId="0" applyNumberFormat="1" applyFont="1" applyFill="1" applyBorder="1" applyAlignment="1">
      <alignment horizontal="center" vertical="center" wrapText="1"/>
    </xf>
    <xf numFmtId="170" fontId="56" fillId="11" borderId="37" xfId="0" applyNumberFormat="1" applyFont="1" applyFill="1" applyBorder="1" applyAlignment="1">
      <alignment horizontal="center" vertical="center" wrapText="1"/>
    </xf>
    <xf numFmtId="2" fontId="59" fillId="11" borderId="50" xfId="0" applyNumberFormat="1" applyFont="1" applyFill="1" applyBorder="1" applyAlignment="1">
      <alignment vertical="center" wrapText="1"/>
    </xf>
    <xf numFmtId="0" fontId="59" fillId="11" borderId="50" xfId="0" applyFont="1" applyFill="1" applyBorder="1" applyAlignment="1">
      <alignment horizontal="center" vertical="center" wrapText="1"/>
    </xf>
    <xf numFmtId="168" fontId="56" fillId="11" borderId="37" xfId="0" applyNumberFormat="1" applyFont="1" applyFill="1" applyBorder="1" applyAlignment="1">
      <alignment horizontal="center" vertical="center" wrapText="1"/>
    </xf>
    <xf numFmtId="170" fontId="59" fillId="11" borderId="37" xfId="0" applyNumberFormat="1" applyFont="1" applyFill="1" applyBorder="1" applyAlignment="1">
      <alignment horizontal="center" vertical="center" wrapText="1"/>
    </xf>
    <xf numFmtId="0" fontId="56" fillId="0" borderId="37" xfId="0" applyFont="1" applyBorder="1" applyAlignment="1">
      <alignment vertical="center"/>
    </xf>
    <xf numFmtId="0" fontId="60" fillId="2" borderId="50" xfId="0" applyFont="1" applyFill="1" applyBorder="1" applyAlignment="1">
      <alignment vertical="center" wrapText="1"/>
    </xf>
    <xf numFmtId="3" fontId="56" fillId="2" borderId="50" xfId="0" applyNumberFormat="1" applyFont="1" applyFill="1" applyBorder="1" applyAlignment="1">
      <alignment horizontal="center" vertical="center" wrapText="1"/>
    </xf>
    <xf numFmtId="3" fontId="56" fillId="2" borderId="50" xfId="0" applyNumberFormat="1" applyFont="1" applyFill="1" applyBorder="1" applyAlignment="1" applyProtection="1">
      <alignment vertical="center" wrapText="1"/>
      <protection locked="0"/>
    </xf>
    <xf numFmtId="170" fontId="56" fillId="0" borderId="50" xfId="0" applyNumberFormat="1" applyFont="1" applyBorder="1" applyAlignment="1">
      <alignment vertical="center" wrapText="1"/>
    </xf>
    <xf numFmtId="0" fontId="56" fillId="0" borderId="0" xfId="0" applyFont="1" applyAlignment="1">
      <alignment vertical="center"/>
    </xf>
    <xf numFmtId="1" fontId="59" fillId="0" borderId="37" xfId="0" applyNumberFormat="1" applyFont="1" applyBorder="1" applyAlignment="1">
      <alignment wrapText="1"/>
    </xf>
    <xf numFmtId="1" fontId="56" fillId="0" borderId="37" xfId="0" applyNumberFormat="1" applyFont="1" applyBorder="1" applyAlignment="1">
      <alignment horizontal="center"/>
    </xf>
    <xf numFmtId="3" fontId="56" fillId="2" borderId="37" xfId="0" applyNumberFormat="1" applyFont="1" applyFill="1" applyBorder="1" applyAlignment="1" applyProtection="1">
      <alignment vertical="center" wrapText="1"/>
      <protection locked="0"/>
    </xf>
    <xf numFmtId="170" fontId="56" fillId="0" borderId="37" xfId="0" applyNumberFormat="1" applyFont="1" applyBorder="1" applyAlignment="1">
      <alignment vertical="center" wrapText="1"/>
    </xf>
    <xf numFmtId="1" fontId="56" fillId="0" borderId="37" xfId="0" applyNumberFormat="1" applyFont="1" applyBorder="1" applyAlignment="1">
      <alignment wrapText="1"/>
    </xf>
    <xf numFmtId="170" fontId="58" fillId="0" borderId="37" xfId="0" applyNumberFormat="1" applyFont="1" applyBorder="1" applyAlignment="1">
      <alignment vertical="center" wrapText="1"/>
    </xf>
    <xf numFmtId="0" fontId="61" fillId="2" borderId="1" xfId="0" applyFont="1" applyFill="1" applyBorder="1"/>
    <xf numFmtId="1" fontId="56" fillId="2" borderId="37" xfId="0" applyNumberFormat="1" applyFont="1" applyFill="1" applyBorder="1" applyAlignment="1">
      <alignment wrapText="1"/>
    </xf>
    <xf numFmtId="171" fontId="56" fillId="2" borderId="37" xfId="0" applyNumberFormat="1" applyFont="1" applyFill="1" applyBorder="1" applyAlignment="1">
      <alignment horizontal="center"/>
    </xf>
    <xf numFmtId="0" fontId="56" fillId="2" borderId="37" xfId="0" applyFont="1" applyFill="1" applyBorder="1" applyAlignment="1">
      <alignment vertical="top" wrapText="1"/>
    </xf>
    <xf numFmtId="0" fontId="60" fillId="2" borderId="37" xfId="0" applyFont="1" applyFill="1" applyBorder="1" applyAlignment="1">
      <alignment vertical="center" wrapText="1"/>
    </xf>
    <xf numFmtId="3" fontId="56" fillId="2" borderId="37" xfId="0" applyNumberFormat="1" applyFont="1" applyFill="1" applyBorder="1" applyAlignment="1">
      <alignment horizontal="center" vertical="center" wrapText="1"/>
    </xf>
    <xf numFmtId="0" fontId="56" fillId="2" borderId="37" xfId="0" applyFont="1" applyFill="1" applyBorder="1" applyAlignment="1">
      <alignment vertical="center"/>
    </xf>
    <xf numFmtId="1" fontId="56" fillId="2" borderId="37" xfId="0" applyNumberFormat="1" applyFont="1" applyFill="1" applyBorder="1" applyAlignment="1">
      <alignment horizontal="center"/>
    </xf>
    <xf numFmtId="0" fontId="56" fillId="2" borderId="0" xfId="0" applyFont="1" applyFill="1" applyAlignment="1">
      <alignment vertical="center"/>
    </xf>
    <xf numFmtId="170" fontId="56" fillId="2" borderId="37" xfId="0" applyNumberFormat="1" applyFont="1" applyFill="1" applyBorder="1" applyAlignment="1">
      <alignment vertical="center" wrapText="1"/>
    </xf>
    <xf numFmtId="0" fontId="56" fillId="2" borderId="0" xfId="0" applyFont="1" applyFill="1"/>
    <xf numFmtId="1" fontId="57" fillId="2" borderId="37" xfId="0" applyNumberFormat="1" applyFont="1" applyFill="1" applyBorder="1" applyAlignment="1">
      <alignment wrapText="1"/>
    </xf>
    <xf numFmtId="170" fontId="58" fillId="2" borderId="37" xfId="0" applyNumberFormat="1" applyFont="1" applyFill="1" applyBorder="1" applyAlignment="1">
      <alignment vertical="center" wrapText="1"/>
    </xf>
    <xf numFmtId="0" fontId="56" fillId="0" borderId="51" xfId="0" applyFont="1" applyBorder="1"/>
    <xf numFmtId="0" fontId="63" fillId="0" borderId="52" xfId="0" applyFont="1" applyBorder="1" applyAlignment="1">
      <alignment wrapText="1"/>
    </xf>
    <xf numFmtId="0" fontId="56" fillId="0" borderId="52" xfId="0" applyFont="1" applyBorder="1" applyAlignment="1">
      <alignment horizontal="center"/>
    </xf>
    <xf numFmtId="0" fontId="56" fillId="0" borderId="52" xfId="0" applyFont="1" applyBorder="1"/>
    <xf numFmtId="3" fontId="56" fillId="0" borderId="52" xfId="0" applyNumberFormat="1" applyFont="1" applyBorder="1"/>
    <xf numFmtId="0" fontId="56" fillId="0" borderId="53" xfId="0" applyFont="1" applyBorder="1"/>
    <xf numFmtId="0" fontId="56" fillId="0" borderId="0" xfId="0" applyFont="1" applyAlignment="1">
      <alignment wrapText="1"/>
    </xf>
    <xf numFmtId="0" fontId="56" fillId="0" borderId="0" xfId="0" applyFont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49" fontId="50" fillId="0" borderId="38" xfId="0" applyNumberFormat="1" applyFont="1" applyBorder="1" applyAlignment="1" applyProtection="1">
      <alignment vertical="top" wrapText="1"/>
    </xf>
    <xf numFmtId="0" fontId="44" fillId="0" borderId="42" xfId="0" applyFont="1" applyBorder="1" applyAlignment="1"/>
    <xf numFmtId="0" fontId="44" fillId="0" borderId="43" xfId="0" applyFont="1" applyBorder="1" applyAlignment="1"/>
    <xf numFmtId="0" fontId="45" fillId="2" borderId="0" xfId="0" applyFont="1" applyFill="1" applyAlignment="1">
      <alignment horizontal="center"/>
    </xf>
    <xf numFmtId="0" fontId="44" fillId="0" borderId="0" xfId="0" applyFont="1" applyAlignment="1">
      <alignment horizontal="center"/>
    </xf>
    <xf numFmtId="0" fontId="46" fillId="2" borderId="0" xfId="0" applyFont="1" applyFill="1" applyAlignment="1">
      <alignment horizontal="center"/>
    </xf>
    <xf numFmtId="0" fontId="47" fillId="0" borderId="0" xfId="0" applyFont="1" applyAlignment="1">
      <alignment horizontal="center"/>
    </xf>
    <xf numFmtId="0" fontId="44" fillId="0" borderId="0" xfId="0" applyNumberFormat="1" applyFont="1" applyAlignment="1" applyProtection="1">
      <alignment vertical="top" wrapText="1"/>
    </xf>
    <xf numFmtId="0" fontId="44" fillId="0" borderId="0" xfId="0" applyFont="1" applyAlignment="1" applyProtection="1"/>
    <xf numFmtId="0" fontId="44" fillId="0" borderId="0" xfId="0" applyFont="1" applyAlignment="1"/>
    <xf numFmtId="49" fontId="44" fillId="0" borderId="0" xfId="0" applyNumberFormat="1" applyFont="1" applyAlignment="1" applyProtection="1">
      <alignment vertical="top" wrapText="1"/>
    </xf>
    <xf numFmtId="0" fontId="49" fillId="8" borderId="37" xfId="0" applyFont="1" applyFill="1" applyBorder="1" applyAlignment="1">
      <alignment horizontal="right"/>
    </xf>
    <xf numFmtId="0" fontId="44" fillId="8" borderId="37" xfId="0" applyFont="1" applyFill="1" applyBorder="1" applyAlignment="1"/>
    <xf numFmtId="0" fontId="44" fillId="8" borderId="38" xfId="0" applyFont="1" applyFill="1" applyBorder="1" applyAlignment="1"/>
    <xf numFmtId="169" fontId="49" fillId="0" borderId="39" xfId="0" applyNumberFormat="1" applyFont="1" applyBorder="1" applyAlignment="1">
      <alignment horizontal="right"/>
    </xf>
    <xf numFmtId="169" fontId="49" fillId="0" borderId="40" xfId="0" applyNumberFormat="1" applyFont="1" applyBorder="1" applyAlignment="1">
      <alignment horizontal="right"/>
    </xf>
    <xf numFmtId="169" fontId="49" fillId="0" borderId="41" xfId="0" applyNumberFormat="1" applyFont="1" applyBorder="1" applyAlignment="1">
      <alignment horizontal="right"/>
    </xf>
    <xf numFmtId="0" fontId="57" fillId="0" borderId="0" xfId="0" applyFont="1" applyAlignment="1">
      <alignment horizontal="left" vertical="center" wrapText="1"/>
    </xf>
    <xf numFmtId="168" fontId="56" fillId="11" borderId="38" xfId="0" applyNumberFormat="1" applyFont="1" applyFill="1" applyBorder="1" applyAlignment="1">
      <alignment horizontal="center" vertical="center" wrapText="1"/>
    </xf>
    <xf numFmtId="168" fontId="56" fillId="11" borderId="4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view="pageBreakPreview" zoomScale="60" zoomScaleNormal="10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438" t="s">
        <v>8</v>
      </c>
      <c r="AS2" s="439"/>
      <c r="AT2" s="439"/>
      <c r="AU2" s="439"/>
      <c r="AV2" s="439"/>
      <c r="AW2" s="439"/>
      <c r="AX2" s="439"/>
      <c r="AY2" s="439"/>
      <c r="AZ2" s="439"/>
      <c r="BA2" s="439"/>
      <c r="BB2" s="439"/>
      <c r="BC2" s="439"/>
      <c r="BD2" s="439"/>
      <c r="BE2" s="439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450" t="s">
        <v>17</v>
      </c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  <c r="AC5" s="418"/>
      <c r="AD5" s="418"/>
      <c r="AE5" s="418"/>
      <c r="AF5" s="418"/>
      <c r="AG5" s="418"/>
      <c r="AH5" s="418"/>
      <c r="AI5" s="418"/>
      <c r="AJ5" s="418"/>
      <c r="AK5" s="418"/>
      <c r="AL5" s="418"/>
      <c r="AM5" s="418"/>
      <c r="AN5" s="418"/>
      <c r="AO5" s="418"/>
      <c r="AP5" s="28"/>
      <c r="AQ5" s="30"/>
      <c r="BE5" s="44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417" t="s">
        <v>20</v>
      </c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8"/>
      <c r="AO6" s="418"/>
      <c r="AP6" s="28"/>
      <c r="AQ6" s="30"/>
      <c r="BE6" s="449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22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449"/>
      <c r="BS7" s="23" t="s">
        <v>9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7" t="s">
        <v>27</v>
      </c>
      <c r="AO8" s="28"/>
      <c r="AP8" s="28"/>
      <c r="AQ8" s="30"/>
      <c r="BE8" s="449"/>
      <c r="BS8" s="23" t="s">
        <v>9</v>
      </c>
    </row>
    <row r="9" spans="1:74" ht="29.25" customHeight="1">
      <c r="B9" s="27"/>
      <c r="C9" s="28"/>
      <c r="D9" s="33" t="s">
        <v>28</v>
      </c>
      <c r="E9" s="28"/>
      <c r="F9" s="28"/>
      <c r="G9" s="28"/>
      <c r="H9" s="28"/>
      <c r="I9" s="28"/>
      <c r="J9" s="28"/>
      <c r="K9" s="38" t="s">
        <v>29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449"/>
      <c r="BS9" s="23" t="s">
        <v>9</v>
      </c>
    </row>
    <row r="10" spans="1:74" ht="14.45" customHeight="1">
      <c r="B10" s="27"/>
      <c r="C10" s="28"/>
      <c r="D10" s="36" t="s">
        <v>30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31</v>
      </c>
      <c r="AL10" s="28"/>
      <c r="AM10" s="28"/>
      <c r="AN10" s="34" t="s">
        <v>5</v>
      </c>
      <c r="AO10" s="28"/>
      <c r="AP10" s="28"/>
      <c r="AQ10" s="30"/>
      <c r="BE10" s="449"/>
      <c r="BS10" s="23" t="s">
        <v>9</v>
      </c>
    </row>
    <row r="11" spans="1:74" ht="18.399999999999999" customHeight="1">
      <c r="B11" s="27"/>
      <c r="C11" s="28"/>
      <c r="D11" s="28"/>
      <c r="E11" s="34" t="s">
        <v>32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33</v>
      </c>
      <c r="AL11" s="28"/>
      <c r="AM11" s="28"/>
      <c r="AN11" s="34" t="s">
        <v>5</v>
      </c>
      <c r="AO11" s="28"/>
      <c r="AP11" s="28"/>
      <c r="AQ11" s="30"/>
      <c r="BE11" s="44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449"/>
      <c r="BS12" s="23" t="s">
        <v>9</v>
      </c>
    </row>
    <row r="13" spans="1:74" ht="14.45" customHeight="1">
      <c r="B13" s="27"/>
      <c r="C13" s="28"/>
      <c r="D13" s="36" t="s">
        <v>34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31</v>
      </c>
      <c r="AL13" s="28"/>
      <c r="AM13" s="28"/>
      <c r="AN13" s="39" t="s">
        <v>35</v>
      </c>
      <c r="AO13" s="28"/>
      <c r="AP13" s="28"/>
      <c r="AQ13" s="30"/>
      <c r="BE13" s="449"/>
      <c r="BS13" s="23" t="s">
        <v>9</v>
      </c>
    </row>
    <row r="14" spans="1:74" ht="15">
      <c r="B14" s="27"/>
      <c r="C14" s="28"/>
      <c r="D14" s="28"/>
      <c r="E14" s="419" t="s">
        <v>35</v>
      </c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0"/>
      <c r="R14" s="420"/>
      <c r="S14" s="420"/>
      <c r="T14" s="420"/>
      <c r="U14" s="420"/>
      <c r="V14" s="420"/>
      <c r="W14" s="420"/>
      <c r="X14" s="420"/>
      <c r="Y14" s="420"/>
      <c r="Z14" s="420"/>
      <c r="AA14" s="420"/>
      <c r="AB14" s="420"/>
      <c r="AC14" s="420"/>
      <c r="AD14" s="420"/>
      <c r="AE14" s="420"/>
      <c r="AF14" s="420"/>
      <c r="AG14" s="420"/>
      <c r="AH14" s="420"/>
      <c r="AI14" s="420"/>
      <c r="AJ14" s="420"/>
      <c r="AK14" s="36" t="s">
        <v>33</v>
      </c>
      <c r="AL14" s="28"/>
      <c r="AM14" s="28"/>
      <c r="AN14" s="39" t="s">
        <v>35</v>
      </c>
      <c r="AO14" s="28"/>
      <c r="AP14" s="28"/>
      <c r="AQ14" s="30"/>
      <c r="BE14" s="44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449"/>
      <c r="BS15" s="23" t="s">
        <v>6</v>
      </c>
    </row>
    <row r="16" spans="1:74" ht="14.45" customHeight="1">
      <c r="B16" s="27"/>
      <c r="C16" s="28"/>
      <c r="D16" s="36" t="s">
        <v>36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31</v>
      </c>
      <c r="AL16" s="28"/>
      <c r="AM16" s="28"/>
      <c r="AN16" s="34" t="s">
        <v>5</v>
      </c>
      <c r="AO16" s="28"/>
      <c r="AP16" s="28"/>
      <c r="AQ16" s="30"/>
      <c r="BE16" s="449"/>
      <c r="BS16" s="23" t="s">
        <v>6</v>
      </c>
    </row>
    <row r="17" spans="2:71" ht="18.399999999999999" customHeight="1">
      <c r="B17" s="27"/>
      <c r="C17" s="28"/>
      <c r="D17" s="28"/>
      <c r="E17" s="34" t="s">
        <v>37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33</v>
      </c>
      <c r="AL17" s="28"/>
      <c r="AM17" s="28"/>
      <c r="AN17" s="34" t="s">
        <v>5</v>
      </c>
      <c r="AO17" s="28"/>
      <c r="AP17" s="28"/>
      <c r="AQ17" s="30"/>
      <c r="BE17" s="449"/>
      <c r="BS17" s="23" t="s">
        <v>38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449"/>
      <c r="BS18" s="23" t="s">
        <v>9</v>
      </c>
    </row>
    <row r="19" spans="2:71" ht="14.45" customHeight="1">
      <c r="B19" s="27"/>
      <c r="C19" s="28"/>
      <c r="D19" s="36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449"/>
      <c r="BS19" s="23" t="s">
        <v>9</v>
      </c>
    </row>
    <row r="20" spans="2:71" ht="16.5" customHeight="1">
      <c r="B20" s="27"/>
      <c r="C20" s="28"/>
      <c r="D20" s="28"/>
      <c r="E20" s="421" t="s">
        <v>5</v>
      </c>
      <c r="F20" s="421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1"/>
      <c r="AC20" s="421"/>
      <c r="AD20" s="421"/>
      <c r="AE20" s="421"/>
      <c r="AF20" s="421"/>
      <c r="AG20" s="421"/>
      <c r="AH20" s="421"/>
      <c r="AI20" s="421"/>
      <c r="AJ20" s="421"/>
      <c r="AK20" s="421"/>
      <c r="AL20" s="421"/>
      <c r="AM20" s="421"/>
      <c r="AN20" s="421"/>
      <c r="AO20" s="28"/>
      <c r="AP20" s="28"/>
      <c r="AQ20" s="30"/>
      <c r="BE20" s="449"/>
      <c r="BS20" s="23" t="s">
        <v>38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449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449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22">
        <f>ROUND(AG51,2)</f>
        <v>0</v>
      </c>
      <c r="AL23" s="423"/>
      <c r="AM23" s="423"/>
      <c r="AN23" s="423"/>
      <c r="AO23" s="423"/>
      <c r="AP23" s="42"/>
      <c r="AQ23" s="45"/>
      <c r="BE23" s="449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449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4" t="s">
        <v>41</v>
      </c>
      <c r="M25" s="424"/>
      <c r="N25" s="424"/>
      <c r="O25" s="424"/>
      <c r="P25" s="42"/>
      <c r="Q25" s="42"/>
      <c r="R25" s="42"/>
      <c r="S25" s="42"/>
      <c r="T25" s="42"/>
      <c r="U25" s="42"/>
      <c r="V25" s="42"/>
      <c r="W25" s="424" t="s">
        <v>42</v>
      </c>
      <c r="X25" s="424"/>
      <c r="Y25" s="424"/>
      <c r="Z25" s="424"/>
      <c r="AA25" s="424"/>
      <c r="AB25" s="424"/>
      <c r="AC25" s="424"/>
      <c r="AD25" s="424"/>
      <c r="AE25" s="424"/>
      <c r="AF25" s="42"/>
      <c r="AG25" s="42"/>
      <c r="AH25" s="42"/>
      <c r="AI25" s="42"/>
      <c r="AJ25" s="42"/>
      <c r="AK25" s="424" t="s">
        <v>43</v>
      </c>
      <c r="AL25" s="424"/>
      <c r="AM25" s="424"/>
      <c r="AN25" s="424"/>
      <c r="AO25" s="424"/>
      <c r="AP25" s="42"/>
      <c r="AQ25" s="45"/>
      <c r="BE25" s="449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414">
        <v>0.21</v>
      </c>
      <c r="M26" s="415"/>
      <c r="N26" s="415"/>
      <c r="O26" s="415"/>
      <c r="P26" s="48"/>
      <c r="Q26" s="48"/>
      <c r="R26" s="48"/>
      <c r="S26" s="48"/>
      <c r="T26" s="48"/>
      <c r="U26" s="48"/>
      <c r="V26" s="48"/>
      <c r="W26" s="416">
        <f>ROUND(AZ51,2)</f>
        <v>0</v>
      </c>
      <c r="X26" s="415"/>
      <c r="Y26" s="415"/>
      <c r="Z26" s="415"/>
      <c r="AA26" s="415"/>
      <c r="AB26" s="415"/>
      <c r="AC26" s="415"/>
      <c r="AD26" s="415"/>
      <c r="AE26" s="415"/>
      <c r="AF26" s="48"/>
      <c r="AG26" s="48"/>
      <c r="AH26" s="48"/>
      <c r="AI26" s="48"/>
      <c r="AJ26" s="48"/>
      <c r="AK26" s="416">
        <f>ROUND(AV51,2)</f>
        <v>0</v>
      </c>
      <c r="AL26" s="415"/>
      <c r="AM26" s="415"/>
      <c r="AN26" s="415"/>
      <c r="AO26" s="415"/>
      <c r="AP26" s="48"/>
      <c r="AQ26" s="50"/>
      <c r="BE26" s="449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414">
        <v>0.15</v>
      </c>
      <c r="M27" s="415"/>
      <c r="N27" s="415"/>
      <c r="O27" s="415"/>
      <c r="P27" s="48"/>
      <c r="Q27" s="48"/>
      <c r="R27" s="48"/>
      <c r="S27" s="48"/>
      <c r="T27" s="48"/>
      <c r="U27" s="48"/>
      <c r="V27" s="48"/>
      <c r="W27" s="416">
        <f>ROUND(BA51,2)</f>
        <v>0</v>
      </c>
      <c r="X27" s="415"/>
      <c r="Y27" s="415"/>
      <c r="Z27" s="415"/>
      <c r="AA27" s="415"/>
      <c r="AB27" s="415"/>
      <c r="AC27" s="415"/>
      <c r="AD27" s="415"/>
      <c r="AE27" s="415"/>
      <c r="AF27" s="48"/>
      <c r="AG27" s="48"/>
      <c r="AH27" s="48"/>
      <c r="AI27" s="48"/>
      <c r="AJ27" s="48"/>
      <c r="AK27" s="416">
        <f>ROUND(AW51,2)</f>
        <v>0</v>
      </c>
      <c r="AL27" s="415"/>
      <c r="AM27" s="415"/>
      <c r="AN27" s="415"/>
      <c r="AO27" s="415"/>
      <c r="AP27" s="48"/>
      <c r="AQ27" s="50"/>
      <c r="BE27" s="449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414">
        <v>0.21</v>
      </c>
      <c r="M28" s="415"/>
      <c r="N28" s="415"/>
      <c r="O28" s="415"/>
      <c r="P28" s="48"/>
      <c r="Q28" s="48"/>
      <c r="R28" s="48"/>
      <c r="S28" s="48"/>
      <c r="T28" s="48"/>
      <c r="U28" s="48"/>
      <c r="V28" s="48"/>
      <c r="W28" s="416">
        <f>ROUND(BB51,2)</f>
        <v>0</v>
      </c>
      <c r="X28" s="415"/>
      <c r="Y28" s="415"/>
      <c r="Z28" s="415"/>
      <c r="AA28" s="415"/>
      <c r="AB28" s="415"/>
      <c r="AC28" s="415"/>
      <c r="AD28" s="415"/>
      <c r="AE28" s="415"/>
      <c r="AF28" s="48"/>
      <c r="AG28" s="48"/>
      <c r="AH28" s="48"/>
      <c r="AI28" s="48"/>
      <c r="AJ28" s="48"/>
      <c r="AK28" s="416">
        <v>0</v>
      </c>
      <c r="AL28" s="415"/>
      <c r="AM28" s="415"/>
      <c r="AN28" s="415"/>
      <c r="AO28" s="415"/>
      <c r="AP28" s="48"/>
      <c r="AQ28" s="50"/>
      <c r="BE28" s="449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414">
        <v>0.15</v>
      </c>
      <c r="M29" s="415"/>
      <c r="N29" s="415"/>
      <c r="O29" s="415"/>
      <c r="P29" s="48"/>
      <c r="Q29" s="48"/>
      <c r="R29" s="48"/>
      <c r="S29" s="48"/>
      <c r="T29" s="48"/>
      <c r="U29" s="48"/>
      <c r="V29" s="48"/>
      <c r="W29" s="416">
        <f>ROUND(BC51,2)</f>
        <v>0</v>
      </c>
      <c r="X29" s="415"/>
      <c r="Y29" s="415"/>
      <c r="Z29" s="415"/>
      <c r="AA29" s="415"/>
      <c r="AB29" s="415"/>
      <c r="AC29" s="415"/>
      <c r="AD29" s="415"/>
      <c r="AE29" s="415"/>
      <c r="AF29" s="48"/>
      <c r="AG29" s="48"/>
      <c r="AH29" s="48"/>
      <c r="AI29" s="48"/>
      <c r="AJ29" s="48"/>
      <c r="AK29" s="416">
        <v>0</v>
      </c>
      <c r="AL29" s="415"/>
      <c r="AM29" s="415"/>
      <c r="AN29" s="415"/>
      <c r="AO29" s="415"/>
      <c r="AP29" s="48"/>
      <c r="AQ29" s="50"/>
      <c r="BE29" s="449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414">
        <v>0</v>
      </c>
      <c r="M30" s="415"/>
      <c r="N30" s="415"/>
      <c r="O30" s="415"/>
      <c r="P30" s="48"/>
      <c r="Q30" s="48"/>
      <c r="R30" s="48"/>
      <c r="S30" s="48"/>
      <c r="T30" s="48"/>
      <c r="U30" s="48"/>
      <c r="V30" s="48"/>
      <c r="W30" s="416">
        <f>ROUND(BD51,2)</f>
        <v>0</v>
      </c>
      <c r="X30" s="415"/>
      <c r="Y30" s="415"/>
      <c r="Z30" s="415"/>
      <c r="AA30" s="415"/>
      <c r="AB30" s="415"/>
      <c r="AC30" s="415"/>
      <c r="AD30" s="415"/>
      <c r="AE30" s="415"/>
      <c r="AF30" s="48"/>
      <c r="AG30" s="48"/>
      <c r="AH30" s="48"/>
      <c r="AI30" s="48"/>
      <c r="AJ30" s="48"/>
      <c r="AK30" s="416">
        <v>0</v>
      </c>
      <c r="AL30" s="415"/>
      <c r="AM30" s="415"/>
      <c r="AN30" s="415"/>
      <c r="AO30" s="415"/>
      <c r="AP30" s="48"/>
      <c r="AQ30" s="50"/>
      <c r="BE30" s="449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449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429" t="s">
        <v>52</v>
      </c>
      <c r="Y32" s="430"/>
      <c r="Z32" s="430"/>
      <c r="AA32" s="430"/>
      <c r="AB32" s="430"/>
      <c r="AC32" s="53"/>
      <c r="AD32" s="53"/>
      <c r="AE32" s="53"/>
      <c r="AF32" s="53"/>
      <c r="AG32" s="53"/>
      <c r="AH32" s="53"/>
      <c r="AI32" s="53"/>
      <c r="AJ32" s="53"/>
      <c r="AK32" s="431">
        <f>SUM(AK23:AK30)</f>
        <v>0</v>
      </c>
      <c r="AL32" s="430"/>
      <c r="AM32" s="430"/>
      <c r="AN32" s="430"/>
      <c r="AO32" s="432"/>
      <c r="AP32" s="51"/>
      <c r="AQ32" s="55"/>
      <c r="BE32" s="449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53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1-146-17</v>
      </c>
      <c r="AR41" s="62"/>
    </row>
    <row r="42" spans="2:56" s="4" customFormat="1" ht="36.950000000000003" customHeight="1">
      <c r="B42" s="64"/>
      <c r="C42" s="65" t="s">
        <v>19</v>
      </c>
      <c r="L42" s="440" t="str">
        <f>K6</f>
        <v>Stavební úprava místnosti č.13, 1.PP na umývárnu</v>
      </c>
      <c r="M42" s="441"/>
      <c r="N42" s="441"/>
      <c r="O42" s="441"/>
      <c r="P42" s="441"/>
      <c r="Q42" s="441"/>
      <c r="R42" s="441"/>
      <c r="S42" s="441"/>
      <c r="T42" s="441"/>
      <c r="U42" s="441"/>
      <c r="V42" s="441"/>
      <c r="W42" s="441"/>
      <c r="X42" s="441"/>
      <c r="Y42" s="441"/>
      <c r="Z42" s="441"/>
      <c r="AA42" s="441"/>
      <c r="AB42" s="441"/>
      <c r="AC42" s="441"/>
      <c r="AD42" s="441"/>
      <c r="AE42" s="441"/>
      <c r="AF42" s="441"/>
      <c r="AG42" s="441"/>
      <c r="AH42" s="441"/>
      <c r="AI42" s="441"/>
      <c r="AJ42" s="441"/>
      <c r="AK42" s="441"/>
      <c r="AL42" s="441"/>
      <c r="AM42" s="441"/>
      <c r="AN42" s="441"/>
      <c r="AO42" s="441"/>
      <c r="AR42" s="64"/>
    </row>
    <row r="43" spans="2:56" s="1" customFormat="1" ht="6.95" customHeight="1">
      <c r="B43" s="41"/>
      <c r="AR43" s="41"/>
    </row>
    <row r="44" spans="2:56" s="1" customFormat="1" ht="15">
      <c r="B44" s="41"/>
      <c r="C44" s="63" t="s">
        <v>24</v>
      </c>
      <c r="L44" s="66" t="str">
        <f>IF(K8="","",K8)</f>
        <v>Areál vazební věznice Praha 4- Pankrác</v>
      </c>
      <c r="AI44" s="63" t="s">
        <v>26</v>
      </c>
      <c r="AM44" s="442" t="str">
        <f>IF(AN8= "","",AN8)</f>
        <v>6. 12. 2017</v>
      </c>
      <c r="AN44" s="442"/>
      <c r="AR44" s="41"/>
    </row>
    <row r="45" spans="2:56" s="1" customFormat="1" ht="6.95" customHeight="1">
      <c r="B45" s="41"/>
      <c r="AR45" s="41"/>
    </row>
    <row r="46" spans="2:56" s="1" customFormat="1" ht="15">
      <c r="B46" s="41"/>
      <c r="C46" s="63" t="s">
        <v>30</v>
      </c>
      <c r="L46" s="3" t="str">
        <f>IF(E11= "","",E11)</f>
        <v>Vězeňská služba ČR, Soudní 1672/1a,Praha 4</v>
      </c>
      <c r="AI46" s="63" t="s">
        <v>36</v>
      </c>
      <c r="AM46" s="443" t="str">
        <f>IF(E17="","",E17)</f>
        <v>INPROSAN s.r.o.,nám. Před Bateriemi 1059/7,Praha 6</v>
      </c>
      <c r="AN46" s="443"/>
      <c r="AO46" s="443"/>
      <c r="AP46" s="443"/>
      <c r="AR46" s="41"/>
      <c r="AS46" s="444" t="s">
        <v>54</v>
      </c>
      <c r="AT46" s="445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41"/>
      <c r="C47" s="63" t="s">
        <v>34</v>
      </c>
      <c r="L47" s="3" t="str">
        <f>IF(E14= "Vyplň údaj","",E14)</f>
        <v/>
      </c>
      <c r="AR47" s="41"/>
      <c r="AS47" s="446"/>
      <c r="AT47" s="447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446"/>
      <c r="AT48" s="447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425" t="s">
        <v>55</v>
      </c>
      <c r="D49" s="426"/>
      <c r="E49" s="426"/>
      <c r="F49" s="426"/>
      <c r="G49" s="426"/>
      <c r="H49" s="71"/>
      <c r="I49" s="427" t="s">
        <v>56</v>
      </c>
      <c r="J49" s="426"/>
      <c r="K49" s="426"/>
      <c r="L49" s="426"/>
      <c r="M49" s="426"/>
      <c r="N49" s="426"/>
      <c r="O49" s="426"/>
      <c r="P49" s="426"/>
      <c r="Q49" s="426"/>
      <c r="R49" s="426"/>
      <c r="S49" s="426"/>
      <c r="T49" s="426"/>
      <c r="U49" s="426"/>
      <c r="V49" s="426"/>
      <c r="W49" s="426"/>
      <c r="X49" s="426"/>
      <c r="Y49" s="426"/>
      <c r="Z49" s="426"/>
      <c r="AA49" s="426"/>
      <c r="AB49" s="426"/>
      <c r="AC49" s="426"/>
      <c r="AD49" s="426"/>
      <c r="AE49" s="426"/>
      <c r="AF49" s="426"/>
      <c r="AG49" s="428" t="s">
        <v>57</v>
      </c>
      <c r="AH49" s="426"/>
      <c r="AI49" s="426"/>
      <c r="AJ49" s="426"/>
      <c r="AK49" s="426"/>
      <c r="AL49" s="426"/>
      <c r="AM49" s="426"/>
      <c r="AN49" s="427" t="s">
        <v>58</v>
      </c>
      <c r="AO49" s="426"/>
      <c r="AP49" s="426"/>
      <c r="AQ49" s="72" t="s">
        <v>59</v>
      </c>
      <c r="AR49" s="41"/>
      <c r="AS49" s="73" t="s">
        <v>60</v>
      </c>
      <c r="AT49" s="74" t="s">
        <v>61</v>
      </c>
      <c r="AU49" s="74" t="s">
        <v>62</v>
      </c>
      <c r="AV49" s="74" t="s">
        <v>63</v>
      </c>
      <c r="AW49" s="74" t="s">
        <v>64</v>
      </c>
      <c r="AX49" s="74" t="s">
        <v>65</v>
      </c>
      <c r="AY49" s="74" t="s">
        <v>66</v>
      </c>
      <c r="AZ49" s="74" t="s">
        <v>67</v>
      </c>
      <c r="BA49" s="74" t="s">
        <v>68</v>
      </c>
      <c r="BB49" s="74" t="s">
        <v>69</v>
      </c>
      <c r="BC49" s="74" t="s">
        <v>70</v>
      </c>
      <c r="BD49" s="75" t="s">
        <v>71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72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436">
        <f>ROUND(SUM(AG52:AG53),2)</f>
        <v>0</v>
      </c>
      <c r="AH51" s="436"/>
      <c r="AI51" s="436"/>
      <c r="AJ51" s="436"/>
      <c r="AK51" s="436"/>
      <c r="AL51" s="436"/>
      <c r="AM51" s="436"/>
      <c r="AN51" s="437">
        <f>SUM(AG51,AT51)</f>
        <v>0</v>
      </c>
      <c r="AO51" s="437"/>
      <c r="AP51" s="437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73</v>
      </c>
      <c r="BT51" s="65" t="s">
        <v>74</v>
      </c>
      <c r="BV51" s="65" t="s">
        <v>75</v>
      </c>
      <c r="BW51" s="65" t="s">
        <v>7</v>
      </c>
      <c r="BX51" s="65" t="s">
        <v>76</v>
      </c>
      <c r="CL51" s="65" t="s">
        <v>22</v>
      </c>
    </row>
    <row r="52" spans="1:91" s="5" customFormat="1" ht="31.5" customHeight="1">
      <c r="A52" s="84" t="s">
        <v>77</v>
      </c>
      <c r="B52" s="85"/>
      <c r="C52" s="86"/>
      <c r="D52" s="433" t="s">
        <v>17</v>
      </c>
      <c r="E52" s="433"/>
      <c r="F52" s="433"/>
      <c r="G52" s="433"/>
      <c r="H52" s="433"/>
      <c r="I52" s="87"/>
      <c r="J52" s="433" t="s">
        <v>20</v>
      </c>
      <c r="K52" s="433"/>
      <c r="L52" s="433"/>
      <c r="M52" s="433"/>
      <c r="N52" s="433"/>
      <c r="O52" s="433"/>
      <c r="P52" s="433"/>
      <c r="Q52" s="433"/>
      <c r="R52" s="433"/>
      <c r="S52" s="433"/>
      <c r="T52" s="433"/>
      <c r="U52" s="433"/>
      <c r="V52" s="433"/>
      <c r="W52" s="433"/>
      <c r="X52" s="433"/>
      <c r="Y52" s="433"/>
      <c r="Z52" s="433"/>
      <c r="AA52" s="433"/>
      <c r="AB52" s="433"/>
      <c r="AC52" s="433"/>
      <c r="AD52" s="433"/>
      <c r="AE52" s="433"/>
      <c r="AF52" s="433"/>
      <c r="AG52" s="434">
        <f>'1-146-17 - Stavební úprav...'!J25</f>
        <v>0</v>
      </c>
      <c r="AH52" s="435"/>
      <c r="AI52" s="435"/>
      <c r="AJ52" s="435"/>
      <c r="AK52" s="435"/>
      <c r="AL52" s="435"/>
      <c r="AM52" s="435"/>
      <c r="AN52" s="434">
        <f>SUM(AG52,AT52)</f>
        <v>0</v>
      </c>
      <c r="AO52" s="435"/>
      <c r="AP52" s="435"/>
      <c r="AQ52" s="88" t="s">
        <v>78</v>
      </c>
      <c r="AR52" s="85"/>
      <c r="AS52" s="89">
        <v>0</v>
      </c>
      <c r="AT52" s="90">
        <f>ROUND(SUM(AV52:AW52),2)</f>
        <v>0</v>
      </c>
      <c r="AU52" s="91">
        <f>'1-146-17 - Stavební úprav...'!P88</f>
        <v>0</v>
      </c>
      <c r="AV52" s="90">
        <f>'1-146-17 - Stavební úprav...'!J28</f>
        <v>0</v>
      </c>
      <c r="AW52" s="90">
        <f>'1-146-17 - Stavební úprav...'!J29</f>
        <v>0</v>
      </c>
      <c r="AX52" s="90">
        <f>'1-146-17 - Stavební úprav...'!J30</f>
        <v>0</v>
      </c>
      <c r="AY52" s="90">
        <f>'1-146-17 - Stavební úprav...'!J31</f>
        <v>0</v>
      </c>
      <c r="AZ52" s="90">
        <f>'1-146-17 - Stavební úprav...'!F28</f>
        <v>0</v>
      </c>
      <c r="BA52" s="90">
        <f>'1-146-17 - Stavební úprav...'!F29</f>
        <v>0</v>
      </c>
      <c r="BB52" s="90">
        <f>'1-146-17 - Stavební úprav...'!F30</f>
        <v>0</v>
      </c>
      <c r="BC52" s="90">
        <f>'1-146-17 - Stavební úprav...'!F31</f>
        <v>0</v>
      </c>
      <c r="BD52" s="92">
        <f>'1-146-17 - Stavební úprav...'!F32</f>
        <v>0</v>
      </c>
      <c r="BT52" s="93" t="s">
        <v>79</v>
      </c>
      <c r="BU52" s="93" t="s">
        <v>80</v>
      </c>
      <c r="BV52" s="93" t="s">
        <v>75</v>
      </c>
      <c r="BW52" s="93" t="s">
        <v>7</v>
      </c>
      <c r="BX52" s="93" t="s">
        <v>76</v>
      </c>
      <c r="CL52" s="93" t="s">
        <v>22</v>
      </c>
    </row>
    <row r="53" spans="1:91" s="5" customFormat="1" ht="16.5" customHeight="1">
      <c r="A53" s="84" t="s">
        <v>77</v>
      </c>
      <c r="B53" s="85"/>
      <c r="C53" s="86"/>
      <c r="D53" s="433" t="s">
        <v>81</v>
      </c>
      <c r="E53" s="433"/>
      <c r="F53" s="433"/>
      <c r="G53" s="433"/>
      <c r="H53" s="433"/>
      <c r="I53" s="87"/>
      <c r="J53" s="433" t="s">
        <v>82</v>
      </c>
      <c r="K53" s="433"/>
      <c r="L53" s="433"/>
      <c r="M53" s="433"/>
      <c r="N53" s="433"/>
      <c r="O53" s="433"/>
      <c r="P53" s="433"/>
      <c r="Q53" s="433"/>
      <c r="R53" s="433"/>
      <c r="S53" s="433"/>
      <c r="T53" s="433"/>
      <c r="U53" s="433"/>
      <c r="V53" s="433"/>
      <c r="W53" s="433"/>
      <c r="X53" s="433"/>
      <c r="Y53" s="433"/>
      <c r="Z53" s="433"/>
      <c r="AA53" s="433"/>
      <c r="AB53" s="433"/>
      <c r="AC53" s="433"/>
      <c r="AD53" s="433"/>
      <c r="AE53" s="433"/>
      <c r="AF53" s="433"/>
      <c r="AG53" s="434">
        <f>'VRN - Vedlejší rozpočtové...'!J27</f>
        <v>0</v>
      </c>
      <c r="AH53" s="435"/>
      <c r="AI53" s="435"/>
      <c r="AJ53" s="435"/>
      <c r="AK53" s="435"/>
      <c r="AL53" s="435"/>
      <c r="AM53" s="435"/>
      <c r="AN53" s="434">
        <f>SUM(AG53,AT53)</f>
        <v>0</v>
      </c>
      <c r="AO53" s="435"/>
      <c r="AP53" s="435"/>
      <c r="AQ53" s="88" t="s">
        <v>78</v>
      </c>
      <c r="AR53" s="85"/>
      <c r="AS53" s="94">
        <v>0</v>
      </c>
      <c r="AT53" s="95">
        <f>ROUND(SUM(AV53:AW53),2)</f>
        <v>0</v>
      </c>
      <c r="AU53" s="96">
        <f>'VRN - Vedlejší rozpočtové...'!P81</f>
        <v>0</v>
      </c>
      <c r="AV53" s="95">
        <f>'VRN - Vedlejší rozpočtové...'!J30</f>
        <v>0</v>
      </c>
      <c r="AW53" s="95">
        <f>'VRN - Vedlejší rozpočtové...'!J31</f>
        <v>0</v>
      </c>
      <c r="AX53" s="95">
        <f>'VRN - Vedlejší rozpočtové...'!J32</f>
        <v>0</v>
      </c>
      <c r="AY53" s="95">
        <f>'VRN - Vedlejší rozpočtové...'!J33</f>
        <v>0</v>
      </c>
      <c r="AZ53" s="95">
        <f>'VRN - Vedlejší rozpočtové...'!F30</f>
        <v>0</v>
      </c>
      <c r="BA53" s="95">
        <f>'VRN - Vedlejší rozpočtové...'!F31</f>
        <v>0</v>
      </c>
      <c r="BB53" s="95">
        <f>'VRN - Vedlejší rozpočtové...'!F32</f>
        <v>0</v>
      </c>
      <c r="BC53" s="95">
        <f>'VRN - Vedlejší rozpočtové...'!F33</f>
        <v>0</v>
      </c>
      <c r="BD53" s="97">
        <f>'VRN - Vedlejší rozpočtové...'!F34</f>
        <v>0</v>
      </c>
      <c r="BT53" s="93" t="s">
        <v>79</v>
      </c>
      <c r="BV53" s="93" t="s">
        <v>75</v>
      </c>
      <c r="BW53" s="93" t="s">
        <v>83</v>
      </c>
      <c r="BX53" s="93" t="s">
        <v>7</v>
      </c>
      <c r="CL53" s="93" t="s">
        <v>22</v>
      </c>
      <c r="CM53" s="93" t="s">
        <v>84</v>
      </c>
    </row>
    <row r="54" spans="1:91" s="1" customFormat="1" ht="30" customHeight="1">
      <c r="B54" s="41"/>
      <c r="AR54" s="4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1-146-17 - Stavební úprav...'!C2" display="/"/>
    <hyperlink ref="A53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10"/>
  <sheetViews>
    <sheetView showGridLines="0" view="pageBreakPreview" zoomScale="60" zoomScaleNormal="100" workbookViewId="0">
      <pane ySplit="1" topLeftCell="A2" activePane="bottomLeft" state="frozen"/>
      <selection pane="bottomLeft" activeCell="I306" sqref="I30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85</v>
      </c>
      <c r="G1" s="453" t="s">
        <v>86</v>
      </c>
      <c r="H1" s="453"/>
      <c r="I1" s="102"/>
      <c r="J1" s="101" t="s">
        <v>87</v>
      </c>
      <c r="K1" s="100" t="s">
        <v>88</v>
      </c>
      <c r="L1" s="101" t="s">
        <v>89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438" t="s">
        <v>8</v>
      </c>
      <c r="M2" s="439"/>
      <c r="N2" s="439"/>
      <c r="O2" s="439"/>
      <c r="P2" s="439"/>
      <c r="Q2" s="439"/>
      <c r="R2" s="439"/>
      <c r="S2" s="439"/>
      <c r="T2" s="439"/>
      <c r="U2" s="439"/>
      <c r="V2" s="439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s="1" customFormat="1" ht="15">
      <c r="B6" s="41"/>
      <c r="C6" s="42"/>
      <c r="D6" s="36" t="s">
        <v>19</v>
      </c>
      <c r="E6" s="42"/>
      <c r="F6" s="42"/>
      <c r="G6" s="42"/>
      <c r="H6" s="42"/>
      <c r="I6" s="105"/>
      <c r="J6" s="42"/>
      <c r="K6" s="45"/>
    </row>
    <row r="7" spans="1:70" s="1" customFormat="1" ht="36.950000000000003" customHeight="1">
      <c r="B7" s="41"/>
      <c r="C7" s="42"/>
      <c r="D7" s="42"/>
      <c r="E7" s="454" t="s">
        <v>20</v>
      </c>
      <c r="F7" s="455"/>
      <c r="G7" s="455"/>
      <c r="H7" s="455"/>
      <c r="I7" s="105"/>
      <c r="J7" s="42"/>
      <c r="K7" s="45"/>
    </row>
    <row r="8" spans="1:70" s="1" customFormat="1">
      <c r="B8" s="41"/>
      <c r="C8" s="42"/>
      <c r="D8" s="42"/>
      <c r="E8" s="42"/>
      <c r="F8" s="42"/>
      <c r="G8" s="42"/>
      <c r="H8" s="42"/>
      <c r="I8" s="105"/>
      <c r="J8" s="42"/>
      <c r="K8" s="45"/>
    </row>
    <row r="9" spans="1:70" s="1" customFormat="1" ht="14.45" customHeight="1">
      <c r="B9" s="41"/>
      <c r="C9" s="42"/>
      <c r="D9" s="36" t="s">
        <v>21</v>
      </c>
      <c r="E9" s="42"/>
      <c r="F9" s="34" t="s">
        <v>22</v>
      </c>
      <c r="G9" s="42"/>
      <c r="H9" s="42"/>
      <c r="I9" s="106" t="s">
        <v>23</v>
      </c>
      <c r="J9" s="34" t="s">
        <v>5</v>
      </c>
      <c r="K9" s="45"/>
    </row>
    <row r="10" spans="1:70" s="1" customFormat="1" ht="14.45" customHeight="1">
      <c r="B10" s="41"/>
      <c r="C10" s="42"/>
      <c r="D10" s="36" t="s">
        <v>24</v>
      </c>
      <c r="E10" s="42"/>
      <c r="F10" s="34" t="s">
        <v>25</v>
      </c>
      <c r="G10" s="42"/>
      <c r="H10" s="42"/>
      <c r="I10" s="106" t="s">
        <v>26</v>
      </c>
      <c r="J10" s="107" t="str">
        <f>'Rekapitulace stavby'!AN8</f>
        <v>6. 12. 2017</v>
      </c>
      <c r="K10" s="45"/>
    </row>
    <row r="11" spans="1:70" s="1" customFormat="1" ht="21.75" customHeight="1">
      <c r="B11" s="41"/>
      <c r="C11" s="42"/>
      <c r="D11" s="33" t="s">
        <v>28</v>
      </c>
      <c r="E11" s="42"/>
      <c r="F11" s="38" t="s">
        <v>29</v>
      </c>
      <c r="G11" s="42"/>
      <c r="H11" s="42"/>
      <c r="I11" s="105"/>
      <c r="J11" s="42"/>
      <c r="K11" s="45"/>
    </row>
    <row r="12" spans="1:70" s="1" customFormat="1" ht="14.45" customHeight="1">
      <c r="B12" s="41"/>
      <c r="C12" s="42"/>
      <c r="D12" s="36" t="s">
        <v>30</v>
      </c>
      <c r="E12" s="42"/>
      <c r="F12" s="42"/>
      <c r="G12" s="42"/>
      <c r="H12" s="42"/>
      <c r="I12" s="106" t="s">
        <v>31</v>
      </c>
      <c r="J12" s="34" t="s">
        <v>5</v>
      </c>
      <c r="K12" s="45"/>
    </row>
    <row r="13" spans="1:70" s="1" customFormat="1" ht="18" customHeight="1">
      <c r="B13" s="41"/>
      <c r="C13" s="42"/>
      <c r="D13" s="42"/>
      <c r="E13" s="34" t="s">
        <v>32</v>
      </c>
      <c r="F13" s="42"/>
      <c r="G13" s="42"/>
      <c r="H13" s="42"/>
      <c r="I13" s="106" t="s">
        <v>33</v>
      </c>
      <c r="J13" s="34" t="s">
        <v>5</v>
      </c>
      <c r="K13" s="45"/>
    </row>
    <row r="14" spans="1:70" s="1" customFormat="1" ht="6.95" customHeight="1">
      <c r="B14" s="41"/>
      <c r="C14" s="42"/>
      <c r="D14" s="42"/>
      <c r="E14" s="42"/>
      <c r="F14" s="42"/>
      <c r="G14" s="42"/>
      <c r="H14" s="42"/>
      <c r="I14" s="105"/>
      <c r="J14" s="42"/>
      <c r="K14" s="45"/>
    </row>
    <row r="15" spans="1:70" s="1" customFormat="1" ht="14.45" customHeight="1">
      <c r="B15" s="41"/>
      <c r="C15" s="42"/>
      <c r="D15" s="36" t="s">
        <v>34</v>
      </c>
      <c r="E15" s="42"/>
      <c r="F15" s="42"/>
      <c r="G15" s="42"/>
      <c r="H15" s="42"/>
      <c r="I15" s="106" t="s">
        <v>31</v>
      </c>
      <c r="J15" s="34" t="str">
        <f>IF('Rekapitulace stavby'!AN13="Vyplň údaj","",IF('Rekapitulace stavby'!AN13="","",'Rekapitulace stavby'!AN13))</f>
        <v/>
      </c>
      <c r="K15" s="45"/>
    </row>
    <row r="16" spans="1:70" s="1" customFormat="1" ht="18" customHeight="1">
      <c r="B16" s="41"/>
      <c r="C16" s="42"/>
      <c r="D16" s="42"/>
      <c r="E16" s="34" t="str">
        <f>IF('Rekapitulace stavby'!E14="Vyplň údaj","",IF('Rekapitulace stavby'!E14="","",'Rekapitulace stavby'!E14))</f>
        <v/>
      </c>
      <c r="F16" s="42"/>
      <c r="G16" s="42"/>
      <c r="H16" s="42"/>
      <c r="I16" s="106" t="s">
        <v>33</v>
      </c>
      <c r="J16" s="34" t="str">
        <f>IF('Rekapitulace stavby'!AN14="Vyplň údaj","",IF('Rekapitulace stavby'!AN14="","",'Rekapitulace stavby'!AN14))</f>
        <v/>
      </c>
      <c r="K16" s="45"/>
    </row>
    <row r="17" spans="2:11" s="1" customFormat="1" ht="6.95" customHeight="1">
      <c r="B17" s="41"/>
      <c r="C17" s="42"/>
      <c r="D17" s="42"/>
      <c r="E17" s="42"/>
      <c r="F17" s="42"/>
      <c r="G17" s="42"/>
      <c r="H17" s="42"/>
      <c r="I17" s="105"/>
      <c r="J17" s="42"/>
      <c r="K17" s="45"/>
    </row>
    <row r="18" spans="2:11" s="1" customFormat="1" ht="14.45" customHeight="1">
      <c r="B18" s="41"/>
      <c r="C18" s="42"/>
      <c r="D18" s="36" t="s">
        <v>36</v>
      </c>
      <c r="E18" s="42"/>
      <c r="F18" s="42"/>
      <c r="G18" s="42"/>
      <c r="H18" s="42"/>
      <c r="I18" s="106" t="s">
        <v>31</v>
      </c>
      <c r="J18" s="34" t="s">
        <v>5</v>
      </c>
      <c r="K18" s="45"/>
    </row>
    <row r="19" spans="2:11" s="1" customFormat="1" ht="18" customHeight="1">
      <c r="B19" s="41"/>
      <c r="C19" s="42"/>
      <c r="D19" s="42"/>
      <c r="E19" s="34" t="s">
        <v>37</v>
      </c>
      <c r="F19" s="42"/>
      <c r="G19" s="42"/>
      <c r="H19" s="42"/>
      <c r="I19" s="106" t="s">
        <v>33</v>
      </c>
      <c r="J19" s="34" t="s">
        <v>5</v>
      </c>
      <c r="K19" s="45"/>
    </row>
    <row r="20" spans="2:11" s="1" customFormat="1" ht="6.95" customHeight="1">
      <c r="B20" s="41"/>
      <c r="C20" s="42"/>
      <c r="D20" s="42"/>
      <c r="E20" s="42"/>
      <c r="F20" s="42"/>
      <c r="G20" s="42"/>
      <c r="H20" s="42"/>
      <c r="I20" s="105"/>
      <c r="J20" s="42"/>
      <c r="K20" s="45"/>
    </row>
    <row r="21" spans="2:11" s="1" customFormat="1" ht="14.45" customHeight="1">
      <c r="B21" s="41"/>
      <c r="C21" s="42"/>
      <c r="D21" s="36" t="s">
        <v>39</v>
      </c>
      <c r="E21" s="42"/>
      <c r="F21" s="42"/>
      <c r="G21" s="42"/>
      <c r="H21" s="42"/>
      <c r="I21" s="105"/>
      <c r="J21" s="42"/>
      <c r="K21" s="45"/>
    </row>
    <row r="22" spans="2:11" s="6" customFormat="1" ht="16.5" customHeight="1">
      <c r="B22" s="108"/>
      <c r="C22" s="109"/>
      <c r="D22" s="109"/>
      <c r="E22" s="421" t="s">
        <v>5</v>
      </c>
      <c r="F22" s="421"/>
      <c r="G22" s="421"/>
      <c r="H22" s="421"/>
      <c r="I22" s="110"/>
      <c r="J22" s="109"/>
      <c r="K22" s="111"/>
    </row>
    <row r="23" spans="2:11" s="1" customFormat="1" ht="6.95" customHeight="1">
      <c r="B23" s="41"/>
      <c r="C23" s="42"/>
      <c r="D23" s="42"/>
      <c r="E23" s="42"/>
      <c r="F23" s="42"/>
      <c r="G23" s="42"/>
      <c r="H23" s="42"/>
      <c r="I23" s="105"/>
      <c r="J23" s="42"/>
      <c r="K23" s="45"/>
    </row>
    <row r="24" spans="2:11" s="1" customFormat="1" ht="6.95" customHeight="1">
      <c r="B24" s="41"/>
      <c r="C24" s="42"/>
      <c r="D24" s="68"/>
      <c r="E24" s="68"/>
      <c r="F24" s="68"/>
      <c r="G24" s="68"/>
      <c r="H24" s="68"/>
      <c r="I24" s="112"/>
      <c r="J24" s="68"/>
      <c r="K24" s="113"/>
    </row>
    <row r="25" spans="2:11" s="1" customFormat="1" ht="25.35" customHeight="1">
      <c r="B25" s="41"/>
      <c r="C25" s="42"/>
      <c r="D25" s="114" t="s">
        <v>40</v>
      </c>
      <c r="E25" s="42"/>
      <c r="F25" s="42"/>
      <c r="G25" s="42"/>
      <c r="H25" s="42"/>
      <c r="I25" s="105"/>
      <c r="J25" s="115">
        <f>ROUND(J88,2)</f>
        <v>0</v>
      </c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2"/>
      <c r="J26" s="68"/>
      <c r="K26" s="113"/>
    </row>
    <row r="27" spans="2:11" s="1" customFormat="1" ht="14.45" customHeight="1">
      <c r="B27" s="41"/>
      <c r="C27" s="42"/>
      <c r="D27" s="42"/>
      <c r="E27" s="42"/>
      <c r="F27" s="46" t="s">
        <v>42</v>
      </c>
      <c r="G27" s="42"/>
      <c r="H27" s="42"/>
      <c r="I27" s="116" t="s">
        <v>41</v>
      </c>
      <c r="J27" s="46" t="s">
        <v>43</v>
      </c>
      <c r="K27" s="45"/>
    </row>
    <row r="28" spans="2:11" s="1" customFormat="1" ht="14.45" customHeight="1">
      <c r="B28" s="41"/>
      <c r="C28" s="42"/>
      <c r="D28" s="49" t="s">
        <v>44</v>
      </c>
      <c r="E28" s="49" t="s">
        <v>45</v>
      </c>
      <c r="F28" s="117">
        <f>ROUND(SUM(BE88:BE309), 2)</f>
        <v>0</v>
      </c>
      <c r="G28" s="42"/>
      <c r="H28" s="42"/>
      <c r="I28" s="118">
        <v>0.21</v>
      </c>
      <c r="J28" s="117">
        <f>ROUND(ROUND((SUM(BE88:BE309)), 2)*I28, 2)</f>
        <v>0</v>
      </c>
      <c r="K28" s="45"/>
    </row>
    <row r="29" spans="2:11" s="1" customFormat="1" ht="14.45" customHeight="1">
      <c r="B29" s="41"/>
      <c r="C29" s="42"/>
      <c r="D29" s="42"/>
      <c r="E29" s="49" t="s">
        <v>46</v>
      </c>
      <c r="F29" s="117">
        <f>ROUND(SUM(BF88:BF309), 2)</f>
        <v>0</v>
      </c>
      <c r="G29" s="42"/>
      <c r="H29" s="42"/>
      <c r="I29" s="118">
        <v>0.15</v>
      </c>
      <c r="J29" s="117">
        <f>ROUND(ROUND((SUM(BF88:BF309)), 2)*I29, 2)</f>
        <v>0</v>
      </c>
      <c r="K29" s="45"/>
    </row>
    <row r="30" spans="2:11" s="1" customFormat="1" ht="14.45" hidden="1" customHeight="1">
      <c r="B30" s="41"/>
      <c r="C30" s="42"/>
      <c r="D30" s="42"/>
      <c r="E30" s="49" t="s">
        <v>47</v>
      </c>
      <c r="F30" s="117">
        <f>ROUND(SUM(BG88:BG309), 2)</f>
        <v>0</v>
      </c>
      <c r="G30" s="42"/>
      <c r="H30" s="42"/>
      <c r="I30" s="118">
        <v>0.21</v>
      </c>
      <c r="J30" s="117">
        <v>0</v>
      </c>
      <c r="K30" s="45"/>
    </row>
    <row r="31" spans="2:11" s="1" customFormat="1" ht="14.45" hidden="1" customHeight="1">
      <c r="B31" s="41"/>
      <c r="C31" s="42"/>
      <c r="D31" s="42"/>
      <c r="E31" s="49" t="s">
        <v>48</v>
      </c>
      <c r="F31" s="117">
        <f>ROUND(SUM(BH88:BH309), 2)</f>
        <v>0</v>
      </c>
      <c r="G31" s="42"/>
      <c r="H31" s="42"/>
      <c r="I31" s="118">
        <v>0.15</v>
      </c>
      <c r="J31" s="117"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49</v>
      </c>
      <c r="F32" s="117">
        <f>ROUND(SUM(BI88:BI309), 2)</f>
        <v>0</v>
      </c>
      <c r="G32" s="42"/>
      <c r="H32" s="42"/>
      <c r="I32" s="118">
        <v>0</v>
      </c>
      <c r="J32" s="117">
        <v>0</v>
      </c>
      <c r="K32" s="45"/>
    </row>
    <row r="33" spans="2:11" s="1" customFormat="1" ht="6.95" customHeight="1">
      <c r="B33" s="41"/>
      <c r="C33" s="42"/>
      <c r="D33" s="42"/>
      <c r="E33" s="42"/>
      <c r="F33" s="42"/>
      <c r="G33" s="42"/>
      <c r="H33" s="42"/>
      <c r="I33" s="105"/>
      <c r="J33" s="42"/>
      <c r="K33" s="45"/>
    </row>
    <row r="34" spans="2:11" s="1" customFormat="1" ht="25.35" customHeight="1">
      <c r="B34" s="41"/>
      <c r="C34" s="119"/>
      <c r="D34" s="120" t="s">
        <v>50</v>
      </c>
      <c r="E34" s="71"/>
      <c r="F34" s="71"/>
      <c r="G34" s="121" t="s">
        <v>51</v>
      </c>
      <c r="H34" s="122" t="s">
        <v>52</v>
      </c>
      <c r="I34" s="123"/>
      <c r="J34" s="124">
        <f>SUM(J25:J32)</f>
        <v>0</v>
      </c>
      <c r="K34" s="125"/>
    </row>
    <row r="35" spans="2:11" s="1" customFormat="1" ht="14.45" customHeight="1">
      <c r="B35" s="56"/>
      <c r="C35" s="57"/>
      <c r="D35" s="57"/>
      <c r="E35" s="57"/>
      <c r="F35" s="57"/>
      <c r="G35" s="57"/>
      <c r="H35" s="57"/>
      <c r="I35" s="126"/>
      <c r="J35" s="57"/>
      <c r="K35" s="58"/>
    </row>
    <row r="39" spans="2:11" s="1" customFormat="1" ht="6.95" customHeight="1">
      <c r="B39" s="59"/>
      <c r="C39" s="60"/>
      <c r="D39" s="60"/>
      <c r="E39" s="60"/>
      <c r="F39" s="60"/>
      <c r="G39" s="60"/>
      <c r="H39" s="60"/>
      <c r="I39" s="127"/>
      <c r="J39" s="60"/>
      <c r="K39" s="128"/>
    </row>
    <row r="40" spans="2:11" s="1" customFormat="1" ht="36.950000000000003" customHeight="1">
      <c r="B40" s="41"/>
      <c r="C40" s="29" t="s">
        <v>91</v>
      </c>
      <c r="D40" s="42"/>
      <c r="E40" s="42"/>
      <c r="F40" s="42"/>
      <c r="G40" s="42"/>
      <c r="H40" s="42"/>
      <c r="I40" s="105"/>
      <c r="J40" s="42"/>
      <c r="K40" s="45"/>
    </row>
    <row r="41" spans="2:11" s="1" customFormat="1" ht="6.95" customHeight="1">
      <c r="B41" s="41"/>
      <c r="C41" s="42"/>
      <c r="D41" s="42"/>
      <c r="E41" s="42"/>
      <c r="F41" s="42"/>
      <c r="G41" s="42"/>
      <c r="H41" s="42"/>
      <c r="I41" s="105"/>
      <c r="J41" s="42"/>
      <c r="K41" s="45"/>
    </row>
    <row r="42" spans="2:11" s="1" customFormat="1" ht="14.45" customHeight="1">
      <c r="B42" s="41"/>
      <c r="C42" s="36" t="s">
        <v>19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17.25" customHeight="1">
      <c r="B43" s="41"/>
      <c r="C43" s="42"/>
      <c r="D43" s="42"/>
      <c r="E43" s="454" t="str">
        <f>E7</f>
        <v>Stavební úprava místnosti č.13, 1.PP na umývárnu</v>
      </c>
      <c r="F43" s="455"/>
      <c r="G43" s="455"/>
      <c r="H43" s="455"/>
      <c r="I43" s="105"/>
      <c r="J43" s="42"/>
      <c r="K43" s="45"/>
    </row>
    <row r="44" spans="2:11" s="1" customFormat="1" ht="6.95" customHeight="1">
      <c r="B44" s="41"/>
      <c r="C44" s="42"/>
      <c r="D44" s="42"/>
      <c r="E44" s="42"/>
      <c r="F44" s="42"/>
      <c r="G44" s="42"/>
      <c r="H44" s="42"/>
      <c r="I44" s="105"/>
      <c r="J44" s="42"/>
      <c r="K44" s="45"/>
    </row>
    <row r="45" spans="2:11" s="1" customFormat="1" ht="18" customHeight="1">
      <c r="B45" s="41"/>
      <c r="C45" s="36" t="s">
        <v>24</v>
      </c>
      <c r="D45" s="42"/>
      <c r="E45" s="42"/>
      <c r="F45" s="34" t="str">
        <f>F10</f>
        <v>Areál vazební věznice Praha 4- Pankrác</v>
      </c>
      <c r="G45" s="42"/>
      <c r="H45" s="42"/>
      <c r="I45" s="106" t="s">
        <v>26</v>
      </c>
      <c r="J45" s="107" t="str">
        <f>IF(J10="","",J10)</f>
        <v>6. 12. 2017</v>
      </c>
      <c r="K45" s="45"/>
    </row>
    <row r="46" spans="2:11" s="1" customFormat="1" ht="6.95" customHeight="1">
      <c r="B46" s="41"/>
      <c r="C46" s="42"/>
      <c r="D46" s="42"/>
      <c r="E46" s="42"/>
      <c r="F46" s="42"/>
      <c r="G46" s="42"/>
      <c r="H46" s="42"/>
      <c r="I46" s="105"/>
      <c r="J46" s="42"/>
      <c r="K46" s="45"/>
    </row>
    <row r="47" spans="2:11" s="1" customFormat="1" ht="15">
      <c r="B47" s="41"/>
      <c r="C47" s="36" t="s">
        <v>30</v>
      </c>
      <c r="D47" s="42"/>
      <c r="E47" s="42"/>
      <c r="F47" s="34" t="str">
        <f>E13</f>
        <v>Vězeňská služba ČR, Soudní 1672/1a,Praha 4</v>
      </c>
      <c r="G47" s="42"/>
      <c r="H47" s="42"/>
      <c r="I47" s="106" t="s">
        <v>36</v>
      </c>
      <c r="J47" s="421" t="str">
        <f>E19</f>
        <v>INPROSAN s.r.o.,nám. Před Bateriemi 1059/7,Praha 6</v>
      </c>
      <c r="K47" s="45"/>
    </row>
    <row r="48" spans="2:11" s="1" customFormat="1" ht="14.45" customHeight="1">
      <c r="B48" s="41"/>
      <c r="C48" s="36" t="s">
        <v>34</v>
      </c>
      <c r="D48" s="42"/>
      <c r="E48" s="42"/>
      <c r="F48" s="34" t="str">
        <f>IF(E16="","",E16)</f>
        <v/>
      </c>
      <c r="G48" s="42"/>
      <c r="H48" s="42"/>
      <c r="I48" s="105"/>
      <c r="J48" s="451"/>
      <c r="K48" s="45"/>
    </row>
    <row r="49" spans="2:47" s="1" customFormat="1" ht="10.35" customHeight="1">
      <c r="B49" s="41"/>
      <c r="C49" s="42"/>
      <c r="D49" s="42"/>
      <c r="E49" s="42"/>
      <c r="F49" s="42"/>
      <c r="G49" s="42"/>
      <c r="H49" s="42"/>
      <c r="I49" s="105"/>
      <c r="J49" s="42"/>
      <c r="K49" s="45"/>
    </row>
    <row r="50" spans="2:47" s="1" customFormat="1" ht="29.25" customHeight="1">
      <c r="B50" s="41"/>
      <c r="C50" s="129" t="s">
        <v>92</v>
      </c>
      <c r="D50" s="119"/>
      <c r="E50" s="119"/>
      <c r="F50" s="119"/>
      <c r="G50" s="119"/>
      <c r="H50" s="119"/>
      <c r="I50" s="130"/>
      <c r="J50" s="131" t="s">
        <v>93</v>
      </c>
      <c r="K50" s="132"/>
    </row>
    <row r="51" spans="2:47" s="1" customFormat="1" ht="10.35" customHeight="1">
      <c r="B51" s="41"/>
      <c r="C51" s="42"/>
      <c r="D51" s="42"/>
      <c r="E51" s="42"/>
      <c r="F51" s="42"/>
      <c r="G51" s="42"/>
      <c r="H51" s="42"/>
      <c r="I51" s="105"/>
      <c r="J51" s="42"/>
      <c r="K51" s="45"/>
    </row>
    <row r="52" spans="2:47" s="1" customFormat="1" ht="29.25" customHeight="1">
      <c r="B52" s="41"/>
      <c r="C52" s="133" t="s">
        <v>94</v>
      </c>
      <c r="D52" s="42"/>
      <c r="E52" s="42"/>
      <c r="F52" s="42"/>
      <c r="G52" s="42"/>
      <c r="H52" s="42"/>
      <c r="I52" s="105"/>
      <c r="J52" s="115">
        <f>J88</f>
        <v>0</v>
      </c>
      <c r="K52" s="45"/>
      <c r="AU52" s="23" t="s">
        <v>95</v>
      </c>
    </row>
    <row r="53" spans="2:47" s="7" customFormat="1" ht="24.95" customHeight="1">
      <c r="B53" s="134"/>
      <c r="C53" s="135"/>
      <c r="D53" s="136" t="s">
        <v>96</v>
      </c>
      <c r="E53" s="137"/>
      <c r="F53" s="137"/>
      <c r="G53" s="137"/>
      <c r="H53" s="137"/>
      <c r="I53" s="138"/>
      <c r="J53" s="139">
        <f>J89</f>
        <v>0</v>
      </c>
      <c r="K53" s="140"/>
    </row>
    <row r="54" spans="2:47" s="8" customFormat="1" ht="19.899999999999999" customHeight="1">
      <c r="B54" s="141"/>
      <c r="C54" s="142"/>
      <c r="D54" s="143" t="s">
        <v>97</v>
      </c>
      <c r="E54" s="144"/>
      <c r="F54" s="144"/>
      <c r="G54" s="144"/>
      <c r="H54" s="144"/>
      <c r="I54" s="145"/>
      <c r="J54" s="146">
        <f>J90</f>
        <v>0</v>
      </c>
      <c r="K54" s="147"/>
    </row>
    <row r="55" spans="2:47" s="8" customFormat="1" ht="19.899999999999999" customHeight="1">
      <c r="B55" s="141"/>
      <c r="C55" s="142"/>
      <c r="D55" s="143" t="s">
        <v>98</v>
      </c>
      <c r="E55" s="144"/>
      <c r="F55" s="144"/>
      <c r="G55" s="144"/>
      <c r="H55" s="144"/>
      <c r="I55" s="145"/>
      <c r="J55" s="146">
        <f>J94</f>
        <v>0</v>
      </c>
      <c r="K55" s="147"/>
    </row>
    <row r="56" spans="2:47" s="8" customFormat="1" ht="19.899999999999999" customHeight="1">
      <c r="B56" s="141"/>
      <c r="C56" s="142"/>
      <c r="D56" s="143" t="s">
        <v>99</v>
      </c>
      <c r="E56" s="144"/>
      <c r="F56" s="144"/>
      <c r="G56" s="144"/>
      <c r="H56" s="144"/>
      <c r="I56" s="145"/>
      <c r="J56" s="146">
        <f>J132</f>
        <v>0</v>
      </c>
      <c r="K56" s="147"/>
    </row>
    <row r="57" spans="2:47" s="8" customFormat="1" ht="19.899999999999999" customHeight="1">
      <c r="B57" s="141"/>
      <c r="C57" s="142"/>
      <c r="D57" s="143" t="s">
        <v>100</v>
      </c>
      <c r="E57" s="144"/>
      <c r="F57" s="144"/>
      <c r="G57" s="144"/>
      <c r="H57" s="144"/>
      <c r="I57" s="145"/>
      <c r="J57" s="146">
        <f>J157</f>
        <v>0</v>
      </c>
      <c r="K57" s="147"/>
    </row>
    <row r="58" spans="2:47" s="8" customFormat="1" ht="19.899999999999999" customHeight="1">
      <c r="B58" s="141"/>
      <c r="C58" s="142"/>
      <c r="D58" s="143" t="s">
        <v>101</v>
      </c>
      <c r="E58" s="144"/>
      <c r="F58" s="144"/>
      <c r="G58" s="144"/>
      <c r="H58" s="144"/>
      <c r="I58" s="145"/>
      <c r="J58" s="146">
        <f>J163</f>
        <v>0</v>
      </c>
      <c r="K58" s="147"/>
    </row>
    <row r="59" spans="2:47" s="7" customFormat="1" ht="24.95" customHeight="1">
      <c r="B59" s="134"/>
      <c r="C59" s="135"/>
      <c r="D59" s="136" t="s">
        <v>102</v>
      </c>
      <c r="E59" s="137"/>
      <c r="F59" s="137"/>
      <c r="G59" s="137"/>
      <c r="H59" s="137"/>
      <c r="I59" s="138"/>
      <c r="J59" s="139">
        <f>J165</f>
        <v>0</v>
      </c>
      <c r="K59" s="140"/>
    </row>
    <row r="60" spans="2:47" s="8" customFormat="1" ht="19.899999999999999" customHeight="1">
      <c r="B60" s="141"/>
      <c r="C60" s="142"/>
      <c r="D60" s="143" t="s">
        <v>103</v>
      </c>
      <c r="E60" s="144"/>
      <c r="F60" s="144"/>
      <c r="G60" s="144"/>
      <c r="H60" s="144"/>
      <c r="I60" s="145"/>
      <c r="J60" s="146">
        <f>J166</f>
        <v>0</v>
      </c>
      <c r="K60" s="147"/>
    </row>
    <row r="61" spans="2:47" s="8" customFormat="1" ht="19.899999999999999" customHeight="1">
      <c r="B61" s="141"/>
      <c r="C61" s="142"/>
      <c r="D61" s="143" t="s">
        <v>104</v>
      </c>
      <c r="E61" s="144"/>
      <c r="F61" s="144"/>
      <c r="G61" s="144"/>
      <c r="H61" s="144"/>
      <c r="I61" s="145"/>
      <c r="J61" s="146">
        <f>J196</f>
        <v>0</v>
      </c>
      <c r="K61" s="147"/>
    </row>
    <row r="62" spans="2:47" s="8" customFormat="1" ht="19.899999999999999" customHeight="1">
      <c r="B62" s="141"/>
      <c r="C62" s="142"/>
      <c r="D62" s="143" t="s">
        <v>105</v>
      </c>
      <c r="E62" s="144"/>
      <c r="F62" s="144"/>
      <c r="G62" s="144"/>
      <c r="H62" s="144"/>
      <c r="I62" s="145"/>
      <c r="J62" s="146">
        <f>J206</f>
        <v>0</v>
      </c>
      <c r="K62" s="147"/>
    </row>
    <row r="63" spans="2:47" s="8" customFormat="1" ht="19.899999999999999" customHeight="1">
      <c r="B63" s="141"/>
      <c r="C63" s="142"/>
      <c r="D63" s="143" t="s">
        <v>106</v>
      </c>
      <c r="E63" s="144"/>
      <c r="F63" s="144"/>
      <c r="G63" s="144"/>
      <c r="H63" s="144"/>
      <c r="I63" s="145"/>
      <c r="J63" s="146">
        <f>J209</f>
        <v>0</v>
      </c>
      <c r="K63" s="147"/>
    </row>
    <row r="64" spans="2:47" s="8" customFormat="1" ht="19.899999999999999" customHeight="1">
      <c r="B64" s="141"/>
      <c r="C64" s="142"/>
      <c r="D64" s="143" t="s">
        <v>107</v>
      </c>
      <c r="E64" s="144"/>
      <c r="F64" s="144"/>
      <c r="G64" s="144"/>
      <c r="H64" s="144"/>
      <c r="I64" s="145"/>
      <c r="J64" s="146">
        <f>J214</f>
        <v>0</v>
      </c>
      <c r="K64" s="147"/>
    </row>
    <row r="65" spans="2:12" s="8" customFormat="1" ht="19.899999999999999" customHeight="1">
      <c r="B65" s="141"/>
      <c r="C65" s="142"/>
      <c r="D65" s="143" t="s">
        <v>108</v>
      </c>
      <c r="E65" s="144"/>
      <c r="F65" s="144"/>
      <c r="G65" s="144"/>
      <c r="H65" s="144"/>
      <c r="I65" s="145"/>
      <c r="J65" s="146">
        <f>J218</f>
        <v>0</v>
      </c>
      <c r="K65" s="147"/>
    </row>
    <row r="66" spans="2:12" s="8" customFormat="1" ht="19.899999999999999" customHeight="1">
      <c r="B66" s="141"/>
      <c r="C66" s="142"/>
      <c r="D66" s="143" t="s">
        <v>109</v>
      </c>
      <c r="E66" s="144"/>
      <c r="F66" s="144"/>
      <c r="G66" s="144"/>
      <c r="H66" s="144"/>
      <c r="I66" s="145"/>
      <c r="J66" s="146">
        <f>J221</f>
        <v>0</v>
      </c>
      <c r="K66" s="147"/>
    </row>
    <row r="67" spans="2:12" s="8" customFormat="1" ht="19.899999999999999" customHeight="1">
      <c r="B67" s="141"/>
      <c r="C67" s="142"/>
      <c r="D67" s="143" t="s">
        <v>110</v>
      </c>
      <c r="E67" s="144"/>
      <c r="F67" s="144"/>
      <c r="G67" s="144"/>
      <c r="H67" s="144"/>
      <c r="I67" s="145"/>
      <c r="J67" s="146">
        <f>J238</f>
        <v>0</v>
      </c>
      <c r="K67" s="147"/>
    </row>
    <row r="68" spans="2:12" s="8" customFormat="1" ht="19.899999999999999" customHeight="1">
      <c r="B68" s="141"/>
      <c r="C68" s="142"/>
      <c r="D68" s="143" t="s">
        <v>111</v>
      </c>
      <c r="E68" s="144"/>
      <c r="F68" s="144"/>
      <c r="G68" s="144"/>
      <c r="H68" s="144"/>
      <c r="I68" s="145"/>
      <c r="J68" s="146">
        <f>J281</f>
        <v>0</v>
      </c>
      <c r="K68" s="147"/>
    </row>
    <row r="69" spans="2:12" s="7" customFormat="1" ht="24.95" customHeight="1">
      <c r="B69" s="134"/>
      <c r="C69" s="135"/>
      <c r="D69" s="136" t="s">
        <v>112</v>
      </c>
      <c r="E69" s="137"/>
      <c r="F69" s="137"/>
      <c r="G69" s="137"/>
      <c r="H69" s="137"/>
      <c r="I69" s="138"/>
      <c r="J69" s="139">
        <f>J306</f>
        <v>0</v>
      </c>
      <c r="K69" s="140"/>
    </row>
    <row r="70" spans="2:12" s="8" customFormat="1" ht="19.899999999999999" customHeight="1">
      <c r="B70" s="141"/>
      <c r="C70" s="142"/>
      <c r="D70" s="143" t="s">
        <v>113</v>
      </c>
      <c r="E70" s="144"/>
      <c r="F70" s="144"/>
      <c r="G70" s="144"/>
      <c r="H70" s="144"/>
      <c r="I70" s="145"/>
      <c r="J70" s="146">
        <f>J307</f>
        <v>0</v>
      </c>
      <c r="K70" s="147"/>
    </row>
    <row r="71" spans="2:12" s="1" customFormat="1" ht="21.75" customHeight="1">
      <c r="B71" s="41"/>
      <c r="C71" s="42"/>
      <c r="D71" s="42"/>
      <c r="E71" s="42"/>
      <c r="F71" s="42"/>
      <c r="G71" s="42"/>
      <c r="H71" s="42"/>
      <c r="I71" s="105"/>
      <c r="J71" s="42"/>
      <c r="K71" s="4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26"/>
      <c r="J72" s="57"/>
      <c r="K72" s="58"/>
    </row>
    <row r="76" spans="2:12" s="1" customFormat="1" ht="6.95" customHeight="1">
      <c r="B76" s="59"/>
      <c r="C76" s="60"/>
      <c r="D76" s="60"/>
      <c r="E76" s="60"/>
      <c r="F76" s="60"/>
      <c r="G76" s="60"/>
      <c r="H76" s="60"/>
      <c r="I76" s="127"/>
      <c r="J76" s="60"/>
      <c r="K76" s="60"/>
      <c r="L76" s="41"/>
    </row>
    <row r="77" spans="2:12" s="1" customFormat="1" ht="36.950000000000003" customHeight="1">
      <c r="B77" s="41"/>
      <c r="C77" s="61" t="s">
        <v>114</v>
      </c>
      <c r="L77" s="41"/>
    </row>
    <row r="78" spans="2:12" s="1" customFormat="1" ht="6.95" customHeight="1">
      <c r="B78" s="41"/>
      <c r="L78" s="41"/>
    </row>
    <row r="79" spans="2:12" s="1" customFormat="1" ht="14.45" customHeight="1">
      <c r="B79" s="41"/>
      <c r="C79" s="63" t="s">
        <v>19</v>
      </c>
      <c r="L79" s="41"/>
    </row>
    <row r="80" spans="2:12" s="1" customFormat="1" ht="17.25" customHeight="1">
      <c r="B80" s="41"/>
      <c r="E80" s="440" t="str">
        <f>E7</f>
        <v>Stavební úprava místnosti č.13, 1.PP na umývárnu</v>
      </c>
      <c r="F80" s="452"/>
      <c r="G80" s="452"/>
      <c r="H80" s="452"/>
      <c r="L80" s="41"/>
    </row>
    <row r="81" spans="2:65" s="1" customFormat="1" ht="6.95" customHeight="1">
      <c r="B81" s="41"/>
      <c r="L81" s="41"/>
    </row>
    <row r="82" spans="2:65" s="1" customFormat="1" ht="18" customHeight="1">
      <c r="B82" s="41"/>
      <c r="C82" s="63" t="s">
        <v>24</v>
      </c>
      <c r="F82" s="148" t="str">
        <f>F10</f>
        <v>Areál vazební věznice Praha 4- Pankrác</v>
      </c>
      <c r="I82" s="149" t="s">
        <v>26</v>
      </c>
      <c r="J82" s="67" t="str">
        <f>IF(J10="","",J10)</f>
        <v>6. 12. 2017</v>
      </c>
      <c r="L82" s="41"/>
    </row>
    <row r="83" spans="2:65" s="1" customFormat="1" ht="6.95" customHeight="1">
      <c r="B83" s="41"/>
      <c r="L83" s="41"/>
    </row>
    <row r="84" spans="2:65" s="1" customFormat="1" ht="15">
      <c r="B84" s="41"/>
      <c r="C84" s="63" t="s">
        <v>30</v>
      </c>
      <c r="F84" s="148" t="str">
        <f>E13</f>
        <v>Vězeňská služba ČR, Soudní 1672/1a,Praha 4</v>
      </c>
      <c r="I84" s="149" t="s">
        <v>36</v>
      </c>
      <c r="J84" s="148" t="str">
        <f>E19</f>
        <v>INPROSAN s.r.o.,nám. Před Bateriemi 1059/7,Praha 6</v>
      </c>
      <c r="L84" s="41"/>
    </row>
    <row r="85" spans="2:65" s="1" customFormat="1" ht="14.45" customHeight="1">
      <c r="B85" s="41"/>
      <c r="C85" s="63" t="s">
        <v>34</v>
      </c>
      <c r="F85" s="148" t="str">
        <f>IF(E16="","",E16)</f>
        <v/>
      </c>
      <c r="L85" s="41"/>
    </row>
    <row r="86" spans="2:65" s="1" customFormat="1" ht="10.35" customHeight="1">
      <c r="B86" s="41"/>
      <c r="L86" s="41"/>
    </row>
    <row r="87" spans="2:65" s="9" customFormat="1" ht="29.25" customHeight="1">
      <c r="B87" s="150"/>
      <c r="C87" s="151" t="s">
        <v>115</v>
      </c>
      <c r="D87" s="152" t="s">
        <v>59</v>
      </c>
      <c r="E87" s="152" t="s">
        <v>55</v>
      </c>
      <c r="F87" s="152" t="s">
        <v>116</v>
      </c>
      <c r="G87" s="152" t="s">
        <v>117</v>
      </c>
      <c r="H87" s="152" t="s">
        <v>118</v>
      </c>
      <c r="I87" s="153" t="s">
        <v>119</v>
      </c>
      <c r="J87" s="152" t="s">
        <v>93</v>
      </c>
      <c r="K87" s="154" t="s">
        <v>120</v>
      </c>
      <c r="L87" s="150"/>
      <c r="M87" s="73" t="s">
        <v>121</v>
      </c>
      <c r="N87" s="74" t="s">
        <v>44</v>
      </c>
      <c r="O87" s="74" t="s">
        <v>122</v>
      </c>
      <c r="P87" s="74" t="s">
        <v>123</v>
      </c>
      <c r="Q87" s="74" t="s">
        <v>124</v>
      </c>
      <c r="R87" s="74" t="s">
        <v>125</v>
      </c>
      <c r="S87" s="74" t="s">
        <v>126</v>
      </c>
      <c r="T87" s="75" t="s">
        <v>127</v>
      </c>
    </row>
    <row r="88" spans="2:65" s="1" customFormat="1" ht="29.25" customHeight="1">
      <c r="B88" s="41"/>
      <c r="C88" s="77" t="s">
        <v>94</v>
      </c>
      <c r="J88" s="155">
        <f>BK88</f>
        <v>0</v>
      </c>
      <c r="L88" s="41"/>
      <c r="M88" s="76"/>
      <c r="N88" s="68"/>
      <c r="O88" s="68"/>
      <c r="P88" s="156">
        <f>P89+P165+P306</f>
        <v>0</v>
      </c>
      <c r="Q88" s="68"/>
      <c r="R88" s="156">
        <f>R89+R165+R306</f>
        <v>9.2487485500000002</v>
      </c>
      <c r="S88" s="68"/>
      <c r="T88" s="157">
        <f>T89+T165+T306</f>
        <v>12.1100958</v>
      </c>
      <c r="AT88" s="23" t="s">
        <v>73</v>
      </c>
      <c r="AU88" s="23" t="s">
        <v>95</v>
      </c>
      <c r="BK88" s="158">
        <f>BK89+BK165+BK306</f>
        <v>0</v>
      </c>
    </row>
    <row r="89" spans="2:65" s="10" customFormat="1" ht="37.35" customHeight="1">
      <c r="B89" s="159"/>
      <c r="D89" s="160" t="s">
        <v>73</v>
      </c>
      <c r="E89" s="161" t="s">
        <v>128</v>
      </c>
      <c r="F89" s="161" t="s">
        <v>129</v>
      </c>
      <c r="I89" s="162"/>
      <c r="J89" s="163">
        <f>BK89</f>
        <v>0</v>
      </c>
      <c r="L89" s="159"/>
      <c r="M89" s="164"/>
      <c r="N89" s="165"/>
      <c r="O89" s="165"/>
      <c r="P89" s="166">
        <f>P90+P94+P132+P157+P163</f>
        <v>0</v>
      </c>
      <c r="Q89" s="165"/>
      <c r="R89" s="166">
        <f>R90+R94+R132+R157+R163</f>
        <v>7.2197685599999994</v>
      </c>
      <c r="S89" s="165"/>
      <c r="T89" s="167">
        <f>T90+T94+T132+T157+T163</f>
        <v>12.083534999999999</v>
      </c>
      <c r="AR89" s="160" t="s">
        <v>79</v>
      </c>
      <c r="AT89" s="168" t="s">
        <v>73</v>
      </c>
      <c r="AU89" s="168" t="s">
        <v>74</v>
      </c>
      <c r="AY89" s="160" t="s">
        <v>130</v>
      </c>
      <c r="BK89" s="169">
        <f>BK90+BK94+BK132+BK157+BK163</f>
        <v>0</v>
      </c>
    </row>
    <row r="90" spans="2:65" s="10" customFormat="1" ht="19.899999999999999" customHeight="1">
      <c r="B90" s="159"/>
      <c r="D90" s="160" t="s">
        <v>73</v>
      </c>
      <c r="E90" s="170" t="s">
        <v>131</v>
      </c>
      <c r="F90" s="170" t="s">
        <v>132</v>
      </c>
      <c r="I90" s="162"/>
      <c r="J90" s="171">
        <f>BK90</f>
        <v>0</v>
      </c>
      <c r="L90" s="159"/>
      <c r="M90" s="164"/>
      <c r="N90" s="165"/>
      <c r="O90" s="165"/>
      <c r="P90" s="166">
        <f>SUM(P91:P93)</f>
        <v>0</v>
      </c>
      <c r="Q90" s="165"/>
      <c r="R90" s="166">
        <f>SUM(R91:R93)</f>
        <v>0.274115</v>
      </c>
      <c r="S90" s="165"/>
      <c r="T90" s="167">
        <f>SUM(T91:T93)</f>
        <v>0</v>
      </c>
      <c r="AR90" s="160" t="s">
        <v>79</v>
      </c>
      <c r="AT90" s="168" t="s">
        <v>73</v>
      </c>
      <c r="AU90" s="168" t="s">
        <v>79</v>
      </c>
      <c r="AY90" s="160" t="s">
        <v>130</v>
      </c>
      <c r="BK90" s="169">
        <f>SUM(BK91:BK93)</f>
        <v>0</v>
      </c>
    </row>
    <row r="91" spans="2:65" s="1" customFormat="1" ht="25.5" customHeight="1">
      <c r="B91" s="172"/>
      <c r="C91" s="173" t="s">
        <v>79</v>
      </c>
      <c r="D91" s="173" t="s">
        <v>133</v>
      </c>
      <c r="E91" s="174" t="s">
        <v>134</v>
      </c>
      <c r="F91" s="175" t="s">
        <v>135</v>
      </c>
      <c r="G91" s="176" t="s">
        <v>136</v>
      </c>
      <c r="H91" s="177">
        <v>0.14599999999999999</v>
      </c>
      <c r="I91" s="178"/>
      <c r="J91" s="179">
        <f>ROUND(I91*H91,2)</f>
        <v>0</v>
      </c>
      <c r="K91" s="175" t="s">
        <v>137</v>
      </c>
      <c r="L91" s="41"/>
      <c r="M91" s="180" t="s">
        <v>5</v>
      </c>
      <c r="N91" s="181" t="s">
        <v>45</v>
      </c>
      <c r="O91" s="42"/>
      <c r="P91" s="182">
        <f>O91*H91</f>
        <v>0</v>
      </c>
      <c r="Q91" s="182">
        <v>1.8774999999999999</v>
      </c>
      <c r="R91" s="182">
        <f>Q91*H91</f>
        <v>0.274115</v>
      </c>
      <c r="S91" s="182">
        <v>0</v>
      </c>
      <c r="T91" s="183">
        <f>S91*H91</f>
        <v>0</v>
      </c>
      <c r="AR91" s="23" t="s">
        <v>138</v>
      </c>
      <c r="AT91" s="23" t="s">
        <v>133</v>
      </c>
      <c r="AU91" s="23" t="s">
        <v>84</v>
      </c>
      <c r="AY91" s="23" t="s">
        <v>130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3" t="s">
        <v>79</v>
      </c>
      <c r="BK91" s="184">
        <f>ROUND(I91*H91,2)</f>
        <v>0</v>
      </c>
      <c r="BL91" s="23" t="s">
        <v>138</v>
      </c>
      <c r="BM91" s="23" t="s">
        <v>139</v>
      </c>
    </row>
    <row r="92" spans="2:65" s="11" customFormat="1">
      <c r="B92" s="185"/>
      <c r="D92" s="186" t="s">
        <v>140</v>
      </c>
      <c r="E92" s="187" t="s">
        <v>5</v>
      </c>
      <c r="F92" s="188" t="s">
        <v>141</v>
      </c>
      <c r="H92" s="187" t="s">
        <v>5</v>
      </c>
      <c r="I92" s="189"/>
      <c r="L92" s="185"/>
      <c r="M92" s="190"/>
      <c r="N92" s="191"/>
      <c r="O92" s="191"/>
      <c r="P92" s="191"/>
      <c r="Q92" s="191"/>
      <c r="R92" s="191"/>
      <c r="S92" s="191"/>
      <c r="T92" s="192"/>
      <c r="AT92" s="187" t="s">
        <v>140</v>
      </c>
      <c r="AU92" s="187" t="s">
        <v>84</v>
      </c>
      <c r="AV92" s="11" t="s">
        <v>79</v>
      </c>
      <c r="AW92" s="11" t="s">
        <v>38</v>
      </c>
      <c r="AX92" s="11" t="s">
        <v>74</v>
      </c>
      <c r="AY92" s="187" t="s">
        <v>130</v>
      </c>
    </row>
    <row r="93" spans="2:65" s="12" customFormat="1">
      <c r="B93" s="193"/>
      <c r="D93" s="186" t="s">
        <v>140</v>
      </c>
      <c r="E93" s="194" t="s">
        <v>5</v>
      </c>
      <c r="F93" s="195" t="s">
        <v>142</v>
      </c>
      <c r="H93" s="196">
        <v>0.14599999999999999</v>
      </c>
      <c r="I93" s="197"/>
      <c r="L93" s="193"/>
      <c r="M93" s="198"/>
      <c r="N93" s="199"/>
      <c r="O93" s="199"/>
      <c r="P93" s="199"/>
      <c r="Q93" s="199"/>
      <c r="R93" s="199"/>
      <c r="S93" s="199"/>
      <c r="T93" s="200"/>
      <c r="AT93" s="194" t="s">
        <v>140</v>
      </c>
      <c r="AU93" s="194" t="s">
        <v>84</v>
      </c>
      <c r="AV93" s="12" t="s">
        <v>84</v>
      </c>
      <c r="AW93" s="12" t="s">
        <v>38</v>
      </c>
      <c r="AX93" s="12" t="s">
        <v>79</v>
      </c>
      <c r="AY93" s="194" t="s">
        <v>130</v>
      </c>
    </row>
    <row r="94" spans="2:65" s="10" customFormat="1" ht="29.85" customHeight="1">
      <c r="B94" s="159"/>
      <c r="D94" s="160" t="s">
        <v>73</v>
      </c>
      <c r="E94" s="170" t="s">
        <v>143</v>
      </c>
      <c r="F94" s="170" t="s">
        <v>144</v>
      </c>
      <c r="I94" s="162"/>
      <c r="J94" s="171">
        <f>BK94</f>
        <v>0</v>
      </c>
      <c r="L94" s="159"/>
      <c r="M94" s="164"/>
      <c r="N94" s="165"/>
      <c r="O94" s="165"/>
      <c r="P94" s="166">
        <f>SUM(P95:P131)</f>
        <v>0</v>
      </c>
      <c r="Q94" s="165"/>
      <c r="R94" s="166">
        <f>SUM(R95:R131)</f>
        <v>6.940802559999999</v>
      </c>
      <c r="S94" s="165"/>
      <c r="T94" s="167">
        <f>SUM(T95:T131)</f>
        <v>0</v>
      </c>
      <c r="AR94" s="160" t="s">
        <v>79</v>
      </c>
      <c r="AT94" s="168" t="s">
        <v>73</v>
      </c>
      <c r="AU94" s="168" t="s">
        <v>79</v>
      </c>
      <c r="AY94" s="160" t="s">
        <v>130</v>
      </c>
      <c r="BK94" s="169">
        <f>SUM(BK95:BK131)</f>
        <v>0</v>
      </c>
    </row>
    <row r="95" spans="2:65" s="1" customFormat="1" ht="25.5" customHeight="1">
      <c r="B95" s="172"/>
      <c r="C95" s="173" t="s">
        <v>84</v>
      </c>
      <c r="D95" s="173" t="s">
        <v>133</v>
      </c>
      <c r="E95" s="174" t="s">
        <v>145</v>
      </c>
      <c r="F95" s="175" t="s">
        <v>146</v>
      </c>
      <c r="G95" s="176" t="s">
        <v>147</v>
      </c>
      <c r="H95" s="177">
        <v>21.1</v>
      </c>
      <c r="I95" s="178"/>
      <c r="J95" s="179">
        <f>ROUND(I95*H95,2)</f>
        <v>0</v>
      </c>
      <c r="K95" s="175" t="s">
        <v>137</v>
      </c>
      <c r="L95" s="41"/>
      <c r="M95" s="180" t="s">
        <v>5</v>
      </c>
      <c r="N95" s="181" t="s">
        <v>45</v>
      </c>
      <c r="O95" s="42"/>
      <c r="P95" s="182">
        <f>O95*H95</f>
        <v>0</v>
      </c>
      <c r="Q95" s="182">
        <v>5.7000000000000002E-3</v>
      </c>
      <c r="R95" s="182">
        <f>Q95*H95</f>
        <v>0.12027000000000002</v>
      </c>
      <c r="S95" s="182">
        <v>0</v>
      </c>
      <c r="T95" s="183">
        <f>S95*H95</f>
        <v>0</v>
      </c>
      <c r="AR95" s="23" t="s">
        <v>138</v>
      </c>
      <c r="AT95" s="23" t="s">
        <v>133</v>
      </c>
      <c r="AU95" s="23" t="s">
        <v>84</v>
      </c>
      <c r="AY95" s="23" t="s">
        <v>130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3" t="s">
        <v>79</v>
      </c>
      <c r="BK95" s="184">
        <f>ROUND(I95*H95,2)</f>
        <v>0</v>
      </c>
      <c r="BL95" s="23" t="s">
        <v>138</v>
      </c>
      <c r="BM95" s="23" t="s">
        <v>148</v>
      </c>
    </row>
    <row r="96" spans="2:65" s="1" customFormat="1" ht="16.5" customHeight="1">
      <c r="B96" s="172"/>
      <c r="C96" s="173" t="s">
        <v>131</v>
      </c>
      <c r="D96" s="173" t="s">
        <v>133</v>
      </c>
      <c r="E96" s="174" t="s">
        <v>149</v>
      </c>
      <c r="F96" s="175" t="s">
        <v>150</v>
      </c>
      <c r="G96" s="176" t="s">
        <v>151</v>
      </c>
      <c r="H96" s="177">
        <v>6</v>
      </c>
      <c r="I96" s="178"/>
      <c r="J96" s="179">
        <f>ROUND(I96*H96,2)</f>
        <v>0</v>
      </c>
      <c r="K96" s="175" t="s">
        <v>137</v>
      </c>
      <c r="L96" s="41"/>
      <c r="M96" s="180" t="s">
        <v>5</v>
      </c>
      <c r="N96" s="181" t="s">
        <v>45</v>
      </c>
      <c r="O96" s="42"/>
      <c r="P96" s="182">
        <f>O96*H96</f>
        <v>0</v>
      </c>
      <c r="Q96" s="182">
        <v>1.23E-2</v>
      </c>
      <c r="R96" s="182">
        <f>Q96*H96</f>
        <v>7.3800000000000004E-2</v>
      </c>
      <c r="S96" s="182">
        <v>0</v>
      </c>
      <c r="T96" s="183">
        <f>S96*H96</f>
        <v>0</v>
      </c>
      <c r="AR96" s="23" t="s">
        <v>138</v>
      </c>
      <c r="AT96" s="23" t="s">
        <v>133</v>
      </c>
      <c r="AU96" s="23" t="s">
        <v>84</v>
      </c>
      <c r="AY96" s="23" t="s">
        <v>130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23" t="s">
        <v>79</v>
      </c>
      <c r="BK96" s="184">
        <f>ROUND(I96*H96,2)</f>
        <v>0</v>
      </c>
      <c r="BL96" s="23" t="s">
        <v>138</v>
      </c>
      <c r="BM96" s="23" t="s">
        <v>152</v>
      </c>
    </row>
    <row r="97" spans="2:65" s="12" customFormat="1">
      <c r="B97" s="193"/>
      <c r="D97" s="186" t="s">
        <v>140</v>
      </c>
      <c r="E97" s="194" t="s">
        <v>5</v>
      </c>
      <c r="F97" s="195" t="s">
        <v>153</v>
      </c>
      <c r="H97" s="196">
        <v>6</v>
      </c>
      <c r="I97" s="197"/>
      <c r="L97" s="193"/>
      <c r="M97" s="198"/>
      <c r="N97" s="199"/>
      <c r="O97" s="199"/>
      <c r="P97" s="199"/>
      <c r="Q97" s="199"/>
      <c r="R97" s="199"/>
      <c r="S97" s="199"/>
      <c r="T97" s="200"/>
      <c r="AT97" s="194" t="s">
        <v>140</v>
      </c>
      <c r="AU97" s="194" t="s">
        <v>84</v>
      </c>
      <c r="AV97" s="12" t="s">
        <v>84</v>
      </c>
      <c r="AW97" s="12" t="s">
        <v>38</v>
      </c>
      <c r="AX97" s="12" t="s">
        <v>79</v>
      </c>
      <c r="AY97" s="194" t="s">
        <v>130</v>
      </c>
    </row>
    <row r="98" spans="2:65" s="1" customFormat="1" ht="16.5" customHeight="1">
      <c r="B98" s="172"/>
      <c r="C98" s="173" t="s">
        <v>138</v>
      </c>
      <c r="D98" s="173" t="s">
        <v>133</v>
      </c>
      <c r="E98" s="174" t="s">
        <v>154</v>
      </c>
      <c r="F98" s="175" t="s">
        <v>155</v>
      </c>
      <c r="G98" s="176" t="s">
        <v>147</v>
      </c>
      <c r="H98" s="177">
        <v>1.19</v>
      </c>
      <c r="I98" s="178"/>
      <c r="J98" s="179">
        <f>ROUND(I98*H98,2)</f>
        <v>0</v>
      </c>
      <c r="K98" s="175" t="s">
        <v>137</v>
      </c>
      <c r="L98" s="41"/>
      <c r="M98" s="180" t="s">
        <v>5</v>
      </c>
      <c r="N98" s="181" t="s">
        <v>45</v>
      </c>
      <c r="O98" s="42"/>
      <c r="P98" s="182">
        <f>O98*H98</f>
        <v>0</v>
      </c>
      <c r="Q98" s="182">
        <v>3.8899999999999997E-2</v>
      </c>
      <c r="R98" s="182">
        <f>Q98*H98</f>
        <v>4.6290999999999992E-2</v>
      </c>
      <c r="S98" s="182">
        <v>0</v>
      </c>
      <c r="T98" s="183">
        <f>S98*H98</f>
        <v>0</v>
      </c>
      <c r="AR98" s="23" t="s">
        <v>138</v>
      </c>
      <c r="AT98" s="23" t="s">
        <v>133</v>
      </c>
      <c r="AU98" s="23" t="s">
        <v>84</v>
      </c>
      <c r="AY98" s="23" t="s">
        <v>130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23" t="s">
        <v>79</v>
      </c>
      <c r="BK98" s="184">
        <f>ROUND(I98*H98,2)</f>
        <v>0</v>
      </c>
      <c r="BL98" s="23" t="s">
        <v>138</v>
      </c>
      <c r="BM98" s="23" t="s">
        <v>156</v>
      </c>
    </row>
    <row r="99" spans="2:65" s="11" customFormat="1">
      <c r="B99" s="185"/>
      <c r="D99" s="186" t="s">
        <v>140</v>
      </c>
      <c r="E99" s="187" t="s">
        <v>5</v>
      </c>
      <c r="F99" s="188" t="s">
        <v>157</v>
      </c>
      <c r="H99" s="187" t="s">
        <v>5</v>
      </c>
      <c r="I99" s="189"/>
      <c r="L99" s="185"/>
      <c r="M99" s="190"/>
      <c r="N99" s="191"/>
      <c r="O99" s="191"/>
      <c r="P99" s="191"/>
      <c r="Q99" s="191"/>
      <c r="R99" s="191"/>
      <c r="S99" s="191"/>
      <c r="T99" s="192"/>
      <c r="AT99" s="187" t="s">
        <v>140</v>
      </c>
      <c r="AU99" s="187" t="s">
        <v>84</v>
      </c>
      <c r="AV99" s="11" t="s">
        <v>79</v>
      </c>
      <c r="AW99" s="11" t="s">
        <v>38</v>
      </c>
      <c r="AX99" s="11" t="s">
        <v>74</v>
      </c>
      <c r="AY99" s="187" t="s">
        <v>130</v>
      </c>
    </row>
    <row r="100" spans="2:65" s="12" customFormat="1">
      <c r="B100" s="193"/>
      <c r="D100" s="186" t="s">
        <v>140</v>
      </c>
      <c r="E100" s="194" t="s">
        <v>5</v>
      </c>
      <c r="F100" s="195" t="s">
        <v>158</v>
      </c>
      <c r="H100" s="196">
        <v>1.19</v>
      </c>
      <c r="I100" s="197"/>
      <c r="L100" s="193"/>
      <c r="M100" s="198"/>
      <c r="N100" s="199"/>
      <c r="O100" s="199"/>
      <c r="P100" s="199"/>
      <c r="Q100" s="199"/>
      <c r="R100" s="199"/>
      <c r="S100" s="199"/>
      <c r="T100" s="200"/>
      <c r="AT100" s="194" t="s">
        <v>140</v>
      </c>
      <c r="AU100" s="194" t="s">
        <v>84</v>
      </c>
      <c r="AV100" s="12" t="s">
        <v>84</v>
      </c>
      <c r="AW100" s="12" t="s">
        <v>38</v>
      </c>
      <c r="AX100" s="12" t="s">
        <v>79</v>
      </c>
      <c r="AY100" s="194" t="s">
        <v>130</v>
      </c>
    </row>
    <row r="101" spans="2:65" s="1" customFormat="1" ht="16.5" customHeight="1">
      <c r="B101" s="172"/>
      <c r="C101" s="173" t="s">
        <v>159</v>
      </c>
      <c r="D101" s="173" t="s">
        <v>133</v>
      </c>
      <c r="E101" s="174" t="s">
        <v>160</v>
      </c>
      <c r="F101" s="175" t="s">
        <v>161</v>
      </c>
      <c r="G101" s="176" t="s">
        <v>147</v>
      </c>
      <c r="H101" s="177">
        <v>64.58</v>
      </c>
      <c r="I101" s="178"/>
      <c r="J101" s="179">
        <f>ROUND(I101*H101,2)</f>
        <v>0</v>
      </c>
      <c r="K101" s="175" t="s">
        <v>137</v>
      </c>
      <c r="L101" s="41"/>
      <c r="M101" s="180" t="s">
        <v>5</v>
      </c>
      <c r="N101" s="181" t="s">
        <v>45</v>
      </c>
      <c r="O101" s="42"/>
      <c r="P101" s="182">
        <f>O101*H101</f>
        <v>0</v>
      </c>
      <c r="Q101" s="182">
        <v>1.4800000000000001E-2</v>
      </c>
      <c r="R101" s="182">
        <f>Q101*H101</f>
        <v>0.95578399999999997</v>
      </c>
      <c r="S101" s="182">
        <v>0</v>
      </c>
      <c r="T101" s="183">
        <f>S101*H101</f>
        <v>0</v>
      </c>
      <c r="AR101" s="23" t="s">
        <v>138</v>
      </c>
      <c r="AT101" s="23" t="s">
        <v>133</v>
      </c>
      <c r="AU101" s="23" t="s">
        <v>84</v>
      </c>
      <c r="AY101" s="23" t="s">
        <v>130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79</v>
      </c>
      <c r="BK101" s="184">
        <f>ROUND(I101*H101,2)</f>
        <v>0</v>
      </c>
      <c r="BL101" s="23" t="s">
        <v>138</v>
      </c>
      <c r="BM101" s="23" t="s">
        <v>162</v>
      </c>
    </row>
    <row r="102" spans="2:65" s="12" customFormat="1">
      <c r="B102" s="193"/>
      <c r="D102" s="186" t="s">
        <v>140</v>
      </c>
      <c r="E102" s="194" t="s">
        <v>5</v>
      </c>
      <c r="F102" s="195" t="s">
        <v>163</v>
      </c>
      <c r="H102" s="196">
        <v>42.588000000000001</v>
      </c>
      <c r="I102" s="197"/>
      <c r="L102" s="193"/>
      <c r="M102" s="198"/>
      <c r="N102" s="199"/>
      <c r="O102" s="199"/>
      <c r="P102" s="199"/>
      <c r="Q102" s="199"/>
      <c r="R102" s="199"/>
      <c r="S102" s="199"/>
      <c r="T102" s="200"/>
      <c r="AT102" s="194" t="s">
        <v>140</v>
      </c>
      <c r="AU102" s="194" t="s">
        <v>84</v>
      </c>
      <c r="AV102" s="12" t="s">
        <v>84</v>
      </c>
      <c r="AW102" s="12" t="s">
        <v>38</v>
      </c>
      <c r="AX102" s="12" t="s">
        <v>74</v>
      </c>
      <c r="AY102" s="194" t="s">
        <v>130</v>
      </c>
    </row>
    <row r="103" spans="2:65" s="12" customFormat="1">
      <c r="B103" s="193"/>
      <c r="D103" s="186" t="s">
        <v>140</v>
      </c>
      <c r="E103" s="194" t="s">
        <v>5</v>
      </c>
      <c r="F103" s="195" t="s">
        <v>164</v>
      </c>
      <c r="H103" s="196">
        <v>20.59</v>
      </c>
      <c r="I103" s="197"/>
      <c r="L103" s="193"/>
      <c r="M103" s="198"/>
      <c r="N103" s="199"/>
      <c r="O103" s="199"/>
      <c r="P103" s="199"/>
      <c r="Q103" s="199"/>
      <c r="R103" s="199"/>
      <c r="S103" s="199"/>
      <c r="T103" s="200"/>
      <c r="AT103" s="194" t="s">
        <v>140</v>
      </c>
      <c r="AU103" s="194" t="s">
        <v>84</v>
      </c>
      <c r="AV103" s="12" t="s">
        <v>84</v>
      </c>
      <c r="AW103" s="12" t="s">
        <v>38</v>
      </c>
      <c r="AX103" s="12" t="s">
        <v>74</v>
      </c>
      <c r="AY103" s="194" t="s">
        <v>130</v>
      </c>
    </row>
    <row r="104" spans="2:65" s="12" customFormat="1">
      <c r="B104" s="193"/>
      <c r="D104" s="186" t="s">
        <v>140</v>
      </c>
      <c r="E104" s="194" t="s">
        <v>5</v>
      </c>
      <c r="F104" s="195" t="s">
        <v>165</v>
      </c>
      <c r="H104" s="196">
        <v>-1.64</v>
      </c>
      <c r="I104" s="197"/>
      <c r="L104" s="193"/>
      <c r="M104" s="198"/>
      <c r="N104" s="199"/>
      <c r="O104" s="199"/>
      <c r="P104" s="199"/>
      <c r="Q104" s="199"/>
      <c r="R104" s="199"/>
      <c r="S104" s="199"/>
      <c r="T104" s="200"/>
      <c r="AT104" s="194" t="s">
        <v>140</v>
      </c>
      <c r="AU104" s="194" t="s">
        <v>84</v>
      </c>
      <c r="AV104" s="12" t="s">
        <v>84</v>
      </c>
      <c r="AW104" s="12" t="s">
        <v>38</v>
      </c>
      <c r="AX104" s="12" t="s">
        <v>74</v>
      </c>
      <c r="AY104" s="194" t="s">
        <v>130</v>
      </c>
    </row>
    <row r="105" spans="2:65" s="12" customFormat="1">
      <c r="B105" s="193"/>
      <c r="D105" s="186" t="s">
        <v>140</v>
      </c>
      <c r="E105" s="194" t="s">
        <v>5</v>
      </c>
      <c r="F105" s="195" t="s">
        <v>166</v>
      </c>
      <c r="H105" s="196">
        <v>2.7440000000000002</v>
      </c>
      <c r="I105" s="197"/>
      <c r="L105" s="193"/>
      <c r="M105" s="198"/>
      <c r="N105" s="199"/>
      <c r="O105" s="199"/>
      <c r="P105" s="199"/>
      <c r="Q105" s="199"/>
      <c r="R105" s="199"/>
      <c r="S105" s="199"/>
      <c r="T105" s="200"/>
      <c r="AT105" s="194" t="s">
        <v>140</v>
      </c>
      <c r="AU105" s="194" t="s">
        <v>84</v>
      </c>
      <c r="AV105" s="12" t="s">
        <v>84</v>
      </c>
      <c r="AW105" s="12" t="s">
        <v>38</v>
      </c>
      <c r="AX105" s="12" t="s">
        <v>74</v>
      </c>
      <c r="AY105" s="194" t="s">
        <v>130</v>
      </c>
    </row>
    <row r="106" spans="2:65" s="12" customFormat="1">
      <c r="B106" s="193"/>
      <c r="D106" s="186" t="s">
        <v>140</v>
      </c>
      <c r="E106" s="194" t="s">
        <v>5</v>
      </c>
      <c r="F106" s="195" t="s">
        <v>167</v>
      </c>
      <c r="H106" s="196">
        <v>-1.5620000000000001</v>
      </c>
      <c r="I106" s="197"/>
      <c r="L106" s="193"/>
      <c r="M106" s="198"/>
      <c r="N106" s="199"/>
      <c r="O106" s="199"/>
      <c r="P106" s="199"/>
      <c r="Q106" s="199"/>
      <c r="R106" s="199"/>
      <c r="S106" s="199"/>
      <c r="T106" s="200"/>
      <c r="AT106" s="194" t="s">
        <v>140</v>
      </c>
      <c r="AU106" s="194" t="s">
        <v>84</v>
      </c>
      <c r="AV106" s="12" t="s">
        <v>84</v>
      </c>
      <c r="AW106" s="12" t="s">
        <v>38</v>
      </c>
      <c r="AX106" s="12" t="s">
        <v>74</v>
      </c>
      <c r="AY106" s="194" t="s">
        <v>130</v>
      </c>
    </row>
    <row r="107" spans="2:65" s="12" customFormat="1">
      <c r="B107" s="193"/>
      <c r="D107" s="186" t="s">
        <v>140</v>
      </c>
      <c r="E107" s="194" t="s">
        <v>5</v>
      </c>
      <c r="F107" s="195" t="s">
        <v>168</v>
      </c>
      <c r="H107" s="196">
        <v>1.86</v>
      </c>
      <c r="I107" s="197"/>
      <c r="L107" s="193"/>
      <c r="M107" s="198"/>
      <c r="N107" s="199"/>
      <c r="O107" s="199"/>
      <c r="P107" s="199"/>
      <c r="Q107" s="199"/>
      <c r="R107" s="199"/>
      <c r="S107" s="199"/>
      <c r="T107" s="200"/>
      <c r="AT107" s="194" t="s">
        <v>140</v>
      </c>
      <c r="AU107" s="194" t="s">
        <v>84</v>
      </c>
      <c r="AV107" s="12" t="s">
        <v>84</v>
      </c>
      <c r="AW107" s="12" t="s">
        <v>38</v>
      </c>
      <c r="AX107" s="12" t="s">
        <v>74</v>
      </c>
      <c r="AY107" s="194" t="s">
        <v>130</v>
      </c>
    </row>
    <row r="108" spans="2:65" s="13" customFormat="1">
      <c r="B108" s="201"/>
      <c r="D108" s="186" t="s">
        <v>140</v>
      </c>
      <c r="E108" s="202" t="s">
        <v>5</v>
      </c>
      <c r="F108" s="203" t="s">
        <v>169</v>
      </c>
      <c r="H108" s="204">
        <v>64.58</v>
      </c>
      <c r="I108" s="205"/>
      <c r="L108" s="201"/>
      <c r="M108" s="206"/>
      <c r="N108" s="207"/>
      <c r="O108" s="207"/>
      <c r="P108" s="207"/>
      <c r="Q108" s="207"/>
      <c r="R108" s="207"/>
      <c r="S108" s="207"/>
      <c r="T108" s="208"/>
      <c r="AT108" s="202" t="s">
        <v>140</v>
      </c>
      <c r="AU108" s="202" t="s">
        <v>84</v>
      </c>
      <c r="AV108" s="13" t="s">
        <v>138</v>
      </c>
      <c r="AW108" s="13" t="s">
        <v>38</v>
      </c>
      <c r="AX108" s="13" t="s">
        <v>79</v>
      </c>
      <c r="AY108" s="202" t="s">
        <v>130</v>
      </c>
    </row>
    <row r="109" spans="2:65" s="1" customFormat="1" ht="16.5" customHeight="1">
      <c r="B109" s="172"/>
      <c r="C109" s="173" t="s">
        <v>143</v>
      </c>
      <c r="D109" s="173" t="s">
        <v>133</v>
      </c>
      <c r="E109" s="174" t="s">
        <v>170</v>
      </c>
      <c r="F109" s="175" t="s">
        <v>171</v>
      </c>
      <c r="G109" s="176" t="s">
        <v>147</v>
      </c>
      <c r="H109" s="177">
        <v>3.1760000000000002</v>
      </c>
      <c r="I109" s="178"/>
      <c r="J109" s="179">
        <f>ROUND(I109*H109,2)</f>
        <v>0</v>
      </c>
      <c r="K109" s="175" t="s">
        <v>137</v>
      </c>
      <c r="L109" s="41"/>
      <c r="M109" s="180" t="s">
        <v>5</v>
      </c>
      <c r="N109" s="181" t="s">
        <v>45</v>
      </c>
      <c r="O109" s="42"/>
      <c r="P109" s="182">
        <f>O109*H109</f>
        <v>0</v>
      </c>
      <c r="Q109" s="182">
        <v>1.2E-4</v>
      </c>
      <c r="R109" s="182">
        <f>Q109*H109</f>
        <v>3.8112000000000004E-4</v>
      </c>
      <c r="S109" s="182">
        <v>0</v>
      </c>
      <c r="T109" s="183">
        <f>S109*H109</f>
        <v>0</v>
      </c>
      <c r="AR109" s="23" t="s">
        <v>138</v>
      </c>
      <c r="AT109" s="23" t="s">
        <v>133</v>
      </c>
      <c r="AU109" s="23" t="s">
        <v>84</v>
      </c>
      <c r="AY109" s="23" t="s">
        <v>130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23" t="s">
        <v>79</v>
      </c>
      <c r="BK109" s="184">
        <f>ROUND(I109*H109,2)</f>
        <v>0</v>
      </c>
      <c r="BL109" s="23" t="s">
        <v>138</v>
      </c>
      <c r="BM109" s="23" t="s">
        <v>172</v>
      </c>
    </row>
    <row r="110" spans="2:65" s="12" customFormat="1">
      <c r="B110" s="193"/>
      <c r="D110" s="186" t="s">
        <v>140</v>
      </c>
      <c r="E110" s="194" t="s">
        <v>5</v>
      </c>
      <c r="F110" s="195" t="s">
        <v>173</v>
      </c>
      <c r="H110" s="196">
        <v>1.536</v>
      </c>
      <c r="I110" s="197"/>
      <c r="L110" s="193"/>
      <c r="M110" s="198"/>
      <c r="N110" s="199"/>
      <c r="O110" s="199"/>
      <c r="P110" s="199"/>
      <c r="Q110" s="199"/>
      <c r="R110" s="199"/>
      <c r="S110" s="199"/>
      <c r="T110" s="200"/>
      <c r="AT110" s="194" t="s">
        <v>140</v>
      </c>
      <c r="AU110" s="194" t="s">
        <v>84</v>
      </c>
      <c r="AV110" s="12" t="s">
        <v>84</v>
      </c>
      <c r="AW110" s="12" t="s">
        <v>38</v>
      </c>
      <c r="AX110" s="12" t="s">
        <v>74</v>
      </c>
      <c r="AY110" s="194" t="s">
        <v>130</v>
      </c>
    </row>
    <row r="111" spans="2:65" s="12" customFormat="1">
      <c r="B111" s="193"/>
      <c r="D111" s="186" t="s">
        <v>140</v>
      </c>
      <c r="E111" s="194" t="s">
        <v>5</v>
      </c>
      <c r="F111" s="195" t="s">
        <v>174</v>
      </c>
      <c r="H111" s="196">
        <v>1.64</v>
      </c>
      <c r="I111" s="197"/>
      <c r="L111" s="193"/>
      <c r="M111" s="198"/>
      <c r="N111" s="199"/>
      <c r="O111" s="199"/>
      <c r="P111" s="199"/>
      <c r="Q111" s="199"/>
      <c r="R111" s="199"/>
      <c r="S111" s="199"/>
      <c r="T111" s="200"/>
      <c r="AT111" s="194" t="s">
        <v>140</v>
      </c>
      <c r="AU111" s="194" t="s">
        <v>84</v>
      </c>
      <c r="AV111" s="12" t="s">
        <v>84</v>
      </c>
      <c r="AW111" s="12" t="s">
        <v>38</v>
      </c>
      <c r="AX111" s="12" t="s">
        <v>74</v>
      </c>
      <c r="AY111" s="194" t="s">
        <v>130</v>
      </c>
    </row>
    <row r="112" spans="2:65" s="13" customFormat="1">
      <c r="B112" s="201"/>
      <c r="D112" s="186" t="s">
        <v>140</v>
      </c>
      <c r="E112" s="202" t="s">
        <v>5</v>
      </c>
      <c r="F112" s="203" t="s">
        <v>169</v>
      </c>
      <c r="H112" s="204">
        <v>3.1760000000000002</v>
      </c>
      <c r="I112" s="205"/>
      <c r="L112" s="201"/>
      <c r="M112" s="206"/>
      <c r="N112" s="207"/>
      <c r="O112" s="207"/>
      <c r="P112" s="207"/>
      <c r="Q112" s="207"/>
      <c r="R112" s="207"/>
      <c r="S112" s="207"/>
      <c r="T112" s="208"/>
      <c r="AT112" s="202" t="s">
        <v>140</v>
      </c>
      <c r="AU112" s="202" t="s">
        <v>84</v>
      </c>
      <c r="AV112" s="13" t="s">
        <v>138</v>
      </c>
      <c r="AW112" s="13" t="s">
        <v>38</v>
      </c>
      <c r="AX112" s="13" t="s">
        <v>79</v>
      </c>
      <c r="AY112" s="202" t="s">
        <v>130</v>
      </c>
    </row>
    <row r="113" spans="2:65" s="1" customFormat="1" ht="25.5" customHeight="1">
      <c r="B113" s="172"/>
      <c r="C113" s="173" t="s">
        <v>175</v>
      </c>
      <c r="D113" s="173" t="s">
        <v>133</v>
      </c>
      <c r="E113" s="174" t="s">
        <v>176</v>
      </c>
      <c r="F113" s="175" t="s">
        <v>177</v>
      </c>
      <c r="G113" s="176" t="s">
        <v>136</v>
      </c>
      <c r="H113" s="177">
        <v>1.462</v>
      </c>
      <c r="I113" s="178"/>
      <c r="J113" s="179">
        <f>ROUND(I113*H113,2)</f>
        <v>0</v>
      </c>
      <c r="K113" s="175" t="s">
        <v>137</v>
      </c>
      <c r="L113" s="41"/>
      <c r="M113" s="180" t="s">
        <v>5</v>
      </c>
      <c r="N113" s="181" t="s">
        <v>45</v>
      </c>
      <c r="O113" s="42"/>
      <c r="P113" s="182">
        <f>O113*H113</f>
        <v>0</v>
      </c>
      <c r="Q113" s="182">
        <v>2.2563399999999998</v>
      </c>
      <c r="R113" s="182">
        <f>Q113*H113</f>
        <v>3.2987690799999996</v>
      </c>
      <c r="S113" s="182">
        <v>0</v>
      </c>
      <c r="T113" s="183">
        <f>S113*H113</f>
        <v>0</v>
      </c>
      <c r="AR113" s="23" t="s">
        <v>138</v>
      </c>
      <c r="AT113" s="23" t="s">
        <v>133</v>
      </c>
      <c r="AU113" s="23" t="s">
        <v>84</v>
      </c>
      <c r="AY113" s="23" t="s">
        <v>130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23" t="s">
        <v>79</v>
      </c>
      <c r="BK113" s="184">
        <f>ROUND(I113*H113,2)</f>
        <v>0</v>
      </c>
      <c r="BL113" s="23" t="s">
        <v>138</v>
      </c>
      <c r="BM113" s="23" t="s">
        <v>178</v>
      </c>
    </row>
    <row r="114" spans="2:65" s="11" customFormat="1">
      <c r="B114" s="185"/>
      <c r="D114" s="186" t="s">
        <v>140</v>
      </c>
      <c r="E114" s="187" t="s">
        <v>5</v>
      </c>
      <c r="F114" s="188" t="s">
        <v>179</v>
      </c>
      <c r="H114" s="187" t="s">
        <v>5</v>
      </c>
      <c r="I114" s="189"/>
      <c r="L114" s="185"/>
      <c r="M114" s="190"/>
      <c r="N114" s="191"/>
      <c r="O114" s="191"/>
      <c r="P114" s="191"/>
      <c r="Q114" s="191"/>
      <c r="R114" s="191"/>
      <c r="S114" s="191"/>
      <c r="T114" s="192"/>
      <c r="AT114" s="187" t="s">
        <v>140</v>
      </c>
      <c r="AU114" s="187" t="s">
        <v>84</v>
      </c>
      <c r="AV114" s="11" t="s">
        <v>79</v>
      </c>
      <c r="AW114" s="11" t="s">
        <v>38</v>
      </c>
      <c r="AX114" s="11" t="s">
        <v>74</v>
      </c>
      <c r="AY114" s="187" t="s">
        <v>130</v>
      </c>
    </row>
    <row r="115" spans="2:65" s="12" customFormat="1">
      <c r="B115" s="193"/>
      <c r="D115" s="186" t="s">
        <v>140</v>
      </c>
      <c r="E115" s="194" t="s">
        <v>5</v>
      </c>
      <c r="F115" s="195" t="s">
        <v>180</v>
      </c>
      <c r="H115" s="196">
        <v>1.462</v>
      </c>
      <c r="I115" s="197"/>
      <c r="L115" s="193"/>
      <c r="M115" s="198"/>
      <c r="N115" s="199"/>
      <c r="O115" s="199"/>
      <c r="P115" s="199"/>
      <c r="Q115" s="199"/>
      <c r="R115" s="199"/>
      <c r="S115" s="199"/>
      <c r="T115" s="200"/>
      <c r="AT115" s="194" t="s">
        <v>140</v>
      </c>
      <c r="AU115" s="194" t="s">
        <v>84</v>
      </c>
      <c r="AV115" s="12" t="s">
        <v>84</v>
      </c>
      <c r="AW115" s="12" t="s">
        <v>38</v>
      </c>
      <c r="AX115" s="12" t="s">
        <v>79</v>
      </c>
      <c r="AY115" s="194" t="s">
        <v>130</v>
      </c>
    </row>
    <row r="116" spans="2:65" s="1" customFormat="1" ht="25.5" customHeight="1">
      <c r="B116" s="172"/>
      <c r="C116" s="173" t="s">
        <v>181</v>
      </c>
      <c r="D116" s="173" t="s">
        <v>133</v>
      </c>
      <c r="E116" s="174" t="s">
        <v>182</v>
      </c>
      <c r="F116" s="175" t="s">
        <v>183</v>
      </c>
      <c r="G116" s="176" t="s">
        <v>136</v>
      </c>
      <c r="H116" s="177">
        <v>0.91400000000000003</v>
      </c>
      <c r="I116" s="178"/>
      <c r="J116" s="179">
        <f>ROUND(I116*H116,2)</f>
        <v>0</v>
      </c>
      <c r="K116" s="175" t="s">
        <v>137</v>
      </c>
      <c r="L116" s="41"/>
      <c r="M116" s="180" t="s">
        <v>5</v>
      </c>
      <c r="N116" s="181" t="s">
        <v>45</v>
      </c>
      <c r="O116" s="42"/>
      <c r="P116" s="182">
        <f>O116*H116</f>
        <v>0</v>
      </c>
      <c r="Q116" s="182">
        <v>2.45329</v>
      </c>
      <c r="R116" s="182">
        <f>Q116*H116</f>
        <v>2.2423070599999999</v>
      </c>
      <c r="S116" s="182">
        <v>0</v>
      </c>
      <c r="T116" s="183">
        <f>S116*H116</f>
        <v>0</v>
      </c>
      <c r="AR116" s="23" t="s">
        <v>138</v>
      </c>
      <c r="AT116" s="23" t="s">
        <v>133</v>
      </c>
      <c r="AU116" s="23" t="s">
        <v>84</v>
      </c>
      <c r="AY116" s="23" t="s">
        <v>130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23" t="s">
        <v>79</v>
      </c>
      <c r="BK116" s="184">
        <f>ROUND(I116*H116,2)</f>
        <v>0</v>
      </c>
      <c r="BL116" s="23" t="s">
        <v>138</v>
      </c>
      <c r="BM116" s="23" t="s">
        <v>184</v>
      </c>
    </row>
    <row r="117" spans="2:65" s="12" customFormat="1">
      <c r="B117" s="193"/>
      <c r="D117" s="186" t="s">
        <v>140</v>
      </c>
      <c r="E117" s="194" t="s">
        <v>5</v>
      </c>
      <c r="F117" s="195" t="s">
        <v>185</v>
      </c>
      <c r="H117" s="196">
        <v>0.91400000000000003</v>
      </c>
      <c r="I117" s="197"/>
      <c r="L117" s="193"/>
      <c r="M117" s="198"/>
      <c r="N117" s="199"/>
      <c r="O117" s="199"/>
      <c r="P117" s="199"/>
      <c r="Q117" s="199"/>
      <c r="R117" s="199"/>
      <c r="S117" s="199"/>
      <c r="T117" s="200"/>
      <c r="AT117" s="194" t="s">
        <v>140</v>
      </c>
      <c r="AU117" s="194" t="s">
        <v>84</v>
      </c>
      <c r="AV117" s="12" t="s">
        <v>84</v>
      </c>
      <c r="AW117" s="12" t="s">
        <v>38</v>
      </c>
      <c r="AX117" s="12" t="s">
        <v>79</v>
      </c>
      <c r="AY117" s="194" t="s">
        <v>130</v>
      </c>
    </row>
    <row r="118" spans="2:65" s="1" customFormat="1" ht="16.5" customHeight="1">
      <c r="B118" s="172"/>
      <c r="C118" s="173" t="s">
        <v>186</v>
      </c>
      <c r="D118" s="173" t="s">
        <v>133</v>
      </c>
      <c r="E118" s="174" t="s">
        <v>187</v>
      </c>
      <c r="F118" s="175" t="s">
        <v>188</v>
      </c>
      <c r="G118" s="176" t="s">
        <v>189</v>
      </c>
      <c r="H118" s="177">
        <v>6</v>
      </c>
      <c r="I118" s="178"/>
      <c r="J118" s="179">
        <f>ROUND(I118*H118,2)</f>
        <v>0</v>
      </c>
      <c r="K118" s="175" t="s">
        <v>5</v>
      </c>
      <c r="L118" s="41"/>
      <c r="M118" s="180" t="s">
        <v>5</v>
      </c>
      <c r="N118" s="181" t="s">
        <v>45</v>
      </c>
      <c r="O118" s="42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23" t="s">
        <v>138</v>
      </c>
      <c r="AT118" s="23" t="s">
        <v>133</v>
      </c>
      <c r="AU118" s="23" t="s">
        <v>84</v>
      </c>
      <c r="AY118" s="23" t="s">
        <v>130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23" t="s">
        <v>79</v>
      </c>
      <c r="BK118" s="184">
        <f>ROUND(I118*H118,2)</f>
        <v>0</v>
      </c>
      <c r="BL118" s="23" t="s">
        <v>138</v>
      </c>
      <c r="BM118" s="23" t="s">
        <v>190</v>
      </c>
    </row>
    <row r="119" spans="2:65" s="12" customFormat="1">
      <c r="B119" s="193"/>
      <c r="D119" s="186" t="s">
        <v>140</v>
      </c>
      <c r="E119" s="194" t="s">
        <v>5</v>
      </c>
      <c r="F119" s="195" t="s">
        <v>191</v>
      </c>
      <c r="H119" s="196">
        <v>6</v>
      </c>
      <c r="I119" s="197"/>
      <c r="L119" s="193"/>
      <c r="M119" s="198"/>
      <c r="N119" s="199"/>
      <c r="O119" s="199"/>
      <c r="P119" s="199"/>
      <c r="Q119" s="199"/>
      <c r="R119" s="199"/>
      <c r="S119" s="199"/>
      <c r="T119" s="200"/>
      <c r="AT119" s="194" t="s">
        <v>140</v>
      </c>
      <c r="AU119" s="194" t="s">
        <v>84</v>
      </c>
      <c r="AV119" s="12" t="s">
        <v>84</v>
      </c>
      <c r="AW119" s="12" t="s">
        <v>38</v>
      </c>
      <c r="AX119" s="12" t="s">
        <v>79</v>
      </c>
      <c r="AY119" s="194" t="s">
        <v>130</v>
      </c>
    </row>
    <row r="120" spans="2:65" s="1" customFormat="1" ht="16.5" customHeight="1">
      <c r="B120" s="172"/>
      <c r="C120" s="173" t="s">
        <v>192</v>
      </c>
      <c r="D120" s="173" t="s">
        <v>133</v>
      </c>
      <c r="E120" s="174" t="s">
        <v>193</v>
      </c>
      <c r="F120" s="175" t="s">
        <v>194</v>
      </c>
      <c r="G120" s="176" t="s">
        <v>189</v>
      </c>
      <c r="H120" s="177">
        <v>2.9</v>
      </c>
      <c r="I120" s="178"/>
      <c r="J120" s="179">
        <f>ROUND(I120*H120,2)</f>
        <v>0</v>
      </c>
      <c r="K120" s="175" t="s">
        <v>5</v>
      </c>
      <c r="L120" s="41"/>
      <c r="M120" s="180" t="s">
        <v>5</v>
      </c>
      <c r="N120" s="181" t="s">
        <v>45</v>
      </c>
      <c r="O120" s="42"/>
      <c r="P120" s="182">
        <f>O120*H120</f>
        <v>0</v>
      </c>
      <c r="Q120" s="182">
        <v>2.5000000000000001E-2</v>
      </c>
      <c r="R120" s="182">
        <f>Q120*H120</f>
        <v>7.2499999999999995E-2</v>
      </c>
      <c r="S120" s="182">
        <v>0</v>
      </c>
      <c r="T120" s="183">
        <f>S120*H120</f>
        <v>0</v>
      </c>
      <c r="AR120" s="23" t="s">
        <v>138</v>
      </c>
      <c r="AT120" s="23" t="s">
        <v>133</v>
      </c>
      <c r="AU120" s="23" t="s">
        <v>84</v>
      </c>
      <c r="AY120" s="23" t="s">
        <v>130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23" t="s">
        <v>79</v>
      </c>
      <c r="BK120" s="184">
        <f>ROUND(I120*H120,2)</f>
        <v>0</v>
      </c>
      <c r="BL120" s="23" t="s">
        <v>138</v>
      </c>
      <c r="BM120" s="23" t="s">
        <v>195</v>
      </c>
    </row>
    <row r="121" spans="2:65" s="1" customFormat="1" ht="16.5" customHeight="1">
      <c r="B121" s="172"/>
      <c r="C121" s="173" t="s">
        <v>196</v>
      </c>
      <c r="D121" s="173" t="s">
        <v>133</v>
      </c>
      <c r="E121" s="174" t="s">
        <v>197</v>
      </c>
      <c r="F121" s="175" t="s">
        <v>198</v>
      </c>
      <c r="G121" s="176" t="s">
        <v>136</v>
      </c>
      <c r="H121" s="177">
        <v>0.89900000000000002</v>
      </c>
      <c r="I121" s="178"/>
      <c r="J121" s="179">
        <f>ROUND(I121*H121,2)</f>
        <v>0</v>
      </c>
      <c r="K121" s="175" t="s">
        <v>5</v>
      </c>
      <c r="L121" s="41"/>
      <c r="M121" s="180" t="s">
        <v>5</v>
      </c>
      <c r="N121" s="181" t="s">
        <v>45</v>
      </c>
      <c r="O121" s="42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23" t="s">
        <v>138</v>
      </c>
      <c r="AT121" s="23" t="s">
        <v>133</v>
      </c>
      <c r="AU121" s="23" t="s">
        <v>84</v>
      </c>
      <c r="AY121" s="23" t="s">
        <v>130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23" t="s">
        <v>79</v>
      </c>
      <c r="BK121" s="184">
        <f>ROUND(I121*H121,2)</f>
        <v>0</v>
      </c>
      <c r="BL121" s="23" t="s">
        <v>138</v>
      </c>
      <c r="BM121" s="23" t="s">
        <v>199</v>
      </c>
    </row>
    <row r="122" spans="2:65" s="12" customFormat="1">
      <c r="B122" s="193"/>
      <c r="D122" s="186" t="s">
        <v>140</v>
      </c>
      <c r="E122" s="194" t="s">
        <v>5</v>
      </c>
      <c r="F122" s="195" t="s">
        <v>200</v>
      </c>
      <c r="H122" s="196">
        <v>0.89900000000000002</v>
      </c>
      <c r="I122" s="197"/>
      <c r="L122" s="193"/>
      <c r="M122" s="198"/>
      <c r="N122" s="199"/>
      <c r="O122" s="199"/>
      <c r="P122" s="199"/>
      <c r="Q122" s="199"/>
      <c r="R122" s="199"/>
      <c r="S122" s="199"/>
      <c r="T122" s="200"/>
      <c r="AT122" s="194" t="s">
        <v>140</v>
      </c>
      <c r="AU122" s="194" t="s">
        <v>84</v>
      </c>
      <c r="AV122" s="12" t="s">
        <v>84</v>
      </c>
      <c r="AW122" s="12" t="s">
        <v>38</v>
      </c>
      <c r="AX122" s="12" t="s">
        <v>79</v>
      </c>
      <c r="AY122" s="194" t="s">
        <v>130</v>
      </c>
    </row>
    <row r="123" spans="2:65" s="1" customFormat="1" ht="25.5" customHeight="1">
      <c r="B123" s="172"/>
      <c r="C123" s="173" t="s">
        <v>201</v>
      </c>
      <c r="D123" s="173" t="s">
        <v>133</v>
      </c>
      <c r="E123" s="174" t="s">
        <v>202</v>
      </c>
      <c r="F123" s="175" t="s">
        <v>203</v>
      </c>
      <c r="G123" s="176" t="s">
        <v>136</v>
      </c>
      <c r="H123" s="177">
        <v>2.375</v>
      </c>
      <c r="I123" s="178"/>
      <c r="J123" s="179">
        <f>ROUND(I123*H123,2)</f>
        <v>0</v>
      </c>
      <c r="K123" s="175" t="s">
        <v>137</v>
      </c>
      <c r="L123" s="41"/>
      <c r="M123" s="180" t="s">
        <v>5</v>
      </c>
      <c r="N123" s="181" t="s">
        <v>45</v>
      </c>
      <c r="O123" s="42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23" t="s">
        <v>138</v>
      </c>
      <c r="AT123" s="23" t="s">
        <v>133</v>
      </c>
      <c r="AU123" s="23" t="s">
        <v>84</v>
      </c>
      <c r="AY123" s="23" t="s">
        <v>130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23" t="s">
        <v>79</v>
      </c>
      <c r="BK123" s="184">
        <f>ROUND(I123*H123,2)</f>
        <v>0</v>
      </c>
      <c r="BL123" s="23" t="s">
        <v>138</v>
      </c>
      <c r="BM123" s="23" t="s">
        <v>204</v>
      </c>
    </row>
    <row r="124" spans="2:65" s="12" customFormat="1">
      <c r="B124" s="193"/>
      <c r="D124" s="186" t="s">
        <v>140</v>
      </c>
      <c r="E124" s="194" t="s">
        <v>5</v>
      </c>
      <c r="F124" s="195" t="s">
        <v>205</v>
      </c>
      <c r="H124" s="196">
        <v>2.375</v>
      </c>
      <c r="I124" s="197"/>
      <c r="L124" s="193"/>
      <c r="M124" s="198"/>
      <c r="N124" s="199"/>
      <c r="O124" s="199"/>
      <c r="P124" s="199"/>
      <c r="Q124" s="199"/>
      <c r="R124" s="199"/>
      <c r="S124" s="199"/>
      <c r="T124" s="200"/>
      <c r="AT124" s="194" t="s">
        <v>140</v>
      </c>
      <c r="AU124" s="194" t="s">
        <v>84</v>
      </c>
      <c r="AV124" s="12" t="s">
        <v>84</v>
      </c>
      <c r="AW124" s="12" t="s">
        <v>38</v>
      </c>
      <c r="AX124" s="12" t="s">
        <v>79</v>
      </c>
      <c r="AY124" s="194" t="s">
        <v>130</v>
      </c>
    </row>
    <row r="125" spans="2:65" s="1" customFormat="1" ht="16.5" customHeight="1">
      <c r="B125" s="172"/>
      <c r="C125" s="173" t="s">
        <v>206</v>
      </c>
      <c r="D125" s="173" t="s">
        <v>133</v>
      </c>
      <c r="E125" s="174" t="s">
        <v>207</v>
      </c>
      <c r="F125" s="175" t="s">
        <v>208</v>
      </c>
      <c r="G125" s="176" t="s">
        <v>147</v>
      </c>
      <c r="H125" s="177">
        <v>0.57999999999999996</v>
      </c>
      <c r="I125" s="178"/>
      <c r="J125" s="179">
        <f>ROUND(I125*H125,2)</f>
        <v>0</v>
      </c>
      <c r="K125" s="175" t="s">
        <v>137</v>
      </c>
      <c r="L125" s="41"/>
      <c r="M125" s="180" t="s">
        <v>5</v>
      </c>
      <c r="N125" s="181" t="s">
        <v>45</v>
      </c>
      <c r="O125" s="42"/>
      <c r="P125" s="182">
        <f>O125*H125</f>
        <v>0</v>
      </c>
      <c r="Q125" s="182">
        <v>1.3520000000000001E-2</v>
      </c>
      <c r="R125" s="182">
        <f>Q125*H125</f>
        <v>7.8416000000000007E-3</v>
      </c>
      <c r="S125" s="182">
        <v>0</v>
      </c>
      <c r="T125" s="183">
        <f>S125*H125</f>
        <v>0</v>
      </c>
      <c r="AR125" s="23" t="s">
        <v>138</v>
      </c>
      <c r="AT125" s="23" t="s">
        <v>133</v>
      </c>
      <c r="AU125" s="23" t="s">
        <v>84</v>
      </c>
      <c r="AY125" s="23" t="s">
        <v>130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23" t="s">
        <v>79</v>
      </c>
      <c r="BK125" s="184">
        <f>ROUND(I125*H125,2)</f>
        <v>0</v>
      </c>
      <c r="BL125" s="23" t="s">
        <v>138</v>
      </c>
      <c r="BM125" s="23" t="s">
        <v>209</v>
      </c>
    </row>
    <row r="126" spans="2:65" s="12" customFormat="1">
      <c r="B126" s="193"/>
      <c r="D126" s="186" t="s">
        <v>140</v>
      </c>
      <c r="E126" s="194" t="s">
        <v>5</v>
      </c>
      <c r="F126" s="195" t="s">
        <v>210</v>
      </c>
      <c r="H126" s="196">
        <v>0.57999999999999996</v>
      </c>
      <c r="I126" s="197"/>
      <c r="L126" s="193"/>
      <c r="M126" s="198"/>
      <c r="N126" s="199"/>
      <c r="O126" s="199"/>
      <c r="P126" s="199"/>
      <c r="Q126" s="199"/>
      <c r="R126" s="199"/>
      <c r="S126" s="199"/>
      <c r="T126" s="200"/>
      <c r="AT126" s="194" t="s">
        <v>140</v>
      </c>
      <c r="AU126" s="194" t="s">
        <v>84</v>
      </c>
      <c r="AV126" s="12" t="s">
        <v>84</v>
      </c>
      <c r="AW126" s="12" t="s">
        <v>38</v>
      </c>
      <c r="AX126" s="12" t="s">
        <v>79</v>
      </c>
      <c r="AY126" s="194" t="s">
        <v>130</v>
      </c>
    </row>
    <row r="127" spans="2:65" s="1" customFormat="1" ht="16.5" customHeight="1">
      <c r="B127" s="172"/>
      <c r="C127" s="173" t="s">
        <v>211</v>
      </c>
      <c r="D127" s="173" t="s">
        <v>133</v>
      </c>
      <c r="E127" s="174" t="s">
        <v>212</v>
      </c>
      <c r="F127" s="175" t="s">
        <v>213</v>
      </c>
      <c r="G127" s="176" t="s">
        <v>147</v>
      </c>
      <c r="H127" s="177">
        <v>0.57999999999999996</v>
      </c>
      <c r="I127" s="178"/>
      <c r="J127" s="179">
        <f>ROUND(I127*H127,2)</f>
        <v>0</v>
      </c>
      <c r="K127" s="175" t="s">
        <v>137</v>
      </c>
      <c r="L127" s="41"/>
      <c r="M127" s="180" t="s">
        <v>5</v>
      </c>
      <c r="N127" s="181" t="s">
        <v>45</v>
      </c>
      <c r="O127" s="42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23" t="s">
        <v>138</v>
      </c>
      <c r="AT127" s="23" t="s">
        <v>133</v>
      </c>
      <c r="AU127" s="23" t="s">
        <v>84</v>
      </c>
      <c r="AY127" s="23" t="s">
        <v>130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79</v>
      </c>
      <c r="BK127" s="184">
        <f>ROUND(I127*H127,2)</f>
        <v>0</v>
      </c>
      <c r="BL127" s="23" t="s">
        <v>138</v>
      </c>
      <c r="BM127" s="23" t="s">
        <v>214</v>
      </c>
    </row>
    <row r="128" spans="2:65" s="1" customFormat="1" ht="16.5" customHeight="1">
      <c r="B128" s="172"/>
      <c r="C128" s="173" t="s">
        <v>11</v>
      </c>
      <c r="D128" s="173" t="s">
        <v>133</v>
      </c>
      <c r="E128" s="174" t="s">
        <v>215</v>
      </c>
      <c r="F128" s="175" t="s">
        <v>216</v>
      </c>
      <c r="G128" s="176" t="s">
        <v>217</v>
      </c>
      <c r="H128" s="177">
        <v>0.115</v>
      </c>
      <c r="I128" s="178"/>
      <c r="J128" s="179">
        <f>ROUND(I128*H128,2)</f>
        <v>0</v>
      </c>
      <c r="K128" s="175" t="s">
        <v>137</v>
      </c>
      <c r="L128" s="41"/>
      <c r="M128" s="180" t="s">
        <v>5</v>
      </c>
      <c r="N128" s="181" t="s">
        <v>45</v>
      </c>
      <c r="O128" s="42"/>
      <c r="P128" s="182">
        <f>O128*H128</f>
        <v>0</v>
      </c>
      <c r="Q128" s="182">
        <v>1.0530600000000001</v>
      </c>
      <c r="R128" s="182">
        <f>Q128*H128</f>
        <v>0.12110190000000001</v>
      </c>
      <c r="S128" s="182">
        <v>0</v>
      </c>
      <c r="T128" s="183">
        <f>S128*H128</f>
        <v>0</v>
      </c>
      <c r="AR128" s="23" t="s">
        <v>138</v>
      </c>
      <c r="AT128" s="23" t="s">
        <v>133</v>
      </c>
      <c r="AU128" s="23" t="s">
        <v>84</v>
      </c>
      <c r="AY128" s="23" t="s">
        <v>130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23" t="s">
        <v>79</v>
      </c>
      <c r="BK128" s="184">
        <f>ROUND(I128*H128,2)</f>
        <v>0</v>
      </c>
      <c r="BL128" s="23" t="s">
        <v>138</v>
      </c>
      <c r="BM128" s="23" t="s">
        <v>218</v>
      </c>
    </row>
    <row r="129" spans="2:65" s="12" customFormat="1">
      <c r="B129" s="193"/>
      <c r="D129" s="186" t="s">
        <v>140</v>
      </c>
      <c r="E129" s="194" t="s">
        <v>5</v>
      </c>
      <c r="F129" s="195" t="s">
        <v>219</v>
      </c>
      <c r="H129" s="196">
        <v>0.115</v>
      </c>
      <c r="I129" s="197"/>
      <c r="L129" s="193"/>
      <c r="M129" s="198"/>
      <c r="N129" s="199"/>
      <c r="O129" s="199"/>
      <c r="P129" s="199"/>
      <c r="Q129" s="199"/>
      <c r="R129" s="199"/>
      <c r="S129" s="199"/>
      <c r="T129" s="200"/>
      <c r="AT129" s="194" t="s">
        <v>140</v>
      </c>
      <c r="AU129" s="194" t="s">
        <v>84</v>
      </c>
      <c r="AV129" s="12" t="s">
        <v>84</v>
      </c>
      <c r="AW129" s="12" t="s">
        <v>38</v>
      </c>
      <c r="AX129" s="12" t="s">
        <v>79</v>
      </c>
      <c r="AY129" s="194" t="s">
        <v>130</v>
      </c>
    </row>
    <row r="130" spans="2:65" s="1" customFormat="1" ht="25.5" customHeight="1">
      <c r="B130" s="172"/>
      <c r="C130" s="173" t="s">
        <v>220</v>
      </c>
      <c r="D130" s="173" t="s">
        <v>133</v>
      </c>
      <c r="E130" s="174" t="s">
        <v>221</v>
      </c>
      <c r="F130" s="175" t="s">
        <v>222</v>
      </c>
      <c r="G130" s="176" t="s">
        <v>189</v>
      </c>
      <c r="H130" s="177">
        <v>19.52</v>
      </c>
      <c r="I130" s="178"/>
      <c r="J130" s="179">
        <f>ROUND(I130*H130,2)</f>
        <v>0</v>
      </c>
      <c r="K130" s="175" t="s">
        <v>137</v>
      </c>
      <c r="L130" s="41"/>
      <c r="M130" s="180" t="s">
        <v>5</v>
      </c>
      <c r="N130" s="181" t="s">
        <v>45</v>
      </c>
      <c r="O130" s="42"/>
      <c r="P130" s="182">
        <f>O130*H130</f>
        <v>0</v>
      </c>
      <c r="Q130" s="182">
        <v>9.0000000000000006E-5</v>
      </c>
      <c r="R130" s="182">
        <f>Q130*H130</f>
        <v>1.7568E-3</v>
      </c>
      <c r="S130" s="182">
        <v>0</v>
      </c>
      <c r="T130" s="183">
        <f>S130*H130</f>
        <v>0</v>
      </c>
      <c r="AR130" s="23" t="s">
        <v>138</v>
      </c>
      <c r="AT130" s="23" t="s">
        <v>133</v>
      </c>
      <c r="AU130" s="23" t="s">
        <v>84</v>
      </c>
      <c r="AY130" s="23" t="s">
        <v>130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23" t="s">
        <v>79</v>
      </c>
      <c r="BK130" s="184">
        <f>ROUND(I130*H130,2)</f>
        <v>0</v>
      </c>
      <c r="BL130" s="23" t="s">
        <v>138</v>
      </c>
      <c r="BM130" s="23" t="s">
        <v>223</v>
      </c>
    </row>
    <row r="131" spans="2:65" s="12" customFormat="1">
      <c r="B131" s="193"/>
      <c r="D131" s="186" t="s">
        <v>140</v>
      </c>
      <c r="E131" s="194" t="s">
        <v>5</v>
      </c>
      <c r="F131" s="195" t="s">
        <v>224</v>
      </c>
      <c r="H131" s="196">
        <v>19.52</v>
      </c>
      <c r="I131" s="197"/>
      <c r="L131" s="193"/>
      <c r="M131" s="198"/>
      <c r="N131" s="199"/>
      <c r="O131" s="199"/>
      <c r="P131" s="199"/>
      <c r="Q131" s="199"/>
      <c r="R131" s="199"/>
      <c r="S131" s="199"/>
      <c r="T131" s="200"/>
      <c r="AT131" s="194" t="s">
        <v>140</v>
      </c>
      <c r="AU131" s="194" t="s">
        <v>84</v>
      </c>
      <c r="AV131" s="12" t="s">
        <v>84</v>
      </c>
      <c r="AW131" s="12" t="s">
        <v>38</v>
      </c>
      <c r="AX131" s="12" t="s">
        <v>79</v>
      </c>
      <c r="AY131" s="194" t="s">
        <v>130</v>
      </c>
    </row>
    <row r="132" spans="2:65" s="10" customFormat="1" ht="29.85" customHeight="1">
      <c r="B132" s="159"/>
      <c r="D132" s="160" t="s">
        <v>73</v>
      </c>
      <c r="E132" s="170" t="s">
        <v>186</v>
      </c>
      <c r="F132" s="170" t="s">
        <v>225</v>
      </c>
      <c r="I132" s="162"/>
      <c r="J132" s="171">
        <f>BK132</f>
        <v>0</v>
      </c>
      <c r="L132" s="159"/>
      <c r="M132" s="164"/>
      <c r="N132" s="165"/>
      <c r="O132" s="165"/>
      <c r="P132" s="166">
        <f>SUM(P133:P156)</f>
        <v>0</v>
      </c>
      <c r="Q132" s="165"/>
      <c r="R132" s="166">
        <f>SUM(R133:R156)</f>
        <v>4.8510000000000003E-3</v>
      </c>
      <c r="S132" s="165"/>
      <c r="T132" s="167">
        <f>SUM(T133:T156)</f>
        <v>12.083534999999999</v>
      </c>
      <c r="AR132" s="160" t="s">
        <v>79</v>
      </c>
      <c r="AT132" s="168" t="s">
        <v>73</v>
      </c>
      <c r="AU132" s="168" t="s">
        <v>79</v>
      </c>
      <c r="AY132" s="160" t="s">
        <v>130</v>
      </c>
      <c r="BK132" s="169">
        <f>SUM(BK133:BK156)</f>
        <v>0</v>
      </c>
    </row>
    <row r="133" spans="2:65" s="1" customFormat="1" ht="25.5" customHeight="1">
      <c r="B133" s="172"/>
      <c r="C133" s="173" t="s">
        <v>226</v>
      </c>
      <c r="D133" s="173" t="s">
        <v>133</v>
      </c>
      <c r="E133" s="174" t="s">
        <v>227</v>
      </c>
      <c r="F133" s="175" t="s">
        <v>228</v>
      </c>
      <c r="G133" s="176" t="s">
        <v>147</v>
      </c>
      <c r="H133" s="177">
        <v>18.3</v>
      </c>
      <c r="I133" s="178"/>
      <c r="J133" s="179">
        <f>ROUND(I133*H133,2)</f>
        <v>0</v>
      </c>
      <c r="K133" s="175" t="s">
        <v>137</v>
      </c>
      <c r="L133" s="41"/>
      <c r="M133" s="180" t="s">
        <v>5</v>
      </c>
      <c r="N133" s="181" t="s">
        <v>45</v>
      </c>
      <c r="O133" s="42"/>
      <c r="P133" s="182">
        <f>O133*H133</f>
        <v>0</v>
      </c>
      <c r="Q133" s="182">
        <v>1.2999999999999999E-4</v>
      </c>
      <c r="R133" s="182">
        <f>Q133*H133</f>
        <v>2.379E-3</v>
      </c>
      <c r="S133" s="182">
        <v>0</v>
      </c>
      <c r="T133" s="183">
        <f>S133*H133</f>
        <v>0</v>
      </c>
      <c r="AR133" s="23" t="s">
        <v>138</v>
      </c>
      <c r="AT133" s="23" t="s">
        <v>133</v>
      </c>
      <c r="AU133" s="23" t="s">
        <v>84</v>
      </c>
      <c r="AY133" s="23" t="s">
        <v>130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23" t="s">
        <v>79</v>
      </c>
      <c r="BK133" s="184">
        <f>ROUND(I133*H133,2)</f>
        <v>0</v>
      </c>
      <c r="BL133" s="23" t="s">
        <v>138</v>
      </c>
      <c r="BM133" s="23" t="s">
        <v>229</v>
      </c>
    </row>
    <row r="134" spans="2:65" s="1" customFormat="1" ht="16.5" customHeight="1">
      <c r="B134" s="172"/>
      <c r="C134" s="173" t="s">
        <v>230</v>
      </c>
      <c r="D134" s="173" t="s">
        <v>133</v>
      </c>
      <c r="E134" s="174" t="s">
        <v>231</v>
      </c>
      <c r="F134" s="175" t="s">
        <v>232</v>
      </c>
      <c r="G134" s="176" t="s">
        <v>233</v>
      </c>
      <c r="H134" s="177">
        <v>1</v>
      </c>
      <c r="I134" s="178"/>
      <c r="J134" s="179">
        <f>ROUND(I134*H134,2)</f>
        <v>0</v>
      </c>
      <c r="K134" s="175" t="s">
        <v>5</v>
      </c>
      <c r="L134" s="41"/>
      <c r="M134" s="180" t="s">
        <v>5</v>
      </c>
      <c r="N134" s="181" t="s">
        <v>45</v>
      </c>
      <c r="O134" s="42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AR134" s="23" t="s">
        <v>138</v>
      </c>
      <c r="AT134" s="23" t="s">
        <v>133</v>
      </c>
      <c r="AU134" s="23" t="s">
        <v>84</v>
      </c>
      <c r="AY134" s="23" t="s">
        <v>130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79</v>
      </c>
      <c r="BK134" s="184">
        <f>ROUND(I134*H134,2)</f>
        <v>0</v>
      </c>
      <c r="BL134" s="23" t="s">
        <v>138</v>
      </c>
      <c r="BM134" s="23" t="s">
        <v>234</v>
      </c>
    </row>
    <row r="135" spans="2:65" s="1" customFormat="1" ht="16.5" customHeight="1">
      <c r="B135" s="172"/>
      <c r="C135" s="173" t="s">
        <v>235</v>
      </c>
      <c r="D135" s="173" t="s">
        <v>133</v>
      </c>
      <c r="E135" s="174" t="s">
        <v>236</v>
      </c>
      <c r="F135" s="175" t="s">
        <v>237</v>
      </c>
      <c r="G135" s="176" t="s">
        <v>233</v>
      </c>
      <c r="H135" s="177">
        <v>1</v>
      </c>
      <c r="I135" s="178"/>
      <c r="J135" s="179">
        <f>ROUND(I135*H135,2)</f>
        <v>0</v>
      </c>
      <c r="K135" s="175"/>
      <c r="L135" s="41"/>
      <c r="M135" s="180" t="s">
        <v>5</v>
      </c>
      <c r="N135" s="181" t="s">
        <v>45</v>
      </c>
      <c r="O135" s="42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AR135" s="23" t="s">
        <v>138</v>
      </c>
      <c r="AT135" s="23" t="s">
        <v>133</v>
      </c>
      <c r="AU135" s="23" t="s">
        <v>84</v>
      </c>
      <c r="AY135" s="23" t="s">
        <v>130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23" t="s">
        <v>79</v>
      </c>
      <c r="BK135" s="184">
        <f>ROUND(I135*H135,2)</f>
        <v>0</v>
      </c>
      <c r="BL135" s="23" t="s">
        <v>138</v>
      </c>
      <c r="BM135" s="23" t="s">
        <v>239</v>
      </c>
    </row>
    <row r="136" spans="2:65" s="1" customFormat="1" ht="25.5" customHeight="1">
      <c r="B136" s="172"/>
      <c r="C136" s="173" t="s">
        <v>240</v>
      </c>
      <c r="D136" s="173" t="s">
        <v>133</v>
      </c>
      <c r="E136" s="174" t="s">
        <v>241</v>
      </c>
      <c r="F136" s="175" t="s">
        <v>242</v>
      </c>
      <c r="G136" s="176" t="s">
        <v>136</v>
      </c>
      <c r="H136" s="177">
        <v>1.83</v>
      </c>
      <c r="I136" s="178"/>
      <c r="J136" s="179">
        <f>ROUND(I136*H136,2)</f>
        <v>0</v>
      </c>
      <c r="K136" s="175" t="s">
        <v>137</v>
      </c>
      <c r="L136" s="41"/>
      <c r="M136" s="180" t="s">
        <v>5</v>
      </c>
      <c r="N136" s="181" t="s">
        <v>45</v>
      </c>
      <c r="O136" s="42"/>
      <c r="P136" s="182">
        <f>O136*H136</f>
        <v>0</v>
      </c>
      <c r="Q136" s="182">
        <v>0</v>
      </c>
      <c r="R136" s="182">
        <f>Q136*H136</f>
        <v>0</v>
      </c>
      <c r="S136" s="182">
        <v>2.2000000000000002</v>
      </c>
      <c r="T136" s="183">
        <f>S136*H136</f>
        <v>4.0260000000000007</v>
      </c>
      <c r="AR136" s="23" t="s">
        <v>138</v>
      </c>
      <c r="AT136" s="23" t="s">
        <v>133</v>
      </c>
      <c r="AU136" s="23" t="s">
        <v>84</v>
      </c>
      <c r="AY136" s="23" t="s">
        <v>130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3" t="s">
        <v>79</v>
      </c>
      <c r="BK136" s="184">
        <f>ROUND(I136*H136,2)</f>
        <v>0</v>
      </c>
      <c r="BL136" s="23" t="s">
        <v>138</v>
      </c>
      <c r="BM136" s="23" t="s">
        <v>243</v>
      </c>
    </row>
    <row r="137" spans="2:65" s="12" customFormat="1">
      <c r="B137" s="193"/>
      <c r="D137" s="186" t="s">
        <v>140</v>
      </c>
      <c r="E137" s="194" t="s">
        <v>5</v>
      </c>
      <c r="F137" s="195" t="s">
        <v>244</v>
      </c>
      <c r="H137" s="196">
        <v>1.83</v>
      </c>
      <c r="I137" s="197"/>
      <c r="L137" s="193"/>
      <c r="M137" s="198"/>
      <c r="N137" s="199"/>
      <c r="O137" s="199"/>
      <c r="P137" s="199"/>
      <c r="Q137" s="199"/>
      <c r="R137" s="199"/>
      <c r="S137" s="199"/>
      <c r="T137" s="200"/>
      <c r="AT137" s="194" t="s">
        <v>140</v>
      </c>
      <c r="AU137" s="194" t="s">
        <v>84</v>
      </c>
      <c r="AV137" s="12" t="s">
        <v>84</v>
      </c>
      <c r="AW137" s="12" t="s">
        <v>38</v>
      </c>
      <c r="AX137" s="12" t="s">
        <v>79</v>
      </c>
      <c r="AY137" s="194" t="s">
        <v>130</v>
      </c>
    </row>
    <row r="138" spans="2:65" s="1" customFormat="1" ht="25.5" customHeight="1">
      <c r="B138" s="172"/>
      <c r="C138" s="173" t="s">
        <v>10</v>
      </c>
      <c r="D138" s="173" t="s">
        <v>133</v>
      </c>
      <c r="E138" s="174" t="s">
        <v>245</v>
      </c>
      <c r="F138" s="175" t="s">
        <v>246</v>
      </c>
      <c r="G138" s="176" t="s">
        <v>136</v>
      </c>
      <c r="H138" s="177">
        <v>3.1110000000000002</v>
      </c>
      <c r="I138" s="178"/>
      <c r="J138" s="179">
        <f>ROUND(I138*H138,2)</f>
        <v>0</v>
      </c>
      <c r="K138" s="175" t="s">
        <v>137</v>
      </c>
      <c r="L138" s="41"/>
      <c r="M138" s="180" t="s">
        <v>5</v>
      </c>
      <c r="N138" s="181" t="s">
        <v>45</v>
      </c>
      <c r="O138" s="42"/>
      <c r="P138" s="182">
        <f>O138*H138</f>
        <v>0</v>
      </c>
      <c r="Q138" s="182">
        <v>0</v>
      </c>
      <c r="R138" s="182">
        <f>Q138*H138</f>
        <v>0</v>
      </c>
      <c r="S138" s="182">
        <v>2.2000000000000002</v>
      </c>
      <c r="T138" s="183">
        <f>S138*H138</f>
        <v>6.8442000000000007</v>
      </c>
      <c r="AR138" s="23" t="s">
        <v>138</v>
      </c>
      <c r="AT138" s="23" t="s">
        <v>133</v>
      </c>
      <c r="AU138" s="23" t="s">
        <v>84</v>
      </c>
      <c r="AY138" s="23" t="s">
        <v>130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23" t="s">
        <v>79</v>
      </c>
      <c r="BK138" s="184">
        <f>ROUND(I138*H138,2)</f>
        <v>0</v>
      </c>
      <c r="BL138" s="23" t="s">
        <v>138</v>
      </c>
      <c r="BM138" s="23" t="s">
        <v>247</v>
      </c>
    </row>
    <row r="139" spans="2:65" s="12" customFormat="1">
      <c r="B139" s="193"/>
      <c r="D139" s="186" t="s">
        <v>140</v>
      </c>
      <c r="E139" s="194" t="s">
        <v>5</v>
      </c>
      <c r="F139" s="195" t="s">
        <v>248</v>
      </c>
      <c r="H139" s="196">
        <v>3.1110000000000002</v>
      </c>
      <c r="I139" s="197"/>
      <c r="L139" s="193"/>
      <c r="M139" s="198"/>
      <c r="N139" s="199"/>
      <c r="O139" s="199"/>
      <c r="P139" s="199"/>
      <c r="Q139" s="199"/>
      <c r="R139" s="199"/>
      <c r="S139" s="199"/>
      <c r="T139" s="200"/>
      <c r="AT139" s="194" t="s">
        <v>140</v>
      </c>
      <c r="AU139" s="194" t="s">
        <v>84</v>
      </c>
      <c r="AV139" s="12" t="s">
        <v>84</v>
      </c>
      <c r="AW139" s="12" t="s">
        <v>38</v>
      </c>
      <c r="AX139" s="12" t="s">
        <v>79</v>
      </c>
      <c r="AY139" s="194" t="s">
        <v>130</v>
      </c>
    </row>
    <row r="140" spans="2:65" s="1" customFormat="1" ht="25.5" customHeight="1">
      <c r="B140" s="172"/>
      <c r="C140" s="173" t="s">
        <v>249</v>
      </c>
      <c r="D140" s="173" t="s">
        <v>133</v>
      </c>
      <c r="E140" s="174" t="s">
        <v>250</v>
      </c>
      <c r="F140" s="175" t="s">
        <v>251</v>
      </c>
      <c r="G140" s="176" t="s">
        <v>136</v>
      </c>
      <c r="H140" s="177">
        <v>3.1110000000000002</v>
      </c>
      <c r="I140" s="178"/>
      <c r="J140" s="179">
        <f>ROUND(I140*H140,2)</f>
        <v>0</v>
      </c>
      <c r="K140" s="175" t="s">
        <v>137</v>
      </c>
      <c r="L140" s="41"/>
      <c r="M140" s="180" t="s">
        <v>5</v>
      </c>
      <c r="N140" s="181" t="s">
        <v>45</v>
      </c>
      <c r="O140" s="42"/>
      <c r="P140" s="182">
        <f>O140*H140</f>
        <v>0</v>
      </c>
      <c r="Q140" s="182">
        <v>0</v>
      </c>
      <c r="R140" s="182">
        <f>Q140*H140</f>
        <v>0</v>
      </c>
      <c r="S140" s="182">
        <v>2.9000000000000001E-2</v>
      </c>
      <c r="T140" s="183">
        <f>S140*H140</f>
        <v>9.0219000000000008E-2</v>
      </c>
      <c r="AR140" s="23" t="s">
        <v>138</v>
      </c>
      <c r="AT140" s="23" t="s">
        <v>133</v>
      </c>
      <c r="AU140" s="23" t="s">
        <v>84</v>
      </c>
      <c r="AY140" s="23" t="s">
        <v>130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23" t="s">
        <v>79</v>
      </c>
      <c r="BK140" s="184">
        <f>ROUND(I140*H140,2)</f>
        <v>0</v>
      </c>
      <c r="BL140" s="23" t="s">
        <v>138</v>
      </c>
      <c r="BM140" s="23" t="s">
        <v>252</v>
      </c>
    </row>
    <row r="141" spans="2:65" s="1" customFormat="1" ht="25.5" customHeight="1">
      <c r="B141" s="172"/>
      <c r="C141" s="173" t="s">
        <v>253</v>
      </c>
      <c r="D141" s="173" t="s">
        <v>133</v>
      </c>
      <c r="E141" s="174" t="s">
        <v>254</v>
      </c>
      <c r="F141" s="175" t="s">
        <v>255</v>
      </c>
      <c r="G141" s="176" t="s">
        <v>151</v>
      </c>
      <c r="H141" s="177">
        <v>6</v>
      </c>
      <c r="I141" s="178"/>
      <c r="J141" s="179">
        <f>ROUND(I141*H141,2)</f>
        <v>0</v>
      </c>
      <c r="K141" s="175" t="s">
        <v>137</v>
      </c>
      <c r="L141" s="41"/>
      <c r="M141" s="180" t="s">
        <v>5</v>
      </c>
      <c r="N141" s="181" t="s">
        <v>45</v>
      </c>
      <c r="O141" s="42"/>
      <c r="P141" s="182">
        <f>O141*H141</f>
        <v>0</v>
      </c>
      <c r="Q141" s="182">
        <v>0</v>
      </c>
      <c r="R141" s="182">
        <f>Q141*H141</f>
        <v>0</v>
      </c>
      <c r="S141" s="182">
        <v>1.4999999999999999E-2</v>
      </c>
      <c r="T141" s="183">
        <f>S141*H141</f>
        <v>0.09</v>
      </c>
      <c r="AR141" s="23" t="s">
        <v>138</v>
      </c>
      <c r="AT141" s="23" t="s">
        <v>133</v>
      </c>
      <c r="AU141" s="23" t="s">
        <v>84</v>
      </c>
      <c r="AY141" s="23" t="s">
        <v>130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23" t="s">
        <v>79</v>
      </c>
      <c r="BK141" s="184">
        <f>ROUND(I141*H141,2)</f>
        <v>0</v>
      </c>
      <c r="BL141" s="23" t="s">
        <v>138</v>
      </c>
      <c r="BM141" s="23" t="s">
        <v>256</v>
      </c>
    </row>
    <row r="142" spans="2:65" s="12" customFormat="1">
      <c r="B142" s="193"/>
      <c r="D142" s="186" t="s">
        <v>140</v>
      </c>
      <c r="E142" s="194" t="s">
        <v>5</v>
      </c>
      <c r="F142" s="195" t="s">
        <v>257</v>
      </c>
      <c r="H142" s="196">
        <v>6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140</v>
      </c>
      <c r="AU142" s="194" t="s">
        <v>84</v>
      </c>
      <c r="AV142" s="12" t="s">
        <v>84</v>
      </c>
      <c r="AW142" s="12" t="s">
        <v>38</v>
      </c>
      <c r="AX142" s="12" t="s">
        <v>79</v>
      </c>
      <c r="AY142" s="194" t="s">
        <v>130</v>
      </c>
    </row>
    <row r="143" spans="2:65" s="1" customFormat="1" ht="16.5" customHeight="1">
      <c r="B143" s="172"/>
      <c r="C143" s="173" t="s">
        <v>258</v>
      </c>
      <c r="D143" s="173" t="s">
        <v>133</v>
      </c>
      <c r="E143" s="174" t="s">
        <v>259</v>
      </c>
      <c r="F143" s="175" t="s">
        <v>260</v>
      </c>
      <c r="G143" s="176" t="s">
        <v>189</v>
      </c>
      <c r="H143" s="177">
        <v>0.8</v>
      </c>
      <c r="I143" s="178"/>
      <c r="J143" s="179">
        <f>ROUND(I143*H143,2)</f>
        <v>0</v>
      </c>
      <c r="K143" s="175" t="s">
        <v>137</v>
      </c>
      <c r="L143" s="41"/>
      <c r="M143" s="180" t="s">
        <v>5</v>
      </c>
      <c r="N143" s="181" t="s">
        <v>45</v>
      </c>
      <c r="O143" s="42"/>
      <c r="P143" s="182">
        <f>O143*H143</f>
        <v>0</v>
      </c>
      <c r="Q143" s="182">
        <v>3.0899999999999999E-3</v>
      </c>
      <c r="R143" s="182">
        <f>Q143*H143</f>
        <v>2.4720000000000002E-3</v>
      </c>
      <c r="S143" s="182">
        <v>0.126</v>
      </c>
      <c r="T143" s="183">
        <f>S143*H143</f>
        <v>0.1008</v>
      </c>
      <c r="AR143" s="23" t="s">
        <v>138</v>
      </c>
      <c r="AT143" s="23" t="s">
        <v>133</v>
      </c>
      <c r="AU143" s="23" t="s">
        <v>84</v>
      </c>
      <c r="AY143" s="23" t="s">
        <v>130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79</v>
      </c>
      <c r="BK143" s="184">
        <f>ROUND(I143*H143,2)</f>
        <v>0</v>
      </c>
      <c r="BL143" s="23" t="s">
        <v>138</v>
      </c>
      <c r="BM143" s="23" t="s">
        <v>261</v>
      </c>
    </row>
    <row r="144" spans="2:65" s="12" customFormat="1">
      <c r="B144" s="193"/>
      <c r="D144" s="186" t="s">
        <v>140</v>
      </c>
      <c r="E144" s="194" t="s">
        <v>5</v>
      </c>
      <c r="F144" s="195" t="s">
        <v>262</v>
      </c>
      <c r="H144" s="196">
        <v>0.8</v>
      </c>
      <c r="I144" s="197"/>
      <c r="L144" s="193"/>
      <c r="M144" s="198"/>
      <c r="N144" s="199"/>
      <c r="O144" s="199"/>
      <c r="P144" s="199"/>
      <c r="Q144" s="199"/>
      <c r="R144" s="199"/>
      <c r="S144" s="199"/>
      <c r="T144" s="200"/>
      <c r="AT144" s="194" t="s">
        <v>140</v>
      </c>
      <c r="AU144" s="194" t="s">
        <v>84</v>
      </c>
      <c r="AV144" s="12" t="s">
        <v>84</v>
      </c>
      <c r="AW144" s="12" t="s">
        <v>38</v>
      </c>
      <c r="AX144" s="12" t="s">
        <v>79</v>
      </c>
      <c r="AY144" s="194" t="s">
        <v>130</v>
      </c>
    </row>
    <row r="145" spans="2:65" s="1" customFormat="1" ht="25.5" customHeight="1">
      <c r="B145" s="172"/>
      <c r="C145" s="173" t="s">
        <v>263</v>
      </c>
      <c r="D145" s="173" t="s">
        <v>133</v>
      </c>
      <c r="E145" s="174" t="s">
        <v>264</v>
      </c>
      <c r="F145" s="175" t="s">
        <v>265</v>
      </c>
      <c r="G145" s="176" t="s">
        <v>147</v>
      </c>
      <c r="H145" s="177">
        <v>21.1</v>
      </c>
      <c r="I145" s="178"/>
      <c r="J145" s="179">
        <f>ROUND(I145*H145,2)</f>
        <v>0</v>
      </c>
      <c r="K145" s="175" t="s">
        <v>137</v>
      </c>
      <c r="L145" s="41"/>
      <c r="M145" s="180" t="s">
        <v>5</v>
      </c>
      <c r="N145" s="181" t="s">
        <v>45</v>
      </c>
      <c r="O145" s="42"/>
      <c r="P145" s="182">
        <f>O145*H145</f>
        <v>0</v>
      </c>
      <c r="Q145" s="182">
        <v>0</v>
      </c>
      <c r="R145" s="182">
        <f>Q145*H145</f>
        <v>0</v>
      </c>
      <c r="S145" s="182">
        <v>4.0000000000000001E-3</v>
      </c>
      <c r="T145" s="183">
        <f>S145*H145</f>
        <v>8.4400000000000003E-2</v>
      </c>
      <c r="AR145" s="23" t="s">
        <v>138</v>
      </c>
      <c r="AT145" s="23" t="s">
        <v>133</v>
      </c>
      <c r="AU145" s="23" t="s">
        <v>84</v>
      </c>
      <c r="AY145" s="23" t="s">
        <v>130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79</v>
      </c>
      <c r="BK145" s="184">
        <f>ROUND(I145*H145,2)</f>
        <v>0</v>
      </c>
      <c r="BL145" s="23" t="s">
        <v>138</v>
      </c>
      <c r="BM145" s="23" t="s">
        <v>266</v>
      </c>
    </row>
    <row r="146" spans="2:65" s="1" customFormat="1" ht="16.5" customHeight="1">
      <c r="B146" s="172"/>
      <c r="C146" s="173" t="s">
        <v>267</v>
      </c>
      <c r="D146" s="173" t="s">
        <v>133</v>
      </c>
      <c r="E146" s="174" t="s">
        <v>268</v>
      </c>
      <c r="F146" s="175" t="s">
        <v>269</v>
      </c>
      <c r="G146" s="176" t="s">
        <v>147</v>
      </c>
      <c r="H146" s="177">
        <v>64.58</v>
      </c>
      <c r="I146" s="178"/>
      <c r="J146" s="179">
        <f>ROUND(I146*H146,2)</f>
        <v>0</v>
      </c>
      <c r="K146" s="175" t="s">
        <v>137</v>
      </c>
      <c r="L146" s="41"/>
      <c r="M146" s="180" t="s">
        <v>5</v>
      </c>
      <c r="N146" s="181" t="s">
        <v>45</v>
      </c>
      <c r="O146" s="42"/>
      <c r="P146" s="182">
        <f>O146*H146</f>
        <v>0</v>
      </c>
      <c r="Q146" s="182">
        <v>0</v>
      </c>
      <c r="R146" s="182">
        <f>Q146*H146</f>
        <v>0</v>
      </c>
      <c r="S146" s="182">
        <v>1.2E-2</v>
      </c>
      <c r="T146" s="183">
        <f>S146*H146</f>
        <v>0.77495999999999998</v>
      </c>
      <c r="AR146" s="23" t="s">
        <v>138</v>
      </c>
      <c r="AT146" s="23" t="s">
        <v>133</v>
      </c>
      <c r="AU146" s="23" t="s">
        <v>84</v>
      </c>
      <c r="AY146" s="23" t="s">
        <v>130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23" t="s">
        <v>79</v>
      </c>
      <c r="BK146" s="184">
        <f>ROUND(I146*H146,2)</f>
        <v>0</v>
      </c>
      <c r="BL146" s="23" t="s">
        <v>138</v>
      </c>
      <c r="BM146" s="23" t="s">
        <v>270</v>
      </c>
    </row>
    <row r="147" spans="2:65" s="12" customFormat="1">
      <c r="B147" s="193"/>
      <c r="D147" s="186" t="s">
        <v>140</v>
      </c>
      <c r="E147" s="194" t="s">
        <v>5</v>
      </c>
      <c r="F147" s="195" t="s">
        <v>163</v>
      </c>
      <c r="H147" s="196">
        <v>42.588000000000001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140</v>
      </c>
      <c r="AU147" s="194" t="s">
        <v>84</v>
      </c>
      <c r="AV147" s="12" t="s">
        <v>84</v>
      </c>
      <c r="AW147" s="12" t="s">
        <v>38</v>
      </c>
      <c r="AX147" s="12" t="s">
        <v>74</v>
      </c>
      <c r="AY147" s="194" t="s">
        <v>130</v>
      </c>
    </row>
    <row r="148" spans="2:65" s="12" customFormat="1">
      <c r="B148" s="193"/>
      <c r="D148" s="186" t="s">
        <v>140</v>
      </c>
      <c r="E148" s="194" t="s">
        <v>5</v>
      </c>
      <c r="F148" s="195" t="s">
        <v>164</v>
      </c>
      <c r="H148" s="196">
        <v>20.59</v>
      </c>
      <c r="I148" s="197"/>
      <c r="L148" s="193"/>
      <c r="M148" s="198"/>
      <c r="N148" s="199"/>
      <c r="O148" s="199"/>
      <c r="P148" s="199"/>
      <c r="Q148" s="199"/>
      <c r="R148" s="199"/>
      <c r="S148" s="199"/>
      <c r="T148" s="200"/>
      <c r="AT148" s="194" t="s">
        <v>140</v>
      </c>
      <c r="AU148" s="194" t="s">
        <v>84</v>
      </c>
      <c r="AV148" s="12" t="s">
        <v>84</v>
      </c>
      <c r="AW148" s="12" t="s">
        <v>38</v>
      </c>
      <c r="AX148" s="12" t="s">
        <v>74</v>
      </c>
      <c r="AY148" s="194" t="s">
        <v>130</v>
      </c>
    </row>
    <row r="149" spans="2:65" s="12" customFormat="1">
      <c r="B149" s="193"/>
      <c r="D149" s="186" t="s">
        <v>140</v>
      </c>
      <c r="E149" s="194" t="s">
        <v>5</v>
      </c>
      <c r="F149" s="195" t="s">
        <v>165</v>
      </c>
      <c r="H149" s="196">
        <v>-1.64</v>
      </c>
      <c r="I149" s="197"/>
      <c r="L149" s="193"/>
      <c r="M149" s="198"/>
      <c r="N149" s="199"/>
      <c r="O149" s="199"/>
      <c r="P149" s="199"/>
      <c r="Q149" s="199"/>
      <c r="R149" s="199"/>
      <c r="S149" s="199"/>
      <c r="T149" s="200"/>
      <c r="AT149" s="194" t="s">
        <v>140</v>
      </c>
      <c r="AU149" s="194" t="s">
        <v>84</v>
      </c>
      <c r="AV149" s="12" t="s">
        <v>84</v>
      </c>
      <c r="AW149" s="12" t="s">
        <v>38</v>
      </c>
      <c r="AX149" s="12" t="s">
        <v>74</v>
      </c>
      <c r="AY149" s="194" t="s">
        <v>130</v>
      </c>
    </row>
    <row r="150" spans="2:65" s="12" customFormat="1">
      <c r="B150" s="193"/>
      <c r="D150" s="186" t="s">
        <v>140</v>
      </c>
      <c r="E150" s="194" t="s">
        <v>5</v>
      </c>
      <c r="F150" s="195" t="s">
        <v>166</v>
      </c>
      <c r="H150" s="196">
        <v>2.7440000000000002</v>
      </c>
      <c r="I150" s="197"/>
      <c r="L150" s="193"/>
      <c r="M150" s="198"/>
      <c r="N150" s="199"/>
      <c r="O150" s="199"/>
      <c r="P150" s="199"/>
      <c r="Q150" s="199"/>
      <c r="R150" s="199"/>
      <c r="S150" s="199"/>
      <c r="T150" s="200"/>
      <c r="AT150" s="194" t="s">
        <v>140</v>
      </c>
      <c r="AU150" s="194" t="s">
        <v>84</v>
      </c>
      <c r="AV150" s="12" t="s">
        <v>84</v>
      </c>
      <c r="AW150" s="12" t="s">
        <v>38</v>
      </c>
      <c r="AX150" s="12" t="s">
        <v>74</v>
      </c>
      <c r="AY150" s="194" t="s">
        <v>130</v>
      </c>
    </row>
    <row r="151" spans="2:65" s="12" customFormat="1">
      <c r="B151" s="193"/>
      <c r="D151" s="186" t="s">
        <v>140</v>
      </c>
      <c r="E151" s="194" t="s">
        <v>5</v>
      </c>
      <c r="F151" s="195" t="s">
        <v>167</v>
      </c>
      <c r="H151" s="196">
        <v>-1.5620000000000001</v>
      </c>
      <c r="I151" s="197"/>
      <c r="L151" s="193"/>
      <c r="M151" s="198"/>
      <c r="N151" s="199"/>
      <c r="O151" s="199"/>
      <c r="P151" s="199"/>
      <c r="Q151" s="199"/>
      <c r="R151" s="199"/>
      <c r="S151" s="199"/>
      <c r="T151" s="200"/>
      <c r="AT151" s="194" t="s">
        <v>140</v>
      </c>
      <c r="AU151" s="194" t="s">
        <v>84</v>
      </c>
      <c r="AV151" s="12" t="s">
        <v>84</v>
      </c>
      <c r="AW151" s="12" t="s">
        <v>38</v>
      </c>
      <c r="AX151" s="12" t="s">
        <v>74</v>
      </c>
      <c r="AY151" s="194" t="s">
        <v>130</v>
      </c>
    </row>
    <row r="152" spans="2:65" s="12" customFormat="1">
      <c r="B152" s="193"/>
      <c r="D152" s="186" t="s">
        <v>140</v>
      </c>
      <c r="E152" s="194" t="s">
        <v>5</v>
      </c>
      <c r="F152" s="195" t="s">
        <v>168</v>
      </c>
      <c r="H152" s="196">
        <v>1.86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140</v>
      </c>
      <c r="AU152" s="194" t="s">
        <v>84</v>
      </c>
      <c r="AV152" s="12" t="s">
        <v>84</v>
      </c>
      <c r="AW152" s="12" t="s">
        <v>38</v>
      </c>
      <c r="AX152" s="12" t="s">
        <v>74</v>
      </c>
      <c r="AY152" s="194" t="s">
        <v>130</v>
      </c>
    </row>
    <row r="153" spans="2:65" s="13" customFormat="1">
      <c r="B153" s="201"/>
      <c r="D153" s="186" t="s">
        <v>140</v>
      </c>
      <c r="E153" s="202" t="s">
        <v>5</v>
      </c>
      <c r="F153" s="203" t="s">
        <v>169</v>
      </c>
      <c r="H153" s="204">
        <v>64.58</v>
      </c>
      <c r="I153" s="205"/>
      <c r="L153" s="201"/>
      <c r="M153" s="206"/>
      <c r="N153" s="207"/>
      <c r="O153" s="207"/>
      <c r="P153" s="207"/>
      <c r="Q153" s="207"/>
      <c r="R153" s="207"/>
      <c r="S153" s="207"/>
      <c r="T153" s="208"/>
      <c r="AT153" s="202" t="s">
        <v>140</v>
      </c>
      <c r="AU153" s="202" t="s">
        <v>84</v>
      </c>
      <c r="AV153" s="13" t="s">
        <v>138</v>
      </c>
      <c r="AW153" s="13" t="s">
        <v>38</v>
      </c>
      <c r="AX153" s="13" t="s">
        <v>79</v>
      </c>
      <c r="AY153" s="202" t="s">
        <v>130</v>
      </c>
    </row>
    <row r="154" spans="2:65" s="1" customFormat="1" ht="16.5" customHeight="1">
      <c r="B154" s="172"/>
      <c r="C154" s="173" t="s">
        <v>271</v>
      </c>
      <c r="D154" s="173" t="s">
        <v>133</v>
      </c>
      <c r="E154" s="174" t="s">
        <v>272</v>
      </c>
      <c r="F154" s="175" t="s">
        <v>273</v>
      </c>
      <c r="G154" s="176" t="s">
        <v>147</v>
      </c>
      <c r="H154" s="177">
        <v>1.196</v>
      </c>
      <c r="I154" s="178"/>
      <c r="J154" s="179">
        <f>ROUND(I154*H154,2)</f>
        <v>0</v>
      </c>
      <c r="K154" s="175" t="s">
        <v>137</v>
      </c>
      <c r="L154" s="41"/>
      <c r="M154" s="180" t="s">
        <v>5</v>
      </c>
      <c r="N154" s="181" t="s">
        <v>45</v>
      </c>
      <c r="O154" s="42"/>
      <c r="P154" s="182">
        <f>O154*H154</f>
        <v>0</v>
      </c>
      <c r="Q154" s="182">
        <v>0</v>
      </c>
      <c r="R154" s="182">
        <f>Q154*H154</f>
        <v>0</v>
      </c>
      <c r="S154" s="182">
        <v>6.0999999999999999E-2</v>
      </c>
      <c r="T154" s="183">
        <f>S154*H154</f>
        <v>7.2955999999999993E-2</v>
      </c>
      <c r="AR154" s="23" t="s">
        <v>138</v>
      </c>
      <c r="AT154" s="23" t="s">
        <v>133</v>
      </c>
      <c r="AU154" s="23" t="s">
        <v>84</v>
      </c>
      <c r="AY154" s="23" t="s">
        <v>130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23" t="s">
        <v>79</v>
      </c>
      <c r="BK154" s="184">
        <f>ROUND(I154*H154,2)</f>
        <v>0</v>
      </c>
      <c r="BL154" s="23" t="s">
        <v>138</v>
      </c>
      <c r="BM154" s="23" t="s">
        <v>274</v>
      </c>
    </row>
    <row r="155" spans="2:65" s="11" customFormat="1">
      <c r="B155" s="185"/>
      <c r="D155" s="186" t="s">
        <v>140</v>
      </c>
      <c r="E155" s="187" t="s">
        <v>5</v>
      </c>
      <c r="F155" s="188" t="s">
        <v>275</v>
      </c>
      <c r="H155" s="187" t="s">
        <v>5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7" t="s">
        <v>140</v>
      </c>
      <c r="AU155" s="187" t="s">
        <v>84</v>
      </c>
      <c r="AV155" s="11" t="s">
        <v>79</v>
      </c>
      <c r="AW155" s="11" t="s">
        <v>38</v>
      </c>
      <c r="AX155" s="11" t="s">
        <v>74</v>
      </c>
      <c r="AY155" s="187" t="s">
        <v>130</v>
      </c>
    </row>
    <row r="156" spans="2:65" s="12" customFormat="1">
      <c r="B156" s="193"/>
      <c r="D156" s="186" t="s">
        <v>140</v>
      </c>
      <c r="E156" s="194" t="s">
        <v>5</v>
      </c>
      <c r="F156" s="195" t="s">
        <v>276</v>
      </c>
      <c r="H156" s="196">
        <v>1.196</v>
      </c>
      <c r="I156" s="197"/>
      <c r="L156" s="193"/>
      <c r="M156" s="198"/>
      <c r="N156" s="199"/>
      <c r="O156" s="199"/>
      <c r="P156" s="199"/>
      <c r="Q156" s="199"/>
      <c r="R156" s="199"/>
      <c r="S156" s="199"/>
      <c r="T156" s="200"/>
      <c r="AT156" s="194" t="s">
        <v>140</v>
      </c>
      <c r="AU156" s="194" t="s">
        <v>84</v>
      </c>
      <c r="AV156" s="12" t="s">
        <v>84</v>
      </c>
      <c r="AW156" s="12" t="s">
        <v>38</v>
      </c>
      <c r="AX156" s="12" t="s">
        <v>79</v>
      </c>
      <c r="AY156" s="194" t="s">
        <v>130</v>
      </c>
    </row>
    <row r="157" spans="2:65" s="10" customFormat="1" ht="29.85" customHeight="1">
      <c r="B157" s="159"/>
      <c r="D157" s="160" t="s">
        <v>73</v>
      </c>
      <c r="E157" s="170" t="s">
        <v>277</v>
      </c>
      <c r="F157" s="170" t="s">
        <v>278</v>
      </c>
      <c r="I157" s="162"/>
      <c r="J157" s="171">
        <f>BK157</f>
        <v>0</v>
      </c>
      <c r="L157" s="159"/>
      <c r="M157" s="164"/>
      <c r="N157" s="165"/>
      <c r="O157" s="165"/>
      <c r="P157" s="166">
        <f>SUM(P158:P162)</f>
        <v>0</v>
      </c>
      <c r="Q157" s="165"/>
      <c r="R157" s="166">
        <f>SUM(R158:R162)</f>
        <v>0</v>
      </c>
      <c r="S157" s="165"/>
      <c r="T157" s="167">
        <f>SUM(T158:T162)</f>
        <v>0</v>
      </c>
      <c r="AR157" s="160" t="s">
        <v>79</v>
      </c>
      <c r="AT157" s="168" t="s">
        <v>73</v>
      </c>
      <c r="AU157" s="168" t="s">
        <v>79</v>
      </c>
      <c r="AY157" s="160" t="s">
        <v>130</v>
      </c>
      <c r="BK157" s="169">
        <f>SUM(BK158:BK162)</f>
        <v>0</v>
      </c>
    </row>
    <row r="158" spans="2:65" s="1" customFormat="1" ht="25.5" customHeight="1">
      <c r="B158" s="172"/>
      <c r="C158" s="173" t="s">
        <v>279</v>
      </c>
      <c r="D158" s="173" t="s">
        <v>133</v>
      </c>
      <c r="E158" s="174" t="s">
        <v>280</v>
      </c>
      <c r="F158" s="175" t="s">
        <v>281</v>
      </c>
      <c r="G158" s="176" t="s">
        <v>217</v>
      </c>
      <c r="H158" s="177">
        <v>12.11</v>
      </c>
      <c r="I158" s="178"/>
      <c r="J158" s="179">
        <f>ROUND(I158*H158,2)</f>
        <v>0</v>
      </c>
      <c r="K158" s="175" t="s">
        <v>137</v>
      </c>
      <c r="L158" s="41"/>
      <c r="M158" s="180" t="s">
        <v>5</v>
      </c>
      <c r="N158" s="181" t="s">
        <v>45</v>
      </c>
      <c r="O158" s="42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23" t="s">
        <v>138</v>
      </c>
      <c r="AT158" s="23" t="s">
        <v>133</v>
      </c>
      <c r="AU158" s="23" t="s">
        <v>84</v>
      </c>
      <c r="AY158" s="23" t="s">
        <v>130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23" t="s">
        <v>79</v>
      </c>
      <c r="BK158" s="184">
        <f>ROUND(I158*H158,2)</f>
        <v>0</v>
      </c>
      <c r="BL158" s="23" t="s">
        <v>138</v>
      </c>
      <c r="BM158" s="23" t="s">
        <v>282</v>
      </c>
    </row>
    <row r="159" spans="2:65" s="1" customFormat="1" ht="25.5" customHeight="1">
      <c r="B159" s="172"/>
      <c r="C159" s="173" t="s">
        <v>283</v>
      </c>
      <c r="D159" s="173" t="s">
        <v>133</v>
      </c>
      <c r="E159" s="174" t="s">
        <v>284</v>
      </c>
      <c r="F159" s="175" t="s">
        <v>285</v>
      </c>
      <c r="G159" s="176" t="s">
        <v>217</v>
      </c>
      <c r="H159" s="177">
        <v>12.11</v>
      </c>
      <c r="I159" s="178"/>
      <c r="J159" s="179">
        <f>ROUND(I159*H159,2)</f>
        <v>0</v>
      </c>
      <c r="K159" s="175" t="s">
        <v>137</v>
      </c>
      <c r="L159" s="41"/>
      <c r="M159" s="180" t="s">
        <v>5</v>
      </c>
      <c r="N159" s="181" t="s">
        <v>45</v>
      </c>
      <c r="O159" s="42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23" t="s">
        <v>138</v>
      </c>
      <c r="AT159" s="23" t="s">
        <v>133</v>
      </c>
      <c r="AU159" s="23" t="s">
        <v>84</v>
      </c>
      <c r="AY159" s="23" t="s">
        <v>130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79</v>
      </c>
      <c r="BK159" s="184">
        <f>ROUND(I159*H159,2)</f>
        <v>0</v>
      </c>
      <c r="BL159" s="23" t="s">
        <v>138</v>
      </c>
      <c r="BM159" s="23" t="s">
        <v>286</v>
      </c>
    </row>
    <row r="160" spans="2:65" s="1" customFormat="1" ht="25.5" customHeight="1">
      <c r="B160" s="172"/>
      <c r="C160" s="173" t="s">
        <v>287</v>
      </c>
      <c r="D160" s="173" t="s">
        <v>133</v>
      </c>
      <c r="E160" s="174" t="s">
        <v>288</v>
      </c>
      <c r="F160" s="175" t="s">
        <v>289</v>
      </c>
      <c r="G160" s="176" t="s">
        <v>217</v>
      </c>
      <c r="H160" s="177">
        <v>230.09</v>
      </c>
      <c r="I160" s="178"/>
      <c r="J160" s="179">
        <f>ROUND(I160*H160,2)</f>
        <v>0</v>
      </c>
      <c r="K160" s="175" t="s">
        <v>137</v>
      </c>
      <c r="L160" s="41"/>
      <c r="M160" s="180" t="s">
        <v>5</v>
      </c>
      <c r="N160" s="181" t="s">
        <v>45</v>
      </c>
      <c r="O160" s="42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AR160" s="23" t="s">
        <v>138</v>
      </c>
      <c r="AT160" s="23" t="s">
        <v>133</v>
      </c>
      <c r="AU160" s="23" t="s">
        <v>84</v>
      </c>
      <c r="AY160" s="23" t="s">
        <v>130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23" t="s">
        <v>79</v>
      </c>
      <c r="BK160" s="184">
        <f>ROUND(I160*H160,2)</f>
        <v>0</v>
      </c>
      <c r="BL160" s="23" t="s">
        <v>138</v>
      </c>
      <c r="BM160" s="23" t="s">
        <v>290</v>
      </c>
    </row>
    <row r="161" spans="2:65" s="12" customFormat="1">
      <c r="B161" s="193"/>
      <c r="D161" s="186" t="s">
        <v>140</v>
      </c>
      <c r="F161" s="195" t="s">
        <v>291</v>
      </c>
      <c r="H161" s="196">
        <v>230.09</v>
      </c>
      <c r="I161" s="197"/>
      <c r="L161" s="193"/>
      <c r="M161" s="198"/>
      <c r="N161" s="199"/>
      <c r="O161" s="199"/>
      <c r="P161" s="199"/>
      <c r="Q161" s="199"/>
      <c r="R161" s="199"/>
      <c r="S161" s="199"/>
      <c r="T161" s="200"/>
      <c r="AT161" s="194" t="s">
        <v>140</v>
      </c>
      <c r="AU161" s="194" t="s">
        <v>84</v>
      </c>
      <c r="AV161" s="12" t="s">
        <v>84</v>
      </c>
      <c r="AW161" s="12" t="s">
        <v>6</v>
      </c>
      <c r="AX161" s="12" t="s">
        <v>79</v>
      </c>
      <c r="AY161" s="194" t="s">
        <v>130</v>
      </c>
    </row>
    <row r="162" spans="2:65" s="1" customFormat="1" ht="25.5" customHeight="1">
      <c r="B162" s="172"/>
      <c r="C162" s="173" t="s">
        <v>292</v>
      </c>
      <c r="D162" s="173" t="s">
        <v>133</v>
      </c>
      <c r="E162" s="174" t="s">
        <v>293</v>
      </c>
      <c r="F162" s="175" t="s">
        <v>294</v>
      </c>
      <c r="G162" s="176" t="s">
        <v>217</v>
      </c>
      <c r="H162" s="177">
        <v>12.11</v>
      </c>
      <c r="I162" s="178"/>
      <c r="J162" s="179">
        <f>ROUND(I162*H162,2)</f>
        <v>0</v>
      </c>
      <c r="K162" s="175" t="s">
        <v>137</v>
      </c>
      <c r="L162" s="41"/>
      <c r="M162" s="180" t="s">
        <v>5</v>
      </c>
      <c r="N162" s="181" t="s">
        <v>45</v>
      </c>
      <c r="O162" s="42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AR162" s="23" t="s">
        <v>138</v>
      </c>
      <c r="AT162" s="23" t="s">
        <v>133</v>
      </c>
      <c r="AU162" s="23" t="s">
        <v>84</v>
      </c>
      <c r="AY162" s="23" t="s">
        <v>130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23" t="s">
        <v>79</v>
      </c>
      <c r="BK162" s="184">
        <f>ROUND(I162*H162,2)</f>
        <v>0</v>
      </c>
      <c r="BL162" s="23" t="s">
        <v>138</v>
      </c>
      <c r="BM162" s="23" t="s">
        <v>295</v>
      </c>
    </row>
    <row r="163" spans="2:65" s="10" customFormat="1" ht="29.85" customHeight="1">
      <c r="B163" s="159"/>
      <c r="D163" s="160" t="s">
        <v>73</v>
      </c>
      <c r="E163" s="170" t="s">
        <v>296</v>
      </c>
      <c r="F163" s="170" t="s">
        <v>297</v>
      </c>
      <c r="I163" s="162"/>
      <c r="J163" s="171">
        <f>BK163</f>
        <v>0</v>
      </c>
      <c r="L163" s="159"/>
      <c r="M163" s="164"/>
      <c r="N163" s="165"/>
      <c r="O163" s="165"/>
      <c r="P163" s="166">
        <f>P164</f>
        <v>0</v>
      </c>
      <c r="Q163" s="165"/>
      <c r="R163" s="166">
        <f>R164</f>
        <v>0</v>
      </c>
      <c r="S163" s="165"/>
      <c r="T163" s="167">
        <f>T164</f>
        <v>0</v>
      </c>
      <c r="AR163" s="160" t="s">
        <v>79</v>
      </c>
      <c r="AT163" s="168" t="s">
        <v>73</v>
      </c>
      <c r="AU163" s="168" t="s">
        <v>79</v>
      </c>
      <c r="AY163" s="160" t="s">
        <v>130</v>
      </c>
      <c r="BK163" s="169">
        <f>BK164</f>
        <v>0</v>
      </c>
    </row>
    <row r="164" spans="2:65" s="1" customFormat="1" ht="16.5" customHeight="1">
      <c r="B164" s="172"/>
      <c r="C164" s="173" t="s">
        <v>298</v>
      </c>
      <c r="D164" s="173" t="s">
        <v>133</v>
      </c>
      <c r="E164" s="174" t="s">
        <v>299</v>
      </c>
      <c r="F164" s="175" t="s">
        <v>300</v>
      </c>
      <c r="G164" s="176" t="s">
        <v>217</v>
      </c>
      <c r="H164" s="177">
        <v>7.22</v>
      </c>
      <c r="I164" s="178"/>
      <c r="J164" s="179">
        <f>ROUND(I164*H164,2)</f>
        <v>0</v>
      </c>
      <c r="K164" s="175" t="s">
        <v>137</v>
      </c>
      <c r="L164" s="41"/>
      <c r="M164" s="180" t="s">
        <v>5</v>
      </c>
      <c r="N164" s="181" t="s">
        <v>45</v>
      </c>
      <c r="O164" s="42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AR164" s="23" t="s">
        <v>138</v>
      </c>
      <c r="AT164" s="23" t="s">
        <v>133</v>
      </c>
      <c r="AU164" s="23" t="s">
        <v>84</v>
      </c>
      <c r="AY164" s="23" t="s">
        <v>130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23" t="s">
        <v>79</v>
      </c>
      <c r="BK164" s="184">
        <f>ROUND(I164*H164,2)</f>
        <v>0</v>
      </c>
      <c r="BL164" s="23" t="s">
        <v>138</v>
      </c>
      <c r="BM164" s="23" t="s">
        <v>301</v>
      </c>
    </row>
    <row r="165" spans="2:65" s="10" customFormat="1" ht="37.35" customHeight="1">
      <c r="B165" s="159"/>
      <c r="D165" s="160" t="s">
        <v>73</v>
      </c>
      <c r="E165" s="161" t="s">
        <v>302</v>
      </c>
      <c r="F165" s="161" t="s">
        <v>303</v>
      </c>
      <c r="I165" s="162"/>
      <c r="J165" s="163">
        <f>BK165</f>
        <v>0</v>
      </c>
      <c r="L165" s="159"/>
      <c r="M165" s="164"/>
      <c r="N165" s="165"/>
      <c r="O165" s="165"/>
      <c r="P165" s="166">
        <f>P166+P196+P206+P209+P214+P218+P221+P238+P281</f>
        <v>0</v>
      </c>
      <c r="Q165" s="165"/>
      <c r="R165" s="166">
        <f>R166+R196+R206+R209+R214+R218+R221+R238+R281</f>
        <v>2.0289799900000003</v>
      </c>
      <c r="S165" s="165"/>
      <c r="T165" s="167">
        <f>T166+T196+T206+T209+T214+T218+T221+T238+T281</f>
        <v>2.6560800000000002E-2</v>
      </c>
      <c r="AR165" s="160" t="s">
        <v>84</v>
      </c>
      <c r="AT165" s="168" t="s">
        <v>73</v>
      </c>
      <c r="AU165" s="168" t="s">
        <v>74</v>
      </c>
      <c r="AY165" s="160" t="s">
        <v>130</v>
      </c>
      <c r="BK165" s="169">
        <f>BK166+BK196+BK206+BK209+BK214+BK218+BK221+BK238+BK281</f>
        <v>0</v>
      </c>
    </row>
    <row r="166" spans="2:65" s="10" customFormat="1" ht="19.899999999999999" customHeight="1">
      <c r="B166" s="159"/>
      <c r="D166" s="160" t="s">
        <v>73</v>
      </c>
      <c r="E166" s="170" t="s">
        <v>304</v>
      </c>
      <c r="F166" s="170" t="s">
        <v>305</v>
      </c>
      <c r="I166" s="162"/>
      <c r="J166" s="171">
        <f>BK166</f>
        <v>0</v>
      </c>
      <c r="L166" s="159"/>
      <c r="M166" s="164"/>
      <c r="N166" s="165"/>
      <c r="O166" s="165"/>
      <c r="P166" s="166">
        <f>SUM(P167:P195)</f>
        <v>0</v>
      </c>
      <c r="Q166" s="165"/>
      <c r="R166" s="166">
        <f>SUM(R167:R195)</f>
        <v>0.34497827000000003</v>
      </c>
      <c r="S166" s="165"/>
      <c r="T166" s="167">
        <f>SUM(T167:T195)</f>
        <v>0</v>
      </c>
      <c r="AR166" s="160" t="s">
        <v>84</v>
      </c>
      <c r="AT166" s="168" t="s">
        <v>73</v>
      </c>
      <c r="AU166" s="168" t="s">
        <v>79</v>
      </c>
      <c r="AY166" s="160" t="s">
        <v>130</v>
      </c>
      <c r="BK166" s="169">
        <f>SUM(BK167:BK195)</f>
        <v>0</v>
      </c>
    </row>
    <row r="167" spans="2:65" s="1" customFormat="1" ht="25.5" customHeight="1">
      <c r="B167" s="172"/>
      <c r="C167" s="173" t="s">
        <v>306</v>
      </c>
      <c r="D167" s="173" t="s">
        <v>133</v>
      </c>
      <c r="E167" s="174" t="s">
        <v>307</v>
      </c>
      <c r="F167" s="175" t="s">
        <v>308</v>
      </c>
      <c r="G167" s="176" t="s">
        <v>147</v>
      </c>
      <c r="H167" s="177">
        <v>22.173999999999999</v>
      </c>
      <c r="I167" s="178"/>
      <c r="J167" s="179">
        <f>ROUND(I167*H167,2)</f>
        <v>0</v>
      </c>
      <c r="K167" s="175" t="s">
        <v>137</v>
      </c>
      <c r="L167" s="41"/>
      <c r="M167" s="180" t="s">
        <v>5</v>
      </c>
      <c r="N167" s="181" t="s">
        <v>45</v>
      </c>
      <c r="O167" s="42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23" t="s">
        <v>220</v>
      </c>
      <c r="AT167" s="23" t="s">
        <v>133</v>
      </c>
      <c r="AU167" s="23" t="s">
        <v>84</v>
      </c>
      <c r="AY167" s="23" t="s">
        <v>130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79</v>
      </c>
      <c r="BK167" s="184">
        <f>ROUND(I167*H167,2)</f>
        <v>0</v>
      </c>
      <c r="BL167" s="23" t="s">
        <v>220</v>
      </c>
      <c r="BM167" s="23" t="s">
        <v>309</v>
      </c>
    </row>
    <row r="168" spans="2:65" s="11" customFormat="1">
      <c r="B168" s="185"/>
      <c r="D168" s="186" t="s">
        <v>140</v>
      </c>
      <c r="E168" s="187" t="s">
        <v>5</v>
      </c>
      <c r="F168" s="188" t="s">
        <v>310</v>
      </c>
      <c r="H168" s="187" t="s">
        <v>5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7" t="s">
        <v>140</v>
      </c>
      <c r="AU168" s="187" t="s">
        <v>84</v>
      </c>
      <c r="AV168" s="11" t="s">
        <v>79</v>
      </c>
      <c r="AW168" s="11" t="s">
        <v>38</v>
      </c>
      <c r="AX168" s="11" t="s">
        <v>74</v>
      </c>
      <c r="AY168" s="187" t="s">
        <v>130</v>
      </c>
    </row>
    <row r="169" spans="2:65" s="12" customFormat="1">
      <c r="B169" s="193"/>
      <c r="D169" s="186" t="s">
        <v>140</v>
      </c>
      <c r="E169" s="194" t="s">
        <v>5</v>
      </c>
      <c r="F169" s="195" t="s">
        <v>311</v>
      </c>
      <c r="H169" s="196">
        <v>22.173999999999999</v>
      </c>
      <c r="I169" s="197"/>
      <c r="L169" s="193"/>
      <c r="M169" s="198"/>
      <c r="N169" s="199"/>
      <c r="O169" s="199"/>
      <c r="P169" s="199"/>
      <c r="Q169" s="199"/>
      <c r="R169" s="199"/>
      <c r="S169" s="199"/>
      <c r="T169" s="200"/>
      <c r="AT169" s="194" t="s">
        <v>140</v>
      </c>
      <c r="AU169" s="194" t="s">
        <v>84</v>
      </c>
      <c r="AV169" s="12" t="s">
        <v>84</v>
      </c>
      <c r="AW169" s="12" t="s">
        <v>38</v>
      </c>
      <c r="AX169" s="12" t="s">
        <v>79</v>
      </c>
      <c r="AY169" s="194" t="s">
        <v>130</v>
      </c>
    </row>
    <row r="170" spans="2:65" s="1" customFormat="1" ht="16.5" customHeight="1">
      <c r="B170" s="172"/>
      <c r="C170" s="209" t="s">
        <v>312</v>
      </c>
      <c r="D170" s="209" t="s">
        <v>313</v>
      </c>
      <c r="E170" s="210" t="s">
        <v>314</v>
      </c>
      <c r="F170" s="211" t="s">
        <v>315</v>
      </c>
      <c r="G170" s="212" t="s">
        <v>217</v>
      </c>
      <c r="H170" s="213">
        <v>7.0000000000000001E-3</v>
      </c>
      <c r="I170" s="214"/>
      <c r="J170" s="215">
        <f>ROUND(I170*H170,2)</f>
        <v>0</v>
      </c>
      <c r="K170" s="211" t="s">
        <v>137</v>
      </c>
      <c r="L170" s="216"/>
      <c r="M170" s="217" t="s">
        <v>5</v>
      </c>
      <c r="N170" s="218" t="s">
        <v>45</v>
      </c>
      <c r="O170" s="42"/>
      <c r="P170" s="182">
        <f>O170*H170</f>
        <v>0</v>
      </c>
      <c r="Q170" s="182">
        <v>1</v>
      </c>
      <c r="R170" s="182">
        <f>Q170*H170</f>
        <v>7.0000000000000001E-3</v>
      </c>
      <c r="S170" s="182">
        <v>0</v>
      </c>
      <c r="T170" s="183">
        <f>S170*H170</f>
        <v>0</v>
      </c>
      <c r="AR170" s="23" t="s">
        <v>298</v>
      </c>
      <c r="AT170" s="23" t="s">
        <v>313</v>
      </c>
      <c r="AU170" s="23" t="s">
        <v>84</v>
      </c>
      <c r="AY170" s="23" t="s">
        <v>130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23" t="s">
        <v>79</v>
      </c>
      <c r="BK170" s="184">
        <f>ROUND(I170*H170,2)</f>
        <v>0</v>
      </c>
      <c r="BL170" s="23" t="s">
        <v>220</v>
      </c>
      <c r="BM170" s="23" t="s">
        <v>316</v>
      </c>
    </row>
    <row r="171" spans="2:65" s="12" customFormat="1">
      <c r="B171" s="193"/>
      <c r="D171" s="186" t="s">
        <v>140</v>
      </c>
      <c r="F171" s="195" t="s">
        <v>317</v>
      </c>
      <c r="H171" s="196">
        <v>7.0000000000000001E-3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140</v>
      </c>
      <c r="AU171" s="194" t="s">
        <v>84</v>
      </c>
      <c r="AV171" s="12" t="s">
        <v>84</v>
      </c>
      <c r="AW171" s="12" t="s">
        <v>6</v>
      </c>
      <c r="AX171" s="12" t="s">
        <v>79</v>
      </c>
      <c r="AY171" s="194" t="s">
        <v>130</v>
      </c>
    </row>
    <row r="172" spans="2:65" s="1" customFormat="1" ht="16.5" customHeight="1">
      <c r="B172" s="172"/>
      <c r="C172" s="173" t="s">
        <v>318</v>
      </c>
      <c r="D172" s="173" t="s">
        <v>133</v>
      </c>
      <c r="E172" s="174" t="s">
        <v>319</v>
      </c>
      <c r="F172" s="175" t="s">
        <v>320</v>
      </c>
      <c r="G172" s="176" t="s">
        <v>147</v>
      </c>
      <c r="H172" s="177">
        <v>22.173999999999999</v>
      </c>
      <c r="I172" s="178"/>
      <c r="J172" s="179">
        <f>ROUND(I172*H172,2)</f>
        <v>0</v>
      </c>
      <c r="K172" s="175" t="s">
        <v>5</v>
      </c>
      <c r="L172" s="41"/>
      <c r="M172" s="180" t="s">
        <v>5</v>
      </c>
      <c r="N172" s="181" t="s">
        <v>45</v>
      </c>
      <c r="O172" s="42"/>
      <c r="P172" s="182">
        <f>O172*H172</f>
        <v>0</v>
      </c>
      <c r="Q172" s="182">
        <v>4.0000000000000002E-4</v>
      </c>
      <c r="R172" s="182">
        <f>Q172*H172</f>
        <v>8.8696000000000001E-3</v>
      </c>
      <c r="S172" s="182">
        <v>0</v>
      </c>
      <c r="T172" s="183">
        <f>S172*H172</f>
        <v>0</v>
      </c>
      <c r="AR172" s="23" t="s">
        <v>220</v>
      </c>
      <c r="AT172" s="23" t="s">
        <v>133</v>
      </c>
      <c r="AU172" s="23" t="s">
        <v>84</v>
      </c>
      <c r="AY172" s="23" t="s">
        <v>130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23" t="s">
        <v>79</v>
      </c>
      <c r="BK172" s="184">
        <f>ROUND(I172*H172,2)</f>
        <v>0</v>
      </c>
      <c r="BL172" s="23" t="s">
        <v>220</v>
      </c>
      <c r="BM172" s="23" t="s">
        <v>321</v>
      </c>
    </row>
    <row r="173" spans="2:65" s="11" customFormat="1">
      <c r="B173" s="185"/>
      <c r="D173" s="186" t="s">
        <v>140</v>
      </c>
      <c r="E173" s="187" t="s">
        <v>5</v>
      </c>
      <c r="F173" s="188" t="s">
        <v>310</v>
      </c>
      <c r="H173" s="187" t="s">
        <v>5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7" t="s">
        <v>140</v>
      </c>
      <c r="AU173" s="187" t="s">
        <v>84</v>
      </c>
      <c r="AV173" s="11" t="s">
        <v>79</v>
      </c>
      <c r="AW173" s="11" t="s">
        <v>38</v>
      </c>
      <c r="AX173" s="11" t="s">
        <v>74</v>
      </c>
      <c r="AY173" s="187" t="s">
        <v>130</v>
      </c>
    </row>
    <row r="174" spans="2:65" s="12" customFormat="1">
      <c r="B174" s="193"/>
      <c r="D174" s="186" t="s">
        <v>140</v>
      </c>
      <c r="E174" s="194" t="s">
        <v>5</v>
      </c>
      <c r="F174" s="195" t="s">
        <v>311</v>
      </c>
      <c r="H174" s="196">
        <v>22.173999999999999</v>
      </c>
      <c r="I174" s="197"/>
      <c r="L174" s="193"/>
      <c r="M174" s="198"/>
      <c r="N174" s="199"/>
      <c r="O174" s="199"/>
      <c r="P174" s="199"/>
      <c r="Q174" s="199"/>
      <c r="R174" s="199"/>
      <c r="S174" s="199"/>
      <c r="T174" s="200"/>
      <c r="AT174" s="194" t="s">
        <v>140</v>
      </c>
      <c r="AU174" s="194" t="s">
        <v>84</v>
      </c>
      <c r="AV174" s="12" t="s">
        <v>84</v>
      </c>
      <c r="AW174" s="12" t="s">
        <v>38</v>
      </c>
      <c r="AX174" s="12" t="s">
        <v>79</v>
      </c>
      <c r="AY174" s="194" t="s">
        <v>130</v>
      </c>
    </row>
    <row r="175" spans="2:65" s="1" customFormat="1" ht="25.5" customHeight="1">
      <c r="B175" s="172"/>
      <c r="C175" s="209" t="s">
        <v>322</v>
      </c>
      <c r="D175" s="209" t="s">
        <v>313</v>
      </c>
      <c r="E175" s="210" t="s">
        <v>323</v>
      </c>
      <c r="F175" s="211" t="s">
        <v>324</v>
      </c>
      <c r="G175" s="212" t="s">
        <v>147</v>
      </c>
      <c r="H175" s="213">
        <v>25.5</v>
      </c>
      <c r="I175" s="214"/>
      <c r="J175" s="215">
        <f>ROUND(I175*H175,2)</f>
        <v>0</v>
      </c>
      <c r="K175" s="211" t="s">
        <v>5</v>
      </c>
      <c r="L175" s="216"/>
      <c r="M175" s="217" t="s">
        <v>5</v>
      </c>
      <c r="N175" s="218" t="s">
        <v>45</v>
      </c>
      <c r="O175" s="42"/>
      <c r="P175" s="182">
        <f>O175*H175</f>
        <v>0</v>
      </c>
      <c r="Q175" s="182">
        <v>4.4999999999999997E-3</v>
      </c>
      <c r="R175" s="182">
        <f>Q175*H175</f>
        <v>0.11474999999999999</v>
      </c>
      <c r="S175" s="182">
        <v>0</v>
      </c>
      <c r="T175" s="183">
        <f>S175*H175</f>
        <v>0</v>
      </c>
      <c r="AR175" s="23" t="s">
        <v>298</v>
      </c>
      <c r="AT175" s="23" t="s">
        <v>313</v>
      </c>
      <c r="AU175" s="23" t="s">
        <v>84</v>
      </c>
      <c r="AY175" s="23" t="s">
        <v>130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23" t="s">
        <v>79</v>
      </c>
      <c r="BK175" s="184">
        <f>ROUND(I175*H175,2)</f>
        <v>0</v>
      </c>
      <c r="BL175" s="23" t="s">
        <v>220</v>
      </c>
      <c r="BM175" s="23" t="s">
        <v>325</v>
      </c>
    </row>
    <row r="176" spans="2:65" s="12" customFormat="1">
      <c r="B176" s="193"/>
      <c r="D176" s="186" t="s">
        <v>140</v>
      </c>
      <c r="F176" s="195" t="s">
        <v>326</v>
      </c>
      <c r="H176" s="196">
        <v>25.5</v>
      </c>
      <c r="I176" s="197"/>
      <c r="L176" s="193"/>
      <c r="M176" s="198"/>
      <c r="N176" s="199"/>
      <c r="O176" s="199"/>
      <c r="P176" s="199"/>
      <c r="Q176" s="199"/>
      <c r="R176" s="199"/>
      <c r="S176" s="199"/>
      <c r="T176" s="200"/>
      <c r="AT176" s="194" t="s">
        <v>140</v>
      </c>
      <c r="AU176" s="194" t="s">
        <v>84</v>
      </c>
      <c r="AV176" s="12" t="s">
        <v>84</v>
      </c>
      <c r="AW176" s="12" t="s">
        <v>6</v>
      </c>
      <c r="AX176" s="12" t="s">
        <v>79</v>
      </c>
      <c r="AY176" s="194" t="s">
        <v>130</v>
      </c>
    </row>
    <row r="177" spans="2:65" s="1" customFormat="1" ht="16.5" customHeight="1">
      <c r="B177" s="172"/>
      <c r="C177" s="173" t="s">
        <v>327</v>
      </c>
      <c r="D177" s="173" t="s">
        <v>133</v>
      </c>
      <c r="E177" s="174" t="s">
        <v>328</v>
      </c>
      <c r="F177" s="175" t="s">
        <v>329</v>
      </c>
      <c r="G177" s="176" t="s">
        <v>147</v>
      </c>
      <c r="H177" s="177">
        <v>55.027000000000001</v>
      </c>
      <c r="I177" s="178"/>
      <c r="J177" s="179">
        <f>ROUND(I177*H177,2)</f>
        <v>0</v>
      </c>
      <c r="K177" s="175"/>
      <c r="L177" s="41"/>
      <c r="M177" s="180" t="s">
        <v>5</v>
      </c>
      <c r="N177" s="181" t="s">
        <v>45</v>
      </c>
      <c r="O177" s="42"/>
      <c r="P177" s="182">
        <f>O177*H177</f>
        <v>0</v>
      </c>
      <c r="Q177" s="182">
        <v>2.1000000000000001E-4</v>
      </c>
      <c r="R177" s="182">
        <f>Q177*H177</f>
        <v>1.1555670000000001E-2</v>
      </c>
      <c r="S177" s="182">
        <v>0</v>
      </c>
      <c r="T177" s="183">
        <f>S177*H177</f>
        <v>0</v>
      </c>
      <c r="AR177" s="23" t="s">
        <v>220</v>
      </c>
      <c r="AT177" s="23" t="s">
        <v>133</v>
      </c>
      <c r="AU177" s="23" t="s">
        <v>84</v>
      </c>
      <c r="AY177" s="23" t="s">
        <v>130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3" t="s">
        <v>79</v>
      </c>
      <c r="BK177" s="184">
        <f>ROUND(I177*H177,2)</f>
        <v>0</v>
      </c>
      <c r="BL177" s="23" t="s">
        <v>220</v>
      </c>
      <c r="BM177" s="23" t="s">
        <v>330</v>
      </c>
    </row>
    <row r="178" spans="2:65" s="12" customFormat="1">
      <c r="B178" s="193"/>
      <c r="D178" s="186" t="s">
        <v>140</v>
      </c>
      <c r="E178" s="194" t="s">
        <v>5</v>
      </c>
      <c r="F178" s="195" t="s">
        <v>331</v>
      </c>
      <c r="H178" s="196">
        <v>18.27</v>
      </c>
      <c r="I178" s="197"/>
      <c r="L178" s="193"/>
      <c r="M178" s="198"/>
      <c r="N178" s="199"/>
      <c r="O178" s="199"/>
      <c r="P178" s="199"/>
      <c r="Q178" s="199"/>
      <c r="R178" s="199"/>
      <c r="S178" s="199"/>
      <c r="T178" s="200"/>
      <c r="AT178" s="194" t="s">
        <v>140</v>
      </c>
      <c r="AU178" s="194" t="s">
        <v>84</v>
      </c>
      <c r="AV178" s="12" t="s">
        <v>84</v>
      </c>
      <c r="AW178" s="12" t="s">
        <v>38</v>
      </c>
      <c r="AX178" s="12" t="s">
        <v>74</v>
      </c>
      <c r="AY178" s="194" t="s">
        <v>130</v>
      </c>
    </row>
    <row r="179" spans="2:65" s="12" customFormat="1">
      <c r="B179" s="193"/>
      <c r="D179" s="186" t="s">
        <v>140</v>
      </c>
      <c r="E179" s="194" t="s">
        <v>5</v>
      </c>
      <c r="F179" s="195" t="s">
        <v>332</v>
      </c>
      <c r="H179" s="196">
        <v>0.57999999999999996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140</v>
      </c>
      <c r="AU179" s="194" t="s">
        <v>84</v>
      </c>
      <c r="AV179" s="12" t="s">
        <v>84</v>
      </c>
      <c r="AW179" s="12" t="s">
        <v>38</v>
      </c>
      <c r="AX179" s="12" t="s">
        <v>74</v>
      </c>
      <c r="AY179" s="194" t="s">
        <v>130</v>
      </c>
    </row>
    <row r="180" spans="2:65" s="12" customFormat="1">
      <c r="B180" s="193"/>
      <c r="D180" s="186" t="s">
        <v>140</v>
      </c>
      <c r="E180" s="194" t="s">
        <v>5</v>
      </c>
      <c r="F180" s="195" t="s">
        <v>333</v>
      </c>
      <c r="H180" s="196">
        <v>34.813000000000002</v>
      </c>
      <c r="I180" s="197"/>
      <c r="L180" s="193"/>
      <c r="M180" s="198"/>
      <c r="N180" s="199"/>
      <c r="O180" s="199"/>
      <c r="P180" s="199"/>
      <c r="Q180" s="199"/>
      <c r="R180" s="199"/>
      <c r="S180" s="199"/>
      <c r="T180" s="200"/>
      <c r="AT180" s="194" t="s">
        <v>140</v>
      </c>
      <c r="AU180" s="194" t="s">
        <v>84</v>
      </c>
      <c r="AV180" s="12" t="s">
        <v>84</v>
      </c>
      <c r="AW180" s="12" t="s">
        <v>38</v>
      </c>
      <c r="AX180" s="12" t="s">
        <v>74</v>
      </c>
      <c r="AY180" s="194" t="s">
        <v>130</v>
      </c>
    </row>
    <row r="181" spans="2:65" s="12" customFormat="1">
      <c r="B181" s="193"/>
      <c r="D181" s="186" t="s">
        <v>140</v>
      </c>
      <c r="E181" s="194" t="s">
        <v>5</v>
      </c>
      <c r="F181" s="195" t="s">
        <v>334</v>
      </c>
      <c r="H181" s="196">
        <v>0.64400000000000002</v>
      </c>
      <c r="I181" s="197"/>
      <c r="L181" s="193"/>
      <c r="M181" s="198"/>
      <c r="N181" s="199"/>
      <c r="O181" s="199"/>
      <c r="P181" s="199"/>
      <c r="Q181" s="199"/>
      <c r="R181" s="199"/>
      <c r="S181" s="199"/>
      <c r="T181" s="200"/>
      <c r="AT181" s="194" t="s">
        <v>140</v>
      </c>
      <c r="AU181" s="194" t="s">
        <v>84</v>
      </c>
      <c r="AV181" s="12" t="s">
        <v>84</v>
      </c>
      <c r="AW181" s="12" t="s">
        <v>38</v>
      </c>
      <c r="AX181" s="12" t="s">
        <v>74</v>
      </c>
      <c r="AY181" s="194" t="s">
        <v>130</v>
      </c>
    </row>
    <row r="182" spans="2:65" s="12" customFormat="1">
      <c r="B182" s="193"/>
      <c r="D182" s="186" t="s">
        <v>140</v>
      </c>
      <c r="E182" s="194" t="s">
        <v>5</v>
      </c>
      <c r="F182" s="195" t="s">
        <v>335</v>
      </c>
      <c r="H182" s="196">
        <v>0.72</v>
      </c>
      <c r="I182" s="197"/>
      <c r="L182" s="193"/>
      <c r="M182" s="198"/>
      <c r="N182" s="199"/>
      <c r="O182" s="199"/>
      <c r="P182" s="199"/>
      <c r="Q182" s="199"/>
      <c r="R182" s="199"/>
      <c r="S182" s="199"/>
      <c r="T182" s="200"/>
      <c r="AT182" s="194" t="s">
        <v>140</v>
      </c>
      <c r="AU182" s="194" t="s">
        <v>84</v>
      </c>
      <c r="AV182" s="12" t="s">
        <v>84</v>
      </c>
      <c r="AW182" s="12" t="s">
        <v>38</v>
      </c>
      <c r="AX182" s="12" t="s">
        <v>74</v>
      </c>
      <c r="AY182" s="194" t="s">
        <v>130</v>
      </c>
    </row>
    <row r="183" spans="2:65" s="13" customFormat="1">
      <c r="B183" s="201"/>
      <c r="D183" s="186" t="s">
        <v>140</v>
      </c>
      <c r="E183" s="202" t="s">
        <v>5</v>
      </c>
      <c r="F183" s="203" t="s">
        <v>169</v>
      </c>
      <c r="H183" s="204">
        <v>55.027000000000001</v>
      </c>
      <c r="I183" s="205"/>
      <c r="L183" s="201"/>
      <c r="M183" s="206"/>
      <c r="N183" s="207"/>
      <c r="O183" s="207"/>
      <c r="P183" s="207"/>
      <c r="Q183" s="207"/>
      <c r="R183" s="207"/>
      <c r="S183" s="207"/>
      <c r="T183" s="208"/>
      <c r="AT183" s="202" t="s">
        <v>140</v>
      </c>
      <c r="AU183" s="202" t="s">
        <v>84</v>
      </c>
      <c r="AV183" s="13" t="s">
        <v>138</v>
      </c>
      <c r="AW183" s="13" t="s">
        <v>38</v>
      </c>
      <c r="AX183" s="13" t="s">
        <v>79</v>
      </c>
      <c r="AY183" s="202" t="s">
        <v>130</v>
      </c>
    </row>
    <row r="184" spans="2:65" s="1" customFormat="1" ht="16.5" customHeight="1">
      <c r="B184" s="172"/>
      <c r="C184" s="173" t="s">
        <v>336</v>
      </c>
      <c r="D184" s="173" t="s">
        <v>133</v>
      </c>
      <c r="E184" s="174" t="s">
        <v>337</v>
      </c>
      <c r="F184" s="175" t="s">
        <v>338</v>
      </c>
      <c r="G184" s="176" t="s">
        <v>147</v>
      </c>
      <c r="H184" s="177">
        <v>55.027000000000001</v>
      </c>
      <c r="I184" s="178"/>
      <c r="J184" s="179">
        <f>ROUND(I184*H184,2)</f>
        <v>0</v>
      </c>
      <c r="K184" s="175"/>
      <c r="L184" s="41"/>
      <c r="M184" s="180" t="s">
        <v>5</v>
      </c>
      <c r="N184" s="181" t="s">
        <v>45</v>
      </c>
      <c r="O184" s="42"/>
      <c r="P184" s="182">
        <f>O184*H184</f>
        <v>0</v>
      </c>
      <c r="Q184" s="182">
        <v>3.3999999999999998E-3</v>
      </c>
      <c r="R184" s="182">
        <f>Q184*H184</f>
        <v>0.1870918</v>
      </c>
      <c r="S184" s="182">
        <v>0</v>
      </c>
      <c r="T184" s="183">
        <f>S184*H184</f>
        <v>0</v>
      </c>
      <c r="AR184" s="23" t="s">
        <v>220</v>
      </c>
      <c r="AT184" s="23" t="s">
        <v>133</v>
      </c>
      <c r="AU184" s="23" t="s">
        <v>84</v>
      </c>
      <c r="AY184" s="23" t="s">
        <v>130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23" t="s">
        <v>79</v>
      </c>
      <c r="BK184" s="184">
        <f>ROUND(I184*H184,2)</f>
        <v>0</v>
      </c>
      <c r="BL184" s="23" t="s">
        <v>220</v>
      </c>
      <c r="BM184" s="23" t="s">
        <v>339</v>
      </c>
    </row>
    <row r="185" spans="2:65" s="12" customFormat="1">
      <c r="B185" s="193"/>
      <c r="D185" s="186" t="s">
        <v>140</v>
      </c>
      <c r="E185" s="194" t="s">
        <v>5</v>
      </c>
      <c r="F185" s="195" t="s">
        <v>340</v>
      </c>
      <c r="H185" s="196">
        <v>55.027000000000001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140</v>
      </c>
      <c r="AU185" s="194" t="s">
        <v>84</v>
      </c>
      <c r="AV185" s="12" t="s">
        <v>84</v>
      </c>
      <c r="AW185" s="12" t="s">
        <v>38</v>
      </c>
      <c r="AX185" s="12" t="s">
        <v>79</v>
      </c>
      <c r="AY185" s="194" t="s">
        <v>130</v>
      </c>
    </row>
    <row r="186" spans="2:65" s="1" customFormat="1" ht="16.5" customHeight="1">
      <c r="B186" s="172"/>
      <c r="C186" s="173" t="s">
        <v>341</v>
      </c>
      <c r="D186" s="173" t="s">
        <v>133</v>
      </c>
      <c r="E186" s="174" t="s">
        <v>342</v>
      </c>
      <c r="F186" s="175" t="s">
        <v>343</v>
      </c>
      <c r="G186" s="176" t="s">
        <v>189</v>
      </c>
      <c r="H186" s="177">
        <v>35.659999999999997</v>
      </c>
      <c r="I186" s="178"/>
      <c r="J186" s="179">
        <f>ROUND(I186*H186,2)</f>
        <v>0</v>
      </c>
      <c r="K186" s="175" t="s">
        <v>5</v>
      </c>
      <c r="L186" s="41"/>
      <c r="M186" s="180" t="s">
        <v>5</v>
      </c>
      <c r="N186" s="181" t="s">
        <v>45</v>
      </c>
      <c r="O186" s="42"/>
      <c r="P186" s="182">
        <f>O186*H186</f>
        <v>0</v>
      </c>
      <c r="Q186" s="182">
        <v>3.2000000000000003E-4</v>
      </c>
      <c r="R186" s="182">
        <f>Q186*H186</f>
        <v>1.14112E-2</v>
      </c>
      <c r="S186" s="182">
        <v>0</v>
      </c>
      <c r="T186" s="183">
        <f>S186*H186</f>
        <v>0</v>
      </c>
      <c r="AR186" s="23" t="s">
        <v>220</v>
      </c>
      <c r="AT186" s="23" t="s">
        <v>133</v>
      </c>
      <c r="AU186" s="23" t="s">
        <v>84</v>
      </c>
      <c r="AY186" s="23" t="s">
        <v>130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23" t="s">
        <v>79</v>
      </c>
      <c r="BK186" s="184">
        <f>ROUND(I186*H186,2)</f>
        <v>0</v>
      </c>
      <c r="BL186" s="23" t="s">
        <v>220</v>
      </c>
      <c r="BM186" s="23" t="s">
        <v>344</v>
      </c>
    </row>
    <row r="187" spans="2:65" s="12" customFormat="1">
      <c r="B187" s="193"/>
      <c r="D187" s="186" t="s">
        <v>140</v>
      </c>
      <c r="E187" s="194" t="s">
        <v>5</v>
      </c>
      <c r="F187" s="195" t="s">
        <v>345</v>
      </c>
      <c r="H187" s="196">
        <v>18.72</v>
      </c>
      <c r="I187" s="197"/>
      <c r="L187" s="193"/>
      <c r="M187" s="198"/>
      <c r="N187" s="199"/>
      <c r="O187" s="199"/>
      <c r="P187" s="199"/>
      <c r="Q187" s="199"/>
      <c r="R187" s="199"/>
      <c r="S187" s="199"/>
      <c r="T187" s="200"/>
      <c r="AT187" s="194" t="s">
        <v>140</v>
      </c>
      <c r="AU187" s="194" t="s">
        <v>84</v>
      </c>
      <c r="AV187" s="12" t="s">
        <v>84</v>
      </c>
      <c r="AW187" s="12" t="s">
        <v>38</v>
      </c>
      <c r="AX187" s="12" t="s">
        <v>74</v>
      </c>
      <c r="AY187" s="194" t="s">
        <v>130</v>
      </c>
    </row>
    <row r="188" spans="2:65" s="12" customFormat="1">
      <c r="B188" s="193"/>
      <c r="D188" s="186" t="s">
        <v>140</v>
      </c>
      <c r="E188" s="194" t="s">
        <v>5</v>
      </c>
      <c r="F188" s="195" t="s">
        <v>346</v>
      </c>
      <c r="H188" s="196">
        <v>12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140</v>
      </c>
      <c r="AU188" s="194" t="s">
        <v>84</v>
      </c>
      <c r="AV188" s="12" t="s">
        <v>84</v>
      </c>
      <c r="AW188" s="12" t="s">
        <v>38</v>
      </c>
      <c r="AX188" s="12" t="s">
        <v>74</v>
      </c>
      <c r="AY188" s="194" t="s">
        <v>130</v>
      </c>
    </row>
    <row r="189" spans="2:65" s="12" customFormat="1">
      <c r="B189" s="193"/>
      <c r="D189" s="186" t="s">
        <v>140</v>
      </c>
      <c r="E189" s="194" t="s">
        <v>5</v>
      </c>
      <c r="F189" s="195" t="s">
        <v>347</v>
      </c>
      <c r="H189" s="196">
        <v>4.9400000000000004</v>
      </c>
      <c r="I189" s="197"/>
      <c r="L189" s="193"/>
      <c r="M189" s="198"/>
      <c r="N189" s="199"/>
      <c r="O189" s="199"/>
      <c r="P189" s="199"/>
      <c r="Q189" s="199"/>
      <c r="R189" s="199"/>
      <c r="S189" s="199"/>
      <c r="T189" s="200"/>
      <c r="AT189" s="194" t="s">
        <v>140</v>
      </c>
      <c r="AU189" s="194" t="s">
        <v>84</v>
      </c>
      <c r="AV189" s="12" t="s">
        <v>84</v>
      </c>
      <c r="AW189" s="12" t="s">
        <v>38</v>
      </c>
      <c r="AX189" s="12" t="s">
        <v>74</v>
      </c>
      <c r="AY189" s="194" t="s">
        <v>130</v>
      </c>
    </row>
    <row r="190" spans="2:65" s="13" customFormat="1">
      <c r="B190" s="201"/>
      <c r="D190" s="186" t="s">
        <v>140</v>
      </c>
      <c r="E190" s="202" t="s">
        <v>5</v>
      </c>
      <c r="F190" s="203" t="s">
        <v>169</v>
      </c>
      <c r="H190" s="204">
        <v>35.659999999999997</v>
      </c>
      <c r="I190" s="205"/>
      <c r="L190" s="201"/>
      <c r="M190" s="206"/>
      <c r="N190" s="207"/>
      <c r="O190" s="207"/>
      <c r="P190" s="207"/>
      <c r="Q190" s="207"/>
      <c r="R190" s="207"/>
      <c r="S190" s="207"/>
      <c r="T190" s="208"/>
      <c r="AT190" s="202" t="s">
        <v>140</v>
      </c>
      <c r="AU190" s="202" t="s">
        <v>84</v>
      </c>
      <c r="AV190" s="13" t="s">
        <v>138</v>
      </c>
      <c r="AW190" s="13" t="s">
        <v>38</v>
      </c>
      <c r="AX190" s="13" t="s">
        <v>79</v>
      </c>
      <c r="AY190" s="202" t="s">
        <v>130</v>
      </c>
    </row>
    <row r="191" spans="2:65" s="1" customFormat="1" ht="16.5" customHeight="1">
      <c r="B191" s="172"/>
      <c r="C191" s="173" t="s">
        <v>348</v>
      </c>
      <c r="D191" s="173" t="s">
        <v>133</v>
      </c>
      <c r="E191" s="174" t="s">
        <v>349</v>
      </c>
      <c r="F191" s="175" t="s">
        <v>350</v>
      </c>
      <c r="G191" s="176" t="s">
        <v>151</v>
      </c>
      <c r="H191" s="177">
        <v>10</v>
      </c>
      <c r="I191" s="178"/>
      <c r="J191" s="179">
        <f>ROUND(I191*H191,2)</f>
        <v>0</v>
      </c>
      <c r="K191" s="175" t="s">
        <v>5</v>
      </c>
      <c r="L191" s="41"/>
      <c r="M191" s="180" t="s">
        <v>5</v>
      </c>
      <c r="N191" s="181" t="s">
        <v>45</v>
      </c>
      <c r="O191" s="42"/>
      <c r="P191" s="182">
        <f>O191*H191</f>
        <v>0</v>
      </c>
      <c r="Q191" s="182">
        <v>4.2999999999999999E-4</v>
      </c>
      <c r="R191" s="182">
        <f>Q191*H191</f>
        <v>4.3E-3</v>
      </c>
      <c r="S191" s="182">
        <v>0</v>
      </c>
      <c r="T191" s="183">
        <f>S191*H191</f>
        <v>0</v>
      </c>
      <c r="AR191" s="23" t="s">
        <v>220</v>
      </c>
      <c r="AT191" s="23" t="s">
        <v>133</v>
      </c>
      <c r="AU191" s="23" t="s">
        <v>84</v>
      </c>
      <c r="AY191" s="23" t="s">
        <v>130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23" t="s">
        <v>79</v>
      </c>
      <c r="BK191" s="184">
        <f>ROUND(I191*H191,2)</f>
        <v>0</v>
      </c>
      <c r="BL191" s="23" t="s">
        <v>220</v>
      </c>
      <c r="BM191" s="23" t="s">
        <v>351</v>
      </c>
    </row>
    <row r="192" spans="2:65" s="12" customFormat="1">
      <c r="B192" s="193"/>
      <c r="D192" s="186" t="s">
        <v>140</v>
      </c>
      <c r="E192" s="194" t="s">
        <v>5</v>
      </c>
      <c r="F192" s="195" t="s">
        <v>352</v>
      </c>
      <c r="H192" s="196">
        <v>6</v>
      </c>
      <c r="I192" s="197"/>
      <c r="L192" s="193"/>
      <c r="M192" s="198"/>
      <c r="N192" s="199"/>
      <c r="O192" s="199"/>
      <c r="P192" s="199"/>
      <c r="Q192" s="199"/>
      <c r="R192" s="199"/>
      <c r="S192" s="199"/>
      <c r="T192" s="200"/>
      <c r="AT192" s="194" t="s">
        <v>140</v>
      </c>
      <c r="AU192" s="194" t="s">
        <v>84</v>
      </c>
      <c r="AV192" s="12" t="s">
        <v>84</v>
      </c>
      <c r="AW192" s="12" t="s">
        <v>38</v>
      </c>
      <c r="AX192" s="12" t="s">
        <v>74</v>
      </c>
      <c r="AY192" s="194" t="s">
        <v>130</v>
      </c>
    </row>
    <row r="193" spans="2:65" s="12" customFormat="1">
      <c r="B193" s="193"/>
      <c r="D193" s="186" t="s">
        <v>140</v>
      </c>
      <c r="E193" s="194" t="s">
        <v>5</v>
      </c>
      <c r="F193" s="195" t="s">
        <v>353</v>
      </c>
      <c r="H193" s="196">
        <v>4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140</v>
      </c>
      <c r="AU193" s="194" t="s">
        <v>84</v>
      </c>
      <c r="AV193" s="12" t="s">
        <v>84</v>
      </c>
      <c r="AW193" s="12" t="s">
        <v>38</v>
      </c>
      <c r="AX193" s="12" t="s">
        <v>74</v>
      </c>
      <c r="AY193" s="194" t="s">
        <v>130</v>
      </c>
    </row>
    <row r="194" spans="2:65" s="13" customFormat="1">
      <c r="B194" s="201"/>
      <c r="D194" s="186" t="s">
        <v>140</v>
      </c>
      <c r="E194" s="202" t="s">
        <v>5</v>
      </c>
      <c r="F194" s="203" t="s">
        <v>169</v>
      </c>
      <c r="H194" s="204">
        <v>10</v>
      </c>
      <c r="I194" s="205"/>
      <c r="L194" s="201"/>
      <c r="M194" s="206"/>
      <c r="N194" s="207"/>
      <c r="O194" s="207"/>
      <c r="P194" s="207"/>
      <c r="Q194" s="207"/>
      <c r="R194" s="207"/>
      <c r="S194" s="207"/>
      <c r="T194" s="208"/>
      <c r="AT194" s="202" t="s">
        <v>140</v>
      </c>
      <c r="AU194" s="202" t="s">
        <v>84</v>
      </c>
      <c r="AV194" s="13" t="s">
        <v>138</v>
      </c>
      <c r="AW194" s="13" t="s">
        <v>38</v>
      </c>
      <c r="AX194" s="13" t="s">
        <v>79</v>
      </c>
      <c r="AY194" s="202" t="s">
        <v>130</v>
      </c>
    </row>
    <row r="195" spans="2:65" s="1" customFormat="1" ht="25.5" customHeight="1">
      <c r="B195" s="172"/>
      <c r="C195" s="173" t="s">
        <v>354</v>
      </c>
      <c r="D195" s="173" t="s">
        <v>133</v>
      </c>
      <c r="E195" s="174" t="s">
        <v>355</v>
      </c>
      <c r="F195" s="175" t="s">
        <v>356</v>
      </c>
      <c r="G195" s="176" t="s">
        <v>357</v>
      </c>
      <c r="H195" s="219"/>
      <c r="I195" s="178"/>
      <c r="J195" s="179">
        <f>ROUND(I195*H195,2)</f>
        <v>0</v>
      </c>
      <c r="K195" s="175" t="s">
        <v>137</v>
      </c>
      <c r="L195" s="41"/>
      <c r="M195" s="180" t="s">
        <v>5</v>
      </c>
      <c r="N195" s="181" t="s">
        <v>45</v>
      </c>
      <c r="O195" s="42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AR195" s="23" t="s">
        <v>220</v>
      </c>
      <c r="AT195" s="23" t="s">
        <v>133</v>
      </c>
      <c r="AU195" s="23" t="s">
        <v>84</v>
      </c>
      <c r="AY195" s="23" t="s">
        <v>130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23" t="s">
        <v>79</v>
      </c>
      <c r="BK195" s="184">
        <f>ROUND(I195*H195,2)</f>
        <v>0</v>
      </c>
      <c r="BL195" s="23" t="s">
        <v>220</v>
      </c>
      <c r="BM195" s="23" t="s">
        <v>358</v>
      </c>
    </row>
    <row r="196" spans="2:65" s="10" customFormat="1" ht="29.85" customHeight="1">
      <c r="B196" s="159"/>
      <c r="D196" s="160" t="s">
        <v>73</v>
      </c>
      <c r="E196" s="170" t="s">
        <v>359</v>
      </c>
      <c r="F196" s="170" t="s">
        <v>360</v>
      </c>
      <c r="I196" s="162"/>
      <c r="J196" s="171">
        <f>BK196</f>
        <v>0</v>
      </c>
      <c r="L196" s="159"/>
      <c r="M196" s="164"/>
      <c r="N196" s="165"/>
      <c r="O196" s="165"/>
      <c r="P196" s="166">
        <f>SUM(P197:P205)</f>
        <v>0</v>
      </c>
      <c r="Q196" s="165"/>
      <c r="R196" s="166">
        <f>SUM(R197:R205)</f>
        <v>7.1288100000000007E-2</v>
      </c>
      <c r="S196" s="165"/>
      <c r="T196" s="167">
        <f>SUM(T197:T205)</f>
        <v>0</v>
      </c>
      <c r="AR196" s="160" t="s">
        <v>84</v>
      </c>
      <c r="AT196" s="168" t="s">
        <v>73</v>
      </c>
      <c r="AU196" s="168" t="s">
        <v>79</v>
      </c>
      <c r="AY196" s="160" t="s">
        <v>130</v>
      </c>
      <c r="BK196" s="169">
        <f>SUM(BK197:BK205)</f>
        <v>0</v>
      </c>
    </row>
    <row r="197" spans="2:65" s="1" customFormat="1" ht="25.5" customHeight="1">
      <c r="B197" s="172"/>
      <c r="C197" s="173" t="s">
        <v>361</v>
      </c>
      <c r="D197" s="173" t="s">
        <v>133</v>
      </c>
      <c r="E197" s="174" t="s">
        <v>362</v>
      </c>
      <c r="F197" s="175" t="s">
        <v>363</v>
      </c>
      <c r="G197" s="176" t="s">
        <v>147</v>
      </c>
      <c r="H197" s="177">
        <v>18.27</v>
      </c>
      <c r="I197" s="178"/>
      <c r="J197" s="179">
        <f>ROUND(I197*H197,2)</f>
        <v>0</v>
      </c>
      <c r="K197" s="175" t="s">
        <v>137</v>
      </c>
      <c r="L197" s="41"/>
      <c r="M197" s="180" t="s">
        <v>5</v>
      </c>
      <c r="N197" s="181" t="s">
        <v>45</v>
      </c>
      <c r="O197" s="42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AR197" s="23" t="s">
        <v>220</v>
      </c>
      <c r="AT197" s="23" t="s">
        <v>133</v>
      </c>
      <c r="AU197" s="23" t="s">
        <v>84</v>
      </c>
      <c r="AY197" s="23" t="s">
        <v>130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23" t="s">
        <v>79</v>
      </c>
      <c r="BK197" s="184">
        <f>ROUND(I197*H197,2)</f>
        <v>0</v>
      </c>
      <c r="BL197" s="23" t="s">
        <v>220</v>
      </c>
      <c r="BM197" s="23" t="s">
        <v>364</v>
      </c>
    </row>
    <row r="198" spans="2:65" s="12" customFormat="1">
      <c r="B198" s="193"/>
      <c r="D198" s="186" t="s">
        <v>140</v>
      </c>
      <c r="E198" s="194" t="s">
        <v>5</v>
      </c>
      <c r="F198" s="195" t="s">
        <v>365</v>
      </c>
      <c r="H198" s="196">
        <v>18.27</v>
      </c>
      <c r="I198" s="197"/>
      <c r="L198" s="193"/>
      <c r="M198" s="198"/>
      <c r="N198" s="199"/>
      <c r="O198" s="199"/>
      <c r="P198" s="199"/>
      <c r="Q198" s="199"/>
      <c r="R198" s="199"/>
      <c r="S198" s="199"/>
      <c r="T198" s="200"/>
      <c r="AT198" s="194" t="s">
        <v>140</v>
      </c>
      <c r="AU198" s="194" t="s">
        <v>84</v>
      </c>
      <c r="AV198" s="12" t="s">
        <v>84</v>
      </c>
      <c r="AW198" s="12" t="s">
        <v>38</v>
      </c>
      <c r="AX198" s="12" t="s">
        <v>79</v>
      </c>
      <c r="AY198" s="194" t="s">
        <v>130</v>
      </c>
    </row>
    <row r="199" spans="2:65" s="1" customFormat="1" ht="16.5" customHeight="1">
      <c r="B199" s="172"/>
      <c r="C199" s="209" t="s">
        <v>366</v>
      </c>
      <c r="D199" s="209" t="s">
        <v>313</v>
      </c>
      <c r="E199" s="210" t="s">
        <v>367</v>
      </c>
      <c r="F199" s="211" t="s">
        <v>368</v>
      </c>
      <c r="G199" s="212" t="s">
        <v>147</v>
      </c>
      <c r="H199" s="213">
        <v>18.635000000000002</v>
      </c>
      <c r="I199" s="214"/>
      <c r="J199" s="215">
        <f>ROUND(I199*H199,2)</f>
        <v>0</v>
      </c>
      <c r="K199" s="211" t="s">
        <v>137</v>
      </c>
      <c r="L199" s="216"/>
      <c r="M199" s="217" t="s">
        <v>5</v>
      </c>
      <c r="N199" s="218" t="s">
        <v>45</v>
      </c>
      <c r="O199" s="42"/>
      <c r="P199" s="182">
        <f>O199*H199</f>
        <v>0</v>
      </c>
      <c r="Q199" s="182">
        <v>3.5999999999999999E-3</v>
      </c>
      <c r="R199" s="182">
        <f>Q199*H199</f>
        <v>6.7086000000000007E-2</v>
      </c>
      <c r="S199" s="182">
        <v>0</v>
      </c>
      <c r="T199" s="183">
        <f>S199*H199</f>
        <v>0</v>
      </c>
      <c r="AR199" s="23" t="s">
        <v>298</v>
      </c>
      <c r="AT199" s="23" t="s">
        <v>313</v>
      </c>
      <c r="AU199" s="23" t="s">
        <v>84</v>
      </c>
      <c r="AY199" s="23" t="s">
        <v>130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3" t="s">
        <v>79</v>
      </c>
      <c r="BK199" s="184">
        <f>ROUND(I199*H199,2)</f>
        <v>0</v>
      </c>
      <c r="BL199" s="23" t="s">
        <v>220</v>
      </c>
      <c r="BM199" s="23" t="s">
        <v>369</v>
      </c>
    </row>
    <row r="200" spans="2:65" s="12" customFormat="1">
      <c r="B200" s="193"/>
      <c r="D200" s="186" t="s">
        <v>140</v>
      </c>
      <c r="F200" s="195" t="s">
        <v>370</v>
      </c>
      <c r="H200" s="196">
        <v>18.635000000000002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140</v>
      </c>
      <c r="AU200" s="194" t="s">
        <v>84</v>
      </c>
      <c r="AV200" s="12" t="s">
        <v>84</v>
      </c>
      <c r="AW200" s="12" t="s">
        <v>6</v>
      </c>
      <c r="AX200" s="12" t="s">
        <v>79</v>
      </c>
      <c r="AY200" s="194" t="s">
        <v>130</v>
      </c>
    </row>
    <row r="201" spans="2:65" s="1" customFormat="1" ht="25.5" customHeight="1">
      <c r="B201" s="172"/>
      <c r="C201" s="173" t="s">
        <v>371</v>
      </c>
      <c r="D201" s="173" t="s">
        <v>133</v>
      </c>
      <c r="E201" s="174" t="s">
        <v>372</v>
      </c>
      <c r="F201" s="175" t="s">
        <v>373</v>
      </c>
      <c r="G201" s="176" t="s">
        <v>147</v>
      </c>
      <c r="H201" s="177">
        <v>18.27</v>
      </c>
      <c r="I201" s="178"/>
      <c r="J201" s="179">
        <f>ROUND(I201*H201,2)</f>
        <v>0</v>
      </c>
      <c r="K201" s="175" t="s">
        <v>137</v>
      </c>
      <c r="L201" s="41"/>
      <c r="M201" s="180" t="s">
        <v>5</v>
      </c>
      <c r="N201" s="181" t="s">
        <v>45</v>
      </c>
      <c r="O201" s="42"/>
      <c r="P201" s="182">
        <f>O201*H201</f>
        <v>0</v>
      </c>
      <c r="Q201" s="182">
        <v>1.0000000000000001E-5</v>
      </c>
      <c r="R201" s="182">
        <f>Q201*H201</f>
        <v>1.8270000000000002E-4</v>
      </c>
      <c r="S201" s="182">
        <v>0</v>
      </c>
      <c r="T201" s="183">
        <f>S201*H201</f>
        <v>0</v>
      </c>
      <c r="AR201" s="23" t="s">
        <v>220</v>
      </c>
      <c r="AT201" s="23" t="s">
        <v>133</v>
      </c>
      <c r="AU201" s="23" t="s">
        <v>84</v>
      </c>
      <c r="AY201" s="23" t="s">
        <v>130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23" t="s">
        <v>79</v>
      </c>
      <c r="BK201" s="184">
        <f>ROUND(I201*H201,2)</f>
        <v>0</v>
      </c>
      <c r="BL201" s="23" t="s">
        <v>220</v>
      </c>
      <c r="BM201" s="23" t="s">
        <v>374</v>
      </c>
    </row>
    <row r="202" spans="2:65" s="12" customFormat="1">
      <c r="B202" s="193"/>
      <c r="D202" s="186" t="s">
        <v>140</v>
      </c>
      <c r="E202" s="194" t="s">
        <v>5</v>
      </c>
      <c r="F202" s="195" t="s">
        <v>365</v>
      </c>
      <c r="H202" s="196">
        <v>18.27</v>
      </c>
      <c r="I202" s="197"/>
      <c r="L202" s="193"/>
      <c r="M202" s="198"/>
      <c r="N202" s="199"/>
      <c r="O202" s="199"/>
      <c r="P202" s="199"/>
      <c r="Q202" s="199"/>
      <c r="R202" s="199"/>
      <c r="S202" s="199"/>
      <c r="T202" s="200"/>
      <c r="AT202" s="194" t="s">
        <v>140</v>
      </c>
      <c r="AU202" s="194" t="s">
        <v>84</v>
      </c>
      <c r="AV202" s="12" t="s">
        <v>84</v>
      </c>
      <c r="AW202" s="12" t="s">
        <v>38</v>
      </c>
      <c r="AX202" s="12" t="s">
        <v>79</v>
      </c>
      <c r="AY202" s="194" t="s">
        <v>130</v>
      </c>
    </row>
    <row r="203" spans="2:65" s="1" customFormat="1" ht="16.5" customHeight="1">
      <c r="B203" s="172"/>
      <c r="C203" s="209" t="s">
        <v>375</v>
      </c>
      <c r="D203" s="209" t="s">
        <v>313</v>
      </c>
      <c r="E203" s="210" t="s">
        <v>376</v>
      </c>
      <c r="F203" s="211" t="s">
        <v>377</v>
      </c>
      <c r="G203" s="212" t="s">
        <v>147</v>
      </c>
      <c r="H203" s="213">
        <v>20.097000000000001</v>
      </c>
      <c r="I203" s="214"/>
      <c r="J203" s="215">
        <f>ROUND(I203*H203,2)</f>
        <v>0</v>
      </c>
      <c r="K203" s="211" t="s">
        <v>137</v>
      </c>
      <c r="L203" s="216"/>
      <c r="M203" s="217" t="s">
        <v>5</v>
      </c>
      <c r="N203" s="218" t="s">
        <v>45</v>
      </c>
      <c r="O203" s="42"/>
      <c r="P203" s="182">
        <f>O203*H203</f>
        <v>0</v>
      </c>
      <c r="Q203" s="182">
        <v>2.0000000000000001E-4</v>
      </c>
      <c r="R203" s="182">
        <f>Q203*H203</f>
        <v>4.0194000000000002E-3</v>
      </c>
      <c r="S203" s="182">
        <v>0</v>
      </c>
      <c r="T203" s="183">
        <f>S203*H203</f>
        <v>0</v>
      </c>
      <c r="AR203" s="23" t="s">
        <v>298</v>
      </c>
      <c r="AT203" s="23" t="s">
        <v>313</v>
      </c>
      <c r="AU203" s="23" t="s">
        <v>84</v>
      </c>
      <c r="AY203" s="23" t="s">
        <v>130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23" t="s">
        <v>79</v>
      </c>
      <c r="BK203" s="184">
        <f>ROUND(I203*H203,2)</f>
        <v>0</v>
      </c>
      <c r="BL203" s="23" t="s">
        <v>220</v>
      </c>
      <c r="BM203" s="23" t="s">
        <v>378</v>
      </c>
    </row>
    <row r="204" spans="2:65" s="12" customFormat="1">
      <c r="B204" s="193"/>
      <c r="D204" s="186" t="s">
        <v>140</v>
      </c>
      <c r="F204" s="195" t="s">
        <v>379</v>
      </c>
      <c r="H204" s="196">
        <v>20.097000000000001</v>
      </c>
      <c r="I204" s="197"/>
      <c r="L204" s="193"/>
      <c r="M204" s="198"/>
      <c r="N204" s="199"/>
      <c r="O204" s="199"/>
      <c r="P204" s="199"/>
      <c r="Q204" s="199"/>
      <c r="R204" s="199"/>
      <c r="S204" s="199"/>
      <c r="T204" s="200"/>
      <c r="AT204" s="194" t="s">
        <v>140</v>
      </c>
      <c r="AU204" s="194" t="s">
        <v>84</v>
      </c>
      <c r="AV204" s="12" t="s">
        <v>84</v>
      </c>
      <c r="AW204" s="12" t="s">
        <v>6</v>
      </c>
      <c r="AX204" s="12" t="s">
        <v>79</v>
      </c>
      <c r="AY204" s="194" t="s">
        <v>130</v>
      </c>
    </row>
    <row r="205" spans="2:65" s="1" customFormat="1" ht="16.5" customHeight="1">
      <c r="B205" s="172"/>
      <c r="C205" s="173" t="s">
        <v>380</v>
      </c>
      <c r="D205" s="173" t="s">
        <v>133</v>
      </c>
      <c r="E205" s="174" t="s">
        <v>381</v>
      </c>
      <c r="F205" s="175" t="s">
        <v>382</v>
      </c>
      <c r="G205" s="176" t="s">
        <v>357</v>
      </c>
      <c r="H205" s="219"/>
      <c r="I205" s="178"/>
      <c r="J205" s="179">
        <f>ROUND(I205*H205,2)</f>
        <v>0</v>
      </c>
      <c r="K205" s="175" t="s">
        <v>137</v>
      </c>
      <c r="L205" s="41"/>
      <c r="M205" s="180" t="s">
        <v>5</v>
      </c>
      <c r="N205" s="181" t="s">
        <v>45</v>
      </c>
      <c r="O205" s="42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AR205" s="23" t="s">
        <v>220</v>
      </c>
      <c r="AT205" s="23" t="s">
        <v>133</v>
      </c>
      <c r="AU205" s="23" t="s">
        <v>84</v>
      </c>
      <c r="AY205" s="23" t="s">
        <v>130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23" t="s">
        <v>79</v>
      </c>
      <c r="BK205" s="184">
        <f>ROUND(I205*H205,2)</f>
        <v>0</v>
      </c>
      <c r="BL205" s="23" t="s">
        <v>220</v>
      </c>
      <c r="BM205" s="23" t="s">
        <v>383</v>
      </c>
    </row>
    <row r="206" spans="2:65" s="10" customFormat="1" ht="29.85" customHeight="1">
      <c r="B206" s="159"/>
      <c r="D206" s="160" t="s">
        <v>73</v>
      </c>
      <c r="E206" s="170" t="s">
        <v>384</v>
      </c>
      <c r="F206" s="170" t="s">
        <v>385</v>
      </c>
      <c r="I206" s="162"/>
      <c r="J206" s="171">
        <f>BK206</f>
        <v>0</v>
      </c>
      <c r="L206" s="159"/>
      <c r="M206" s="164"/>
      <c r="N206" s="165"/>
      <c r="O206" s="165"/>
      <c r="P206" s="166">
        <f>SUM(P207:P208)</f>
        <v>0</v>
      </c>
      <c r="Q206" s="165"/>
      <c r="R206" s="166">
        <f>SUM(R207:R208)</f>
        <v>0</v>
      </c>
      <c r="S206" s="165"/>
      <c r="T206" s="167">
        <f>SUM(T207:T208)</f>
        <v>0</v>
      </c>
      <c r="AR206" s="160" t="s">
        <v>84</v>
      </c>
      <c r="AT206" s="168" t="s">
        <v>73</v>
      </c>
      <c r="AU206" s="168" t="s">
        <v>79</v>
      </c>
      <c r="AY206" s="160" t="s">
        <v>130</v>
      </c>
      <c r="BK206" s="169">
        <f>SUM(BK207:BK208)</f>
        <v>0</v>
      </c>
    </row>
    <row r="207" spans="2:65" s="1" customFormat="1" ht="16.5" customHeight="1">
      <c r="B207" s="172"/>
      <c r="C207" s="173" t="s">
        <v>386</v>
      </c>
      <c r="D207" s="173" t="s">
        <v>133</v>
      </c>
      <c r="E207" s="174" t="s">
        <v>387</v>
      </c>
      <c r="F207" s="175" t="s">
        <v>388</v>
      </c>
      <c r="G207" s="176" t="s">
        <v>233</v>
      </c>
      <c r="H207" s="177">
        <v>1</v>
      </c>
      <c r="I207" s="179">
        <f>ZTI!J15</f>
        <v>0</v>
      </c>
      <c r="J207" s="179">
        <f>ROUND(I207*H207,2)</f>
        <v>0</v>
      </c>
      <c r="K207" s="175" t="s">
        <v>5</v>
      </c>
      <c r="L207" s="41"/>
      <c r="M207" s="180" t="s">
        <v>5</v>
      </c>
      <c r="N207" s="181" t="s">
        <v>45</v>
      </c>
      <c r="O207" s="42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AR207" s="23" t="s">
        <v>220</v>
      </c>
      <c r="AT207" s="23" t="s">
        <v>133</v>
      </c>
      <c r="AU207" s="23" t="s">
        <v>84</v>
      </c>
      <c r="AY207" s="23" t="s">
        <v>130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23" t="s">
        <v>79</v>
      </c>
      <c r="BK207" s="184">
        <f>ROUND(I207*H207,2)</f>
        <v>0</v>
      </c>
      <c r="BL207" s="23" t="s">
        <v>220</v>
      </c>
      <c r="BM207" s="23" t="s">
        <v>389</v>
      </c>
    </row>
    <row r="208" spans="2:65" s="1" customFormat="1" ht="16.5" customHeight="1">
      <c r="B208" s="172"/>
      <c r="C208" s="173" t="s">
        <v>390</v>
      </c>
      <c r="D208" s="173" t="s">
        <v>133</v>
      </c>
      <c r="E208" s="174" t="s">
        <v>391</v>
      </c>
      <c r="F208" s="175" t="s">
        <v>392</v>
      </c>
      <c r="G208" s="176" t="s">
        <v>233</v>
      </c>
      <c r="H208" s="177">
        <v>1</v>
      </c>
      <c r="I208" s="178"/>
      <c r="J208" s="179">
        <f>ROUND(I208*H208,2)</f>
        <v>0</v>
      </c>
      <c r="K208" s="175" t="s">
        <v>5</v>
      </c>
      <c r="L208" s="41"/>
      <c r="M208" s="180" t="s">
        <v>5</v>
      </c>
      <c r="N208" s="181" t="s">
        <v>45</v>
      </c>
      <c r="O208" s="42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AR208" s="23" t="s">
        <v>220</v>
      </c>
      <c r="AT208" s="23" t="s">
        <v>133</v>
      </c>
      <c r="AU208" s="23" t="s">
        <v>84</v>
      </c>
      <c r="AY208" s="23" t="s">
        <v>130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23" t="s">
        <v>79</v>
      </c>
      <c r="BK208" s="184">
        <f>ROUND(I208*H208,2)</f>
        <v>0</v>
      </c>
      <c r="BL208" s="23" t="s">
        <v>220</v>
      </c>
      <c r="BM208" s="23" t="s">
        <v>393</v>
      </c>
    </row>
    <row r="209" spans="2:65" s="10" customFormat="1" ht="29.85" customHeight="1">
      <c r="B209" s="159"/>
      <c r="D209" s="160" t="s">
        <v>73</v>
      </c>
      <c r="E209" s="170" t="s">
        <v>394</v>
      </c>
      <c r="F209" s="170" t="s">
        <v>395</v>
      </c>
      <c r="I209" s="162"/>
      <c r="J209" s="171">
        <f>BK209</f>
        <v>0</v>
      </c>
      <c r="L209" s="159"/>
      <c r="M209" s="164"/>
      <c r="N209" s="165"/>
      <c r="O209" s="165"/>
      <c r="P209" s="166">
        <f>SUM(P210:P213)</f>
        <v>0</v>
      </c>
      <c r="Q209" s="165"/>
      <c r="R209" s="166">
        <f>SUM(R210:R213)</f>
        <v>1.21E-2</v>
      </c>
      <c r="S209" s="165"/>
      <c r="T209" s="167">
        <f>SUM(T210:T213)</f>
        <v>0</v>
      </c>
      <c r="AR209" s="160" t="s">
        <v>84</v>
      </c>
      <c r="AT209" s="168" t="s">
        <v>73</v>
      </c>
      <c r="AU209" s="168" t="s">
        <v>79</v>
      </c>
      <c r="AY209" s="160" t="s">
        <v>130</v>
      </c>
      <c r="BK209" s="169">
        <f>SUM(BK210:BK213)</f>
        <v>0</v>
      </c>
    </row>
    <row r="210" spans="2:65" s="1" customFormat="1" ht="16.5" customHeight="1">
      <c r="B210" s="172"/>
      <c r="C210" s="173" t="s">
        <v>396</v>
      </c>
      <c r="D210" s="173" t="s">
        <v>133</v>
      </c>
      <c r="E210" s="174" t="s">
        <v>397</v>
      </c>
      <c r="F210" s="175" t="s">
        <v>398</v>
      </c>
      <c r="G210" s="176" t="s">
        <v>151</v>
      </c>
      <c r="H210" s="177">
        <v>70</v>
      </c>
      <c r="I210" s="178"/>
      <c r="J210" s="179">
        <f>ROUND(I210*H210,2)</f>
        <v>0</v>
      </c>
      <c r="K210" s="175" t="s">
        <v>5</v>
      </c>
      <c r="L210" s="41"/>
      <c r="M210" s="180" t="s">
        <v>5</v>
      </c>
      <c r="N210" s="181" t="s">
        <v>45</v>
      </c>
      <c r="O210" s="42"/>
      <c r="P210" s="182">
        <f>O210*H210</f>
        <v>0</v>
      </c>
      <c r="Q210" s="182">
        <v>3.0000000000000001E-5</v>
      </c>
      <c r="R210" s="182">
        <f>Q210*H210</f>
        <v>2.0999999999999999E-3</v>
      </c>
      <c r="S210" s="182">
        <v>0</v>
      </c>
      <c r="T210" s="183">
        <f>S210*H210</f>
        <v>0</v>
      </c>
      <c r="AR210" s="23" t="s">
        <v>220</v>
      </c>
      <c r="AT210" s="23" t="s">
        <v>133</v>
      </c>
      <c r="AU210" s="23" t="s">
        <v>84</v>
      </c>
      <c r="AY210" s="23" t="s">
        <v>130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3" t="s">
        <v>79</v>
      </c>
      <c r="BK210" s="184">
        <f>ROUND(I210*H210,2)</f>
        <v>0</v>
      </c>
      <c r="BL210" s="23" t="s">
        <v>220</v>
      </c>
      <c r="BM210" s="23" t="s">
        <v>399</v>
      </c>
    </row>
    <row r="211" spans="2:65" s="1" customFormat="1" ht="25.5" customHeight="1">
      <c r="B211" s="172"/>
      <c r="C211" s="209" t="s">
        <v>400</v>
      </c>
      <c r="D211" s="209" t="s">
        <v>313</v>
      </c>
      <c r="E211" s="210" t="s">
        <v>401</v>
      </c>
      <c r="F211" s="211" t="s">
        <v>402</v>
      </c>
      <c r="G211" s="212" t="s">
        <v>233</v>
      </c>
      <c r="H211" s="213">
        <v>12</v>
      </c>
      <c r="I211" s="214"/>
      <c r="J211" s="215">
        <f>ROUND(I211*H211,2)</f>
        <v>0</v>
      </c>
      <c r="K211" s="211" t="s">
        <v>5</v>
      </c>
      <c r="L211" s="216"/>
      <c r="M211" s="217" t="s">
        <v>5</v>
      </c>
      <c r="N211" s="218" t="s">
        <v>45</v>
      </c>
      <c r="O211" s="42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AR211" s="23" t="s">
        <v>298</v>
      </c>
      <c r="AT211" s="23" t="s">
        <v>313</v>
      </c>
      <c r="AU211" s="23" t="s">
        <v>84</v>
      </c>
      <c r="AY211" s="23" t="s">
        <v>130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23" t="s">
        <v>79</v>
      </c>
      <c r="BK211" s="184">
        <f>ROUND(I211*H211,2)</f>
        <v>0</v>
      </c>
      <c r="BL211" s="23" t="s">
        <v>220</v>
      </c>
      <c r="BM211" s="23" t="s">
        <v>403</v>
      </c>
    </row>
    <row r="212" spans="2:65" s="1" customFormat="1" ht="25.5" customHeight="1">
      <c r="B212" s="172"/>
      <c r="C212" s="209" t="s">
        <v>404</v>
      </c>
      <c r="D212" s="209" t="s">
        <v>313</v>
      </c>
      <c r="E212" s="210" t="s">
        <v>405</v>
      </c>
      <c r="F212" s="211" t="s">
        <v>406</v>
      </c>
      <c r="G212" s="212" t="s">
        <v>233</v>
      </c>
      <c r="H212" s="213">
        <v>2</v>
      </c>
      <c r="I212" s="214"/>
      <c r="J212" s="215">
        <f>ROUND(I212*H212,2)</f>
        <v>0</v>
      </c>
      <c r="K212" s="211" t="s">
        <v>5</v>
      </c>
      <c r="L212" s="216"/>
      <c r="M212" s="217" t="s">
        <v>5</v>
      </c>
      <c r="N212" s="218" t="s">
        <v>45</v>
      </c>
      <c r="O212" s="42"/>
      <c r="P212" s="182">
        <f>O212*H212</f>
        <v>0</v>
      </c>
      <c r="Q212" s="182">
        <v>5.0000000000000001E-3</v>
      </c>
      <c r="R212" s="182">
        <f>Q212*H212</f>
        <v>0.01</v>
      </c>
      <c r="S212" s="182">
        <v>0</v>
      </c>
      <c r="T212" s="183">
        <f>S212*H212</f>
        <v>0</v>
      </c>
      <c r="AR212" s="23" t="s">
        <v>298</v>
      </c>
      <c r="AT212" s="23" t="s">
        <v>313</v>
      </c>
      <c r="AU212" s="23" t="s">
        <v>84</v>
      </c>
      <c r="AY212" s="23" t="s">
        <v>130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23" t="s">
        <v>79</v>
      </c>
      <c r="BK212" s="184">
        <f>ROUND(I212*H212,2)</f>
        <v>0</v>
      </c>
      <c r="BL212" s="23" t="s">
        <v>220</v>
      </c>
      <c r="BM212" s="23" t="s">
        <v>407</v>
      </c>
    </row>
    <row r="213" spans="2:65" s="1" customFormat="1" ht="16.5" customHeight="1">
      <c r="B213" s="172"/>
      <c r="C213" s="173" t="s">
        <v>408</v>
      </c>
      <c r="D213" s="173" t="s">
        <v>133</v>
      </c>
      <c r="E213" s="174" t="s">
        <v>409</v>
      </c>
      <c r="F213" s="175" t="s">
        <v>410</v>
      </c>
      <c r="G213" s="176" t="s">
        <v>357</v>
      </c>
      <c r="H213" s="219"/>
      <c r="I213" s="178"/>
      <c r="J213" s="179">
        <f>ROUND(I213*H213,2)</f>
        <v>0</v>
      </c>
      <c r="K213" s="175" t="s">
        <v>137</v>
      </c>
      <c r="L213" s="41"/>
      <c r="M213" s="180" t="s">
        <v>5</v>
      </c>
      <c r="N213" s="181" t="s">
        <v>45</v>
      </c>
      <c r="O213" s="42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AR213" s="23" t="s">
        <v>220</v>
      </c>
      <c r="AT213" s="23" t="s">
        <v>133</v>
      </c>
      <c r="AU213" s="23" t="s">
        <v>84</v>
      </c>
      <c r="AY213" s="23" t="s">
        <v>130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23" t="s">
        <v>79</v>
      </c>
      <c r="BK213" s="184">
        <f>ROUND(I213*H213,2)</f>
        <v>0</v>
      </c>
      <c r="BL213" s="23" t="s">
        <v>220</v>
      </c>
      <c r="BM213" s="23" t="s">
        <v>411</v>
      </c>
    </row>
    <row r="214" spans="2:65" s="10" customFormat="1" ht="29.85" customHeight="1">
      <c r="B214" s="159"/>
      <c r="D214" s="160" t="s">
        <v>73</v>
      </c>
      <c r="E214" s="170" t="s">
        <v>412</v>
      </c>
      <c r="F214" s="170" t="s">
        <v>413</v>
      </c>
      <c r="I214" s="162"/>
      <c r="J214" s="171">
        <f>BK214</f>
        <v>0</v>
      </c>
      <c r="L214" s="159"/>
      <c r="M214" s="164"/>
      <c r="N214" s="165"/>
      <c r="O214" s="165"/>
      <c r="P214" s="166">
        <f>SUM(P215:P217)</f>
        <v>0</v>
      </c>
      <c r="Q214" s="165"/>
      <c r="R214" s="166">
        <f>SUM(R215:R217)</f>
        <v>0</v>
      </c>
      <c r="S214" s="165"/>
      <c r="T214" s="167">
        <f>SUM(T215:T217)</f>
        <v>0</v>
      </c>
      <c r="AR214" s="160" t="s">
        <v>84</v>
      </c>
      <c r="AT214" s="168" t="s">
        <v>73</v>
      </c>
      <c r="AU214" s="168" t="s">
        <v>79</v>
      </c>
      <c r="AY214" s="160" t="s">
        <v>130</v>
      </c>
      <c r="BK214" s="169">
        <f>SUM(BK215:BK217)</f>
        <v>0</v>
      </c>
    </row>
    <row r="215" spans="2:65" s="1" customFormat="1" ht="16.5" customHeight="1">
      <c r="B215" s="172"/>
      <c r="C215" s="173" t="s">
        <v>414</v>
      </c>
      <c r="D215" s="173" t="s">
        <v>133</v>
      </c>
      <c r="E215" s="174" t="s">
        <v>415</v>
      </c>
      <c r="F215" s="175" t="s">
        <v>416</v>
      </c>
      <c r="G215" s="176" t="s">
        <v>417</v>
      </c>
      <c r="H215" s="177">
        <v>5</v>
      </c>
      <c r="I215" s="178"/>
      <c r="J215" s="179">
        <f>ROUND(I215*H215,2)</f>
        <v>0</v>
      </c>
      <c r="K215" s="175" t="s">
        <v>5</v>
      </c>
      <c r="L215" s="41"/>
      <c r="M215" s="180" t="s">
        <v>5</v>
      </c>
      <c r="N215" s="181" t="s">
        <v>45</v>
      </c>
      <c r="O215" s="42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AR215" s="23" t="s">
        <v>220</v>
      </c>
      <c r="AT215" s="23" t="s">
        <v>133</v>
      </c>
      <c r="AU215" s="23" t="s">
        <v>84</v>
      </c>
      <c r="AY215" s="23" t="s">
        <v>130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23" t="s">
        <v>79</v>
      </c>
      <c r="BK215" s="184">
        <f>ROUND(I215*H215,2)</f>
        <v>0</v>
      </c>
      <c r="BL215" s="23" t="s">
        <v>220</v>
      </c>
      <c r="BM215" s="23" t="s">
        <v>418</v>
      </c>
    </row>
    <row r="216" spans="2:65" s="1" customFormat="1" ht="25.5" customHeight="1">
      <c r="B216" s="172"/>
      <c r="C216" s="173" t="s">
        <v>419</v>
      </c>
      <c r="D216" s="173" t="s">
        <v>133</v>
      </c>
      <c r="E216" s="174" t="s">
        <v>420</v>
      </c>
      <c r="F216" s="175" t="s">
        <v>421</v>
      </c>
      <c r="G216" s="176" t="s">
        <v>151</v>
      </c>
      <c r="H216" s="177">
        <v>1</v>
      </c>
      <c r="I216" s="178"/>
      <c r="J216" s="179">
        <f>ROUND(I216*H216,2)</f>
        <v>0</v>
      </c>
      <c r="K216" s="175" t="s">
        <v>5</v>
      </c>
      <c r="L216" s="41"/>
      <c r="M216" s="180" t="s">
        <v>5</v>
      </c>
      <c r="N216" s="181" t="s">
        <v>45</v>
      </c>
      <c r="O216" s="42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AR216" s="23" t="s">
        <v>220</v>
      </c>
      <c r="AT216" s="23" t="s">
        <v>133</v>
      </c>
      <c r="AU216" s="23" t="s">
        <v>84</v>
      </c>
      <c r="AY216" s="23" t="s">
        <v>130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23" t="s">
        <v>79</v>
      </c>
      <c r="BK216" s="184">
        <f>ROUND(I216*H216,2)</f>
        <v>0</v>
      </c>
      <c r="BL216" s="23" t="s">
        <v>220</v>
      </c>
      <c r="BM216" s="23" t="s">
        <v>422</v>
      </c>
    </row>
    <row r="217" spans="2:65" s="1" customFormat="1" ht="16.5" customHeight="1">
      <c r="B217" s="172"/>
      <c r="C217" s="173" t="s">
        <v>423</v>
      </c>
      <c r="D217" s="173" t="s">
        <v>133</v>
      </c>
      <c r="E217" s="174" t="s">
        <v>424</v>
      </c>
      <c r="F217" s="175" t="s">
        <v>425</v>
      </c>
      <c r="G217" s="176" t="s">
        <v>417</v>
      </c>
      <c r="H217" s="177">
        <v>10</v>
      </c>
      <c r="I217" s="178"/>
      <c r="J217" s="179">
        <f>ROUND(I217*H217,2)</f>
        <v>0</v>
      </c>
      <c r="K217" s="175" t="s">
        <v>238</v>
      </c>
      <c r="L217" s="41"/>
      <c r="M217" s="180" t="s">
        <v>5</v>
      </c>
      <c r="N217" s="181" t="s">
        <v>45</v>
      </c>
      <c r="O217" s="42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AR217" s="23" t="s">
        <v>220</v>
      </c>
      <c r="AT217" s="23" t="s">
        <v>133</v>
      </c>
      <c r="AU217" s="23" t="s">
        <v>84</v>
      </c>
      <c r="AY217" s="23" t="s">
        <v>130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23" t="s">
        <v>79</v>
      </c>
      <c r="BK217" s="184">
        <f>ROUND(I217*H217,2)</f>
        <v>0</v>
      </c>
      <c r="BL217" s="23" t="s">
        <v>220</v>
      </c>
      <c r="BM217" s="23" t="s">
        <v>426</v>
      </c>
    </row>
    <row r="218" spans="2:65" s="10" customFormat="1" ht="29.85" customHeight="1">
      <c r="B218" s="159"/>
      <c r="D218" s="160" t="s">
        <v>73</v>
      </c>
      <c r="E218" s="170" t="s">
        <v>427</v>
      </c>
      <c r="F218" s="170" t="s">
        <v>428</v>
      </c>
      <c r="I218" s="162"/>
      <c r="J218" s="171">
        <f>BK218</f>
        <v>0</v>
      </c>
      <c r="L218" s="159"/>
      <c r="M218" s="164"/>
      <c r="N218" s="165"/>
      <c r="O218" s="165"/>
      <c r="P218" s="166">
        <f>SUM(P219:P220)</f>
        <v>0</v>
      </c>
      <c r="Q218" s="165"/>
      <c r="R218" s="166">
        <f>SUM(R219:R220)</f>
        <v>0</v>
      </c>
      <c r="S218" s="165"/>
      <c r="T218" s="167">
        <f>SUM(T219:T220)</f>
        <v>0</v>
      </c>
      <c r="AR218" s="160" t="s">
        <v>84</v>
      </c>
      <c r="AT218" s="168" t="s">
        <v>73</v>
      </c>
      <c r="AU218" s="168" t="s">
        <v>79</v>
      </c>
      <c r="AY218" s="160" t="s">
        <v>130</v>
      </c>
      <c r="BK218" s="169">
        <f>SUM(BK219:BK220)</f>
        <v>0</v>
      </c>
    </row>
    <row r="219" spans="2:65" s="1" customFormat="1" ht="38.25" customHeight="1">
      <c r="B219" s="172"/>
      <c r="C219" s="173" t="s">
        <v>429</v>
      </c>
      <c r="D219" s="173" t="s">
        <v>133</v>
      </c>
      <c r="E219" s="174" t="s">
        <v>430</v>
      </c>
      <c r="F219" s="175" t="s">
        <v>431</v>
      </c>
      <c r="G219" s="176" t="s">
        <v>151</v>
      </c>
      <c r="H219" s="177">
        <v>1</v>
      </c>
      <c r="I219" s="178"/>
      <c r="J219" s="179">
        <f>ROUND(I219*H219,2)</f>
        <v>0</v>
      </c>
      <c r="K219" s="175" t="s">
        <v>137</v>
      </c>
      <c r="L219" s="41"/>
      <c r="M219" s="180" t="s">
        <v>5</v>
      </c>
      <c r="N219" s="181" t="s">
        <v>45</v>
      </c>
      <c r="O219" s="42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23" t="s">
        <v>220</v>
      </c>
      <c r="AT219" s="23" t="s">
        <v>133</v>
      </c>
      <c r="AU219" s="23" t="s">
        <v>84</v>
      </c>
      <c r="AY219" s="23" t="s">
        <v>130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23" t="s">
        <v>79</v>
      </c>
      <c r="BK219" s="184">
        <f>ROUND(I219*H219,2)</f>
        <v>0</v>
      </c>
      <c r="BL219" s="23" t="s">
        <v>220</v>
      </c>
      <c r="BM219" s="23" t="s">
        <v>432</v>
      </c>
    </row>
    <row r="220" spans="2:65" s="1" customFormat="1" ht="16.5" customHeight="1">
      <c r="B220" s="172"/>
      <c r="C220" s="173" t="s">
        <v>433</v>
      </c>
      <c r="D220" s="173" t="s">
        <v>133</v>
      </c>
      <c r="E220" s="174" t="s">
        <v>434</v>
      </c>
      <c r="F220" s="175" t="s">
        <v>435</v>
      </c>
      <c r="G220" s="176" t="s">
        <v>357</v>
      </c>
      <c r="H220" s="219"/>
      <c r="I220" s="178"/>
      <c r="J220" s="179">
        <f>ROUND(I220*H220,2)</f>
        <v>0</v>
      </c>
      <c r="K220" s="175" t="s">
        <v>137</v>
      </c>
      <c r="L220" s="41"/>
      <c r="M220" s="180" t="s">
        <v>5</v>
      </c>
      <c r="N220" s="181" t="s">
        <v>45</v>
      </c>
      <c r="O220" s="42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AR220" s="23" t="s">
        <v>220</v>
      </c>
      <c r="AT220" s="23" t="s">
        <v>133</v>
      </c>
      <c r="AU220" s="23" t="s">
        <v>84</v>
      </c>
      <c r="AY220" s="23" t="s">
        <v>130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23" t="s">
        <v>79</v>
      </c>
      <c r="BK220" s="184">
        <f>ROUND(I220*H220,2)</f>
        <v>0</v>
      </c>
      <c r="BL220" s="23" t="s">
        <v>220</v>
      </c>
      <c r="BM220" s="23" t="s">
        <v>436</v>
      </c>
    </row>
    <row r="221" spans="2:65" s="10" customFormat="1" ht="29.85" customHeight="1">
      <c r="B221" s="159"/>
      <c r="D221" s="160" t="s">
        <v>73</v>
      </c>
      <c r="E221" s="170" t="s">
        <v>437</v>
      </c>
      <c r="F221" s="170" t="s">
        <v>438</v>
      </c>
      <c r="I221" s="162"/>
      <c r="J221" s="171">
        <f>BK221</f>
        <v>0</v>
      </c>
      <c r="L221" s="159"/>
      <c r="M221" s="164"/>
      <c r="N221" s="165"/>
      <c r="O221" s="165"/>
      <c r="P221" s="166">
        <f>SUM(P222:P237)</f>
        <v>0</v>
      </c>
      <c r="Q221" s="165"/>
      <c r="R221" s="166">
        <f>SUM(R222:R237)</f>
        <v>0.48410919999999996</v>
      </c>
      <c r="S221" s="165"/>
      <c r="T221" s="167">
        <f>SUM(T222:T237)</f>
        <v>0</v>
      </c>
      <c r="AR221" s="160" t="s">
        <v>84</v>
      </c>
      <c r="AT221" s="168" t="s">
        <v>73</v>
      </c>
      <c r="AU221" s="168" t="s">
        <v>79</v>
      </c>
      <c r="AY221" s="160" t="s">
        <v>130</v>
      </c>
      <c r="BK221" s="169">
        <f>SUM(BK222:BK237)</f>
        <v>0</v>
      </c>
    </row>
    <row r="222" spans="2:65" s="1" customFormat="1" ht="16.5" customHeight="1">
      <c r="B222" s="172"/>
      <c r="C222" s="173" t="s">
        <v>439</v>
      </c>
      <c r="D222" s="173" t="s">
        <v>133</v>
      </c>
      <c r="E222" s="174" t="s">
        <v>440</v>
      </c>
      <c r="F222" s="175" t="s">
        <v>441</v>
      </c>
      <c r="G222" s="176" t="s">
        <v>189</v>
      </c>
      <c r="H222" s="177">
        <v>8.6999999999999993</v>
      </c>
      <c r="I222" s="178"/>
      <c r="J222" s="179">
        <f>ROUND(I222*H222,2)</f>
        <v>0</v>
      </c>
      <c r="K222" s="175" t="s">
        <v>137</v>
      </c>
      <c r="L222" s="41"/>
      <c r="M222" s="180" t="s">
        <v>5</v>
      </c>
      <c r="N222" s="181" t="s">
        <v>45</v>
      </c>
      <c r="O222" s="42"/>
      <c r="P222" s="182">
        <f>O222*H222</f>
        <v>0</v>
      </c>
      <c r="Q222" s="182">
        <v>6.2E-4</v>
      </c>
      <c r="R222" s="182">
        <f>Q222*H222</f>
        <v>5.3939999999999995E-3</v>
      </c>
      <c r="S222" s="182">
        <v>0</v>
      </c>
      <c r="T222" s="183">
        <f>S222*H222</f>
        <v>0</v>
      </c>
      <c r="AR222" s="23" t="s">
        <v>220</v>
      </c>
      <c r="AT222" s="23" t="s">
        <v>133</v>
      </c>
      <c r="AU222" s="23" t="s">
        <v>84</v>
      </c>
      <c r="AY222" s="23" t="s">
        <v>130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23" t="s">
        <v>79</v>
      </c>
      <c r="BK222" s="184">
        <f>ROUND(I222*H222,2)</f>
        <v>0</v>
      </c>
      <c r="BL222" s="23" t="s">
        <v>220</v>
      </c>
      <c r="BM222" s="23" t="s">
        <v>442</v>
      </c>
    </row>
    <row r="223" spans="2:65" s="12" customFormat="1">
      <c r="B223" s="193"/>
      <c r="D223" s="186" t="s">
        <v>140</v>
      </c>
      <c r="E223" s="194" t="s">
        <v>5</v>
      </c>
      <c r="F223" s="195" t="s">
        <v>443</v>
      </c>
      <c r="H223" s="196">
        <v>8.6999999999999993</v>
      </c>
      <c r="I223" s="197"/>
      <c r="L223" s="193"/>
      <c r="M223" s="198"/>
      <c r="N223" s="199"/>
      <c r="O223" s="199"/>
      <c r="P223" s="199"/>
      <c r="Q223" s="199"/>
      <c r="R223" s="199"/>
      <c r="S223" s="199"/>
      <c r="T223" s="200"/>
      <c r="AT223" s="194" t="s">
        <v>140</v>
      </c>
      <c r="AU223" s="194" t="s">
        <v>84</v>
      </c>
      <c r="AV223" s="12" t="s">
        <v>84</v>
      </c>
      <c r="AW223" s="12" t="s">
        <v>38</v>
      </c>
      <c r="AX223" s="12" t="s">
        <v>79</v>
      </c>
      <c r="AY223" s="194" t="s">
        <v>130</v>
      </c>
    </row>
    <row r="224" spans="2:65" s="1" customFormat="1" ht="25.5" customHeight="1">
      <c r="B224" s="172"/>
      <c r="C224" s="209" t="s">
        <v>444</v>
      </c>
      <c r="D224" s="209" t="s">
        <v>313</v>
      </c>
      <c r="E224" s="210" t="s">
        <v>445</v>
      </c>
      <c r="F224" s="211" t="s">
        <v>446</v>
      </c>
      <c r="G224" s="212" t="s">
        <v>147</v>
      </c>
      <c r="H224" s="213">
        <v>0.95699999999999996</v>
      </c>
      <c r="I224" s="214"/>
      <c r="J224" s="215">
        <f>ROUND(I224*H224,2)</f>
        <v>0</v>
      </c>
      <c r="K224" s="211" t="s">
        <v>137</v>
      </c>
      <c r="L224" s="216"/>
      <c r="M224" s="217" t="s">
        <v>5</v>
      </c>
      <c r="N224" s="218" t="s">
        <v>45</v>
      </c>
      <c r="O224" s="42"/>
      <c r="P224" s="182">
        <f>O224*H224</f>
        <v>0</v>
      </c>
      <c r="Q224" s="182">
        <v>1.9199999999999998E-2</v>
      </c>
      <c r="R224" s="182">
        <f>Q224*H224</f>
        <v>1.8374399999999999E-2</v>
      </c>
      <c r="S224" s="182">
        <v>0</v>
      </c>
      <c r="T224" s="183">
        <f>S224*H224</f>
        <v>0</v>
      </c>
      <c r="AR224" s="23" t="s">
        <v>298</v>
      </c>
      <c r="AT224" s="23" t="s">
        <v>313</v>
      </c>
      <c r="AU224" s="23" t="s">
        <v>84</v>
      </c>
      <c r="AY224" s="23" t="s">
        <v>130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23" t="s">
        <v>79</v>
      </c>
      <c r="BK224" s="184">
        <f>ROUND(I224*H224,2)</f>
        <v>0</v>
      </c>
      <c r="BL224" s="23" t="s">
        <v>220</v>
      </c>
      <c r="BM224" s="23" t="s">
        <v>447</v>
      </c>
    </row>
    <row r="225" spans="2:65" s="12" customFormat="1">
      <c r="B225" s="193"/>
      <c r="D225" s="186" t="s">
        <v>140</v>
      </c>
      <c r="E225" s="194" t="s">
        <v>5</v>
      </c>
      <c r="F225" s="195" t="s">
        <v>448</v>
      </c>
      <c r="H225" s="196">
        <v>0.87</v>
      </c>
      <c r="I225" s="197"/>
      <c r="L225" s="193"/>
      <c r="M225" s="198"/>
      <c r="N225" s="199"/>
      <c r="O225" s="199"/>
      <c r="P225" s="199"/>
      <c r="Q225" s="199"/>
      <c r="R225" s="199"/>
      <c r="S225" s="199"/>
      <c r="T225" s="200"/>
      <c r="AT225" s="194" t="s">
        <v>140</v>
      </c>
      <c r="AU225" s="194" t="s">
        <v>84</v>
      </c>
      <c r="AV225" s="12" t="s">
        <v>84</v>
      </c>
      <c r="AW225" s="12" t="s">
        <v>38</v>
      </c>
      <c r="AX225" s="12" t="s">
        <v>79</v>
      </c>
      <c r="AY225" s="194" t="s">
        <v>130</v>
      </c>
    </row>
    <row r="226" spans="2:65" s="12" customFormat="1">
      <c r="B226" s="193"/>
      <c r="D226" s="186" t="s">
        <v>140</v>
      </c>
      <c r="F226" s="195" t="s">
        <v>449</v>
      </c>
      <c r="H226" s="196">
        <v>0.95699999999999996</v>
      </c>
      <c r="I226" s="197"/>
      <c r="L226" s="193"/>
      <c r="M226" s="198"/>
      <c r="N226" s="199"/>
      <c r="O226" s="199"/>
      <c r="P226" s="199"/>
      <c r="Q226" s="199"/>
      <c r="R226" s="199"/>
      <c r="S226" s="199"/>
      <c r="T226" s="200"/>
      <c r="AT226" s="194" t="s">
        <v>140</v>
      </c>
      <c r="AU226" s="194" t="s">
        <v>84</v>
      </c>
      <c r="AV226" s="12" t="s">
        <v>84</v>
      </c>
      <c r="AW226" s="12" t="s">
        <v>6</v>
      </c>
      <c r="AX226" s="12" t="s">
        <v>79</v>
      </c>
      <c r="AY226" s="194" t="s">
        <v>130</v>
      </c>
    </row>
    <row r="227" spans="2:65" s="1" customFormat="1" ht="16.5" customHeight="1">
      <c r="B227" s="172"/>
      <c r="C227" s="173" t="s">
        <v>450</v>
      </c>
      <c r="D227" s="173" t="s">
        <v>133</v>
      </c>
      <c r="E227" s="174" t="s">
        <v>451</v>
      </c>
      <c r="F227" s="175" t="s">
        <v>452</v>
      </c>
      <c r="G227" s="176" t="s">
        <v>189</v>
      </c>
      <c r="H227" s="177">
        <v>8.6999999999999993</v>
      </c>
      <c r="I227" s="178"/>
      <c r="J227" s="179">
        <f>ROUND(I227*H227,2)</f>
        <v>0</v>
      </c>
      <c r="K227" s="175"/>
      <c r="L227" s="41"/>
      <c r="M227" s="180" t="s">
        <v>5</v>
      </c>
      <c r="N227" s="181" t="s">
        <v>45</v>
      </c>
      <c r="O227" s="42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23" t="s">
        <v>220</v>
      </c>
      <c r="AT227" s="23" t="s">
        <v>133</v>
      </c>
      <c r="AU227" s="23" t="s">
        <v>84</v>
      </c>
      <c r="AY227" s="23" t="s">
        <v>130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23" t="s">
        <v>79</v>
      </c>
      <c r="BK227" s="184">
        <f>ROUND(I227*H227,2)</f>
        <v>0</v>
      </c>
      <c r="BL227" s="23" t="s">
        <v>220</v>
      </c>
      <c r="BM227" s="23" t="s">
        <v>453</v>
      </c>
    </row>
    <row r="228" spans="2:65" s="12" customFormat="1">
      <c r="B228" s="193"/>
      <c r="D228" s="186" t="s">
        <v>140</v>
      </c>
      <c r="E228" s="194" t="s">
        <v>5</v>
      </c>
      <c r="F228" s="195" t="s">
        <v>454</v>
      </c>
      <c r="H228" s="196">
        <v>8.6999999999999993</v>
      </c>
      <c r="I228" s="197"/>
      <c r="L228" s="193"/>
      <c r="M228" s="198"/>
      <c r="N228" s="199"/>
      <c r="O228" s="199"/>
      <c r="P228" s="199"/>
      <c r="Q228" s="199"/>
      <c r="R228" s="199"/>
      <c r="S228" s="199"/>
      <c r="T228" s="200"/>
      <c r="AT228" s="194" t="s">
        <v>140</v>
      </c>
      <c r="AU228" s="194" t="s">
        <v>84</v>
      </c>
      <c r="AV228" s="12" t="s">
        <v>84</v>
      </c>
      <c r="AW228" s="12" t="s">
        <v>38</v>
      </c>
      <c r="AX228" s="12" t="s">
        <v>79</v>
      </c>
      <c r="AY228" s="194" t="s">
        <v>130</v>
      </c>
    </row>
    <row r="229" spans="2:65" s="1" customFormat="1" ht="25.5" customHeight="1">
      <c r="B229" s="172"/>
      <c r="C229" s="173" t="s">
        <v>455</v>
      </c>
      <c r="D229" s="173" t="s">
        <v>133</v>
      </c>
      <c r="E229" s="174" t="s">
        <v>456</v>
      </c>
      <c r="F229" s="175" t="s">
        <v>457</v>
      </c>
      <c r="G229" s="176" t="s">
        <v>147</v>
      </c>
      <c r="H229" s="177">
        <v>18.27</v>
      </c>
      <c r="I229" s="178"/>
      <c r="J229" s="179">
        <f>ROUND(I229*H229,2)</f>
        <v>0</v>
      </c>
      <c r="K229" s="175" t="s">
        <v>137</v>
      </c>
      <c r="L229" s="41"/>
      <c r="M229" s="180" t="s">
        <v>5</v>
      </c>
      <c r="N229" s="181" t="s">
        <v>45</v>
      </c>
      <c r="O229" s="42"/>
      <c r="P229" s="182">
        <f>O229*H229</f>
        <v>0</v>
      </c>
      <c r="Q229" s="182">
        <v>3.9199999999999999E-3</v>
      </c>
      <c r="R229" s="182">
        <f>Q229*H229</f>
        <v>7.1618399999999999E-2</v>
      </c>
      <c r="S229" s="182">
        <v>0</v>
      </c>
      <c r="T229" s="183">
        <f>S229*H229</f>
        <v>0</v>
      </c>
      <c r="AR229" s="23" t="s">
        <v>220</v>
      </c>
      <c r="AT229" s="23" t="s">
        <v>133</v>
      </c>
      <c r="AU229" s="23" t="s">
        <v>84</v>
      </c>
      <c r="AY229" s="23" t="s">
        <v>130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23" t="s">
        <v>79</v>
      </c>
      <c r="BK229" s="184">
        <f>ROUND(I229*H229,2)</f>
        <v>0</v>
      </c>
      <c r="BL229" s="23" t="s">
        <v>220</v>
      </c>
      <c r="BM229" s="23" t="s">
        <v>458</v>
      </c>
    </row>
    <row r="230" spans="2:65" s="1" customFormat="1" ht="25.5" customHeight="1">
      <c r="B230" s="172"/>
      <c r="C230" s="209" t="s">
        <v>459</v>
      </c>
      <c r="D230" s="209" t="s">
        <v>313</v>
      </c>
      <c r="E230" s="210" t="s">
        <v>445</v>
      </c>
      <c r="F230" s="211" t="s">
        <v>446</v>
      </c>
      <c r="G230" s="212" t="s">
        <v>147</v>
      </c>
      <c r="H230" s="213">
        <v>20.097000000000001</v>
      </c>
      <c r="I230" s="214"/>
      <c r="J230" s="215">
        <f>ROUND(I230*H230,2)</f>
        <v>0</v>
      </c>
      <c r="K230" s="211" t="s">
        <v>137</v>
      </c>
      <c r="L230" s="216"/>
      <c r="M230" s="217" t="s">
        <v>5</v>
      </c>
      <c r="N230" s="218" t="s">
        <v>45</v>
      </c>
      <c r="O230" s="42"/>
      <c r="P230" s="182">
        <f>O230*H230</f>
        <v>0</v>
      </c>
      <c r="Q230" s="182">
        <v>1.9199999999999998E-2</v>
      </c>
      <c r="R230" s="182">
        <f>Q230*H230</f>
        <v>0.38586239999999999</v>
      </c>
      <c r="S230" s="182">
        <v>0</v>
      </c>
      <c r="T230" s="183">
        <f>S230*H230</f>
        <v>0</v>
      </c>
      <c r="AR230" s="23" t="s">
        <v>298</v>
      </c>
      <c r="AT230" s="23" t="s">
        <v>313</v>
      </c>
      <c r="AU230" s="23" t="s">
        <v>84</v>
      </c>
      <c r="AY230" s="23" t="s">
        <v>130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23" t="s">
        <v>79</v>
      </c>
      <c r="BK230" s="184">
        <f>ROUND(I230*H230,2)</f>
        <v>0</v>
      </c>
      <c r="BL230" s="23" t="s">
        <v>220</v>
      </c>
      <c r="BM230" s="23" t="s">
        <v>460</v>
      </c>
    </row>
    <row r="231" spans="2:65" s="12" customFormat="1">
      <c r="B231" s="193"/>
      <c r="D231" s="186" t="s">
        <v>140</v>
      </c>
      <c r="F231" s="195" t="s">
        <v>379</v>
      </c>
      <c r="H231" s="196">
        <v>20.097000000000001</v>
      </c>
      <c r="I231" s="197"/>
      <c r="L231" s="193"/>
      <c r="M231" s="198"/>
      <c r="N231" s="199"/>
      <c r="O231" s="199"/>
      <c r="P231" s="199"/>
      <c r="Q231" s="199"/>
      <c r="R231" s="199"/>
      <c r="S231" s="199"/>
      <c r="T231" s="200"/>
      <c r="AT231" s="194" t="s">
        <v>140</v>
      </c>
      <c r="AU231" s="194" t="s">
        <v>84</v>
      </c>
      <c r="AV231" s="12" t="s">
        <v>84</v>
      </c>
      <c r="AW231" s="12" t="s">
        <v>6</v>
      </c>
      <c r="AX231" s="12" t="s">
        <v>79</v>
      </c>
      <c r="AY231" s="194" t="s">
        <v>130</v>
      </c>
    </row>
    <row r="232" spans="2:65" s="1" customFormat="1" ht="16.5" customHeight="1">
      <c r="B232" s="172"/>
      <c r="C232" s="173" t="s">
        <v>461</v>
      </c>
      <c r="D232" s="173" t="s">
        <v>133</v>
      </c>
      <c r="E232" s="174" t="s">
        <v>462</v>
      </c>
      <c r="F232" s="175" t="s">
        <v>463</v>
      </c>
      <c r="G232" s="176" t="s">
        <v>189</v>
      </c>
      <c r="H232" s="177">
        <v>12.2</v>
      </c>
      <c r="I232" s="178"/>
      <c r="J232" s="179">
        <f>ROUND(I232*H232,2)</f>
        <v>0</v>
      </c>
      <c r="K232" s="175" t="s">
        <v>137</v>
      </c>
      <c r="L232" s="41"/>
      <c r="M232" s="180" t="s">
        <v>5</v>
      </c>
      <c r="N232" s="181" t="s">
        <v>45</v>
      </c>
      <c r="O232" s="42"/>
      <c r="P232" s="182">
        <f>O232*H232</f>
        <v>0</v>
      </c>
      <c r="Q232" s="182">
        <v>3.0000000000000001E-5</v>
      </c>
      <c r="R232" s="182">
        <f>Q232*H232</f>
        <v>3.6600000000000001E-4</v>
      </c>
      <c r="S232" s="182">
        <v>0</v>
      </c>
      <c r="T232" s="183">
        <f>S232*H232</f>
        <v>0</v>
      </c>
      <c r="AR232" s="23" t="s">
        <v>220</v>
      </c>
      <c r="AT232" s="23" t="s">
        <v>133</v>
      </c>
      <c r="AU232" s="23" t="s">
        <v>84</v>
      </c>
      <c r="AY232" s="23" t="s">
        <v>130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23" t="s">
        <v>79</v>
      </c>
      <c r="BK232" s="184">
        <f>ROUND(I232*H232,2)</f>
        <v>0</v>
      </c>
      <c r="BL232" s="23" t="s">
        <v>220</v>
      </c>
      <c r="BM232" s="23" t="s">
        <v>464</v>
      </c>
    </row>
    <row r="233" spans="2:65" s="12" customFormat="1">
      <c r="B233" s="193"/>
      <c r="D233" s="186" t="s">
        <v>140</v>
      </c>
      <c r="E233" s="194" t="s">
        <v>5</v>
      </c>
      <c r="F233" s="195" t="s">
        <v>465</v>
      </c>
      <c r="H233" s="196">
        <v>12.2</v>
      </c>
      <c r="I233" s="197"/>
      <c r="L233" s="193"/>
      <c r="M233" s="198"/>
      <c r="N233" s="199"/>
      <c r="O233" s="199"/>
      <c r="P233" s="199"/>
      <c r="Q233" s="199"/>
      <c r="R233" s="199"/>
      <c r="S233" s="199"/>
      <c r="T233" s="200"/>
      <c r="AT233" s="194" t="s">
        <v>140</v>
      </c>
      <c r="AU233" s="194" t="s">
        <v>84</v>
      </c>
      <c r="AV233" s="12" t="s">
        <v>84</v>
      </c>
      <c r="AW233" s="12" t="s">
        <v>38</v>
      </c>
      <c r="AX233" s="12" t="s">
        <v>79</v>
      </c>
      <c r="AY233" s="194" t="s">
        <v>130</v>
      </c>
    </row>
    <row r="234" spans="2:65" s="1" customFormat="1" ht="25.5" customHeight="1">
      <c r="B234" s="172"/>
      <c r="C234" s="173" t="s">
        <v>466</v>
      </c>
      <c r="D234" s="173" t="s">
        <v>133</v>
      </c>
      <c r="E234" s="174" t="s">
        <v>467</v>
      </c>
      <c r="F234" s="175" t="s">
        <v>468</v>
      </c>
      <c r="G234" s="176" t="s">
        <v>147</v>
      </c>
      <c r="H234" s="177">
        <v>18.27</v>
      </c>
      <c r="I234" s="178"/>
      <c r="J234" s="179">
        <f>ROUND(I234*H234,2)</f>
        <v>0</v>
      </c>
      <c r="K234" s="175" t="s">
        <v>137</v>
      </c>
      <c r="L234" s="41"/>
      <c r="M234" s="180" t="s">
        <v>5</v>
      </c>
      <c r="N234" s="181" t="s">
        <v>45</v>
      </c>
      <c r="O234" s="42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AR234" s="23" t="s">
        <v>220</v>
      </c>
      <c r="AT234" s="23" t="s">
        <v>133</v>
      </c>
      <c r="AU234" s="23" t="s">
        <v>84</v>
      </c>
      <c r="AY234" s="23" t="s">
        <v>130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23" t="s">
        <v>79</v>
      </c>
      <c r="BK234" s="184">
        <f>ROUND(I234*H234,2)</f>
        <v>0</v>
      </c>
      <c r="BL234" s="23" t="s">
        <v>220</v>
      </c>
      <c r="BM234" s="23" t="s">
        <v>469</v>
      </c>
    </row>
    <row r="235" spans="2:65" s="1" customFormat="1" ht="16.5" customHeight="1">
      <c r="B235" s="172"/>
      <c r="C235" s="173" t="s">
        <v>470</v>
      </c>
      <c r="D235" s="173" t="s">
        <v>133</v>
      </c>
      <c r="E235" s="174" t="s">
        <v>471</v>
      </c>
      <c r="F235" s="175" t="s">
        <v>472</v>
      </c>
      <c r="G235" s="176" t="s">
        <v>189</v>
      </c>
      <c r="H235" s="177">
        <v>5.8</v>
      </c>
      <c r="I235" s="178"/>
      <c r="J235" s="179">
        <f>ROUND(I235*H235,2)</f>
        <v>0</v>
      </c>
      <c r="K235" s="175" t="s">
        <v>5</v>
      </c>
      <c r="L235" s="41"/>
      <c r="M235" s="180" t="s">
        <v>5</v>
      </c>
      <c r="N235" s="181" t="s">
        <v>45</v>
      </c>
      <c r="O235" s="42"/>
      <c r="P235" s="182">
        <f>O235*H235</f>
        <v>0</v>
      </c>
      <c r="Q235" s="182">
        <v>4.2999999999999999E-4</v>
      </c>
      <c r="R235" s="182">
        <f>Q235*H235</f>
        <v>2.4939999999999997E-3</v>
      </c>
      <c r="S235" s="182">
        <v>0</v>
      </c>
      <c r="T235" s="183">
        <f>S235*H235</f>
        <v>0</v>
      </c>
      <c r="AR235" s="23" t="s">
        <v>220</v>
      </c>
      <c r="AT235" s="23" t="s">
        <v>133</v>
      </c>
      <c r="AU235" s="23" t="s">
        <v>84</v>
      </c>
      <c r="AY235" s="23" t="s">
        <v>130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23" t="s">
        <v>79</v>
      </c>
      <c r="BK235" s="184">
        <f>ROUND(I235*H235,2)</f>
        <v>0</v>
      </c>
      <c r="BL235" s="23" t="s">
        <v>220</v>
      </c>
      <c r="BM235" s="23" t="s">
        <v>473</v>
      </c>
    </row>
    <row r="236" spans="2:65" s="12" customFormat="1">
      <c r="B236" s="193"/>
      <c r="D236" s="186" t="s">
        <v>140</v>
      </c>
      <c r="E236" s="194" t="s">
        <v>5</v>
      </c>
      <c r="F236" s="195" t="s">
        <v>474</v>
      </c>
      <c r="H236" s="196">
        <v>5.8</v>
      </c>
      <c r="I236" s="197"/>
      <c r="L236" s="193"/>
      <c r="M236" s="198"/>
      <c r="N236" s="199"/>
      <c r="O236" s="199"/>
      <c r="P236" s="199"/>
      <c r="Q236" s="199"/>
      <c r="R236" s="199"/>
      <c r="S236" s="199"/>
      <c r="T236" s="200"/>
      <c r="AT236" s="194" t="s">
        <v>140</v>
      </c>
      <c r="AU236" s="194" t="s">
        <v>84</v>
      </c>
      <c r="AV236" s="12" t="s">
        <v>84</v>
      </c>
      <c r="AW236" s="12" t="s">
        <v>38</v>
      </c>
      <c r="AX236" s="12" t="s">
        <v>79</v>
      </c>
      <c r="AY236" s="194" t="s">
        <v>130</v>
      </c>
    </row>
    <row r="237" spans="2:65" s="1" customFormat="1" ht="16.5" customHeight="1">
      <c r="B237" s="172"/>
      <c r="C237" s="173" t="s">
        <v>475</v>
      </c>
      <c r="D237" s="173" t="s">
        <v>133</v>
      </c>
      <c r="E237" s="174" t="s">
        <v>476</v>
      </c>
      <c r="F237" s="175" t="s">
        <v>477</v>
      </c>
      <c r="G237" s="176" t="s">
        <v>357</v>
      </c>
      <c r="H237" s="219"/>
      <c r="I237" s="178"/>
      <c r="J237" s="179">
        <f>ROUND(I237*H237,2)</f>
        <v>0</v>
      </c>
      <c r="K237" s="175" t="s">
        <v>137</v>
      </c>
      <c r="L237" s="41"/>
      <c r="M237" s="180" t="s">
        <v>5</v>
      </c>
      <c r="N237" s="181" t="s">
        <v>45</v>
      </c>
      <c r="O237" s="42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AR237" s="23" t="s">
        <v>220</v>
      </c>
      <c r="AT237" s="23" t="s">
        <v>133</v>
      </c>
      <c r="AU237" s="23" t="s">
        <v>84</v>
      </c>
      <c r="AY237" s="23" t="s">
        <v>130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23" t="s">
        <v>79</v>
      </c>
      <c r="BK237" s="184">
        <f>ROUND(I237*H237,2)</f>
        <v>0</v>
      </c>
      <c r="BL237" s="23" t="s">
        <v>220</v>
      </c>
      <c r="BM237" s="23" t="s">
        <v>478</v>
      </c>
    </row>
    <row r="238" spans="2:65" s="10" customFormat="1" ht="29.85" customHeight="1">
      <c r="B238" s="159"/>
      <c r="D238" s="160" t="s">
        <v>73</v>
      </c>
      <c r="E238" s="170" t="s">
        <v>479</v>
      </c>
      <c r="F238" s="170" t="s">
        <v>480</v>
      </c>
      <c r="I238" s="162"/>
      <c r="J238" s="171">
        <f>BK238</f>
        <v>0</v>
      </c>
      <c r="L238" s="159"/>
      <c r="M238" s="164"/>
      <c r="N238" s="165"/>
      <c r="O238" s="165"/>
      <c r="P238" s="166">
        <f>SUM(P239:P280)</f>
        <v>0</v>
      </c>
      <c r="Q238" s="165"/>
      <c r="R238" s="166">
        <f>SUM(R239:R280)</f>
        <v>1.0096378000000001</v>
      </c>
      <c r="S238" s="165"/>
      <c r="T238" s="167">
        <f>SUM(T239:T280)</f>
        <v>0</v>
      </c>
      <c r="AR238" s="160" t="s">
        <v>84</v>
      </c>
      <c r="AT238" s="168" t="s">
        <v>73</v>
      </c>
      <c r="AU238" s="168" t="s">
        <v>79</v>
      </c>
      <c r="AY238" s="160" t="s">
        <v>130</v>
      </c>
      <c r="BK238" s="169">
        <f>SUM(BK239:BK280)</f>
        <v>0</v>
      </c>
    </row>
    <row r="239" spans="2:65" s="1" customFormat="1" ht="25.5" customHeight="1">
      <c r="B239" s="172"/>
      <c r="C239" s="173" t="s">
        <v>481</v>
      </c>
      <c r="D239" s="173" t="s">
        <v>133</v>
      </c>
      <c r="E239" s="174" t="s">
        <v>482</v>
      </c>
      <c r="F239" s="175" t="s">
        <v>483</v>
      </c>
      <c r="G239" s="176" t="s">
        <v>147</v>
      </c>
      <c r="H239" s="177">
        <v>43.802</v>
      </c>
      <c r="I239" s="178"/>
      <c r="J239" s="179">
        <f>ROUND(I239*H239,2)</f>
        <v>0</v>
      </c>
      <c r="K239" s="175" t="s">
        <v>137</v>
      </c>
      <c r="L239" s="41"/>
      <c r="M239" s="180" t="s">
        <v>5</v>
      </c>
      <c r="N239" s="181" t="s">
        <v>45</v>
      </c>
      <c r="O239" s="42"/>
      <c r="P239" s="182">
        <f>O239*H239</f>
        <v>0</v>
      </c>
      <c r="Q239" s="182">
        <v>3.2000000000000002E-3</v>
      </c>
      <c r="R239" s="182">
        <f>Q239*H239</f>
        <v>0.1401664</v>
      </c>
      <c r="S239" s="182">
        <v>0</v>
      </c>
      <c r="T239" s="183">
        <f>S239*H239</f>
        <v>0</v>
      </c>
      <c r="AR239" s="23" t="s">
        <v>220</v>
      </c>
      <c r="AT239" s="23" t="s">
        <v>133</v>
      </c>
      <c r="AU239" s="23" t="s">
        <v>84</v>
      </c>
      <c r="AY239" s="23" t="s">
        <v>130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23" t="s">
        <v>79</v>
      </c>
      <c r="BK239" s="184">
        <f>ROUND(I239*H239,2)</f>
        <v>0</v>
      </c>
      <c r="BL239" s="23" t="s">
        <v>220</v>
      </c>
      <c r="BM239" s="23" t="s">
        <v>484</v>
      </c>
    </row>
    <row r="240" spans="2:65" s="12" customFormat="1">
      <c r="B240" s="193"/>
      <c r="D240" s="186" t="s">
        <v>140</v>
      </c>
      <c r="E240" s="194" t="s">
        <v>5</v>
      </c>
      <c r="F240" s="195" t="s">
        <v>485</v>
      </c>
      <c r="H240" s="196">
        <v>41.4</v>
      </c>
      <c r="I240" s="197"/>
      <c r="L240" s="193"/>
      <c r="M240" s="198"/>
      <c r="N240" s="199"/>
      <c r="O240" s="199"/>
      <c r="P240" s="199"/>
      <c r="Q240" s="199"/>
      <c r="R240" s="199"/>
      <c r="S240" s="199"/>
      <c r="T240" s="200"/>
      <c r="AT240" s="194" t="s">
        <v>140</v>
      </c>
      <c r="AU240" s="194" t="s">
        <v>84</v>
      </c>
      <c r="AV240" s="12" t="s">
        <v>84</v>
      </c>
      <c r="AW240" s="12" t="s">
        <v>38</v>
      </c>
      <c r="AX240" s="12" t="s">
        <v>74</v>
      </c>
      <c r="AY240" s="194" t="s">
        <v>130</v>
      </c>
    </row>
    <row r="241" spans="2:65" s="12" customFormat="1">
      <c r="B241" s="193"/>
      <c r="D241" s="186" t="s">
        <v>140</v>
      </c>
      <c r="E241" s="194" t="s">
        <v>5</v>
      </c>
      <c r="F241" s="195" t="s">
        <v>486</v>
      </c>
      <c r="H241" s="196">
        <v>-0.28199999999999997</v>
      </c>
      <c r="I241" s="197"/>
      <c r="L241" s="193"/>
      <c r="M241" s="198"/>
      <c r="N241" s="199"/>
      <c r="O241" s="199"/>
      <c r="P241" s="199"/>
      <c r="Q241" s="199"/>
      <c r="R241" s="199"/>
      <c r="S241" s="199"/>
      <c r="T241" s="200"/>
      <c r="AT241" s="194" t="s">
        <v>140</v>
      </c>
      <c r="AU241" s="194" t="s">
        <v>84</v>
      </c>
      <c r="AV241" s="12" t="s">
        <v>84</v>
      </c>
      <c r="AW241" s="12" t="s">
        <v>38</v>
      </c>
      <c r="AX241" s="12" t="s">
        <v>74</v>
      </c>
      <c r="AY241" s="194" t="s">
        <v>130</v>
      </c>
    </row>
    <row r="242" spans="2:65" s="12" customFormat="1">
      <c r="B242" s="193"/>
      <c r="D242" s="186" t="s">
        <v>140</v>
      </c>
      <c r="E242" s="194" t="s">
        <v>5</v>
      </c>
      <c r="F242" s="195" t="s">
        <v>487</v>
      </c>
      <c r="H242" s="196">
        <v>0.22</v>
      </c>
      <c r="I242" s="197"/>
      <c r="L242" s="193"/>
      <c r="M242" s="198"/>
      <c r="N242" s="199"/>
      <c r="O242" s="199"/>
      <c r="P242" s="199"/>
      <c r="Q242" s="199"/>
      <c r="R242" s="199"/>
      <c r="S242" s="199"/>
      <c r="T242" s="200"/>
      <c r="AT242" s="194" t="s">
        <v>140</v>
      </c>
      <c r="AU242" s="194" t="s">
        <v>84</v>
      </c>
      <c r="AV242" s="12" t="s">
        <v>84</v>
      </c>
      <c r="AW242" s="12" t="s">
        <v>38</v>
      </c>
      <c r="AX242" s="12" t="s">
        <v>74</v>
      </c>
      <c r="AY242" s="194" t="s">
        <v>130</v>
      </c>
    </row>
    <row r="243" spans="2:65" s="12" customFormat="1">
      <c r="B243" s="193"/>
      <c r="D243" s="186" t="s">
        <v>140</v>
      </c>
      <c r="E243" s="194" t="s">
        <v>5</v>
      </c>
      <c r="F243" s="195" t="s">
        <v>488</v>
      </c>
      <c r="H243" s="196">
        <v>0.64</v>
      </c>
      <c r="I243" s="197"/>
      <c r="L243" s="193"/>
      <c r="M243" s="198"/>
      <c r="N243" s="199"/>
      <c r="O243" s="199"/>
      <c r="P243" s="199"/>
      <c r="Q243" s="199"/>
      <c r="R243" s="199"/>
      <c r="S243" s="199"/>
      <c r="T243" s="200"/>
      <c r="AT243" s="194" t="s">
        <v>140</v>
      </c>
      <c r="AU243" s="194" t="s">
        <v>84</v>
      </c>
      <c r="AV243" s="12" t="s">
        <v>84</v>
      </c>
      <c r="AW243" s="12" t="s">
        <v>38</v>
      </c>
      <c r="AX243" s="12" t="s">
        <v>74</v>
      </c>
      <c r="AY243" s="194" t="s">
        <v>130</v>
      </c>
    </row>
    <row r="244" spans="2:65" s="12" customFormat="1">
      <c r="B244" s="193"/>
      <c r="D244" s="186" t="s">
        <v>140</v>
      </c>
      <c r="E244" s="194" t="s">
        <v>5</v>
      </c>
      <c r="F244" s="195" t="s">
        <v>165</v>
      </c>
      <c r="H244" s="196">
        <v>-1.64</v>
      </c>
      <c r="I244" s="197"/>
      <c r="L244" s="193"/>
      <c r="M244" s="198"/>
      <c r="N244" s="199"/>
      <c r="O244" s="199"/>
      <c r="P244" s="199"/>
      <c r="Q244" s="199"/>
      <c r="R244" s="199"/>
      <c r="S244" s="199"/>
      <c r="T244" s="200"/>
      <c r="AT244" s="194" t="s">
        <v>140</v>
      </c>
      <c r="AU244" s="194" t="s">
        <v>84</v>
      </c>
      <c r="AV244" s="12" t="s">
        <v>84</v>
      </c>
      <c r="AW244" s="12" t="s">
        <v>38</v>
      </c>
      <c r="AX244" s="12" t="s">
        <v>74</v>
      </c>
      <c r="AY244" s="194" t="s">
        <v>130</v>
      </c>
    </row>
    <row r="245" spans="2:65" s="12" customFormat="1">
      <c r="B245" s="193"/>
      <c r="D245" s="186" t="s">
        <v>140</v>
      </c>
      <c r="E245" s="194" t="s">
        <v>5</v>
      </c>
      <c r="F245" s="195" t="s">
        <v>166</v>
      </c>
      <c r="H245" s="196">
        <v>2.7440000000000002</v>
      </c>
      <c r="I245" s="197"/>
      <c r="L245" s="193"/>
      <c r="M245" s="198"/>
      <c r="N245" s="199"/>
      <c r="O245" s="199"/>
      <c r="P245" s="199"/>
      <c r="Q245" s="199"/>
      <c r="R245" s="199"/>
      <c r="S245" s="199"/>
      <c r="T245" s="200"/>
      <c r="AT245" s="194" t="s">
        <v>140</v>
      </c>
      <c r="AU245" s="194" t="s">
        <v>84</v>
      </c>
      <c r="AV245" s="12" t="s">
        <v>84</v>
      </c>
      <c r="AW245" s="12" t="s">
        <v>38</v>
      </c>
      <c r="AX245" s="12" t="s">
        <v>74</v>
      </c>
      <c r="AY245" s="194" t="s">
        <v>130</v>
      </c>
    </row>
    <row r="246" spans="2:65" s="12" customFormat="1">
      <c r="B246" s="193"/>
      <c r="D246" s="186" t="s">
        <v>140</v>
      </c>
      <c r="E246" s="194" t="s">
        <v>5</v>
      </c>
      <c r="F246" s="195" t="s">
        <v>335</v>
      </c>
      <c r="H246" s="196">
        <v>0.72</v>
      </c>
      <c r="I246" s="197"/>
      <c r="L246" s="193"/>
      <c r="M246" s="198"/>
      <c r="N246" s="199"/>
      <c r="O246" s="199"/>
      <c r="P246" s="199"/>
      <c r="Q246" s="199"/>
      <c r="R246" s="199"/>
      <c r="S246" s="199"/>
      <c r="T246" s="200"/>
      <c r="AT246" s="194" t="s">
        <v>140</v>
      </c>
      <c r="AU246" s="194" t="s">
        <v>84</v>
      </c>
      <c r="AV246" s="12" t="s">
        <v>84</v>
      </c>
      <c r="AW246" s="12" t="s">
        <v>38</v>
      </c>
      <c r="AX246" s="12" t="s">
        <v>74</v>
      </c>
      <c r="AY246" s="194" t="s">
        <v>130</v>
      </c>
    </row>
    <row r="247" spans="2:65" s="13" customFormat="1">
      <c r="B247" s="201"/>
      <c r="D247" s="186" t="s">
        <v>140</v>
      </c>
      <c r="E247" s="202" t="s">
        <v>5</v>
      </c>
      <c r="F247" s="203" t="s">
        <v>169</v>
      </c>
      <c r="H247" s="204">
        <v>43.802</v>
      </c>
      <c r="I247" s="205"/>
      <c r="L247" s="201"/>
      <c r="M247" s="206"/>
      <c r="N247" s="207"/>
      <c r="O247" s="207"/>
      <c r="P247" s="207"/>
      <c r="Q247" s="207"/>
      <c r="R247" s="207"/>
      <c r="S247" s="207"/>
      <c r="T247" s="208"/>
      <c r="AT247" s="202" t="s">
        <v>140</v>
      </c>
      <c r="AU247" s="202" t="s">
        <v>84</v>
      </c>
      <c r="AV247" s="13" t="s">
        <v>138</v>
      </c>
      <c r="AW247" s="13" t="s">
        <v>38</v>
      </c>
      <c r="AX247" s="13" t="s">
        <v>79</v>
      </c>
      <c r="AY247" s="202" t="s">
        <v>130</v>
      </c>
    </row>
    <row r="248" spans="2:65" s="1" customFormat="1" ht="16.5" customHeight="1">
      <c r="B248" s="172"/>
      <c r="C248" s="209" t="s">
        <v>489</v>
      </c>
      <c r="D248" s="209" t="s">
        <v>313</v>
      </c>
      <c r="E248" s="210" t="s">
        <v>490</v>
      </c>
      <c r="F248" s="211" t="s">
        <v>491</v>
      </c>
      <c r="G248" s="212" t="s">
        <v>147</v>
      </c>
      <c r="H248" s="213">
        <v>45.093000000000004</v>
      </c>
      <c r="I248" s="214"/>
      <c r="J248" s="215">
        <f>ROUND(I248*H248,2)</f>
        <v>0</v>
      </c>
      <c r="K248" s="211" t="s">
        <v>5</v>
      </c>
      <c r="L248" s="216"/>
      <c r="M248" s="217" t="s">
        <v>5</v>
      </c>
      <c r="N248" s="218" t="s">
        <v>45</v>
      </c>
      <c r="O248" s="42"/>
      <c r="P248" s="182">
        <f>O248*H248</f>
        <v>0</v>
      </c>
      <c r="Q248" s="182">
        <v>1.0500000000000001E-2</v>
      </c>
      <c r="R248" s="182">
        <f>Q248*H248</f>
        <v>0.47347650000000008</v>
      </c>
      <c r="S248" s="182">
        <v>0</v>
      </c>
      <c r="T248" s="183">
        <f>S248*H248</f>
        <v>0</v>
      </c>
      <c r="AR248" s="23" t="s">
        <v>298</v>
      </c>
      <c r="AT248" s="23" t="s">
        <v>313</v>
      </c>
      <c r="AU248" s="23" t="s">
        <v>84</v>
      </c>
      <c r="AY248" s="23" t="s">
        <v>130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23" t="s">
        <v>79</v>
      </c>
      <c r="BK248" s="184">
        <f>ROUND(I248*H248,2)</f>
        <v>0</v>
      </c>
      <c r="BL248" s="23" t="s">
        <v>220</v>
      </c>
      <c r="BM248" s="23" t="s">
        <v>492</v>
      </c>
    </row>
    <row r="249" spans="2:65" s="12" customFormat="1">
      <c r="B249" s="193"/>
      <c r="D249" s="186" t="s">
        <v>140</v>
      </c>
      <c r="E249" s="194" t="s">
        <v>5</v>
      </c>
      <c r="F249" s="195" t="s">
        <v>493</v>
      </c>
      <c r="H249" s="196">
        <v>43.802</v>
      </c>
      <c r="I249" s="197"/>
      <c r="L249" s="193"/>
      <c r="M249" s="198"/>
      <c r="N249" s="199"/>
      <c r="O249" s="199"/>
      <c r="P249" s="199"/>
      <c r="Q249" s="199"/>
      <c r="R249" s="199"/>
      <c r="S249" s="199"/>
      <c r="T249" s="200"/>
      <c r="AT249" s="194" t="s">
        <v>140</v>
      </c>
      <c r="AU249" s="194" t="s">
        <v>84</v>
      </c>
      <c r="AV249" s="12" t="s">
        <v>84</v>
      </c>
      <c r="AW249" s="12" t="s">
        <v>38</v>
      </c>
      <c r="AX249" s="12" t="s">
        <v>74</v>
      </c>
      <c r="AY249" s="194" t="s">
        <v>130</v>
      </c>
    </row>
    <row r="250" spans="2:65" s="12" customFormat="1">
      <c r="B250" s="193"/>
      <c r="D250" s="186" t="s">
        <v>140</v>
      </c>
      <c r="E250" s="194" t="s">
        <v>5</v>
      </c>
      <c r="F250" s="195" t="s">
        <v>494</v>
      </c>
      <c r="H250" s="196">
        <v>-2.8079999999999998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140</v>
      </c>
      <c r="AU250" s="194" t="s">
        <v>84</v>
      </c>
      <c r="AV250" s="12" t="s">
        <v>84</v>
      </c>
      <c r="AW250" s="12" t="s">
        <v>38</v>
      </c>
      <c r="AX250" s="12" t="s">
        <v>74</v>
      </c>
      <c r="AY250" s="194" t="s">
        <v>130</v>
      </c>
    </row>
    <row r="251" spans="2:65" s="13" customFormat="1">
      <c r="B251" s="201"/>
      <c r="D251" s="186" t="s">
        <v>140</v>
      </c>
      <c r="E251" s="202" t="s">
        <v>5</v>
      </c>
      <c r="F251" s="203" t="s">
        <v>169</v>
      </c>
      <c r="H251" s="204">
        <v>40.994</v>
      </c>
      <c r="I251" s="205"/>
      <c r="L251" s="201"/>
      <c r="M251" s="206"/>
      <c r="N251" s="207"/>
      <c r="O251" s="207"/>
      <c r="P251" s="207"/>
      <c r="Q251" s="207"/>
      <c r="R251" s="207"/>
      <c r="S251" s="207"/>
      <c r="T251" s="208"/>
      <c r="AT251" s="202" t="s">
        <v>140</v>
      </c>
      <c r="AU251" s="202" t="s">
        <v>84</v>
      </c>
      <c r="AV251" s="13" t="s">
        <v>138</v>
      </c>
      <c r="AW251" s="13" t="s">
        <v>38</v>
      </c>
      <c r="AX251" s="13" t="s">
        <v>79</v>
      </c>
      <c r="AY251" s="202" t="s">
        <v>130</v>
      </c>
    </row>
    <row r="252" spans="2:65" s="12" customFormat="1">
      <c r="B252" s="193"/>
      <c r="D252" s="186" t="s">
        <v>140</v>
      </c>
      <c r="F252" s="195" t="s">
        <v>495</v>
      </c>
      <c r="H252" s="196">
        <v>45.093000000000004</v>
      </c>
      <c r="I252" s="197"/>
      <c r="L252" s="193"/>
      <c r="M252" s="198"/>
      <c r="N252" s="199"/>
      <c r="O252" s="199"/>
      <c r="P252" s="199"/>
      <c r="Q252" s="199"/>
      <c r="R252" s="199"/>
      <c r="S252" s="199"/>
      <c r="T252" s="200"/>
      <c r="AT252" s="194" t="s">
        <v>140</v>
      </c>
      <c r="AU252" s="194" t="s">
        <v>84</v>
      </c>
      <c r="AV252" s="12" t="s">
        <v>84</v>
      </c>
      <c r="AW252" s="12" t="s">
        <v>6</v>
      </c>
      <c r="AX252" s="12" t="s">
        <v>79</v>
      </c>
      <c r="AY252" s="194" t="s">
        <v>130</v>
      </c>
    </row>
    <row r="253" spans="2:65" s="1" customFormat="1" ht="16.5" customHeight="1">
      <c r="B253" s="172"/>
      <c r="C253" s="209" t="s">
        <v>496</v>
      </c>
      <c r="D253" s="209" t="s">
        <v>313</v>
      </c>
      <c r="E253" s="210" t="s">
        <v>497</v>
      </c>
      <c r="F253" s="211" t="s">
        <v>498</v>
      </c>
      <c r="G253" s="212" t="s">
        <v>147</v>
      </c>
      <c r="H253" s="213">
        <v>3.089</v>
      </c>
      <c r="I253" s="214"/>
      <c r="J253" s="215">
        <f>ROUND(I253*H253,2)</f>
        <v>0</v>
      </c>
      <c r="K253" s="211" t="s">
        <v>5</v>
      </c>
      <c r="L253" s="216"/>
      <c r="M253" s="217" t="s">
        <v>5</v>
      </c>
      <c r="N253" s="218" t="s">
        <v>45</v>
      </c>
      <c r="O253" s="42"/>
      <c r="P253" s="182">
        <f>O253*H253</f>
        <v>0</v>
      </c>
      <c r="Q253" s="182">
        <v>1.0500000000000001E-2</v>
      </c>
      <c r="R253" s="182">
        <f>Q253*H253</f>
        <v>3.2434500000000005E-2</v>
      </c>
      <c r="S253" s="182">
        <v>0</v>
      </c>
      <c r="T253" s="183">
        <f>S253*H253</f>
        <v>0</v>
      </c>
      <c r="AR253" s="23" t="s">
        <v>298</v>
      </c>
      <c r="AT253" s="23" t="s">
        <v>313</v>
      </c>
      <c r="AU253" s="23" t="s">
        <v>84</v>
      </c>
      <c r="AY253" s="23" t="s">
        <v>130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79</v>
      </c>
      <c r="BK253" s="184">
        <f>ROUND(I253*H253,2)</f>
        <v>0</v>
      </c>
      <c r="BL253" s="23" t="s">
        <v>220</v>
      </c>
      <c r="BM253" s="23" t="s">
        <v>499</v>
      </c>
    </row>
    <row r="254" spans="2:65" s="12" customFormat="1">
      <c r="B254" s="193"/>
      <c r="D254" s="186" t="s">
        <v>140</v>
      </c>
      <c r="E254" s="194" t="s">
        <v>5</v>
      </c>
      <c r="F254" s="195" t="s">
        <v>500</v>
      </c>
      <c r="H254" s="196">
        <v>2.8079999999999998</v>
      </c>
      <c r="I254" s="197"/>
      <c r="L254" s="193"/>
      <c r="M254" s="198"/>
      <c r="N254" s="199"/>
      <c r="O254" s="199"/>
      <c r="P254" s="199"/>
      <c r="Q254" s="199"/>
      <c r="R254" s="199"/>
      <c r="S254" s="199"/>
      <c r="T254" s="200"/>
      <c r="AT254" s="194" t="s">
        <v>140</v>
      </c>
      <c r="AU254" s="194" t="s">
        <v>84</v>
      </c>
      <c r="AV254" s="12" t="s">
        <v>84</v>
      </c>
      <c r="AW254" s="12" t="s">
        <v>38</v>
      </c>
      <c r="AX254" s="12" t="s">
        <v>79</v>
      </c>
      <c r="AY254" s="194" t="s">
        <v>130</v>
      </c>
    </row>
    <row r="255" spans="2:65" s="12" customFormat="1">
      <c r="B255" s="193"/>
      <c r="D255" s="186" t="s">
        <v>140</v>
      </c>
      <c r="F255" s="195" t="s">
        <v>501</v>
      </c>
      <c r="H255" s="196">
        <v>3.089</v>
      </c>
      <c r="I255" s="197"/>
      <c r="L255" s="193"/>
      <c r="M255" s="198"/>
      <c r="N255" s="199"/>
      <c r="O255" s="199"/>
      <c r="P255" s="199"/>
      <c r="Q255" s="199"/>
      <c r="R255" s="199"/>
      <c r="S255" s="199"/>
      <c r="T255" s="200"/>
      <c r="AT255" s="194" t="s">
        <v>140</v>
      </c>
      <c r="AU255" s="194" t="s">
        <v>84</v>
      </c>
      <c r="AV255" s="12" t="s">
        <v>84</v>
      </c>
      <c r="AW255" s="12" t="s">
        <v>6</v>
      </c>
      <c r="AX255" s="12" t="s">
        <v>79</v>
      </c>
      <c r="AY255" s="194" t="s">
        <v>130</v>
      </c>
    </row>
    <row r="256" spans="2:65" s="1" customFormat="1" ht="25.5" customHeight="1">
      <c r="B256" s="172"/>
      <c r="C256" s="173" t="s">
        <v>502</v>
      </c>
      <c r="D256" s="173" t="s">
        <v>133</v>
      </c>
      <c r="E256" s="174" t="s">
        <v>503</v>
      </c>
      <c r="F256" s="175" t="s">
        <v>504</v>
      </c>
      <c r="G256" s="176" t="s">
        <v>147</v>
      </c>
      <c r="H256" s="177">
        <v>43.802</v>
      </c>
      <c r="I256" s="178"/>
      <c r="J256" s="179">
        <f>ROUND(I256*H256,2)</f>
        <v>0</v>
      </c>
      <c r="K256" s="175" t="s">
        <v>137</v>
      </c>
      <c r="L256" s="41"/>
      <c r="M256" s="180" t="s">
        <v>5</v>
      </c>
      <c r="N256" s="181" t="s">
        <v>45</v>
      </c>
      <c r="O256" s="42"/>
      <c r="P256" s="182">
        <f>O256*H256</f>
        <v>0</v>
      </c>
      <c r="Q256" s="182">
        <v>8.0000000000000002E-3</v>
      </c>
      <c r="R256" s="182">
        <f>Q256*H256</f>
        <v>0.35041600000000001</v>
      </c>
      <c r="S256" s="182">
        <v>0</v>
      </c>
      <c r="T256" s="183">
        <f>S256*H256</f>
        <v>0</v>
      </c>
      <c r="AR256" s="23" t="s">
        <v>220</v>
      </c>
      <c r="AT256" s="23" t="s">
        <v>133</v>
      </c>
      <c r="AU256" s="23" t="s">
        <v>84</v>
      </c>
      <c r="AY256" s="23" t="s">
        <v>130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23" t="s">
        <v>79</v>
      </c>
      <c r="BK256" s="184">
        <f>ROUND(I256*H256,2)</f>
        <v>0</v>
      </c>
      <c r="BL256" s="23" t="s">
        <v>220</v>
      </c>
      <c r="BM256" s="23" t="s">
        <v>505</v>
      </c>
    </row>
    <row r="257" spans="2:65" s="12" customFormat="1">
      <c r="B257" s="193"/>
      <c r="D257" s="186" t="s">
        <v>140</v>
      </c>
      <c r="E257" s="194" t="s">
        <v>5</v>
      </c>
      <c r="F257" s="195" t="s">
        <v>485</v>
      </c>
      <c r="H257" s="196">
        <v>41.4</v>
      </c>
      <c r="I257" s="197"/>
      <c r="L257" s="193"/>
      <c r="M257" s="198"/>
      <c r="N257" s="199"/>
      <c r="O257" s="199"/>
      <c r="P257" s="199"/>
      <c r="Q257" s="199"/>
      <c r="R257" s="199"/>
      <c r="S257" s="199"/>
      <c r="T257" s="200"/>
      <c r="AT257" s="194" t="s">
        <v>140</v>
      </c>
      <c r="AU257" s="194" t="s">
        <v>84</v>
      </c>
      <c r="AV257" s="12" t="s">
        <v>84</v>
      </c>
      <c r="AW257" s="12" t="s">
        <v>38</v>
      </c>
      <c r="AX257" s="12" t="s">
        <v>74</v>
      </c>
      <c r="AY257" s="194" t="s">
        <v>130</v>
      </c>
    </row>
    <row r="258" spans="2:65" s="12" customFormat="1">
      <c r="B258" s="193"/>
      <c r="D258" s="186" t="s">
        <v>140</v>
      </c>
      <c r="E258" s="194" t="s">
        <v>5</v>
      </c>
      <c r="F258" s="195" t="s">
        <v>486</v>
      </c>
      <c r="H258" s="196">
        <v>-0.28199999999999997</v>
      </c>
      <c r="I258" s="197"/>
      <c r="L258" s="193"/>
      <c r="M258" s="198"/>
      <c r="N258" s="199"/>
      <c r="O258" s="199"/>
      <c r="P258" s="199"/>
      <c r="Q258" s="199"/>
      <c r="R258" s="199"/>
      <c r="S258" s="199"/>
      <c r="T258" s="200"/>
      <c r="AT258" s="194" t="s">
        <v>140</v>
      </c>
      <c r="AU258" s="194" t="s">
        <v>84</v>
      </c>
      <c r="AV258" s="12" t="s">
        <v>84</v>
      </c>
      <c r="AW258" s="12" t="s">
        <v>38</v>
      </c>
      <c r="AX258" s="12" t="s">
        <v>74</v>
      </c>
      <c r="AY258" s="194" t="s">
        <v>130</v>
      </c>
    </row>
    <row r="259" spans="2:65" s="12" customFormat="1">
      <c r="B259" s="193"/>
      <c r="D259" s="186" t="s">
        <v>140</v>
      </c>
      <c r="E259" s="194" t="s">
        <v>5</v>
      </c>
      <c r="F259" s="195" t="s">
        <v>487</v>
      </c>
      <c r="H259" s="196">
        <v>0.22</v>
      </c>
      <c r="I259" s="197"/>
      <c r="L259" s="193"/>
      <c r="M259" s="198"/>
      <c r="N259" s="199"/>
      <c r="O259" s="199"/>
      <c r="P259" s="199"/>
      <c r="Q259" s="199"/>
      <c r="R259" s="199"/>
      <c r="S259" s="199"/>
      <c r="T259" s="200"/>
      <c r="AT259" s="194" t="s">
        <v>140</v>
      </c>
      <c r="AU259" s="194" t="s">
        <v>84</v>
      </c>
      <c r="AV259" s="12" t="s">
        <v>84</v>
      </c>
      <c r="AW259" s="12" t="s">
        <v>38</v>
      </c>
      <c r="AX259" s="12" t="s">
        <v>74</v>
      </c>
      <c r="AY259" s="194" t="s">
        <v>130</v>
      </c>
    </row>
    <row r="260" spans="2:65" s="12" customFormat="1">
      <c r="B260" s="193"/>
      <c r="D260" s="186" t="s">
        <v>140</v>
      </c>
      <c r="E260" s="194" t="s">
        <v>5</v>
      </c>
      <c r="F260" s="195" t="s">
        <v>488</v>
      </c>
      <c r="H260" s="196">
        <v>0.64</v>
      </c>
      <c r="I260" s="197"/>
      <c r="L260" s="193"/>
      <c r="M260" s="198"/>
      <c r="N260" s="199"/>
      <c r="O260" s="199"/>
      <c r="P260" s="199"/>
      <c r="Q260" s="199"/>
      <c r="R260" s="199"/>
      <c r="S260" s="199"/>
      <c r="T260" s="200"/>
      <c r="AT260" s="194" t="s">
        <v>140</v>
      </c>
      <c r="AU260" s="194" t="s">
        <v>84</v>
      </c>
      <c r="AV260" s="12" t="s">
        <v>84</v>
      </c>
      <c r="AW260" s="12" t="s">
        <v>38</v>
      </c>
      <c r="AX260" s="12" t="s">
        <v>74</v>
      </c>
      <c r="AY260" s="194" t="s">
        <v>130</v>
      </c>
    </row>
    <row r="261" spans="2:65" s="12" customFormat="1">
      <c r="B261" s="193"/>
      <c r="D261" s="186" t="s">
        <v>140</v>
      </c>
      <c r="E261" s="194" t="s">
        <v>5</v>
      </c>
      <c r="F261" s="195" t="s">
        <v>165</v>
      </c>
      <c r="H261" s="196">
        <v>-1.64</v>
      </c>
      <c r="I261" s="197"/>
      <c r="L261" s="193"/>
      <c r="M261" s="198"/>
      <c r="N261" s="199"/>
      <c r="O261" s="199"/>
      <c r="P261" s="199"/>
      <c r="Q261" s="199"/>
      <c r="R261" s="199"/>
      <c r="S261" s="199"/>
      <c r="T261" s="200"/>
      <c r="AT261" s="194" t="s">
        <v>140</v>
      </c>
      <c r="AU261" s="194" t="s">
        <v>84</v>
      </c>
      <c r="AV261" s="12" t="s">
        <v>84</v>
      </c>
      <c r="AW261" s="12" t="s">
        <v>38</v>
      </c>
      <c r="AX261" s="12" t="s">
        <v>74</v>
      </c>
      <c r="AY261" s="194" t="s">
        <v>130</v>
      </c>
    </row>
    <row r="262" spans="2:65" s="12" customFormat="1">
      <c r="B262" s="193"/>
      <c r="D262" s="186" t="s">
        <v>140</v>
      </c>
      <c r="E262" s="194" t="s">
        <v>5</v>
      </c>
      <c r="F262" s="195" t="s">
        <v>166</v>
      </c>
      <c r="H262" s="196">
        <v>2.7440000000000002</v>
      </c>
      <c r="I262" s="197"/>
      <c r="L262" s="193"/>
      <c r="M262" s="198"/>
      <c r="N262" s="199"/>
      <c r="O262" s="199"/>
      <c r="P262" s="199"/>
      <c r="Q262" s="199"/>
      <c r="R262" s="199"/>
      <c r="S262" s="199"/>
      <c r="T262" s="200"/>
      <c r="AT262" s="194" t="s">
        <v>140</v>
      </c>
      <c r="AU262" s="194" t="s">
        <v>84</v>
      </c>
      <c r="AV262" s="12" t="s">
        <v>84</v>
      </c>
      <c r="AW262" s="12" t="s">
        <v>38</v>
      </c>
      <c r="AX262" s="12" t="s">
        <v>74</v>
      </c>
      <c r="AY262" s="194" t="s">
        <v>130</v>
      </c>
    </row>
    <row r="263" spans="2:65" s="12" customFormat="1">
      <c r="B263" s="193"/>
      <c r="D263" s="186" t="s">
        <v>140</v>
      </c>
      <c r="E263" s="194" t="s">
        <v>5</v>
      </c>
      <c r="F263" s="195" t="s">
        <v>335</v>
      </c>
      <c r="H263" s="196">
        <v>0.72</v>
      </c>
      <c r="I263" s="197"/>
      <c r="L263" s="193"/>
      <c r="M263" s="198"/>
      <c r="N263" s="199"/>
      <c r="O263" s="199"/>
      <c r="P263" s="199"/>
      <c r="Q263" s="199"/>
      <c r="R263" s="199"/>
      <c r="S263" s="199"/>
      <c r="T263" s="200"/>
      <c r="AT263" s="194" t="s">
        <v>140</v>
      </c>
      <c r="AU263" s="194" t="s">
        <v>84</v>
      </c>
      <c r="AV263" s="12" t="s">
        <v>84</v>
      </c>
      <c r="AW263" s="12" t="s">
        <v>38</v>
      </c>
      <c r="AX263" s="12" t="s">
        <v>74</v>
      </c>
      <c r="AY263" s="194" t="s">
        <v>130</v>
      </c>
    </row>
    <row r="264" spans="2:65" s="13" customFormat="1">
      <c r="B264" s="201"/>
      <c r="D264" s="186" t="s">
        <v>140</v>
      </c>
      <c r="E264" s="202" t="s">
        <v>5</v>
      </c>
      <c r="F264" s="203" t="s">
        <v>169</v>
      </c>
      <c r="H264" s="204">
        <v>43.802</v>
      </c>
      <c r="I264" s="205"/>
      <c r="L264" s="201"/>
      <c r="M264" s="206"/>
      <c r="N264" s="207"/>
      <c r="O264" s="207"/>
      <c r="P264" s="207"/>
      <c r="Q264" s="207"/>
      <c r="R264" s="207"/>
      <c r="S264" s="207"/>
      <c r="T264" s="208"/>
      <c r="AT264" s="202" t="s">
        <v>140</v>
      </c>
      <c r="AU264" s="202" t="s">
        <v>84</v>
      </c>
      <c r="AV264" s="13" t="s">
        <v>138</v>
      </c>
      <c r="AW264" s="13" t="s">
        <v>38</v>
      </c>
      <c r="AX264" s="13" t="s">
        <v>79</v>
      </c>
      <c r="AY264" s="202" t="s">
        <v>130</v>
      </c>
    </row>
    <row r="265" spans="2:65" s="1" customFormat="1" ht="25.5" customHeight="1">
      <c r="B265" s="172"/>
      <c r="C265" s="173" t="s">
        <v>506</v>
      </c>
      <c r="D265" s="173" t="s">
        <v>133</v>
      </c>
      <c r="E265" s="174" t="s">
        <v>507</v>
      </c>
      <c r="F265" s="175" t="s">
        <v>468</v>
      </c>
      <c r="G265" s="176" t="s">
        <v>147</v>
      </c>
      <c r="H265" s="177">
        <v>43.802</v>
      </c>
      <c r="I265" s="178"/>
      <c r="J265" s="179">
        <f>ROUND(I265*H265,2)</f>
        <v>0</v>
      </c>
      <c r="K265" s="175" t="s">
        <v>137</v>
      </c>
      <c r="L265" s="41"/>
      <c r="M265" s="180" t="s">
        <v>5</v>
      </c>
      <c r="N265" s="181" t="s">
        <v>45</v>
      </c>
      <c r="O265" s="42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AR265" s="23" t="s">
        <v>220</v>
      </c>
      <c r="AT265" s="23" t="s">
        <v>133</v>
      </c>
      <c r="AU265" s="23" t="s">
        <v>84</v>
      </c>
      <c r="AY265" s="23" t="s">
        <v>130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23" t="s">
        <v>79</v>
      </c>
      <c r="BK265" s="184">
        <f>ROUND(I265*H265,2)</f>
        <v>0</v>
      </c>
      <c r="BL265" s="23" t="s">
        <v>220</v>
      </c>
      <c r="BM265" s="23" t="s">
        <v>508</v>
      </c>
    </row>
    <row r="266" spans="2:65" s="12" customFormat="1">
      <c r="B266" s="193"/>
      <c r="D266" s="186" t="s">
        <v>140</v>
      </c>
      <c r="E266" s="194" t="s">
        <v>5</v>
      </c>
      <c r="F266" s="195" t="s">
        <v>509</v>
      </c>
      <c r="H266" s="196">
        <v>43.802</v>
      </c>
      <c r="I266" s="197"/>
      <c r="L266" s="193"/>
      <c r="M266" s="198"/>
      <c r="N266" s="199"/>
      <c r="O266" s="199"/>
      <c r="P266" s="199"/>
      <c r="Q266" s="199"/>
      <c r="R266" s="199"/>
      <c r="S266" s="199"/>
      <c r="T266" s="200"/>
      <c r="AT266" s="194" t="s">
        <v>140</v>
      </c>
      <c r="AU266" s="194" t="s">
        <v>84</v>
      </c>
      <c r="AV266" s="12" t="s">
        <v>84</v>
      </c>
      <c r="AW266" s="12" t="s">
        <v>38</v>
      </c>
      <c r="AX266" s="12" t="s">
        <v>79</v>
      </c>
      <c r="AY266" s="194" t="s">
        <v>130</v>
      </c>
    </row>
    <row r="267" spans="2:65" s="1" customFormat="1" ht="16.5" customHeight="1">
      <c r="B267" s="172"/>
      <c r="C267" s="173" t="s">
        <v>510</v>
      </c>
      <c r="D267" s="173" t="s">
        <v>133</v>
      </c>
      <c r="E267" s="174" t="s">
        <v>511</v>
      </c>
      <c r="F267" s="175" t="s">
        <v>512</v>
      </c>
      <c r="G267" s="176" t="s">
        <v>189</v>
      </c>
      <c r="H267" s="177">
        <v>13.82</v>
      </c>
      <c r="I267" s="178"/>
      <c r="J267" s="179">
        <f>ROUND(I267*H267,2)</f>
        <v>0</v>
      </c>
      <c r="K267" s="175" t="s">
        <v>137</v>
      </c>
      <c r="L267" s="41"/>
      <c r="M267" s="180" t="s">
        <v>5</v>
      </c>
      <c r="N267" s="181" t="s">
        <v>45</v>
      </c>
      <c r="O267" s="42"/>
      <c r="P267" s="182">
        <f>O267*H267</f>
        <v>0</v>
      </c>
      <c r="Q267" s="182">
        <v>3.1E-4</v>
      </c>
      <c r="R267" s="182">
        <f>Q267*H267</f>
        <v>4.2842000000000002E-3</v>
      </c>
      <c r="S267" s="182">
        <v>0</v>
      </c>
      <c r="T267" s="183">
        <f>S267*H267</f>
        <v>0</v>
      </c>
      <c r="AR267" s="23" t="s">
        <v>220</v>
      </c>
      <c r="AT267" s="23" t="s">
        <v>133</v>
      </c>
      <c r="AU267" s="23" t="s">
        <v>84</v>
      </c>
      <c r="AY267" s="23" t="s">
        <v>130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23" t="s">
        <v>79</v>
      </c>
      <c r="BK267" s="184">
        <f>ROUND(I267*H267,2)</f>
        <v>0</v>
      </c>
      <c r="BL267" s="23" t="s">
        <v>220</v>
      </c>
      <c r="BM267" s="23" t="s">
        <v>513</v>
      </c>
    </row>
    <row r="268" spans="2:65" s="12" customFormat="1">
      <c r="B268" s="193"/>
      <c r="D268" s="186" t="s">
        <v>140</v>
      </c>
      <c r="E268" s="194" t="s">
        <v>5</v>
      </c>
      <c r="F268" s="195" t="s">
        <v>514</v>
      </c>
      <c r="H268" s="196">
        <v>4.9000000000000004</v>
      </c>
      <c r="I268" s="197"/>
      <c r="L268" s="193"/>
      <c r="M268" s="198"/>
      <c r="N268" s="199"/>
      <c r="O268" s="199"/>
      <c r="P268" s="199"/>
      <c r="Q268" s="199"/>
      <c r="R268" s="199"/>
      <c r="S268" s="199"/>
      <c r="T268" s="200"/>
      <c r="AT268" s="194" t="s">
        <v>140</v>
      </c>
      <c r="AU268" s="194" t="s">
        <v>84</v>
      </c>
      <c r="AV268" s="12" t="s">
        <v>84</v>
      </c>
      <c r="AW268" s="12" t="s">
        <v>38</v>
      </c>
      <c r="AX268" s="12" t="s">
        <v>74</v>
      </c>
      <c r="AY268" s="194" t="s">
        <v>130</v>
      </c>
    </row>
    <row r="269" spans="2:65" s="12" customFormat="1">
      <c r="B269" s="193"/>
      <c r="D269" s="186" t="s">
        <v>140</v>
      </c>
      <c r="E269" s="194" t="s">
        <v>5</v>
      </c>
      <c r="F269" s="195" t="s">
        <v>515</v>
      </c>
      <c r="H269" s="196">
        <v>1.28</v>
      </c>
      <c r="I269" s="197"/>
      <c r="L269" s="193"/>
      <c r="M269" s="198"/>
      <c r="N269" s="199"/>
      <c r="O269" s="199"/>
      <c r="P269" s="199"/>
      <c r="Q269" s="199"/>
      <c r="R269" s="199"/>
      <c r="S269" s="199"/>
      <c r="T269" s="200"/>
      <c r="AT269" s="194" t="s">
        <v>140</v>
      </c>
      <c r="AU269" s="194" t="s">
        <v>84</v>
      </c>
      <c r="AV269" s="12" t="s">
        <v>84</v>
      </c>
      <c r="AW269" s="12" t="s">
        <v>38</v>
      </c>
      <c r="AX269" s="12" t="s">
        <v>74</v>
      </c>
      <c r="AY269" s="194" t="s">
        <v>130</v>
      </c>
    </row>
    <row r="270" spans="2:65" s="12" customFormat="1">
      <c r="B270" s="193"/>
      <c r="D270" s="186" t="s">
        <v>140</v>
      </c>
      <c r="E270" s="194" t="s">
        <v>5</v>
      </c>
      <c r="F270" s="195" t="s">
        <v>516</v>
      </c>
      <c r="H270" s="196">
        <v>0.44</v>
      </c>
      <c r="I270" s="197"/>
      <c r="L270" s="193"/>
      <c r="M270" s="198"/>
      <c r="N270" s="199"/>
      <c r="O270" s="199"/>
      <c r="P270" s="199"/>
      <c r="Q270" s="199"/>
      <c r="R270" s="199"/>
      <c r="S270" s="199"/>
      <c r="T270" s="200"/>
      <c r="AT270" s="194" t="s">
        <v>140</v>
      </c>
      <c r="AU270" s="194" t="s">
        <v>84</v>
      </c>
      <c r="AV270" s="12" t="s">
        <v>84</v>
      </c>
      <c r="AW270" s="12" t="s">
        <v>38</v>
      </c>
      <c r="AX270" s="12" t="s">
        <v>74</v>
      </c>
      <c r="AY270" s="194" t="s">
        <v>130</v>
      </c>
    </row>
    <row r="271" spans="2:65" s="12" customFormat="1">
      <c r="B271" s="193"/>
      <c r="D271" s="186" t="s">
        <v>140</v>
      </c>
      <c r="E271" s="194" t="s">
        <v>5</v>
      </c>
      <c r="F271" s="195" t="s">
        <v>517</v>
      </c>
      <c r="H271" s="196">
        <v>7.2</v>
      </c>
      <c r="I271" s="197"/>
      <c r="L271" s="193"/>
      <c r="M271" s="198"/>
      <c r="N271" s="199"/>
      <c r="O271" s="199"/>
      <c r="P271" s="199"/>
      <c r="Q271" s="199"/>
      <c r="R271" s="199"/>
      <c r="S271" s="199"/>
      <c r="T271" s="200"/>
      <c r="AT271" s="194" t="s">
        <v>140</v>
      </c>
      <c r="AU271" s="194" t="s">
        <v>84</v>
      </c>
      <c r="AV271" s="12" t="s">
        <v>84</v>
      </c>
      <c r="AW271" s="12" t="s">
        <v>38</v>
      </c>
      <c r="AX271" s="12" t="s">
        <v>74</v>
      </c>
      <c r="AY271" s="194" t="s">
        <v>130</v>
      </c>
    </row>
    <row r="272" spans="2:65" s="13" customFormat="1">
      <c r="B272" s="201"/>
      <c r="D272" s="186" t="s">
        <v>140</v>
      </c>
      <c r="E272" s="202" t="s">
        <v>5</v>
      </c>
      <c r="F272" s="203" t="s">
        <v>169</v>
      </c>
      <c r="H272" s="204">
        <v>13.82</v>
      </c>
      <c r="I272" s="205"/>
      <c r="L272" s="201"/>
      <c r="M272" s="206"/>
      <c r="N272" s="207"/>
      <c r="O272" s="207"/>
      <c r="P272" s="207"/>
      <c r="Q272" s="207"/>
      <c r="R272" s="207"/>
      <c r="S272" s="207"/>
      <c r="T272" s="208"/>
      <c r="AT272" s="202" t="s">
        <v>140</v>
      </c>
      <c r="AU272" s="202" t="s">
        <v>84</v>
      </c>
      <c r="AV272" s="13" t="s">
        <v>138</v>
      </c>
      <c r="AW272" s="13" t="s">
        <v>38</v>
      </c>
      <c r="AX272" s="13" t="s">
        <v>79</v>
      </c>
      <c r="AY272" s="202" t="s">
        <v>130</v>
      </c>
    </row>
    <row r="273" spans="2:65" s="1" customFormat="1" ht="16.5" customHeight="1">
      <c r="B273" s="172"/>
      <c r="C273" s="173" t="s">
        <v>518</v>
      </c>
      <c r="D273" s="173" t="s">
        <v>133</v>
      </c>
      <c r="E273" s="174" t="s">
        <v>519</v>
      </c>
      <c r="F273" s="175" t="s">
        <v>520</v>
      </c>
      <c r="G273" s="176" t="s">
        <v>189</v>
      </c>
      <c r="H273" s="177">
        <v>18.12</v>
      </c>
      <c r="I273" s="178"/>
      <c r="J273" s="179">
        <f>ROUND(I273*H273,2)</f>
        <v>0</v>
      </c>
      <c r="K273" s="175" t="s">
        <v>137</v>
      </c>
      <c r="L273" s="41"/>
      <c r="M273" s="180" t="s">
        <v>5</v>
      </c>
      <c r="N273" s="181" t="s">
        <v>45</v>
      </c>
      <c r="O273" s="42"/>
      <c r="P273" s="182">
        <f>O273*H273</f>
        <v>0</v>
      </c>
      <c r="Q273" s="182">
        <v>2.5999999999999998E-4</v>
      </c>
      <c r="R273" s="182">
        <f>Q273*H273</f>
        <v>4.7111999999999996E-3</v>
      </c>
      <c r="S273" s="182">
        <v>0</v>
      </c>
      <c r="T273" s="183">
        <f>S273*H273</f>
        <v>0</v>
      </c>
      <c r="AR273" s="23" t="s">
        <v>220</v>
      </c>
      <c r="AT273" s="23" t="s">
        <v>133</v>
      </c>
      <c r="AU273" s="23" t="s">
        <v>84</v>
      </c>
      <c r="AY273" s="23" t="s">
        <v>130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23" t="s">
        <v>79</v>
      </c>
      <c r="BK273" s="184">
        <f>ROUND(I273*H273,2)</f>
        <v>0</v>
      </c>
      <c r="BL273" s="23" t="s">
        <v>220</v>
      </c>
      <c r="BM273" s="23" t="s">
        <v>521</v>
      </c>
    </row>
    <row r="274" spans="2:65" s="12" customFormat="1">
      <c r="B274" s="193"/>
      <c r="D274" s="186" t="s">
        <v>140</v>
      </c>
      <c r="E274" s="194" t="s">
        <v>5</v>
      </c>
      <c r="F274" s="195" t="s">
        <v>522</v>
      </c>
      <c r="H274" s="196">
        <v>17.12</v>
      </c>
      <c r="I274" s="197"/>
      <c r="L274" s="193"/>
      <c r="M274" s="198"/>
      <c r="N274" s="199"/>
      <c r="O274" s="199"/>
      <c r="P274" s="199"/>
      <c r="Q274" s="199"/>
      <c r="R274" s="199"/>
      <c r="S274" s="199"/>
      <c r="T274" s="200"/>
      <c r="AT274" s="194" t="s">
        <v>140</v>
      </c>
      <c r="AU274" s="194" t="s">
        <v>84</v>
      </c>
      <c r="AV274" s="12" t="s">
        <v>84</v>
      </c>
      <c r="AW274" s="12" t="s">
        <v>38</v>
      </c>
      <c r="AX274" s="12" t="s">
        <v>74</v>
      </c>
      <c r="AY274" s="194" t="s">
        <v>130</v>
      </c>
    </row>
    <row r="275" spans="2:65" s="12" customFormat="1">
      <c r="B275" s="193"/>
      <c r="D275" s="186" t="s">
        <v>140</v>
      </c>
      <c r="E275" s="194" t="s">
        <v>5</v>
      </c>
      <c r="F275" s="195" t="s">
        <v>523</v>
      </c>
      <c r="H275" s="196">
        <v>1</v>
      </c>
      <c r="I275" s="197"/>
      <c r="L275" s="193"/>
      <c r="M275" s="198"/>
      <c r="N275" s="199"/>
      <c r="O275" s="199"/>
      <c r="P275" s="199"/>
      <c r="Q275" s="199"/>
      <c r="R275" s="199"/>
      <c r="S275" s="199"/>
      <c r="T275" s="200"/>
      <c r="AT275" s="194" t="s">
        <v>140</v>
      </c>
      <c r="AU275" s="194" t="s">
        <v>84</v>
      </c>
      <c r="AV275" s="12" t="s">
        <v>84</v>
      </c>
      <c r="AW275" s="12" t="s">
        <v>38</v>
      </c>
      <c r="AX275" s="12" t="s">
        <v>74</v>
      </c>
      <c r="AY275" s="194" t="s">
        <v>130</v>
      </c>
    </row>
    <row r="276" spans="2:65" s="13" customFormat="1">
      <c r="B276" s="201"/>
      <c r="D276" s="186" t="s">
        <v>140</v>
      </c>
      <c r="E276" s="202" t="s">
        <v>5</v>
      </c>
      <c r="F276" s="203" t="s">
        <v>169</v>
      </c>
      <c r="H276" s="204">
        <v>18.12</v>
      </c>
      <c r="I276" s="205"/>
      <c r="L276" s="201"/>
      <c r="M276" s="206"/>
      <c r="N276" s="207"/>
      <c r="O276" s="207"/>
      <c r="P276" s="207"/>
      <c r="Q276" s="207"/>
      <c r="R276" s="207"/>
      <c r="S276" s="207"/>
      <c r="T276" s="208"/>
      <c r="AT276" s="202" t="s">
        <v>140</v>
      </c>
      <c r="AU276" s="202" t="s">
        <v>84</v>
      </c>
      <c r="AV276" s="13" t="s">
        <v>138</v>
      </c>
      <c r="AW276" s="13" t="s">
        <v>38</v>
      </c>
      <c r="AX276" s="13" t="s">
        <v>79</v>
      </c>
      <c r="AY276" s="202" t="s">
        <v>130</v>
      </c>
    </row>
    <row r="277" spans="2:65" s="1" customFormat="1" ht="16.5" customHeight="1">
      <c r="B277" s="172"/>
      <c r="C277" s="173" t="s">
        <v>524</v>
      </c>
      <c r="D277" s="173" t="s">
        <v>133</v>
      </c>
      <c r="E277" s="174" t="s">
        <v>525</v>
      </c>
      <c r="F277" s="175" t="s">
        <v>526</v>
      </c>
      <c r="G277" s="176" t="s">
        <v>147</v>
      </c>
      <c r="H277" s="177">
        <v>13.83</v>
      </c>
      <c r="I277" s="178"/>
      <c r="J277" s="179">
        <f>ROUND(I277*H277,2)</f>
        <v>0</v>
      </c>
      <c r="K277" s="175" t="s">
        <v>137</v>
      </c>
      <c r="L277" s="41"/>
      <c r="M277" s="180" t="s">
        <v>5</v>
      </c>
      <c r="N277" s="181" t="s">
        <v>45</v>
      </c>
      <c r="O277" s="42"/>
      <c r="P277" s="182">
        <f>O277*H277</f>
        <v>0</v>
      </c>
      <c r="Q277" s="182">
        <v>2.9999999999999997E-4</v>
      </c>
      <c r="R277" s="182">
        <f>Q277*H277</f>
        <v>4.1489999999999999E-3</v>
      </c>
      <c r="S277" s="182">
        <v>0</v>
      </c>
      <c r="T277" s="183">
        <f>S277*H277</f>
        <v>0</v>
      </c>
      <c r="AR277" s="23" t="s">
        <v>220</v>
      </c>
      <c r="AT277" s="23" t="s">
        <v>133</v>
      </c>
      <c r="AU277" s="23" t="s">
        <v>84</v>
      </c>
      <c r="AY277" s="23" t="s">
        <v>130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23" t="s">
        <v>79</v>
      </c>
      <c r="BK277" s="184">
        <f>ROUND(I277*H277,2)</f>
        <v>0</v>
      </c>
      <c r="BL277" s="23" t="s">
        <v>220</v>
      </c>
      <c r="BM277" s="23" t="s">
        <v>527</v>
      </c>
    </row>
    <row r="278" spans="2:65" s="11" customFormat="1">
      <c r="B278" s="185"/>
      <c r="D278" s="186" t="s">
        <v>140</v>
      </c>
      <c r="E278" s="187" t="s">
        <v>5</v>
      </c>
      <c r="F278" s="188" t="s">
        <v>528</v>
      </c>
      <c r="H278" s="187" t="s">
        <v>5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7" t="s">
        <v>140</v>
      </c>
      <c r="AU278" s="187" t="s">
        <v>84</v>
      </c>
      <c r="AV278" s="11" t="s">
        <v>79</v>
      </c>
      <c r="AW278" s="11" t="s">
        <v>38</v>
      </c>
      <c r="AX278" s="11" t="s">
        <v>74</v>
      </c>
      <c r="AY278" s="187" t="s">
        <v>130</v>
      </c>
    </row>
    <row r="279" spans="2:65" s="12" customFormat="1">
      <c r="B279" s="193"/>
      <c r="D279" s="186" t="s">
        <v>140</v>
      </c>
      <c r="E279" s="194" t="s">
        <v>5</v>
      </c>
      <c r="F279" s="195" t="s">
        <v>529</v>
      </c>
      <c r="H279" s="196">
        <v>13.83</v>
      </c>
      <c r="I279" s="197"/>
      <c r="L279" s="193"/>
      <c r="M279" s="198"/>
      <c r="N279" s="199"/>
      <c r="O279" s="199"/>
      <c r="P279" s="199"/>
      <c r="Q279" s="199"/>
      <c r="R279" s="199"/>
      <c r="S279" s="199"/>
      <c r="T279" s="200"/>
      <c r="AT279" s="194" t="s">
        <v>140</v>
      </c>
      <c r="AU279" s="194" t="s">
        <v>84</v>
      </c>
      <c r="AV279" s="12" t="s">
        <v>84</v>
      </c>
      <c r="AW279" s="12" t="s">
        <v>38</v>
      </c>
      <c r="AX279" s="12" t="s">
        <v>79</v>
      </c>
      <c r="AY279" s="194" t="s">
        <v>130</v>
      </c>
    </row>
    <row r="280" spans="2:65" s="1" customFormat="1" ht="16.5" customHeight="1">
      <c r="B280" s="172"/>
      <c r="C280" s="173" t="s">
        <v>530</v>
      </c>
      <c r="D280" s="173" t="s">
        <v>133</v>
      </c>
      <c r="E280" s="174" t="s">
        <v>531</v>
      </c>
      <c r="F280" s="175" t="s">
        <v>532</v>
      </c>
      <c r="G280" s="176" t="s">
        <v>357</v>
      </c>
      <c r="H280" s="219"/>
      <c r="I280" s="178"/>
      <c r="J280" s="179">
        <f>ROUND(I280*H280,2)</f>
        <v>0</v>
      </c>
      <c r="K280" s="175" t="s">
        <v>137</v>
      </c>
      <c r="L280" s="41"/>
      <c r="M280" s="180" t="s">
        <v>5</v>
      </c>
      <c r="N280" s="181" t="s">
        <v>45</v>
      </c>
      <c r="O280" s="42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23" t="s">
        <v>220</v>
      </c>
      <c r="AT280" s="23" t="s">
        <v>133</v>
      </c>
      <c r="AU280" s="23" t="s">
        <v>84</v>
      </c>
      <c r="AY280" s="23" t="s">
        <v>130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23" t="s">
        <v>79</v>
      </c>
      <c r="BK280" s="184">
        <f>ROUND(I280*H280,2)</f>
        <v>0</v>
      </c>
      <c r="BL280" s="23" t="s">
        <v>220</v>
      </c>
      <c r="BM280" s="23" t="s">
        <v>533</v>
      </c>
    </row>
    <row r="281" spans="2:65" s="10" customFormat="1" ht="29.85" customHeight="1">
      <c r="B281" s="159"/>
      <c r="D281" s="160" t="s">
        <v>73</v>
      </c>
      <c r="E281" s="170" t="s">
        <v>534</v>
      </c>
      <c r="F281" s="170" t="s">
        <v>535</v>
      </c>
      <c r="I281" s="162"/>
      <c r="J281" s="171">
        <f>BK281</f>
        <v>0</v>
      </c>
      <c r="L281" s="159"/>
      <c r="M281" s="164"/>
      <c r="N281" s="165"/>
      <c r="O281" s="165"/>
      <c r="P281" s="166">
        <f>SUM(P282:P305)</f>
        <v>0</v>
      </c>
      <c r="Q281" s="165"/>
      <c r="R281" s="166">
        <f>SUM(R282:R305)</f>
        <v>0.10686662000000001</v>
      </c>
      <c r="S281" s="165"/>
      <c r="T281" s="167">
        <f>SUM(T282:T305)</f>
        <v>2.6560800000000002E-2</v>
      </c>
      <c r="AR281" s="160" t="s">
        <v>84</v>
      </c>
      <c r="AT281" s="168" t="s">
        <v>73</v>
      </c>
      <c r="AU281" s="168" t="s">
        <v>79</v>
      </c>
      <c r="AY281" s="160" t="s">
        <v>130</v>
      </c>
      <c r="BK281" s="169">
        <f>SUM(BK282:BK305)</f>
        <v>0</v>
      </c>
    </row>
    <row r="282" spans="2:65" s="1" customFormat="1" ht="16.5" customHeight="1">
      <c r="B282" s="172"/>
      <c r="C282" s="173" t="s">
        <v>536</v>
      </c>
      <c r="D282" s="173" t="s">
        <v>133</v>
      </c>
      <c r="E282" s="174" t="s">
        <v>537</v>
      </c>
      <c r="F282" s="175" t="s">
        <v>538</v>
      </c>
      <c r="G282" s="176" t="s">
        <v>147</v>
      </c>
      <c r="H282" s="177">
        <v>85.68</v>
      </c>
      <c r="I282" s="178"/>
      <c r="J282" s="179">
        <f>ROUND(I282*H282,2)</f>
        <v>0</v>
      </c>
      <c r="K282" s="175" t="s">
        <v>137</v>
      </c>
      <c r="L282" s="41"/>
      <c r="M282" s="180" t="s">
        <v>5</v>
      </c>
      <c r="N282" s="181" t="s">
        <v>45</v>
      </c>
      <c r="O282" s="42"/>
      <c r="P282" s="182">
        <f>O282*H282</f>
        <v>0</v>
      </c>
      <c r="Q282" s="182">
        <v>1E-3</v>
      </c>
      <c r="R282" s="182">
        <f>Q282*H282</f>
        <v>8.5680000000000006E-2</v>
      </c>
      <c r="S282" s="182">
        <v>3.1E-4</v>
      </c>
      <c r="T282" s="183">
        <f>S282*H282</f>
        <v>2.6560800000000002E-2</v>
      </c>
      <c r="AR282" s="23" t="s">
        <v>220</v>
      </c>
      <c r="AT282" s="23" t="s">
        <v>133</v>
      </c>
      <c r="AU282" s="23" t="s">
        <v>84</v>
      </c>
      <c r="AY282" s="23" t="s">
        <v>130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23" t="s">
        <v>79</v>
      </c>
      <c r="BK282" s="184">
        <f>ROUND(I282*H282,2)</f>
        <v>0</v>
      </c>
      <c r="BL282" s="23" t="s">
        <v>220</v>
      </c>
      <c r="BM282" s="23" t="s">
        <v>539</v>
      </c>
    </row>
    <row r="283" spans="2:65" s="11" customFormat="1">
      <c r="B283" s="185"/>
      <c r="D283" s="186" t="s">
        <v>140</v>
      </c>
      <c r="E283" s="187" t="s">
        <v>5</v>
      </c>
      <c r="F283" s="188" t="s">
        <v>540</v>
      </c>
      <c r="H283" s="187" t="s">
        <v>5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7" t="s">
        <v>140</v>
      </c>
      <c r="AU283" s="187" t="s">
        <v>84</v>
      </c>
      <c r="AV283" s="11" t="s">
        <v>79</v>
      </c>
      <c r="AW283" s="11" t="s">
        <v>38</v>
      </c>
      <c r="AX283" s="11" t="s">
        <v>74</v>
      </c>
      <c r="AY283" s="187" t="s">
        <v>130</v>
      </c>
    </row>
    <row r="284" spans="2:65" s="12" customFormat="1">
      <c r="B284" s="193"/>
      <c r="D284" s="186" t="s">
        <v>140</v>
      </c>
      <c r="E284" s="194" t="s">
        <v>5</v>
      </c>
      <c r="F284" s="195" t="s">
        <v>163</v>
      </c>
      <c r="H284" s="196">
        <v>42.588000000000001</v>
      </c>
      <c r="I284" s="197"/>
      <c r="L284" s="193"/>
      <c r="M284" s="198"/>
      <c r="N284" s="199"/>
      <c r="O284" s="199"/>
      <c r="P284" s="199"/>
      <c r="Q284" s="199"/>
      <c r="R284" s="199"/>
      <c r="S284" s="199"/>
      <c r="T284" s="200"/>
      <c r="AT284" s="194" t="s">
        <v>140</v>
      </c>
      <c r="AU284" s="194" t="s">
        <v>84</v>
      </c>
      <c r="AV284" s="12" t="s">
        <v>84</v>
      </c>
      <c r="AW284" s="12" t="s">
        <v>38</v>
      </c>
      <c r="AX284" s="12" t="s">
        <v>74</v>
      </c>
      <c r="AY284" s="194" t="s">
        <v>130</v>
      </c>
    </row>
    <row r="285" spans="2:65" s="12" customFormat="1">
      <c r="B285" s="193"/>
      <c r="D285" s="186" t="s">
        <v>140</v>
      </c>
      <c r="E285" s="194" t="s">
        <v>5</v>
      </c>
      <c r="F285" s="195" t="s">
        <v>164</v>
      </c>
      <c r="H285" s="196">
        <v>20.59</v>
      </c>
      <c r="I285" s="197"/>
      <c r="L285" s="193"/>
      <c r="M285" s="198"/>
      <c r="N285" s="199"/>
      <c r="O285" s="199"/>
      <c r="P285" s="199"/>
      <c r="Q285" s="199"/>
      <c r="R285" s="199"/>
      <c r="S285" s="199"/>
      <c r="T285" s="200"/>
      <c r="AT285" s="194" t="s">
        <v>140</v>
      </c>
      <c r="AU285" s="194" t="s">
        <v>84</v>
      </c>
      <c r="AV285" s="12" t="s">
        <v>84</v>
      </c>
      <c r="AW285" s="12" t="s">
        <v>38</v>
      </c>
      <c r="AX285" s="12" t="s">
        <v>74</v>
      </c>
      <c r="AY285" s="194" t="s">
        <v>130</v>
      </c>
    </row>
    <row r="286" spans="2:65" s="12" customFormat="1">
      <c r="B286" s="193"/>
      <c r="D286" s="186" t="s">
        <v>140</v>
      </c>
      <c r="E286" s="194" t="s">
        <v>5</v>
      </c>
      <c r="F286" s="195" t="s">
        <v>165</v>
      </c>
      <c r="H286" s="196">
        <v>-1.64</v>
      </c>
      <c r="I286" s="197"/>
      <c r="L286" s="193"/>
      <c r="M286" s="198"/>
      <c r="N286" s="199"/>
      <c r="O286" s="199"/>
      <c r="P286" s="199"/>
      <c r="Q286" s="199"/>
      <c r="R286" s="199"/>
      <c r="S286" s="199"/>
      <c r="T286" s="200"/>
      <c r="AT286" s="194" t="s">
        <v>140</v>
      </c>
      <c r="AU286" s="194" t="s">
        <v>84</v>
      </c>
      <c r="AV286" s="12" t="s">
        <v>84</v>
      </c>
      <c r="AW286" s="12" t="s">
        <v>38</v>
      </c>
      <c r="AX286" s="12" t="s">
        <v>74</v>
      </c>
      <c r="AY286" s="194" t="s">
        <v>130</v>
      </c>
    </row>
    <row r="287" spans="2:65" s="12" customFormat="1">
      <c r="B287" s="193"/>
      <c r="D287" s="186" t="s">
        <v>140</v>
      </c>
      <c r="E287" s="194" t="s">
        <v>5</v>
      </c>
      <c r="F287" s="195" t="s">
        <v>166</v>
      </c>
      <c r="H287" s="196">
        <v>2.7440000000000002</v>
      </c>
      <c r="I287" s="197"/>
      <c r="L287" s="193"/>
      <c r="M287" s="198"/>
      <c r="N287" s="199"/>
      <c r="O287" s="199"/>
      <c r="P287" s="199"/>
      <c r="Q287" s="199"/>
      <c r="R287" s="199"/>
      <c r="S287" s="199"/>
      <c r="T287" s="200"/>
      <c r="AT287" s="194" t="s">
        <v>140</v>
      </c>
      <c r="AU287" s="194" t="s">
        <v>84</v>
      </c>
      <c r="AV287" s="12" t="s">
        <v>84</v>
      </c>
      <c r="AW287" s="12" t="s">
        <v>38</v>
      </c>
      <c r="AX287" s="12" t="s">
        <v>74</v>
      </c>
      <c r="AY287" s="194" t="s">
        <v>130</v>
      </c>
    </row>
    <row r="288" spans="2:65" s="12" customFormat="1">
      <c r="B288" s="193"/>
      <c r="D288" s="186" t="s">
        <v>140</v>
      </c>
      <c r="E288" s="194" t="s">
        <v>5</v>
      </c>
      <c r="F288" s="195" t="s">
        <v>167</v>
      </c>
      <c r="H288" s="196">
        <v>-1.5620000000000001</v>
      </c>
      <c r="I288" s="197"/>
      <c r="L288" s="193"/>
      <c r="M288" s="198"/>
      <c r="N288" s="199"/>
      <c r="O288" s="199"/>
      <c r="P288" s="199"/>
      <c r="Q288" s="199"/>
      <c r="R288" s="199"/>
      <c r="S288" s="199"/>
      <c r="T288" s="200"/>
      <c r="AT288" s="194" t="s">
        <v>140</v>
      </c>
      <c r="AU288" s="194" t="s">
        <v>84</v>
      </c>
      <c r="AV288" s="12" t="s">
        <v>84</v>
      </c>
      <c r="AW288" s="12" t="s">
        <v>38</v>
      </c>
      <c r="AX288" s="12" t="s">
        <v>74</v>
      </c>
      <c r="AY288" s="194" t="s">
        <v>130</v>
      </c>
    </row>
    <row r="289" spans="2:65" s="12" customFormat="1">
      <c r="B289" s="193"/>
      <c r="D289" s="186" t="s">
        <v>140</v>
      </c>
      <c r="E289" s="194" t="s">
        <v>5</v>
      </c>
      <c r="F289" s="195" t="s">
        <v>168</v>
      </c>
      <c r="H289" s="196">
        <v>1.86</v>
      </c>
      <c r="I289" s="197"/>
      <c r="L289" s="193"/>
      <c r="M289" s="198"/>
      <c r="N289" s="199"/>
      <c r="O289" s="199"/>
      <c r="P289" s="199"/>
      <c r="Q289" s="199"/>
      <c r="R289" s="199"/>
      <c r="S289" s="199"/>
      <c r="T289" s="200"/>
      <c r="AT289" s="194" t="s">
        <v>140</v>
      </c>
      <c r="AU289" s="194" t="s">
        <v>84</v>
      </c>
      <c r="AV289" s="12" t="s">
        <v>84</v>
      </c>
      <c r="AW289" s="12" t="s">
        <v>38</v>
      </c>
      <c r="AX289" s="12" t="s">
        <v>74</v>
      </c>
      <c r="AY289" s="194" t="s">
        <v>130</v>
      </c>
    </row>
    <row r="290" spans="2:65" s="11" customFormat="1">
      <c r="B290" s="185"/>
      <c r="D290" s="186" t="s">
        <v>140</v>
      </c>
      <c r="E290" s="187" t="s">
        <v>5</v>
      </c>
      <c r="F290" s="188" t="s">
        <v>541</v>
      </c>
      <c r="H290" s="187" t="s">
        <v>5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7" t="s">
        <v>140</v>
      </c>
      <c r="AU290" s="187" t="s">
        <v>84</v>
      </c>
      <c r="AV290" s="11" t="s">
        <v>79</v>
      </c>
      <c r="AW290" s="11" t="s">
        <v>38</v>
      </c>
      <c r="AX290" s="11" t="s">
        <v>74</v>
      </c>
      <c r="AY290" s="187" t="s">
        <v>130</v>
      </c>
    </row>
    <row r="291" spans="2:65" s="12" customFormat="1">
      <c r="B291" s="193"/>
      <c r="D291" s="186" t="s">
        <v>140</v>
      </c>
      <c r="E291" s="194" t="s">
        <v>5</v>
      </c>
      <c r="F291" s="195" t="s">
        <v>542</v>
      </c>
      <c r="H291" s="196">
        <v>21.1</v>
      </c>
      <c r="I291" s="197"/>
      <c r="L291" s="193"/>
      <c r="M291" s="198"/>
      <c r="N291" s="199"/>
      <c r="O291" s="199"/>
      <c r="P291" s="199"/>
      <c r="Q291" s="199"/>
      <c r="R291" s="199"/>
      <c r="S291" s="199"/>
      <c r="T291" s="200"/>
      <c r="AT291" s="194" t="s">
        <v>140</v>
      </c>
      <c r="AU291" s="194" t="s">
        <v>84</v>
      </c>
      <c r="AV291" s="12" t="s">
        <v>84</v>
      </c>
      <c r="AW291" s="12" t="s">
        <v>38</v>
      </c>
      <c r="AX291" s="12" t="s">
        <v>74</v>
      </c>
      <c r="AY291" s="194" t="s">
        <v>130</v>
      </c>
    </row>
    <row r="292" spans="2:65" s="13" customFormat="1">
      <c r="B292" s="201"/>
      <c r="D292" s="186" t="s">
        <v>140</v>
      </c>
      <c r="E292" s="202" t="s">
        <v>5</v>
      </c>
      <c r="F292" s="203" t="s">
        <v>169</v>
      </c>
      <c r="H292" s="204">
        <v>85.68</v>
      </c>
      <c r="I292" s="205"/>
      <c r="L292" s="201"/>
      <c r="M292" s="206"/>
      <c r="N292" s="207"/>
      <c r="O292" s="207"/>
      <c r="P292" s="207"/>
      <c r="Q292" s="207"/>
      <c r="R292" s="207"/>
      <c r="S292" s="207"/>
      <c r="T292" s="208"/>
      <c r="AT292" s="202" t="s">
        <v>140</v>
      </c>
      <c r="AU292" s="202" t="s">
        <v>84</v>
      </c>
      <c r="AV292" s="13" t="s">
        <v>138</v>
      </c>
      <c r="AW292" s="13" t="s">
        <v>38</v>
      </c>
      <c r="AX292" s="13" t="s">
        <v>79</v>
      </c>
      <c r="AY292" s="202" t="s">
        <v>130</v>
      </c>
    </row>
    <row r="293" spans="2:65" s="1" customFormat="1" ht="16.5" customHeight="1">
      <c r="B293" s="172"/>
      <c r="C293" s="173" t="s">
        <v>543</v>
      </c>
      <c r="D293" s="173" t="s">
        <v>133</v>
      </c>
      <c r="E293" s="174" t="s">
        <v>544</v>
      </c>
      <c r="F293" s="175" t="s">
        <v>545</v>
      </c>
      <c r="G293" s="176" t="s">
        <v>147</v>
      </c>
      <c r="H293" s="177">
        <v>85.68</v>
      </c>
      <c r="I293" s="178"/>
      <c r="J293" s="179">
        <f>ROUND(I293*H293,2)</f>
        <v>0</v>
      </c>
      <c r="K293" s="175" t="s">
        <v>137</v>
      </c>
      <c r="L293" s="41"/>
      <c r="M293" s="180" t="s">
        <v>5</v>
      </c>
      <c r="N293" s="181" t="s">
        <v>45</v>
      </c>
      <c r="O293" s="42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23" t="s">
        <v>220</v>
      </c>
      <c r="AT293" s="23" t="s">
        <v>133</v>
      </c>
      <c r="AU293" s="23" t="s">
        <v>84</v>
      </c>
      <c r="AY293" s="23" t="s">
        <v>130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23" t="s">
        <v>79</v>
      </c>
      <c r="BK293" s="184">
        <f>ROUND(I293*H293,2)</f>
        <v>0</v>
      </c>
      <c r="BL293" s="23" t="s">
        <v>220</v>
      </c>
      <c r="BM293" s="23" t="s">
        <v>546</v>
      </c>
    </row>
    <row r="294" spans="2:65" s="12" customFormat="1">
      <c r="B294" s="193"/>
      <c r="D294" s="186" t="s">
        <v>140</v>
      </c>
      <c r="E294" s="194" t="s">
        <v>5</v>
      </c>
      <c r="F294" s="195" t="s">
        <v>547</v>
      </c>
      <c r="H294" s="196">
        <v>85.68</v>
      </c>
      <c r="I294" s="197"/>
      <c r="L294" s="193"/>
      <c r="M294" s="198"/>
      <c r="N294" s="199"/>
      <c r="O294" s="199"/>
      <c r="P294" s="199"/>
      <c r="Q294" s="199"/>
      <c r="R294" s="199"/>
      <c r="S294" s="199"/>
      <c r="T294" s="200"/>
      <c r="AT294" s="194" t="s">
        <v>140</v>
      </c>
      <c r="AU294" s="194" t="s">
        <v>84</v>
      </c>
      <c r="AV294" s="12" t="s">
        <v>84</v>
      </c>
      <c r="AW294" s="12" t="s">
        <v>38</v>
      </c>
      <c r="AX294" s="12" t="s">
        <v>79</v>
      </c>
      <c r="AY294" s="194" t="s">
        <v>130</v>
      </c>
    </row>
    <row r="295" spans="2:65" s="1" customFormat="1" ht="16.5" customHeight="1">
      <c r="B295" s="172"/>
      <c r="C295" s="173" t="s">
        <v>548</v>
      </c>
      <c r="D295" s="173" t="s">
        <v>133</v>
      </c>
      <c r="E295" s="174" t="s">
        <v>549</v>
      </c>
      <c r="F295" s="175" t="s">
        <v>550</v>
      </c>
      <c r="G295" s="176" t="s">
        <v>147</v>
      </c>
      <c r="H295" s="177">
        <v>43.238</v>
      </c>
      <c r="I295" s="178"/>
      <c r="J295" s="179">
        <f>ROUND(I295*H295,2)</f>
        <v>0</v>
      </c>
      <c r="K295" s="175" t="s">
        <v>137</v>
      </c>
      <c r="L295" s="41"/>
      <c r="M295" s="180" t="s">
        <v>5</v>
      </c>
      <c r="N295" s="181" t="s">
        <v>45</v>
      </c>
      <c r="O295" s="42"/>
      <c r="P295" s="182">
        <f>O295*H295</f>
        <v>0</v>
      </c>
      <c r="Q295" s="182">
        <v>2.0000000000000001E-4</v>
      </c>
      <c r="R295" s="182">
        <f>Q295*H295</f>
        <v>8.6476000000000001E-3</v>
      </c>
      <c r="S295" s="182">
        <v>0</v>
      </c>
      <c r="T295" s="183">
        <f>S295*H295</f>
        <v>0</v>
      </c>
      <c r="AR295" s="23" t="s">
        <v>220</v>
      </c>
      <c r="AT295" s="23" t="s">
        <v>133</v>
      </c>
      <c r="AU295" s="23" t="s">
        <v>84</v>
      </c>
      <c r="AY295" s="23" t="s">
        <v>130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23" t="s">
        <v>79</v>
      </c>
      <c r="BK295" s="184">
        <f>ROUND(I295*H295,2)</f>
        <v>0</v>
      </c>
      <c r="BL295" s="23" t="s">
        <v>220</v>
      </c>
      <c r="BM295" s="23" t="s">
        <v>551</v>
      </c>
    </row>
    <row r="296" spans="2:65" s="11" customFormat="1">
      <c r="B296" s="185"/>
      <c r="D296" s="186" t="s">
        <v>140</v>
      </c>
      <c r="E296" s="187" t="s">
        <v>5</v>
      </c>
      <c r="F296" s="188" t="s">
        <v>540</v>
      </c>
      <c r="H296" s="187" t="s">
        <v>5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7" t="s">
        <v>140</v>
      </c>
      <c r="AU296" s="187" t="s">
        <v>84</v>
      </c>
      <c r="AV296" s="11" t="s">
        <v>79</v>
      </c>
      <c r="AW296" s="11" t="s">
        <v>38</v>
      </c>
      <c r="AX296" s="11" t="s">
        <v>74</v>
      </c>
      <c r="AY296" s="187" t="s">
        <v>130</v>
      </c>
    </row>
    <row r="297" spans="2:65" s="12" customFormat="1">
      <c r="B297" s="193"/>
      <c r="D297" s="186" t="s">
        <v>140</v>
      </c>
      <c r="E297" s="194" t="s">
        <v>5</v>
      </c>
      <c r="F297" s="195" t="s">
        <v>552</v>
      </c>
      <c r="H297" s="196">
        <v>14.238</v>
      </c>
      <c r="I297" s="197"/>
      <c r="L297" s="193"/>
      <c r="M297" s="198"/>
      <c r="N297" s="199"/>
      <c r="O297" s="199"/>
      <c r="P297" s="199"/>
      <c r="Q297" s="199"/>
      <c r="R297" s="199"/>
      <c r="S297" s="199"/>
      <c r="T297" s="200"/>
      <c r="AT297" s="194" t="s">
        <v>140</v>
      </c>
      <c r="AU297" s="194" t="s">
        <v>84</v>
      </c>
      <c r="AV297" s="12" t="s">
        <v>84</v>
      </c>
      <c r="AW297" s="12" t="s">
        <v>38</v>
      </c>
      <c r="AX297" s="12" t="s">
        <v>74</v>
      </c>
      <c r="AY297" s="194" t="s">
        <v>130</v>
      </c>
    </row>
    <row r="298" spans="2:65" s="12" customFormat="1">
      <c r="B298" s="193"/>
      <c r="D298" s="186" t="s">
        <v>140</v>
      </c>
      <c r="E298" s="194" t="s">
        <v>5</v>
      </c>
      <c r="F298" s="195" t="s">
        <v>553</v>
      </c>
      <c r="H298" s="196">
        <v>7.54</v>
      </c>
      <c r="I298" s="197"/>
      <c r="L298" s="193"/>
      <c r="M298" s="198"/>
      <c r="N298" s="199"/>
      <c r="O298" s="199"/>
      <c r="P298" s="199"/>
      <c r="Q298" s="199"/>
      <c r="R298" s="199"/>
      <c r="S298" s="199"/>
      <c r="T298" s="200"/>
      <c r="AT298" s="194" t="s">
        <v>140</v>
      </c>
      <c r="AU298" s="194" t="s">
        <v>84</v>
      </c>
      <c r="AV298" s="12" t="s">
        <v>84</v>
      </c>
      <c r="AW298" s="12" t="s">
        <v>38</v>
      </c>
      <c r="AX298" s="12" t="s">
        <v>74</v>
      </c>
      <c r="AY298" s="194" t="s">
        <v>130</v>
      </c>
    </row>
    <row r="299" spans="2:65" s="12" customFormat="1">
      <c r="B299" s="193"/>
      <c r="D299" s="186" t="s">
        <v>140</v>
      </c>
      <c r="E299" s="194" t="s">
        <v>5</v>
      </c>
      <c r="F299" s="195" t="s">
        <v>554</v>
      </c>
      <c r="H299" s="196">
        <v>-1.28</v>
      </c>
      <c r="I299" s="197"/>
      <c r="L299" s="193"/>
      <c r="M299" s="198"/>
      <c r="N299" s="199"/>
      <c r="O299" s="199"/>
      <c r="P299" s="199"/>
      <c r="Q299" s="199"/>
      <c r="R299" s="199"/>
      <c r="S299" s="199"/>
      <c r="T299" s="200"/>
      <c r="AT299" s="194" t="s">
        <v>140</v>
      </c>
      <c r="AU299" s="194" t="s">
        <v>84</v>
      </c>
      <c r="AV299" s="12" t="s">
        <v>84</v>
      </c>
      <c r="AW299" s="12" t="s">
        <v>38</v>
      </c>
      <c r="AX299" s="12" t="s">
        <v>74</v>
      </c>
      <c r="AY299" s="194" t="s">
        <v>130</v>
      </c>
    </row>
    <row r="300" spans="2:65" s="12" customFormat="1">
      <c r="B300" s="193"/>
      <c r="D300" s="186" t="s">
        <v>140</v>
      </c>
      <c r="E300" s="194" t="s">
        <v>5</v>
      </c>
      <c r="F300" s="195" t="s">
        <v>555</v>
      </c>
      <c r="H300" s="196">
        <v>1.64</v>
      </c>
      <c r="I300" s="197"/>
      <c r="L300" s="193"/>
      <c r="M300" s="198"/>
      <c r="N300" s="199"/>
      <c r="O300" s="199"/>
      <c r="P300" s="199"/>
      <c r="Q300" s="199"/>
      <c r="R300" s="199"/>
      <c r="S300" s="199"/>
      <c r="T300" s="200"/>
      <c r="AT300" s="194" t="s">
        <v>140</v>
      </c>
      <c r="AU300" s="194" t="s">
        <v>84</v>
      </c>
      <c r="AV300" s="12" t="s">
        <v>84</v>
      </c>
      <c r="AW300" s="12" t="s">
        <v>38</v>
      </c>
      <c r="AX300" s="12" t="s">
        <v>74</v>
      </c>
      <c r="AY300" s="194" t="s">
        <v>130</v>
      </c>
    </row>
    <row r="301" spans="2:65" s="11" customFormat="1">
      <c r="B301" s="185"/>
      <c r="D301" s="186" t="s">
        <v>140</v>
      </c>
      <c r="E301" s="187" t="s">
        <v>5</v>
      </c>
      <c r="F301" s="188" t="s">
        <v>541</v>
      </c>
      <c r="H301" s="187" t="s">
        <v>5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7" t="s">
        <v>140</v>
      </c>
      <c r="AU301" s="187" t="s">
        <v>84</v>
      </c>
      <c r="AV301" s="11" t="s">
        <v>79</v>
      </c>
      <c r="AW301" s="11" t="s">
        <v>38</v>
      </c>
      <c r="AX301" s="11" t="s">
        <v>74</v>
      </c>
      <c r="AY301" s="187" t="s">
        <v>130</v>
      </c>
    </row>
    <row r="302" spans="2:65" s="12" customFormat="1">
      <c r="B302" s="193"/>
      <c r="D302" s="186" t="s">
        <v>140</v>
      </c>
      <c r="E302" s="194" t="s">
        <v>5</v>
      </c>
      <c r="F302" s="195" t="s">
        <v>542</v>
      </c>
      <c r="H302" s="196">
        <v>21.1</v>
      </c>
      <c r="I302" s="197"/>
      <c r="L302" s="193"/>
      <c r="M302" s="198"/>
      <c r="N302" s="199"/>
      <c r="O302" s="199"/>
      <c r="P302" s="199"/>
      <c r="Q302" s="199"/>
      <c r="R302" s="199"/>
      <c r="S302" s="199"/>
      <c r="T302" s="200"/>
      <c r="AT302" s="194" t="s">
        <v>140</v>
      </c>
      <c r="AU302" s="194" t="s">
        <v>84</v>
      </c>
      <c r="AV302" s="12" t="s">
        <v>84</v>
      </c>
      <c r="AW302" s="12" t="s">
        <v>38</v>
      </c>
      <c r="AX302" s="12" t="s">
        <v>74</v>
      </c>
      <c r="AY302" s="194" t="s">
        <v>130</v>
      </c>
    </row>
    <row r="303" spans="2:65" s="13" customFormat="1">
      <c r="B303" s="201"/>
      <c r="D303" s="186" t="s">
        <v>140</v>
      </c>
      <c r="E303" s="202" t="s">
        <v>5</v>
      </c>
      <c r="F303" s="203" t="s">
        <v>169</v>
      </c>
      <c r="H303" s="204">
        <v>43.238</v>
      </c>
      <c r="I303" s="205"/>
      <c r="L303" s="201"/>
      <c r="M303" s="206"/>
      <c r="N303" s="207"/>
      <c r="O303" s="207"/>
      <c r="P303" s="207"/>
      <c r="Q303" s="207"/>
      <c r="R303" s="207"/>
      <c r="S303" s="207"/>
      <c r="T303" s="208"/>
      <c r="AT303" s="202" t="s">
        <v>140</v>
      </c>
      <c r="AU303" s="202" t="s">
        <v>84</v>
      </c>
      <c r="AV303" s="13" t="s">
        <v>138</v>
      </c>
      <c r="AW303" s="13" t="s">
        <v>38</v>
      </c>
      <c r="AX303" s="13" t="s">
        <v>79</v>
      </c>
      <c r="AY303" s="202" t="s">
        <v>130</v>
      </c>
    </row>
    <row r="304" spans="2:65" s="1" customFormat="1" ht="25.5" customHeight="1">
      <c r="B304" s="172"/>
      <c r="C304" s="173" t="s">
        <v>556</v>
      </c>
      <c r="D304" s="173" t="s">
        <v>133</v>
      </c>
      <c r="E304" s="174" t="s">
        <v>557</v>
      </c>
      <c r="F304" s="175" t="s">
        <v>558</v>
      </c>
      <c r="G304" s="176" t="s">
        <v>147</v>
      </c>
      <c r="H304" s="177">
        <v>43.238</v>
      </c>
      <c r="I304" s="178"/>
      <c r="J304" s="179">
        <f>ROUND(I304*H304,2)</f>
        <v>0</v>
      </c>
      <c r="K304" s="175" t="s">
        <v>137</v>
      </c>
      <c r="L304" s="41"/>
      <c r="M304" s="180" t="s">
        <v>5</v>
      </c>
      <c r="N304" s="181" t="s">
        <v>45</v>
      </c>
      <c r="O304" s="42"/>
      <c r="P304" s="182">
        <f>O304*H304</f>
        <v>0</v>
      </c>
      <c r="Q304" s="182">
        <v>2.9E-4</v>
      </c>
      <c r="R304" s="182">
        <f>Q304*H304</f>
        <v>1.253902E-2</v>
      </c>
      <c r="S304" s="182">
        <v>0</v>
      </c>
      <c r="T304" s="183">
        <f>S304*H304</f>
        <v>0</v>
      </c>
      <c r="AR304" s="23" t="s">
        <v>220</v>
      </c>
      <c r="AT304" s="23" t="s">
        <v>133</v>
      </c>
      <c r="AU304" s="23" t="s">
        <v>84</v>
      </c>
      <c r="AY304" s="23" t="s">
        <v>130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23" t="s">
        <v>79</v>
      </c>
      <c r="BK304" s="184">
        <f>ROUND(I304*H304,2)</f>
        <v>0</v>
      </c>
      <c r="BL304" s="23" t="s">
        <v>220</v>
      </c>
      <c r="BM304" s="23" t="s">
        <v>559</v>
      </c>
    </row>
    <row r="305" spans="2:65" s="12" customFormat="1">
      <c r="B305" s="193"/>
      <c r="D305" s="186" t="s">
        <v>140</v>
      </c>
      <c r="E305" s="194" t="s">
        <v>5</v>
      </c>
      <c r="F305" s="195" t="s">
        <v>560</v>
      </c>
      <c r="H305" s="196">
        <v>43.238</v>
      </c>
      <c r="I305" s="197"/>
      <c r="L305" s="193"/>
      <c r="M305" s="198"/>
      <c r="N305" s="199"/>
      <c r="O305" s="199"/>
      <c r="P305" s="199"/>
      <c r="Q305" s="199"/>
      <c r="R305" s="199"/>
      <c r="S305" s="199"/>
      <c r="T305" s="200"/>
      <c r="AT305" s="194" t="s">
        <v>140</v>
      </c>
      <c r="AU305" s="194" t="s">
        <v>84</v>
      </c>
      <c r="AV305" s="12" t="s">
        <v>84</v>
      </c>
      <c r="AW305" s="12" t="s">
        <v>38</v>
      </c>
      <c r="AX305" s="12" t="s">
        <v>79</v>
      </c>
      <c r="AY305" s="194" t="s">
        <v>130</v>
      </c>
    </row>
    <row r="306" spans="2:65" s="10" customFormat="1" ht="37.35" customHeight="1">
      <c r="B306" s="159"/>
      <c r="D306" s="160" t="s">
        <v>73</v>
      </c>
      <c r="E306" s="161" t="s">
        <v>313</v>
      </c>
      <c r="F306" s="161" t="s">
        <v>561</v>
      </c>
      <c r="I306" s="162"/>
      <c r="J306" s="163">
        <f>BK306</f>
        <v>0</v>
      </c>
      <c r="L306" s="159"/>
      <c r="M306" s="164"/>
      <c r="N306" s="165"/>
      <c r="O306" s="165"/>
      <c r="P306" s="166">
        <f>P307</f>
        <v>0</v>
      </c>
      <c r="Q306" s="165"/>
      <c r="R306" s="166">
        <f>R307</f>
        <v>0</v>
      </c>
      <c r="S306" s="165"/>
      <c r="T306" s="167">
        <f>T307</f>
        <v>0</v>
      </c>
      <c r="AR306" s="160" t="s">
        <v>131</v>
      </c>
      <c r="AT306" s="168" t="s">
        <v>73</v>
      </c>
      <c r="AU306" s="168" t="s">
        <v>74</v>
      </c>
      <c r="AY306" s="160" t="s">
        <v>130</v>
      </c>
      <c r="BK306" s="169">
        <f>BK307</f>
        <v>0</v>
      </c>
    </row>
    <row r="307" spans="2:65" s="10" customFormat="1" ht="19.899999999999999" customHeight="1">
      <c r="B307" s="159"/>
      <c r="D307" s="160" t="s">
        <v>73</v>
      </c>
      <c r="E307" s="170" t="s">
        <v>562</v>
      </c>
      <c r="F307" s="170" t="s">
        <v>563</v>
      </c>
      <c r="I307" s="162"/>
      <c r="J307" s="171">
        <f>BK307</f>
        <v>0</v>
      </c>
      <c r="L307" s="159"/>
      <c r="M307" s="164"/>
      <c r="N307" s="165"/>
      <c r="O307" s="165"/>
      <c r="P307" s="166">
        <f>SUM(P308:P309)</f>
        <v>0</v>
      </c>
      <c r="Q307" s="165"/>
      <c r="R307" s="166">
        <f>SUM(R308:R309)</f>
        <v>0</v>
      </c>
      <c r="S307" s="165"/>
      <c r="T307" s="167">
        <f>SUM(T308:T309)</f>
        <v>0</v>
      </c>
      <c r="AR307" s="160" t="s">
        <v>131</v>
      </c>
      <c r="AT307" s="168" t="s">
        <v>73</v>
      </c>
      <c r="AU307" s="168" t="s">
        <v>79</v>
      </c>
      <c r="AY307" s="160" t="s">
        <v>130</v>
      </c>
      <c r="BK307" s="169">
        <f>SUM(BK308:BK309)</f>
        <v>0</v>
      </c>
    </row>
    <row r="308" spans="2:65" s="1" customFormat="1" ht="16.5" customHeight="1">
      <c r="B308" s="172"/>
      <c r="C308" s="173" t="s">
        <v>564</v>
      </c>
      <c r="D308" s="173" t="s">
        <v>133</v>
      </c>
      <c r="E308" s="174" t="s">
        <v>565</v>
      </c>
      <c r="F308" s="175" t="s">
        <v>566</v>
      </c>
      <c r="G308" s="176" t="s">
        <v>233</v>
      </c>
      <c r="H308" s="177">
        <v>1</v>
      </c>
      <c r="I308" s="179">
        <f>Elektroinstalace!G41</f>
        <v>0</v>
      </c>
      <c r="J308" s="179">
        <f>ROUND(I308*H308,2)</f>
        <v>0</v>
      </c>
      <c r="K308" s="175" t="s">
        <v>5</v>
      </c>
      <c r="L308" s="41"/>
      <c r="M308" s="180" t="s">
        <v>5</v>
      </c>
      <c r="N308" s="181" t="s">
        <v>45</v>
      </c>
      <c r="O308" s="42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AR308" s="23" t="s">
        <v>466</v>
      </c>
      <c r="AT308" s="23" t="s">
        <v>133</v>
      </c>
      <c r="AU308" s="23" t="s">
        <v>84</v>
      </c>
      <c r="AY308" s="23" t="s">
        <v>130</v>
      </c>
      <c r="BE308" s="184">
        <f>IF(N308="základní",J308,0)</f>
        <v>0</v>
      </c>
      <c r="BF308" s="184">
        <f>IF(N308="snížená",J308,0)</f>
        <v>0</v>
      </c>
      <c r="BG308" s="184">
        <f>IF(N308="zákl. přenesená",J308,0)</f>
        <v>0</v>
      </c>
      <c r="BH308" s="184">
        <f>IF(N308="sníž. přenesená",J308,0)</f>
        <v>0</v>
      </c>
      <c r="BI308" s="184">
        <f>IF(N308="nulová",J308,0)</f>
        <v>0</v>
      </c>
      <c r="BJ308" s="23" t="s">
        <v>79</v>
      </c>
      <c r="BK308" s="184">
        <f>ROUND(I308*H308,2)</f>
        <v>0</v>
      </c>
      <c r="BL308" s="23" t="s">
        <v>466</v>
      </c>
      <c r="BM308" s="23" t="s">
        <v>567</v>
      </c>
    </row>
    <row r="309" spans="2:65" s="1" customFormat="1" ht="16.5" customHeight="1">
      <c r="B309" s="172"/>
      <c r="C309" s="173" t="s">
        <v>568</v>
      </c>
      <c r="D309" s="173" t="s">
        <v>133</v>
      </c>
      <c r="E309" s="174" t="s">
        <v>569</v>
      </c>
      <c r="F309" s="175" t="s">
        <v>570</v>
      </c>
      <c r="G309" s="176" t="s">
        <v>233</v>
      </c>
      <c r="H309" s="177">
        <v>1</v>
      </c>
      <c r="I309" s="178"/>
      <c r="J309" s="179">
        <f>ROUND(I309*H309,2)</f>
        <v>0</v>
      </c>
      <c r="K309" s="175" t="s">
        <v>5</v>
      </c>
      <c r="L309" s="41"/>
      <c r="M309" s="180" t="s">
        <v>5</v>
      </c>
      <c r="N309" s="220" t="s">
        <v>45</v>
      </c>
      <c r="O309" s="221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AR309" s="23" t="s">
        <v>466</v>
      </c>
      <c r="AT309" s="23" t="s">
        <v>133</v>
      </c>
      <c r="AU309" s="23" t="s">
        <v>84</v>
      </c>
      <c r="AY309" s="23" t="s">
        <v>130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23" t="s">
        <v>79</v>
      </c>
      <c r="BK309" s="184">
        <f>ROUND(I309*H309,2)</f>
        <v>0</v>
      </c>
      <c r="BL309" s="23" t="s">
        <v>466</v>
      </c>
      <c r="BM309" s="23" t="s">
        <v>571</v>
      </c>
    </row>
    <row r="310" spans="2:65" s="1" customFormat="1" ht="6.95" customHeight="1">
      <c r="B310" s="56"/>
      <c r="C310" s="57"/>
      <c r="D310" s="57"/>
      <c r="E310" s="57"/>
      <c r="F310" s="57"/>
      <c r="G310" s="57"/>
      <c r="H310" s="57"/>
      <c r="I310" s="126"/>
      <c r="J310" s="57"/>
      <c r="K310" s="57"/>
      <c r="L310" s="41"/>
    </row>
  </sheetData>
  <autoFilter ref="C87:K309"/>
  <mergeCells count="7">
    <mergeCell ref="J47:J48"/>
    <mergeCell ref="E80:H80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07"/>
  <sheetViews>
    <sheetView view="pageBreakPreview" zoomScale="60" zoomScaleNormal="100" workbookViewId="0">
      <selection activeCell="C55" sqref="C54:C55"/>
    </sheetView>
  </sheetViews>
  <sheetFormatPr defaultRowHeight="12.75"/>
  <cols>
    <col min="1" max="1" width="11.83203125" style="302" customWidth="1"/>
    <col min="2" max="2" width="7.33203125" style="302" customWidth="1"/>
    <col min="3" max="3" width="50.83203125" style="302" customWidth="1"/>
    <col min="4" max="11" width="10.1640625" style="302" customWidth="1"/>
    <col min="12" max="12" width="10.1640625" style="303" customWidth="1"/>
    <col min="13" max="256" width="9.33203125" style="302"/>
    <col min="257" max="257" width="11.83203125" style="302" customWidth="1"/>
    <col min="258" max="258" width="7.33203125" style="302" customWidth="1"/>
    <col min="259" max="259" width="50.83203125" style="302" customWidth="1"/>
    <col min="260" max="268" width="10.1640625" style="302" customWidth="1"/>
    <col min="269" max="512" width="9.33203125" style="302"/>
    <col min="513" max="513" width="11.83203125" style="302" customWidth="1"/>
    <col min="514" max="514" width="7.33203125" style="302" customWidth="1"/>
    <col min="515" max="515" width="50.83203125" style="302" customWidth="1"/>
    <col min="516" max="524" width="10.1640625" style="302" customWidth="1"/>
    <col min="525" max="768" width="9.33203125" style="302"/>
    <col min="769" max="769" width="11.83203125" style="302" customWidth="1"/>
    <col min="770" max="770" width="7.33203125" style="302" customWidth="1"/>
    <col min="771" max="771" width="50.83203125" style="302" customWidth="1"/>
    <col min="772" max="780" width="10.1640625" style="302" customWidth="1"/>
    <col min="781" max="1024" width="9.33203125" style="302"/>
    <col min="1025" max="1025" width="11.83203125" style="302" customWidth="1"/>
    <col min="1026" max="1026" width="7.33203125" style="302" customWidth="1"/>
    <col min="1027" max="1027" width="50.83203125" style="302" customWidth="1"/>
    <col min="1028" max="1036" width="10.1640625" style="302" customWidth="1"/>
    <col min="1037" max="1280" width="9.33203125" style="302"/>
    <col min="1281" max="1281" width="11.83203125" style="302" customWidth="1"/>
    <col min="1282" max="1282" width="7.33203125" style="302" customWidth="1"/>
    <col min="1283" max="1283" width="50.83203125" style="302" customWidth="1"/>
    <col min="1284" max="1292" width="10.1640625" style="302" customWidth="1"/>
    <col min="1293" max="1536" width="9.33203125" style="302"/>
    <col min="1537" max="1537" width="11.83203125" style="302" customWidth="1"/>
    <col min="1538" max="1538" width="7.33203125" style="302" customWidth="1"/>
    <col min="1539" max="1539" width="50.83203125" style="302" customWidth="1"/>
    <col min="1540" max="1548" width="10.1640625" style="302" customWidth="1"/>
    <col min="1549" max="1792" width="9.33203125" style="302"/>
    <col min="1793" max="1793" width="11.83203125" style="302" customWidth="1"/>
    <col min="1794" max="1794" width="7.33203125" style="302" customWidth="1"/>
    <col min="1795" max="1795" width="50.83203125" style="302" customWidth="1"/>
    <col min="1796" max="1804" width="10.1640625" style="302" customWidth="1"/>
    <col min="1805" max="2048" width="9.33203125" style="302"/>
    <col min="2049" max="2049" width="11.83203125" style="302" customWidth="1"/>
    <col min="2050" max="2050" width="7.33203125" style="302" customWidth="1"/>
    <col min="2051" max="2051" width="50.83203125" style="302" customWidth="1"/>
    <col min="2052" max="2060" width="10.1640625" style="302" customWidth="1"/>
    <col min="2061" max="2304" width="9.33203125" style="302"/>
    <col min="2305" max="2305" width="11.83203125" style="302" customWidth="1"/>
    <col min="2306" max="2306" width="7.33203125" style="302" customWidth="1"/>
    <col min="2307" max="2307" width="50.83203125" style="302" customWidth="1"/>
    <col min="2308" max="2316" width="10.1640625" style="302" customWidth="1"/>
    <col min="2317" max="2560" width="9.33203125" style="302"/>
    <col min="2561" max="2561" width="11.83203125" style="302" customWidth="1"/>
    <col min="2562" max="2562" width="7.33203125" style="302" customWidth="1"/>
    <col min="2563" max="2563" width="50.83203125" style="302" customWidth="1"/>
    <col min="2564" max="2572" width="10.1640625" style="302" customWidth="1"/>
    <col min="2573" max="2816" width="9.33203125" style="302"/>
    <col min="2817" max="2817" width="11.83203125" style="302" customWidth="1"/>
    <col min="2818" max="2818" width="7.33203125" style="302" customWidth="1"/>
    <col min="2819" max="2819" width="50.83203125" style="302" customWidth="1"/>
    <col min="2820" max="2828" width="10.1640625" style="302" customWidth="1"/>
    <col min="2829" max="3072" width="9.33203125" style="302"/>
    <col min="3073" max="3073" width="11.83203125" style="302" customWidth="1"/>
    <col min="3074" max="3074" width="7.33203125" style="302" customWidth="1"/>
    <col min="3075" max="3075" width="50.83203125" style="302" customWidth="1"/>
    <col min="3076" max="3084" width="10.1640625" style="302" customWidth="1"/>
    <col min="3085" max="3328" width="9.33203125" style="302"/>
    <col min="3329" max="3329" width="11.83203125" style="302" customWidth="1"/>
    <col min="3330" max="3330" width="7.33203125" style="302" customWidth="1"/>
    <col min="3331" max="3331" width="50.83203125" style="302" customWidth="1"/>
    <col min="3332" max="3340" width="10.1640625" style="302" customWidth="1"/>
    <col min="3341" max="3584" width="9.33203125" style="302"/>
    <col min="3585" max="3585" width="11.83203125" style="302" customWidth="1"/>
    <col min="3586" max="3586" width="7.33203125" style="302" customWidth="1"/>
    <col min="3587" max="3587" width="50.83203125" style="302" customWidth="1"/>
    <col min="3588" max="3596" width="10.1640625" style="302" customWidth="1"/>
    <col min="3597" max="3840" width="9.33203125" style="302"/>
    <col min="3841" max="3841" width="11.83203125" style="302" customWidth="1"/>
    <col min="3842" max="3842" width="7.33203125" style="302" customWidth="1"/>
    <col min="3843" max="3843" width="50.83203125" style="302" customWidth="1"/>
    <col min="3844" max="3852" width="10.1640625" style="302" customWidth="1"/>
    <col min="3853" max="4096" width="9.33203125" style="302"/>
    <col min="4097" max="4097" width="11.83203125" style="302" customWidth="1"/>
    <col min="4098" max="4098" width="7.33203125" style="302" customWidth="1"/>
    <col min="4099" max="4099" width="50.83203125" style="302" customWidth="1"/>
    <col min="4100" max="4108" width="10.1640625" style="302" customWidth="1"/>
    <col min="4109" max="4352" width="9.33203125" style="302"/>
    <col min="4353" max="4353" width="11.83203125" style="302" customWidth="1"/>
    <col min="4354" max="4354" width="7.33203125" style="302" customWidth="1"/>
    <col min="4355" max="4355" width="50.83203125" style="302" customWidth="1"/>
    <col min="4356" max="4364" width="10.1640625" style="302" customWidth="1"/>
    <col min="4365" max="4608" width="9.33203125" style="302"/>
    <col min="4609" max="4609" width="11.83203125" style="302" customWidth="1"/>
    <col min="4610" max="4610" width="7.33203125" style="302" customWidth="1"/>
    <col min="4611" max="4611" width="50.83203125" style="302" customWidth="1"/>
    <col min="4612" max="4620" width="10.1640625" style="302" customWidth="1"/>
    <col min="4621" max="4864" width="9.33203125" style="302"/>
    <col min="4865" max="4865" width="11.83203125" style="302" customWidth="1"/>
    <col min="4866" max="4866" width="7.33203125" style="302" customWidth="1"/>
    <col min="4867" max="4867" width="50.83203125" style="302" customWidth="1"/>
    <col min="4868" max="4876" width="10.1640625" style="302" customWidth="1"/>
    <col min="4877" max="5120" width="9.33203125" style="302"/>
    <col min="5121" max="5121" width="11.83203125" style="302" customWidth="1"/>
    <col min="5122" max="5122" width="7.33203125" style="302" customWidth="1"/>
    <col min="5123" max="5123" width="50.83203125" style="302" customWidth="1"/>
    <col min="5124" max="5132" width="10.1640625" style="302" customWidth="1"/>
    <col min="5133" max="5376" width="9.33203125" style="302"/>
    <col min="5377" max="5377" width="11.83203125" style="302" customWidth="1"/>
    <col min="5378" max="5378" width="7.33203125" style="302" customWidth="1"/>
    <col min="5379" max="5379" width="50.83203125" style="302" customWidth="1"/>
    <col min="5380" max="5388" width="10.1640625" style="302" customWidth="1"/>
    <col min="5389" max="5632" width="9.33203125" style="302"/>
    <col min="5633" max="5633" width="11.83203125" style="302" customWidth="1"/>
    <col min="5634" max="5634" width="7.33203125" style="302" customWidth="1"/>
    <col min="5635" max="5635" width="50.83203125" style="302" customWidth="1"/>
    <col min="5636" max="5644" width="10.1640625" style="302" customWidth="1"/>
    <col min="5645" max="5888" width="9.33203125" style="302"/>
    <col min="5889" max="5889" width="11.83203125" style="302" customWidth="1"/>
    <col min="5890" max="5890" width="7.33203125" style="302" customWidth="1"/>
    <col min="5891" max="5891" width="50.83203125" style="302" customWidth="1"/>
    <col min="5892" max="5900" width="10.1640625" style="302" customWidth="1"/>
    <col min="5901" max="6144" width="9.33203125" style="302"/>
    <col min="6145" max="6145" width="11.83203125" style="302" customWidth="1"/>
    <col min="6146" max="6146" width="7.33203125" style="302" customWidth="1"/>
    <col min="6147" max="6147" width="50.83203125" style="302" customWidth="1"/>
    <col min="6148" max="6156" width="10.1640625" style="302" customWidth="1"/>
    <col min="6157" max="6400" width="9.33203125" style="302"/>
    <col min="6401" max="6401" width="11.83203125" style="302" customWidth="1"/>
    <col min="6402" max="6402" width="7.33203125" style="302" customWidth="1"/>
    <col min="6403" max="6403" width="50.83203125" style="302" customWidth="1"/>
    <col min="6404" max="6412" width="10.1640625" style="302" customWidth="1"/>
    <col min="6413" max="6656" width="9.33203125" style="302"/>
    <col min="6657" max="6657" width="11.83203125" style="302" customWidth="1"/>
    <col min="6658" max="6658" width="7.33203125" style="302" customWidth="1"/>
    <col min="6659" max="6659" width="50.83203125" style="302" customWidth="1"/>
    <col min="6660" max="6668" width="10.1640625" style="302" customWidth="1"/>
    <col min="6669" max="6912" width="9.33203125" style="302"/>
    <col min="6913" max="6913" width="11.83203125" style="302" customWidth="1"/>
    <col min="6914" max="6914" width="7.33203125" style="302" customWidth="1"/>
    <col min="6915" max="6915" width="50.83203125" style="302" customWidth="1"/>
    <col min="6916" max="6924" width="10.1640625" style="302" customWidth="1"/>
    <col min="6925" max="7168" width="9.33203125" style="302"/>
    <col min="7169" max="7169" width="11.83203125" style="302" customWidth="1"/>
    <col min="7170" max="7170" width="7.33203125" style="302" customWidth="1"/>
    <col min="7171" max="7171" width="50.83203125" style="302" customWidth="1"/>
    <col min="7172" max="7180" width="10.1640625" style="302" customWidth="1"/>
    <col min="7181" max="7424" width="9.33203125" style="302"/>
    <col min="7425" max="7425" width="11.83203125" style="302" customWidth="1"/>
    <col min="7426" max="7426" width="7.33203125" style="302" customWidth="1"/>
    <col min="7427" max="7427" width="50.83203125" style="302" customWidth="1"/>
    <col min="7428" max="7436" width="10.1640625" style="302" customWidth="1"/>
    <col min="7437" max="7680" width="9.33203125" style="302"/>
    <col min="7681" max="7681" width="11.83203125" style="302" customWidth="1"/>
    <col min="7682" max="7682" width="7.33203125" style="302" customWidth="1"/>
    <col min="7683" max="7683" width="50.83203125" style="302" customWidth="1"/>
    <col min="7684" max="7692" width="10.1640625" style="302" customWidth="1"/>
    <col min="7693" max="7936" width="9.33203125" style="302"/>
    <col min="7937" max="7937" width="11.83203125" style="302" customWidth="1"/>
    <col min="7938" max="7938" width="7.33203125" style="302" customWidth="1"/>
    <col min="7939" max="7939" width="50.83203125" style="302" customWidth="1"/>
    <col min="7940" max="7948" width="10.1640625" style="302" customWidth="1"/>
    <col min="7949" max="8192" width="9.33203125" style="302"/>
    <col min="8193" max="8193" width="11.83203125" style="302" customWidth="1"/>
    <col min="8194" max="8194" width="7.33203125" style="302" customWidth="1"/>
    <col min="8195" max="8195" width="50.83203125" style="302" customWidth="1"/>
    <col min="8196" max="8204" width="10.1640625" style="302" customWidth="1"/>
    <col min="8205" max="8448" width="9.33203125" style="302"/>
    <col min="8449" max="8449" width="11.83203125" style="302" customWidth="1"/>
    <col min="8450" max="8450" width="7.33203125" style="302" customWidth="1"/>
    <col min="8451" max="8451" width="50.83203125" style="302" customWidth="1"/>
    <col min="8452" max="8460" width="10.1640625" style="302" customWidth="1"/>
    <col min="8461" max="8704" width="9.33203125" style="302"/>
    <col min="8705" max="8705" width="11.83203125" style="302" customWidth="1"/>
    <col min="8706" max="8706" width="7.33203125" style="302" customWidth="1"/>
    <col min="8707" max="8707" width="50.83203125" style="302" customWidth="1"/>
    <col min="8708" max="8716" width="10.1640625" style="302" customWidth="1"/>
    <col min="8717" max="8960" width="9.33203125" style="302"/>
    <col min="8961" max="8961" width="11.83203125" style="302" customWidth="1"/>
    <col min="8962" max="8962" width="7.33203125" style="302" customWidth="1"/>
    <col min="8963" max="8963" width="50.83203125" style="302" customWidth="1"/>
    <col min="8964" max="8972" width="10.1640625" style="302" customWidth="1"/>
    <col min="8973" max="9216" width="9.33203125" style="302"/>
    <col min="9217" max="9217" width="11.83203125" style="302" customWidth="1"/>
    <col min="9218" max="9218" width="7.33203125" style="302" customWidth="1"/>
    <col min="9219" max="9219" width="50.83203125" style="302" customWidth="1"/>
    <col min="9220" max="9228" width="10.1640625" style="302" customWidth="1"/>
    <col min="9229" max="9472" width="9.33203125" style="302"/>
    <col min="9473" max="9473" width="11.83203125" style="302" customWidth="1"/>
    <col min="9474" max="9474" width="7.33203125" style="302" customWidth="1"/>
    <col min="9475" max="9475" width="50.83203125" style="302" customWidth="1"/>
    <col min="9476" max="9484" width="10.1640625" style="302" customWidth="1"/>
    <col min="9485" max="9728" width="9.33203125" style="302"/>
    <col min="9729" max="9729" width="11.83203125" style="302" customWidth="1"/>
    <col min="9730" max="9730" width="7.33203125" style="302" customWidth="1"/>
    <col min="9731" max="9731" width="50.83203125" style="302" customWidth="1"/>
    <col min="9732" max="9740" width="10.1640625" style="302" customWidth="1"/>
    <col min="9741" max="9984" width="9.33203125" style="302"/>
    <col min="9985" max="9985" width="11.83203125" style="302" customWidth="1"/>
    <col min="9986" max="9986" width="7.33203125" style="302" customWidth="1"/>
    <col min="9987" max="9987" width="50.83203125" style="302" customWidth="1"/>
    <col min="9988" max="9996" width="10.1640625" style="302" customWidth="1"/>
    <col min="9997" max="10240" width="9.33203125" style="302"/>
    <col min="10241" max="10241" width="11.83203125" style="302" customWidth="1"/>
    <col min="10242" max="10242" width="7.33203125" style="302" customWidth="1"/>
    <col min="10243" max="10243" width="50.83203125" style="302" customWidth="1"/>
    <col min="10244" max="10252" width="10.1640625" style="302" customWidth="1"/>
    <col min="10253" max="10496" width="9.33203125" style="302"/>
    <col min="10497" max="10497" width="11.83203125" style="302" customWidth="1"/>
    <col min="10498" max="10498" width="7.33203125" style="302" customWidth="1"/>
    <col min="10499" max="10499" width="50.83203125" style="302" customWidth="1"/>
    <col min="10500" max="10508" width="10.1640625" style="302" customWidth="1"/>
    <col min="10509" max="10752" width="9.33203125" style="302"/>
    <col min="10753" max="10753" width="11.83203125" style="302" customWidth="1"/>
    <col min="10754" max="10754" width="7.33203125" style="302" customWidth="1"/>
    <col min="10755" max="10755" width="50.83203125" style="302" customWidth="1"/>
    <col min="10756" max="10764" width="10.1640625" style="302" customWidth="1"/>
    <col min="10765" max="11008" width="9.33203125" style="302"/>
    <col min="11009" max="11009" width="11.83203125" style="302" customWidth="1"/>
    <col min="11010" max="11010" width="7.33203125" style="302" customWidth="1"/>
    <col min="11011" max="11011" width="50.83203125" style="302" customWidth="1"/>
    <col min="11012" max="11020" width="10.1640625" style="302" customWidth="1"/>
    <col min="11021" max="11264" width="9.33203125" style="302"/>
    <col min="11265" max="11265" width="11.83203125" style="302" customWidth="1"/>
    <col min="11266" max="11266" width="7.33203125" style="302" customWidth="1"/>
    <col min="11267" max="11267" width="50.83203125" style="302" customWidth="1"/>
    <col min="11268" max="11276" width="10.1640625" style="302" customWidth="1"/>
    <col min="11277" max="11520" width="9.33203125" style="302"/>
    <col min="11521" max="11521" width="11.83203125" style="302" customWidth="1"/>
    <col min="11522" max="11522" width="7.33203125" style="302" customWidth="1"/>
    <col min="11523" max="11523" width="50.83203125" style="302" customWidth="1"/>
    <col min="11524" max="11532" width="10.1640625" style="302" customWidth="1"/>
    <col min="11533" max="11776" width="9.33203125" style="302"/>
    <col min="11777" max="11777" width="11.83203125" style="302" customWidth="1"/>
    <col min="11778" max="11778" width="7.33203125" style="302" customWidth="1"/>
    <col min="11779" max="11779" width="50.83203125" style="302" customWidth="1"/>
    <col min="11780" max="11788" width="10.1640625" style="302" customWidth="1"/>
    <col min="11789" max="12032" width="9.33203125" style="302"/>
    <col min="12033" max="12033" width="11.83203125" style="302" customWidth="1"/>
    <col min="12034" max="12034" width="7.33203125" style="302" customWidth="1"/>
    <col min="12035" max="12035" width="50.83203125" style="302" customWidth="1"/>
    <col min="12036" max="12044" width="10.1640625" style="302" customWidth="1"/>
    <col min="12045" max="12288" width="9.33203125" style="302"/>
    <col min="12289" max="12289" width="11.83203125" style="302" customWidth="1"/>
    <col min="12290" max="12290" width="7.33203125" style="302" customWidth="1"/>
    <col min="12291" max="12291" width="50.83203125" style="302" customWidth="1"/>
    <col min="12292" max="12300" width="10.1640625" style="302" customWidth="1"/>
    <col min="12301" max="12544" width="9.33203125" style="302"/>
    <col min="12545" max="12545" width="11.83203125" style="302" customWidth="1"/>
    <col min="12546" max="12546" width="7.33203125" style="302" customWidth="1"/>
    <col min="12547" max="12547" width="50.83203125" style="302" customWidth="1"/>
    <col min="12548" max="12556" width="10.1640625" style="302" customWidth="1"/>
    <col min="12557" max="12800" width="9.33203125" style="302"/>
    <col min="12801" max="12801" width="11.83203125" style="302" customWidth="1"/>
    <col min="12802" max="12802" width="7.33203125" style="302" customWidth="1"/>
    <col min="12803" max="12803" width="50.83203125" style="302" customWidth="1"/>
    <col min="12804" max="12812" width="10.1640625" style="302" customWidth="1"/>
    <col min="12813" max="13056" width="9.33203125" style="302"/>
    <col min="13057" max="13057" width="11.83203125" style="302" customWidth="1"/>
    <col min="13058" max="13058" width="7.33203125" style="302" customWidth="1"/>
    <col min="13059" max="13059" width="50.83203125" style="302" customWidth="1"/>
    <col min="13060" max="13068" width="10.1640625" style="302" customWidth="1"/>
    <col min="13069" max="13312" width="9.33203125" style="302"/>
    <col min="13313" max="13313" width="11.83203125" style="302" customWidth="1"/>
    <col min="13314" max="13314" width="7.33203125" style="302" customWidth="1"/>
    <col min="13315" max="13315" width="50.83203125" style="302" customWidth="1"/>
    <col min="13316" max="13324" width="10.1640625" style="302" customWidth="1"/>
    <col min="13325" max="13568" width="9.33203125" style="302"/>
    <col min="13569" max="13569" width="11.83203125" style="302" customWidth="1"/>
    <col min="13570" max="13570" width="7.33203125" style="302" customWidth="1"/>
    <col min="13571" max="13571" width="50.83203125" style="302" customWidth="1"/>
    <col min="13572" max="13580" width="10.1640625" style="302" customWidth="1"/>
    <col min="13581" max="13824" width="9.33203125" style="302"/>
    <col min="13825" max="13825" width="11.83203125" style="302" customWidth="1"/>
    <col min="13826" max="13826" width="7.33203125" style="302" customWidth="1"/>
    <col min="13827" max="13827" width="50.83203125" style="302" customWidth="1"/>
    <col min="13828" max="13836" width="10.1640625" style="302" customWidth="1"/>
    <col min="13837" max="14080" width="9.33203125" style="302"/>
    <col min="14081" max="14081" width="11.83203125" style="302" customWidth="1"/>
    <col min="14082" max="14082" width="7.33203125" style="302" customWidth="1"/>
    <col min="14083" max="14083" width="50.83203125" style="302" customWidth="1"/>
    <col min="14084" max="14092" width="10.1640625" style="302" customWidth="1"/>
    <col min="14093" max="14336" width="9.33203125" style="302"/>
    <col min="14337" max="14337" width="11.83203125" style="302" customWidth="1"/>
    <col min="14338" max="14338" width="7.33203125" style="302" customWidth="1"/>
    <col min="14339" max="14339" width="50.83203125" style="302" customWidth="1"/>
    <col min="14340" max="14348" width="10.1640625" style="302" customWidth="1"/>
    <col min="14349" max="14592" width="9.33203125" style="302"/>
    <col min="14593" max="14593" width="11.83203125" style="302" customWidth="1"/>
    <col min="14594" max="14594" width="7.33203125" style="302" customWidth="1"/>
    <col min="14595" max="14595" width="50.83203125" style="302" customWidth="1"/>
    <col min="14596" max="14604" width="10.1640625" style="302" customWidth="1"/>
    <col min="14605" max="14848" width="9.33203125" style="302"/>
    <col min="14849" max="14849" width="11.83203125" style="302" customWidth="1"/>
    <col min="14850" max="14850" width="7.33203125" style="302" customWidth="1"/>
    <col min="14851" max="14851" width="50.83203125" style="302" customWidth="1"/>
    <col min="14852" max="14860" width="10.1640625" style="302" customWidth="1"/>
    <col min="14861" max="15104" width="9.33203125" style="302"/>
    <col min="15105" max="15105" width="11.83203125" style="302" customWidth="1"/>
    <col min="15106" max="15106" width="7.33203125" style="302" customWidth="1"/>
    <col min="15107" max="15107" width="50.83203125" style="302" customWidth="1"/>
    <col min="15108" max="15116" width="10.1640625" style="302" customWidth="1"/>
    <col min="15117" max="15360" width="9.33203125" style="302"/>
    <col min="15361" max="15361" width="11.83203125" style="302" customWidth="1"/>
    <col min="15362" max="15362" width="7.33203125" style="302" customWidth="1"/>
    <col min="15363" max="15363" width="50.83203125" style="302" customWidth="1"/>
    <col min="15364" max="15372" width="10.1640625" style="302" customWidth="1"/>
    <col min="15373" max="15616" width="9.33203125" style="302"/>
    <col min="15617" max="15617" width="11.83203125" style="302" customWidth="1"/>
    <col min="15618" max="15618" width="7.33203125" style="302" customWidth="1"/>
    <col min="15619" max="15619" width="50.83203125" style="302" customWidth="1"/>
    <col min="15620" max="15628" width="10.1640625" style="302" customWidth="1"/>
    <col min="15629" max="15872" width="9.33203125" style="302"/>
    <col min="15873" max="15873" width="11.83203125" style="302" customWidth="1"/>
    <col min="15874" max="15874" width="7.33203125" style="302" customWidth="1"/>
    <col min="15875" max="15875" width="50.83203125" style="302" customWidth="1"/>
    <col min="15876" max="15884" width="10.1640625" style="302" customWidth="1"/>
    <col min="15885" max="16128" width="9.33203125" style="302"/>
    <col min="16129" max="16129" width="11.83203125" style="302" customWidth="1"/>
    <col min="16130" max="16130" width="7.33203125" style="302" customWidth="1"/>
    <col min="16131" max="16131" width="50.83203125" style="302" customWidth="1"/>
    <col min="16132" max="16140" width="10.1640625" style="302" customWidth="1"/>
    <col min="16141" max="16384" width="9.33203125" style="302"/>
  </cols>
  <sheetData>
    <row r="1" spans="1:12">
      <c r="A1" s="302" t="s">
        <v>785</v>
      </c>
      <c r="C1" s="302" t="s">
        <v>786</v>
      </c>
    </row>
    <row r="2" spans="1:12">
      <c r="C2" s="302" t="s">
        <v>787</v>
      </c>
    </row>
    <row r="4" spans="1:12" ht="18">
      <c r="A4" s="459" t="s">
        <v>788</v>
      </c>
      <c r="B4" s="459"/>
      <c r="C4" s="460"/>
      <c r="D4" s="460"/>
      <c r="E4" s="460"/>
      <c r="F4" s="460"/>
      <c r="G4" s="460"/>
      <c r="H4" s="460"/>
      <c r="I4" s="460"/>
      <c r="J4" s="460"/>
      <c r="K4" s="460"/>
      <c r="L4" s="460"/>
    </row>
    <row r="5" spans="1:12" ht="18">
      <c r="A5" s="461" t="s">
        <v>789</v>
      </c>
      <c r="B5" s="461"/>
      <c r="C5" s="462"/>
      <c r="D5" s="462"/>
      <c r="E5" s="462"/>
      <c r="F5" s="462"/>
      <c r="G5" s="462"/>
      <c r="H5" s="462"/>
      <c r="I5" s="462"/>
      <c r="J5" s="462"/>
      <c r="K5" s="462"/>
      <c r="L5" s="462"/>
    </row>
    <row r="6" spans="1:12" ht="18">
      <c r="A6" s="304"/>
      <c r="B6" s="304"/>
      <c r="C6" s="305"/>
      <c r="D6" s="305"/>
      <c r="E6" s="305"/>
      <c r="F6" s="305"/>
      <c r="G6" s="305"/>
      <c r="H6" s="305"/>
      <c r="I6" s="305"/>
      <c r="J6" s="305"/>
      <c r="K6" s="305"/>
      <c r="L6" s="306"/>
    </row>
    <row r="7" spans="1:12" ht="15.75">
      <c r="A7" s="307" t="s">
        <v>790</v>
      </c>
      <c r="B7" s="307"/>
      <c r="C7" s="308" t="s">
        <v>791</v>
      </c>
    </row>
    <row r="8" spans="1:12" ht="15.75">
      <c r="A8" s="307" t="s">
        <v>792</v>
      </c>
      <c r="B8" s="307"/>
      <c r="C8" s="308" t="s">
        <v>793</v>
      </c>
    </row>
    <row r="9" spans="1:12" ht="13.5">
      <c r="A9" s="307"/>
      <c r="B9" s="307"/>
    </row>
    <row r="10" spans="1:12" ht="18">
      <c r="A10" s="307" t="s">
        <v>794</v>
      </c>
      <c r="B10" s="307"/>
      <c r="C10" s="309" t="s">
        <v>795</v>
      </c>
    </row>
    <row r="11" spans="1:12">
      <c r="C11" s="463"/>
      <c r="D11" s="464"/>
      <c r="E11" s="464"/>
      <c r="F11" s="464"/>
      <c r="G11" s="464"/>
      <c r="H11" s="464"/>
      <c r="I11" s="464"/>
      <c r="J11" s="465"/>
      <c r="K11" s="465"/>
    </row>
    <row r="12" spans="1:12">
      <c r="C12" s="463" t="s">
        <v>796</v>
      </c>
      <c r="D12" s="464"/>
      <c r="E12" s="464"/>
      <c r="F12" s="464"/>
      <c r="G12" s="464"/>
      <c r="H12" s="464"/>
      <c r="I12" s="464"/>
      <c r="J12" s="465"/>
      <c r="K12" s="465"/>
    </row>
    <row r="13" spans="1:12">
      <c r="C13" s="466"/>
      <c r="D13" s="464"/>
      <c r="E13" s="464"/>
      <c r="F13" s="464"/>
      <c r="G13" s="464"/>
      <c r="H13" s="464"/>
      <c r="I13" s="464"/>
      <c r="J13" s="465"/>
      <c r="K13" s="465"/>
    </row>
    <row r="14" spans="1:12" ht="13.5" thickBot="1">
      <c r="C14" s="310"/>
      <c r="D14" s="311"/>
      <c r="E14" s="311"/>
      <c r="F14" s="311"/>
      <c r="G14" s="311"/>
      <c r="H14" s="311"/>
      <c r="I14" s="311"/>
      <c r="J14" s="312"/>
      <c r="K14" s="312"/>
    </row>
    <row r="15" spans="1:12" ht="16.5" thickBot="1">
      <c r="F15" s="467" t="s">
        <v>797</v>
      </c>
      <c r="G15" s="468"/>
      <c r="H15" s="468"/>
      <c r="I15" s="469"/>
      <c r="J15" s="470">
        <f>SUM(L21,L33,L47,L66,L70)</f>
        <v>0</v>
      </c>
      <c r="K15" s="471"/>
      <c r="L15" s="472"/>
    </row>
    <row r="17" spans="1:14">
      <c r="C17" s="456" t="s">
        <v>798</v>
      </c>
      <c r="D17" s="457"/>
      <c r="E17" s="457"/>
      <c r="F17" s="457"/>
      <c r="G17" s="457"/>
      <c r="H17" s="457"/>
      <c r="I17" s="457"/>
      <c r="J17" s="457"/>
      <c r="K17" s="457"/>
      <c r="L17" s="458"/>
    </row>
    <row r="18" spans="1:14">
      <c r="C18" s="313"/>
      <c r="D18" s="312"/>
      <c r="E18" s="312"/>
      <c r="F18" s="312"/>
      <c r="G18" s="312"/>
      <c r="H18" s="312"/>
      <c r="I18" s="312"/>
      <c r="J18" s="312"/>
      <c r="K18" s="312"/>
      <c r="L18" s="314"/>
    </row>
    <row r="19" spans="1:14" ht="38.25">
      <c r="A19" s="315" t="s">
        <v>799</v>
      </c>
      <c r="B19" s="316" t="s">
        <v>800</v>
      </c>
      <c r="C19" s="317" t="s">
        <v>801</v>
      </c>
      <c r="D19" s="318" t="s">
        <v>802</v>
      </c>
      <c r="E19" s="319" t="s">
        <v>803</v>
      </c>
      <c r="F19" s="320" t="s">
        <v>804</v>
      </c>
      <c r="G19" s="320" t="s">
        <v>805</v>
      </c>
      <c r="H19" s="320" t="s">
        <v>806</v>
      </c>
      <c r="I19" s="320" t="s">
        <v>807</v>
      </c>
      <c r="J19" s="321" t="s">
        <v>808</v>
      </c>
      <c r="K19" s="320" t="s">
        <v>809</v>
      </c>
      <c r="L19" s="322" t="s">
        <v>810</v>
      </c>
    </row>
    <row r="20" spans="1:14" ht="13.5">
      <c r="A20" s="323"/>
      <c r="B20" s="323"/>
      <c r="C20" s="324"/>
      <c r="D20" s="325"/>
      <c r="E20" s="326"/>
      <c r="F20" s="326"/>
      <c r="G20" s="327"/>
      <c r="H20" s="327"/>
      <c r="I20" s="327"/>
      <c r="J20" s="328"/>
      <c r="K20" s="329"/>
      <c r="L20" s="330"/>
    </row>
    <row r="21" spans="1:14" ht="13.5">
      <c r="A21" s="331" t="s">
        <v>811</v>
      </c>
      <c r="B21" s="332"/>
      <c r="C21" s="332" t="s">
        <v>812</v>
      </c>
      <c r="D21" s="333"/>
      <c r="E21" s="334"/>
      <c r="F21" s="335"/>
      <c r="G21" s="336"/>
      <c r="H21" s="335"/>
      <c r="I21" s="336"/>
      <c r="J21" s="337"/>
      <c r="K21" s="336"/>
      <c r="L21" s="338">
        <f>SUM(K22:K31)</f>
        <v>0</v>
      </c>
    </row>
    <row r="22" spans="1:14" ht="12.75" customHeight="1">
      <c r="A22" s="339" t="s">
        <v>813</v>
      </c>
      <c r="B22" s="340" t="s">
        <v>814</v>
      </c>
      <c r="C22" s="341" t="s">
        <v>815</v>
      </c>
      <c r="D22" s="342" t="s">
        <v>816</v>
      </c>
      <c r="E22" s="343">
        <v>5.3</v>
      </c>
      <c r="F22" s="344">
        <v>0</v>
      </c>
      <c r="G22" s="345">
        <f t="shared" ref="G22:G30" si="0">E22*F22</f>
        <v>0</v>
      </c>
      <c r="H22" s="344"/>
      <c r="I22" s="345">
        <f t="shared" ref="I22:I30" si="1">E22*H22</f>
        <v>0</v>
      </c>
      <c r="J22" s="346">
        <f t="shared" ref="J22:K30" si="2">+F22+H22</f>
        <v>0</v>
      </c>
      <c r="K22" s="347">
        <f t="shared" si="2"/>
        <v>0</v>
      </c>
      <c r="L22" s="348"/>
    </row>
    <row r="23" spans="1:14" ht="12.75" customHeight="1">
      <c r="A23" s="339" t="s">
        <v>817</v>
      </c>
      <c r="B23" s="340" t="s">
        <v>818</v>
      </c>
      <c r="C23" s="341" t="s">
        <v>819</v>
      </c>
      <c r="D23" s="342" t="s">
        <v>816</v>
      </c>
      <c r="E23" s="343">
        <v>0.95</v>
      </c>
      <c r="F23" s="344">
        <v>0</v>
      </c>
      <c r="G23" s="345">
        <f t="shared" si="0"/>
        <v>0</v>
      </c>
      <c r="H23" s="344"/>
      <c r="I23" s="345">
        <f t="shared" si="1"/>
        <v>0</v>
      </c>
      <c r="J23" s="346">
        <f t="shared" si="2"/>
        <v>0</v>
      </c>
      <c r="K23" s="347">
        <f t="shared" si="2"/>
        <v>0</v>
      </c>
      <c r="L23" s="349"/>
      <c r="N23" s="350"/>
    </row>
    <row r="24" spans="1:14" ht="12.75" customHeight="1">
      <c r="A24" s="339" t="s">
        <v>820</v>
      </c>
      <c r="B24" s="340" t="s">
        <v>821</v>
      </c>
      <c r="C24" s="341" t="s">
        <v>822</v>
      </c>
      <c r="D24" s="342" t="s">
        <v>816</v>
      </c>
      <c r="E24" s="343">
        <v>2.75</v>
      </c>
      <c r="F24" s="344">
        <v>0</v>
      </c>
      <c r="G24" s="345">
        <f t="shared" si="0"/>
        <v>0</v>
      </c>
      <c r="H24" s="344"/>
      <c r="I24" s="345">
        <f t="shared" si="1"/>
        <v>0</v>
      </c>
      <c r="J24" s="346">
        <f t="shared" si="2"/>
        <v>0</v>
      </c>
      <c r="K24" s="347">
        <f t="shared" si="2"/>
        <v>0</v>
      </c>
      <c r="L24" s="349"/>
    </row>
    <row r="25" spans="1:14" ht="12.75" customHeight="1">
      <c r="A25" s="339" t="s">
        <v>823</v>
      </c>
      <c r="B25" s="340" t="s">
        <v>824</v>
      </c>
      <c r="C25" s="341" t="s">
        <v>825</v>
      </c>
      <c r="D25" s="342" t="s">
        <v>816</v>
      </c>
      <c r="E25" s="343">
        <v>1.6</v>
      </c>
      <c r="F25" s="344">
        <v>0</v>
      </c>
      <c r="G25" s="345">
        <f t="shared" si="0"/>
        <v>0</v>
      </c>
      <c r="H25" s="344"/>
      <c r="I25" s="345">
        <f t="shared" si="1"/>
        <v>0</v>
      </c>
      <c r="J25" s="346">
        <f t="shared" si="2"/>
        <v>0</v>
      </c>
      <c r="K25" s="347">
        <f t="shared" si="2"/>
        <v>0</v>
      </c>
      <c r="L25" s="349"/>
    </row>
    <row r="26" spans="1:14" ht="25.5" customHeight="1">
      <c r="A26" s="339" t="s">
        <v>826</v>
      </c>
      <c r="B26" s="351" t="s">
        <v>824</v>
      </c>
      <c r="C26" s="341" t="s">
        <v>827</v>
      </c>
      <c r="D26" s="342" t="s">
        <v>816</v>
      </c>
      <c r="E26" s="343">
        <v>1.6</v>
      </c>
      <c r="F26" s="344">
        <v>0</v>
      </c>
      <c r="G26" s="345">
        <f t="shared" si="0"/>
        <v>0</v>
      </c>
      <c r="H26" s="344"/>
      <c r="I26" s="345">
        <f t="shared" si="1"/>
        <v>0</v>
      </c>
      <c r="J26" s="346">
        <f t="shared" si="2"/>
        <v>0</v>
      </c>
      <c r="K26" s="347">
        <f t="shared" si="2"/>
        <v>0</v>
      </c>
      <c r="L26" s="349"/>
    </row>
    <row r="27" spans="1:14" ht="12.75" customHeight="1">
      <c r="A27" s="339" t="s">
        <v>828</v>
      </c>
      <c r="B27" s="340" t="s">
        <v>829</v>
      </c>
      <c r="C27" s="341" t="s">
        <v>830</v>
      </c>
      <c r="D27" s="342" t="s">
        <v>816</v>
      </c>
      <c r="E27" s="343">
        <v>3.7</v>
      </c>
      <c r="F27" s="344">
        <v>0</v>
      </c>
      <c r="G27" s="345">
        <f t="shared" si="0"/>
        <v>0</v>
      </c>
      <c r="H27" s="344"/>
      <c r="I27" s="345">
        <f t="shared" si="1"/>
        <v>0</v>
      </c>
      <c r="J27" s="346">
        <f t="shared" si="2"/>
        <v>0</v>
      </c>
      <c r="K27" s="347">
        <f t="shared" si="2"/>
        <v>0</v>
      </c>
      <c r="L27" s="349"/>
    </row>
    <row r="28" spans="1:14" ht="12.75" customHeight="1">
      <c r="A28" s="339" t="s">
        <v>828</v>
      </c>
      <c r="B28" s="340" t="s">
        <v>831</v>
      </c>
      <c r="C28" s="341" t="s">
        <v>832</v>
      </c>
      <c r="D28" s="342" t="s">
        <v>816</v>
      </c>
      <c r="E28" s="343">
        <v>3.7</v>
      </c>
      <c r="F28" s="344">
        <v>0</v>
      </c>
      <c r="G28" s="345">
        <f t="shared" si="0"/>
        <v>0</v>
      </c>
      <c r="H28" s="344"/>
      <c r="I28" s="345">
        <f t="shared" si="1"/>
        <v>0</v>
      </c>
      <c r="J28" s="346">
        <f t="shared" si="2"/>
        <v>0</v>
      </c>
      <c r="K28" s="347">
        <f t="shared" si="2"/>
        <v>0</v>
      </c>
      <c r="L28" s="349"/>
    </row>
    <row r="29" spans="1:14" ht="12.75" customHeight="1">
      <c r="A29" s="339" t="s">
        <v>833</v>
      </c>
      <c r="B29" s="340" t="s">
        <v>831</v>
      </c>
      <c r="C29" s="341" t="s">
        <v>834</v>
      </c>
      <c r="D29" s="342" t="s">
        <v>816</v>
      </c>
      <c r="E29" s="343">
        <v>3.7</v>
      </c>
      <c r="F29" s="344">
        <v>0</v>
      </c>
      <c r="G29" s="345">
        <f t="shared" si="0"/>
        <v>0</v>
      </c>
      <c r="H29" s="344"/>
      <c r="I29" s="345">
        <f t="shared" si="1"/>
        <v>0</v>
      </c>
      <c r="J29" s="346">
        <f t="shared" si="2"/>
        <v>0</v>
      </c>
      <c r="K29" s="347">
        <f t="shared" si="2"/>
        <v>0</v>
      </c>
      <c r="L29" s="349"/>
    </row>
    <row r="30" spans="1:14" ht="12.75" customHeight="1">
      <c r="A30" s="339" t="s">
        <v>835</v>
      </c>
      <c r="B30" s="340" t="s">
        <v>831</v>
      </c>
      <c r="C30" s="341" t="s">
        <v>836</v>
      </c>
      <c r="D30" s="342" t="s">
        <v>816</v>
      </c>
      <c r="E30" s="343">
        <v>18.5</v>
      </c>
      <c r="F30" s="344">
        <v>0</v>
      </c>
      <c r="G30" s="345">
        <f t="shared" si="0"/>
        <v>0</v>
      </c>
      <c r="H30" s="344"/>
      <c r="I30" s="345">
        <f t="shared" si="1"/>
        <v>0</v>
      </c>
      <c r="J30" s="346">
        <f t="shared" si="2"/>
        <v>0</v>
      </c>
      <c r="K30" s="347">
        <f t="shared" si="2"/>
        <v>0</v>
      </c>
      <c r="L30" s="349"/>
    </row>
    <row r="31" spans="1:14" ht="12.75" customHeight="1">
      <c r="A31" s="339" t="s">
        <v>837</v>
      </c>
      <c r="B31" s="340" t="s">
        <v>831</v>
      </c>
      <c r="C31" s="341" t="s">
        <v>838</v>
      </c>
      <c r="D31" s="342" t="s">
        <v>816</v>
      </c>
      <c r="E31" s="343">
        <v>3.7</v>
      </c>
      <c r="F31" s="344">
        <v>0</v>
      </c>
      <c r="G31" s="345">
        <f>E31*F31</f>
        <v>0</v>
      </c>
      <c r="H31" s="344"/>
      <c r="I31" s="345">
        <f>E31*H31</f>
        <v>0</v>
      </c>
      <c r="J31" s="346">
        <f>+F31+H31</f>
        <v>0</v>
      </c>
      <c r="K31" s="347">
        <f>+G31+I31</f>
        <v>0</v>
      </c>
      <c r="L31" s="349"/>
    </row>
    <row r="32" spans="1:14" ht="13.5">
      <c r="A32" s="323"/>
      <c r="B32" s="323"/>
      <c r="C32" s="324"/>
      <c r="D32" s="325"/>
      <c r="E32" s="326"/>
      <c r="F32" s="326"/>
      <c r="G32" s="327"/>
      <c r="H32" s="327"/>
      <c r="I32" s="327"/>
      <c r="J32" s="328"/>
      <c r="K32" s="329"/>
      <c r="L32" s="330"/>
    </row>
    <row r="33" spans="1:14" ht="13.5">
      <c r="A33" s="331" t="s">
        <v>839</v>
      </c>
      <c r="B33" s="332"/>
      <c r="C33" s="332" t="s">
        <v>840</v>
      </c>
      <c r="D33" s="333"/>
      <c r="E33" s="334"/>
      <c r="F33" s="335"/>
      <c r="G33" s="336"/>
      <c r="H33" s="335"/>
      <c r="I33" s="336"/>
      <c r="J33" s="337"/>
      <c r="K33" s="336"/>
      <c r="L33" s="338">
        <f>SUM(K34:K45)</f>
        <v>0</v>
      </c>
    </row>
    <row r="34" spans="1:14" ht="12.75" customHeight="1">
      <c r="A34" s="339" t="s">
        <v>841</v>
      </c>
      <c r="B34" s="340" t="s">
        <v>842</v>
      </c>
      <c r="C34" s="341" t="s">
        <v>843</v>
      </c>
      <c r="D34" s="342" t="s">
        <v>189</v>
      </c>
      <c r="E34" s="343">
        <v>4</v>
      </c>
      <c r="F34" s="344"/>
      <c r="G34" s="345">
        <f>E34*F34</f>
        <v>0</v>
      </c>
      <c r="H34" s="344"/>
      <c r="I34" s="345">
        <f>E34*H34</f>
        <v>0</v>
      </c>
      <c r="J34" s="346">
        <f t="shared" ref="J34:K45" si="3">+F34+H34</f>
        <v>0</v>
      </c>
      <c r="K34" s="347">
        <f t="shared" si="3"/>
        <v>0</v>
      </c>
      <c r="L34" s="348"/>
    </row>
    <row r="35" spans="1:14" ht="12.75" customHeight="1">
      <c r="A35" s="339" t="s">
        <v>844</v>
      </c>
      <c r="B35" s="340" t="s">
        <v>842</v>
      </c>
      <c r="C35" s="341" t="s">
        <v>845</v>
      </c>
      <c r="D35" s="342" t="s">
        <v>189</v>
      </c>
      <c r="E35" s="343">
        <v>3</v>
      </c>
      <c r="F35" s="344"/>
      <c r="G35" s="345">
        <f>E35*F35</f>
        <v>0</v>
      </c>
      <c r="H35" s="344"/>
      <c r="I35" s="345">
        <f>E35*H35</f>
        <v>0</v>
      </c>
      <c r="J35" s="346">
        <f t="shared" si="3"/>
        <v>0</v>
      </c>
      <c r="K35" s="347">
        <f t="shared" si="3"/>
        <v>0</v>
      </c>
      <c r="L35" s="349"/>
      <c r="N35" s="350"/>
    </row>
    <row r="36" spans="1:14" ht="12.75" customHeight="1">
      <c r="A36" s="339" t="s">
        <v>846</v>
      </c>
      <c r="B36" s="340" t="s">
        <v>847</v>
      </c>
      <c r="C36" s="341" t="s">
        <v>848</v>
      </c>
      <c r="D36" s="342" t="s">
        <v>189</v>
      </c>
      <c r="E36" s="343">
        <v>17</v>
      </c>
      <c r="F36" s="344"/>
      <c r="G36" s="345">
        <f>E36*F36</f>
        <v>0</v>
      </c>
      <c r="H36" s="344"/>
      <c r="I36" s="345">
        <f>E36*H36</f>
        <v>0</v>
      </c>
      <c r="J36" s="346">
        <f t="shared" si="3"/>
        <v>0</v>
      </c>
      <c r="K36" s="347">
        <f t="shared" si="3"/>
        <v>0</v>
      </c>
      <c r="L36" s="349"/>
    </row>
    <row r="37" spans="1:14" ht="12.75" customHeight="1">
      <c r="A37" s="339" t="s">
        <v>849</v>
      </c>
      <c r="B37" s="340"/>
      <c r="C37" s="341" t="s">
        <v>850</v>
      </c>
      <c r="D37" s="342" t="s">
        <v>851</v>
      </c>
      <c r="E37" s="343">
        <v>8</v>
      </c>
      <c r="F37" s="344"/>
      <c r="G37" s="345">
        <f t="shared" ref="G37:G45" si="4">E37*F37</f>
        <v>0</v>
      </c>
      <c r="H37" s="344"/>
      <c r="I37" s="345">
        <f t="shared" ref="I37:I45" si="5">E37*H37</f>
        <v>0</v>
      </c>
      <c r="J37" s="346">
        <f t="shared" si="3"/>
        <v>0</v>
      </c>
      <c r="K37" s="347">
        <f t="shared" si="3"/>
        <v>0</v>
      </c>
      <c r="L37" s="349"/>
    </row>
    <row r="38" spans="1:14" ht="27" customHeight="1">
      <c r="A38" s="339" t="s">
        <v>852</v>
      </c>
      <c r="B38" s="340" t="s">
        <v>853</v>
      </c>
      <c r="C38" s="341" t="s">
        <v>854</v>
      </c>
      <c r="D38" s="342" t="s">
        <v>855</v>
      </c>
      <c r="E38" s="343">
        <v>1</v>
      </c>
      <c r="F38" s="344"/>
      <c r="G38" s="345">
        <f t="shared" si="4"/>
        <v>0</v>
      </c>
      <c r="H38" s="344"/>
      <c r="I38" s="345">
        <f t="shared" si="5"/>
        <v>0</v>
      </c>
      <c r="J38" s="346">
        <f t="shared" si="3"/>
        <v>0</v>
      </c>
      <c r="K38" s="347">
        <f t="shared" si="3"/>
        <v>0</v>
      </c>
      <c r="L38" s="349"/>
    </row>
    <row r="39" spans="1:14" ht="27" customHeight="1">
      <c r="A39" s="339" t="s">
        <v>856</v>
      </c>
      <c r="B39" s="351" t="s">
        <v>857</v>
      </c>
      <c r="C39" s="341" t="s">
        <v>858</v>
      </c>
      <c r="D39" s="342" t="s">
        <v>855</v>
      </c>
      <c r="E39" s="343">
        <v>2</v>
      </c>
      <c r="F39" s="344"/>
      <c r="G39" s="345">
        <f>E39*F39</f>
        <v>0</v>
      </c>
      <c r="H39" s="344"/>
      <c r="I39" s="345">
        <f>E39*H39</f>
        <v>0</v>
      </c>
      <c r="J39" s="346">
        <f t="shared" si="3"/>
        <v>0</v>
      </c>
      <c r="K39" s="347">
        <f t="shared" si="3"/>
        <v>0</v>
      </c>
      <c r="L39" s="349"/>
    </row>
    <row r="40" spans="1:14" ht="12.75" customHeight="1">
      <c r="A40" s="339" t="s">
        <v>859</v>
      </c>
      <c r="B40" s="340" t="s">
        <v>860</v>
      </c>
      <c r="C40" s="341" t="s">
        <v>861</v>
      </c>
      <c r="D40" s="342" t="s">
        <v>855</v>
      </c>
      <c r="E40" s="343">
        <v>1</v>
      </c>
      <c r="F40" s="344"/>
      <c r="G40" s="345">
        <f>E40*F40</f>
        <v>0</v>
      </c>
      <c r="H40" s="344"/>
      <c r="I40" s="345">
        <f>E40*H40</f>
        <v>0</v>
      </c>
      <c r="J40" s="346">
        <f t="shared" si="3"/>
        <v>0</v>
      </c>
      <c r="K40" s="347">
        <f t="shared" si="3"/>
        <v>0</v>
      </c>
      <c r="L40" s="349"/>
    </row>
    <row r="41" spans="1:14" ht="12.75" customHeight="1">
      <c r="A41" s="339" t="s">
        <v>862</v>
      </c>
      <c r="B41" s="340" t="s">
        <v>863</v>
      </c>
      <c r="C41" s="341" t="s">
        <v>864</v>
      </c>
      <c r="D41" s="342" t="s">
        <v>851</v>
      </c>
      <c r="E41" s="343">
        <v>1</v>
      </c>
      <c r="F41" s="344"/>
      <c r="G41" s="345">
        <f>E41*F41</f>
        <v>0</v>
      </c>
      <c r="H41" s="344"/>
      <c r="I41" s="345">
        <f>E41*H41</f>
        <v>0</v>
      </c>
      <c r="J41" s="346">
        <f t="shared" si="3"/>
        <v>0</v>
      </c>
      <c r="K41" s="347">
        <f t="shared" si="3"/>
        <v>0</v>
      </c>
      <c r="L41" s="349"/>
    </row>
    <row r="42" spans="1:14" ht="12.75" customHeight="1">
      <c r="A42" s="339" t="s">
        <v>865</v>
      </c>
      <c r="B42" s="340"/>
      <c r="C42" s="341" t="s">
        <v>866</v>
      </c>
      <c r="D42" s="342" t="s">
        <v>851</v>
      </c>
      <c r="E42" s="343">
        <v>1</v>
      </c>
      <c r="F42" s="344"/>
      <c r="G42" s="345">
        <f>E42*F42</f>
        <v>0</v>
      </c>
      <c r="H42" s="344"/>
      <c r="I42" s="345">
        <f>E42*H42</f>
        <v>0</v>
      </c>
      <c r="J42" s="346">
        <f t="shared" si="3"/>
        <v>0</v>
      </c>
      <c r="K42" s="347">
        <f t="shared" si="3"/>
        <v>0</v>
      </c>
      <c r="L42" s="349"/>
    </row>
    <row r="43" spans="1:14" ht="12.75" customHeight="1">
      <c r="A43" s="339" t="s">
        <v>867</v>
      </c>
      <c r="B43" s="340"/>
      <c r="C43" s="341" t="s">
        <v>868</v>
      </c>
      <c r="D43" s="342" t="s">
        <v>189</v>
      </c>
      <c r="E43" s="343">
        <v>20</v>
      </c>
      <c r="F43" s="344"/>
      <c r="G43" s="345">
        <f>E43*F43</f>
        <v>0</v>
      </c>
      <c r="H43" s="344"/>
      <c r="I43" s="345">
        <f>E43*H43</f>
        <v>0</v>
      </c>
      <c r="J43" s="346">
        <f t="shared" si="3"/>
        <v>0</v>
      </c>
      <c r="K43" s="347">
        <f t="shared" si="3"/>
        <v>0</v>
      </c>
      <c r="L43" s="349"/>
    </row>
    <row r="44" spans="1:14">
      <c r="A44" s="339" t="s">
        <v>869</v>
      </c>
      <c r="B44" s="340"/>
      <c r="C44" s="341" t="s">
        <v>870</v>
      </c>
      <c r="D44" s="342" t="s">
        <v>855</v>
      </c>
      <c r="E44" s="343">
        <v>1</v>
      </c>
      <c r="F44" s="344"/>
      <c r="G44" s="345">
        <f t="shared" si="4"/>
        <v>0</v>
      </c>
      <c r="H44" s="344"/>
      <c r="I44" s="345">
        <f t="shared" si="5"/>
        <v>0</v>
      </c>
      <c r="J44" s="346">
        <f t="shared" si="3"/>
        <v>0</v>
      </c>
      <c r="K44" s="347">
        <f t="shared" si="3"/>
        <v>0</v>
      </c>
      <c r="L44" s="349"/>
    </row>
    <row r="45" spans="1:14" ht="12.75" customHeight="1">
      <c r="A45" s="339" t="s">
        <v>871</v>
      </c>
      <c r="B45" s="340"/>
      <c r="C45" s="341" t="s">
        <v>872</v>
      </c>
      <c r="D45" s="342" t="s">
        <v>217</v>
      </c>
      <c r="E45" s="343">
        <v>0.15</v>
      </c>
      <c r="F45" s="344"/>
      <c r="G45" s="345">
        <f t="shared" si="4"/>
        <v>0</v>
      </c>
      <c r="H45" s="344"/>
      <c r="I45" s="345">
        <f t="shared" si="5"/>
        <v>0</v>
      </c>
      <c r="J45" s="352">
        <f t="shared" si="3"/>
        <v>0</v>
      </c>
      <c r="K45" s="347">
        <f t="shared" si="3"/>
        <v>0</v>
      </c>
      <c r="L45" s="349"/>
    </row>
    <row r="46" spans="1:14" ht="13.5">
      <c r="A46" s="323"/>
      <c r="B46" s="323"/>
      <c r="C46" s="324"/>
      <c r="D46" s="325"/>
      <c r="E46" s="326"/>
      <c r="F46" s="326"/>
      <c r="G46" s="327"/>
      <c r="H46" s="327"/>
      <c r="I46" s="327"/>
      <c r="J46" s="328"/>
      <c r="K46" s="329"/>
      <c r="L46" s="330"/>
    </row>
    <row r="47" spans="1:14" ht="13.5">
      <c r="A47" s="331" t="s">
        <v>873</v>
      </c>
      <c r="B47" s="332"/>
      <c r="C47" s="332" t="s">
        <v>874</v>
      </c>
      <c r="D47" s="333"/>
      <c r="E47" s="334"/>
      <c r="F47" s="335"/>
      <c r="G47" s="336"/>
      <c r="H47" s="335"/>
      <c r="I47" s="336"/>
      <c r="J47" s="337"/>
      <c r="K47" s="336"/>
      <c r="L47" s="338">
        <f>SUM(K48:K64)</f>
        <v>0</v>
      </c>
    </row>
    <row r="48" spans="1:14" ht="27" customHeight="1">
      <c r="A48" s="339" t="s">
        <v>875</v>
      </c>
      <c r="B48" s="340" t="s">
        <v>876</v>
      </c>
      <c r="C48" s="341" t="s">
        <v>877</v>
      </c>
      <c r="D48" s="342" t="s">
        <v>189</v>
      </c>
      <c r="E48" s="343">
        <v>18</v>
      </c>
      <c r="F48" s="344"/>
      <c r="G48" s="345">
        <f t="shared" ref="G48:G64" si="6">E48*F48</f>
        <v>0</v>
      </c>
      <c r="H48" s="344"/>
      <c r="I48" s="345">
        <f t="shared" ref="I48:I64" si="7">E48*H48</f>
        <v>0</v>
      </c>
      <c r="J48" s="346">
        <f t="shared" ref="J48:K63" si="8">+F48+H48</f>
        <v>0</v>
      </c>
      <c r="K48" s="347">
        <f t="shared" si="8"/>
        <v>0</v>
      </c>
      <c r="L48" s="348"/>
    </row>
    <row r="49" spans="1:15" ht="27" customHeight="1">
      <c r="A49" s="339" t="s">
        <v>878</v>
      </c>
      <c r="B49" s="340" t="s">
        <v>876</v>
      </c>
      <c r="C49" s="341" t="s">
        <v>879</v>
      </c>
      <c r="D49" s="342" t="s">
        <v>189</v>
      </c>
      <c r="E49" s="343">
        <v>6</v>
      </c>
      <c r="F49" s="344"/>
      <c r="G49" s="345">
        <f t="shared" si="6"/>
        <v>0</v>
      </c>
      <c r="H49" s="344"/>
      <c r="I49" s="345">
        <f t="shared" si="7"/>
        <v>0</v>
      </c>
      <c r="J49" s="346">
        <f t="shared" si="8"/>
        <v>0</v>
      </c>
      <c r="K49" s="347">
        <f t="shared" si="8"/>
        <v>0</v>
      </c>
      <c r="L49" s="349"/>
    </row>
    <row r="50" spans="1:15" ht="27" customHeight="1">
      <c r="A50" s="339" t="s">
        <v>880</v>
      </c>
      <c r="B50" s="340" t="s">
        <v>881</v>
      </c>
      <c r="C50" s="341" t="s">
        <v>882</v>
      </c>
      <c r="D50" s="342" t="s">
        <v>189</v>
      </c>
      <c r="E50" s="343">
        <v>6</v>
      </c>
      <c r="F50" s="344"/>
      <c r="G50" s="345">
        <f t="shared" si="6"/>
        <v>0</v>
      </c>
      <c r="H50" s="344"/>
      <c r="I50" s="345">
        <f t="shared" si="7"/>
        <v>0</v>
      </c>
      <c r="J50" s="346">
        <f t="shared" si="8"/>
        <v>0</v>
      </c>
      <c r="K50" s="347">
        <f t="shared" si="8"/>
        <v>0</v>
      </c>
      <c r="L50" s="349"/>
      <c r="O50" s="350"/>
    </row>
    <row r="51" spans="1:15" ht="27" customHeight="1">
      <c r="A51" s="339" t="s">
        <v>883</v>
      </c>
      <c r="B51" s="340" t="s">
        <v>881</v>
      </c>
      <c r="C51" s="341" t="s">
        <v>884</v>
      </c>
      <c r="D51" s="342" t="s">
        <v>189</v>
      </c>
      <c r="E51" s="343">
        <v>18</v>
      </c>
      <c r="F51" s="344"/>
      <c r="G51" s="345">
        <f t="shared" si="6"/>
        <v>0</v>
      </c>
      <c r="H51" s="344"/>
      <c r="I51" s="345">
        <f t="shared" si="7"/>
        <v>0</v>
      </c>
      <c r="J51" s="346">
        <f t="shared" si="8"/>
        <v>0</v>
      </c>
      <c r="K51" s="347">
        <f t="shared" si="8"/>
        <v>0</v>
      </c>
      <c r="L51" s="349"/>
    </row>
    <row r="52" spans="1:15" ht="27" customHeight="1">
      <c r="A52" s="339" t="s">
        <v>885</v>
      </c>
      <c r="B52" s="351" t="s">
        <v>886</v>
      </c>
      <c r="C52" s="341" t="s">
        <v>887</v>
      </c>
      <c r="D52" s="342" t="s">
        <v>189</v>
      </c>
      <c r="E52" s="343">
        <v>18</v>
      </c>
      <c r="F52" s="344"/>
      <c r="G52" s="345">
        <f t="shared" si="6"/>
        <v>0</v>
      </c>
      <c r="H52" s="344"/>
      <c r="I52" s="345">
        <f t="shared" si="7"/>
        <v>0</v>
      </c>
      <c r="J52" s="346">
        <f t="shared" si="8"/>
        <v>0</v>
      </c>
      <c r="K52" s="347">
        <f t="shared" si="8"/>
        <v>0</v>
      </c>
      <c r="L52" s="349"/>
      <c r="O52" s="350"/>
    </row>
    <row r="53" spans="1:15" ht="27" customHeight="1">
      <c r="A53" s="339" t="s">
        <v>888</v>
      </c>
      <c r="B53" s="351" t="s">
        <v>886</v>
      </c>
      <c r="C53" s="341" t="s">
        <v>889</v>
      </c>
      <c r="D53" s="342" t="s">
        <v>189</v>
      </c>
      <c r="E53" s="343">
        <v>6</v>
      </c>
      <c r="F53" s="344"/>
      <c r="G53" s="345">
        <f t="shared" si="6"/>
        <v>0</v>
      </c>
      <c r="H53" s="344"/>
      <c r="I53" s="345">
        <f t="shared" si="7"/>
        <v>0</v>
      </c>
      <c r="J53" s="346">
        <f t="shared" si="8"/>
        <v>0</v>
      </c>
      <c r="K53" s="347">
        <f t="shared" si="8"/>
        <v>0</v>
      </c>
      <c r="L53" s="349"/>
      <c r="N53" s="350"/>
      <c r="O53" s="350"/>
    </row>
    <row r="54" spans="1:15" ht="27" customHeight="1">
      <c r="A54" s="339" t="s">
        <v>890</v>
      </c>
      <c r="B54" s="351" t="s">
        <v>886</v>
      </c>
      <c r="C54" s="341" t="s">
        <v>891</v>
      </c>
      <c r="D54" s="342" t="s">
        <v>189</v>
      </c>
      <c r="E54" s="343">
        <v>6</v>
      </c>
      <c r="F54" s="344"/>
      <c r="G54" s="345">
        <f t="shared" si="6"/>
        <v>0</v>
      </c>
      <c r="H54" s="344"/>
      <c r="I54" s="345">
        <f t="shared" si="7"/>
        <v>0</v>
      </c>
      <c r="J54" s="346">
        <f t="shared" si="8"/>
        <v>0</v>
      </c>
      <c r="K54" s="347">
        <f t="shared" si="8"/>
        <v>0</v>
      </c>
      <c r="L54" s="349"/>
      <c r="O54" s="350"/>
    </row>
    <row r="55" spans="1:15" ht="27" customHeight="1">
      <c r="A55" s="339" t="s">
        <v>892</v>
      </c>
      <c r="B55" s="351" t="s">
        <v>886</v>
      </c>
      <c r="C55" s="341" t="s">
        <v>893</v>
      </c>
      <c r="D55" s="342" t="s">
        <v>189</v>
      </c>
      <c r="E55" s="343">
        <v>18</v>
      </c>
      <c r="F55" s="344"/>
      <c r="G55" s="345">
        <f t="shared" si="6"/>
        <v>0</v>
      </c>
      <c r="H55" s="344"/>
      <c r="I55" s="345">
        <f t="shared" si="7"/>
        <v>0</v>
      </c>
      <c r="J55" s="346">
        <f t="shared" si="8"/>
        <v>0</v>
      </c>
      <c r="K55" s="347">
        <f t="shared" si="8"/>
        <v>0</v>
      </c>
      <c r="L55" s="349"/>
      <c r="O55" s="350"/>
    </row>
    <row r="56" spans="1:15">
      <c r="A56" s="339" t="s">
        <v>894</v>
      </c>
      <c r="B56" s="351"/>
      <c r="C56" s="341" t="s">
        <v>895</v>
      </c>
      <c r="D56" s="342" t="s">
        <v>851</v>
      </c>
      <c r="E56" s="343">
        <v>24</v>
      </c>
      <c r="F56" s="344"/>
      <c r="G56" s="345">
        <f t="shared" si="6"/>
        <v>0</v>
      </c>
      <c r="H56" s="344"/>
      <c r="I56" s="345">
        <f t="shared" si="7"/>
        <v>0</v>
      </c>
      <c r="J56" s="346">
        <f t="shared" si="8"/>
        <v>0</v>
      </c>
      <c r="K56" s="347">
        <f t="shared" si="8"/>
        <v>0</v>
      </c>
      <c r="L56" s="349"/>
    </row>
    <row r="57" spans="1:15" ht="12.75" customHeight="1">
      <c r="A57" s="339" t="s">
        <v>896</v>
      </c>
      <c r="B57" s="340"/>
      <c r="C57" s="341" t="s">
        <v>897</v>
      </c>
      <c r="D57" s="342" t="s">
        <v>851</v>
      </c>
      <c r="E57" s="343">
        <v>6</v>
      </c>
      <c r="F57" s="344"/>
      <c r="G57" s="345">
        <f t="shared" si="6"/>
        <v>0</v>
      </c>
      <c r="H57" s="344"/>
      <c r="I57" s="345">
        <f t="shared" si="7"/>
        <v>0</v>
      </c>
      <c r="J57" s="346">
        <f t="shared" si="8"/>
        <v>0</v>
      </c>
      <c r="K57" s="347">
        <f t="shared" si="8"/>
        <v>0</v>
      </c>
      <c r="L57" s="349"/>
    </row>
    <row r="58" spans="1:15" ht="12.75" customHeight="1">
      <c r="A58" s="339" t="s">
        <v>898</v>
      </c>
      <c r="B58" s="340"/>
      <c r="C58" s="341" t="s">
        <v>899</v>
      </c>
      <c r="D58" s="342" t="s">
        <v>851</v>
      </c>
      <c r="E58" s="343">
        <v>18</v>
      </c>
      <c r="F58" s="344"/>
      <c r="G58" s="345">
        <f t="shared" si="6"/>
        <v>0</v>
      </c>
      <c r="H58" s="344"/>
      <c r="I58" s="345">
        <f t="shared" si="7"/>
        <v>0</v>
      </c>
      <c r="J58" s="346">
        <f t="shared" si="8"/>
        <v>0</v>
      </c>
      <c r="K58" s="347">
        <f t="shared" si="8"/>
        <v>0</v>
      </c>
      <c r="L58" s="349"/>
    </row>
    <row r="59" spans="1:15" ht="12.75" customHeight="1">
      <c r="A59" s="339" t="s">
        <v>900</v>
      </c>
      <c r="B59" s="340"/>
      <c r="C59" s="341" t="s">
        <v>901</v>
      </c>
      <c r="D59" s="342" t="s">
        <v>851</v>
      </c>
      <c r="E59" s="343">
        <v>1</v>
      </c>
      <c r="F59" s="344"/>
      <c r="G59" s="345">
        <f>E59*F59</f>
        <v>0</v>
      </c>
      <c r="H59" s="344"/>
      <c r="I59" s="345">
        <f>E59*H59</f>
        <v>0</v>
      </c>
      <c r="J59" s="346">
        <f t="shared" si="8"/>
        <v>0</v>
      </c>
      <c r="K59" s="347">
        <f t="shared" si="8"/>
        <v>0</v>
      </c>
      <c r="L59" s="349"/>
    </row>
    <row r="60" spans="1:15" ht="12.75" customHeight="1">
      <c r="A60" s="339" t="s">
        <v>902</v>
      </c>
      <c r="B60" s="340"/>
      <c r="C60" s="341" t="s">
        <v>903</v>
      </c>
      <c r="D60" s="342" t="s">
        <v>851</v>
      </c>
      <c r="E60" s="343">
        <v>3</v>
      </c>
      <c r="F60" s="344"/>
      <c r="G60" s="345">
        <f t="shared" si="6"/>
        <v>0</v>
      </c>
      <c r="H60" s="344"/>
      <c r="I60" s="345">
        <f t="shared" si="7"/>
        <v>0</v>
      </c>
      <c r="J60" s="346">
        <f t="shared" si="8"/>
        <v>0</v>
      </c>
      <c r="K60" s="347">
        <f t="shared" si="8"/>
        <v>0</v>
      </c>
      <c r="L60" s="349"/>
    </row>
    <row r="61" spans="1:15" ht="27" customHeight="1">
      <c r="A61" s="339" t="s">
        <v>904</v>
      </c>
      <c r="B61" s="340"/>
      <c r="C61" s="341" t="s">
        <v>905</v>
      </c>
      <c r="D61" s="342" t="s">
        <v>851</v>
      </c>
      <c r="E61" s="343">
        <v>2</v>
      </c>
      <c r="F61" s="344"/>
      <c r="G61" s="345">
        <f t="shared" si="6"/>
        <v>0</v>
      </c>
      <c r="H61" s="344"/>
      <c r="I61" s="345">
        <f t="shared" si="7"/>
        <v>0</v>
      </c>
      <c r="J61" s="346">
        <f t="shared" si="8"/>
        <v>0</v>
      </c>
      <c r="K61" s="347">
        <f t="shared" si="8"/>
        <v>0</v>
      </c>
      <c r="L61" s="349"/>
    </row>
    <row r="62" spans="1:15" ht="12.75" customHeight="1">
      <c r="A62" s="339" t="s">
        <v>906</v>
      </c>
      <c r="B62" s="340"/>
      <c r="C62" s="341" t="s">
        <v>907</v>
      </c>
      <c r="D62" s="342" t="s">
        <v>189</v>
      </c>
      <c r="E62" s="343">
        <v>48</v>
      </c>
      <c r="F62" s="344"/>
      <c r="G62" s="345">
        <f t="shared" si="6"/>
        <v>0</v>
      </c>
      <c r="H62" s="344"/>
      <c r="I62" s="345">
        <f t="shared" si="7"/>
        <v>0</v>
      </c>
      <c r="J62" s="346">
        <f t="shared" si="8"/>
        <v>0</v>
      </c>
      <c r="K62" s="347">
        <f t="shared" si="8"/>
        <v>0</v>
      </c>
      <c r="L62" s="349"/>
    </row>
    <row r="63" spans="1:15" ht="12.75" customHeight="1">
      <c r="A63" s="339" t="s">
        <v>908</v>
      </c>
      <c r="B63" s="340"/>
      <c r="C63" s="341" t="s">
        <v>909</v>
      </c>
      <c r="D63" s="342" t="s">
        <v>189</v>
      </c>
      <c r="E63" s="343">
        <v>48</v>
      </c>
      <c r="F63" s="344"/>
      <c r="G63" s="345">
        <f t="shared" si="6"/>
        <v>0</v>
      </c>
      <c r="H63" s="344"/>
      <c r="I63" s="345">
        <f t="shared" si="7"/>
        <v>0</v>
      </c>
      <c r="J63" s="346">
        <f t="shared" si="8"/>
        <v>0</v>
      </c>
      <c r="K63" s="347">
        <f t="shared" si="8"/>
        <v>0</v>
      </c>
      <c r="L63" s="349"/>
    </row>
    <row r="64" spans="1:15" ht="12.75" customHeight="1">
      <c r="A64" s="339" t="s">
        <v>910</v>
      </c>
      <c r="B64" s="340"/>
      <c r="C64" s="341" t="s">
        <v>911</v>
      </c>
      <c r="D64" s="342" t="s">
        <v>217</v>
      </c>
      <c r="E64" s="343">
        <v>0.1</v>
      </c>
      <c r="F64" s="344"/>
      <c r="G64" s="345">
        <f t="shared" si="6"/>
        <v>0</v>
      </c>
      <c r="H64" s="344"/>
      <c r="I64" s="345">
        <f t="shared" si="7"/>
        <v>0</v>
      </c>
      <c r="J64" s="353">
        <f t="shared" ref="J64:K64" si="9">+F64+H64</f>
        <v>0</v>
      </c>
      <c r="K64" s="354">
        <f t="shared" si="9"/>
        <v>0</v>
      </c>
      <c r="L64" s="349"/>
    </row>
    <row r="65" spans="1:14" ht="12.75" customHeight="1">
      <c r="A65" s="323"/>
      <c r="B65" s="323"/>
      <c r="C65" s="324"/>
      <c r="D65" s="325"/>
      <c r="E65" s="326"/>
      <c r="F65" s="326"/>
      <c r="G65" s="327"/>
      <c r="H65" s="327"/>
      <c r="I65" s="327"/>
      <c r="J65" s="328"/>
      <c r="K65" s="329"/>
      <c r="L65" s="355"/>
    </row>
    <row r="66" spans="1:14" ht="13.5">
      <c r="A66" s="331" t="s">
        <v>912</v>
      </c>
      <c r="B66" s="332"/>
      <c r="C66" s="332" t="s">
        <v>913</v>
      </c>
      <c r="D66" s="333"/>
      <c r="E66" s="334"/>
      <c r="F66" s="335"/>
      <c r="G66" s="336"/>
      <c r="H66" s="335"/>
      <c r="I66" s="336"/>
      <c r="J66" s="337"/>
      <c r="K66" s="336"/>
      <c r="L66" s="338">
        <f>SUM(K67:K68)</f>
        <v>0</v>
      </c>
    </row>
    <row r="67" spans="1:14" ht="12.75" customHeight="1">
      <c r="A67" s="339" t="s">
        <v>914</v>
      </c>
      <c r="B67" s="351" t="s">
        <v>915</v>
      </c>
      <c r="C67" s="341" t="s">
        <v>916</v>
      </c>
      <c r="D67" s="342" t="s">
        <v>855</v>
      </c>
      <c r="E67" s="343">
        <v>1</v>
      </c>
      <c r="F67" s="344"/>
      <c r="G67" s="345">
        <f>E67*F67</f>
        <v>0</v>
      </c>
      <c r="H67" s="344"/>
      <c r="I67" s="345">
        <f>E67*H67</f>
        <v>0</v>
      </c>
      <c r="J67" s="346">
        <f>+F67+H67</f>
        <v>0</v>
      </c>
      <c r="K67" s="347">
        <f>+G67+I67</f>
        <v>0</v>
      </c>
      <c r="L67" s="348"/>
      <c r="N67" s="350"/>
    </row>
    <row r="68" spans="1:14" ht="12.75" customHeight="1">
      <c r="A68" s="339" t="s">
        <v>917</v>
      </c>
      <c r="B68" s="340"/>
      <c r="C68" s="341" t="s">
        <v>918</v>
      </c>
      <c r="D68" s="342" t="s">
        <v>217</v>
      </c>
      <c r="E68" s="343">
        <v>0.05</v>
      </c>
      <c r="F68" s="344"/>
      <c r="G68" s="345">
        <f>E68*F68</f>
        <v>0</v>
      </c>
      <c r="H68" s="344"/>
      <c r="I68" s="345">
        <f>E68*H68</f>
        <v>0</v>
      </c>
      <c r="J68" s="353">
        <f>+F68+H68</f>
        <v>0</v>
      </c>
      <c r="K68" s="354">
        <f>+G68+I68</f>
        <v>0</v>
      </c>
      <c r="L68" s="349"/>
    </row>
    <row r="69" spans="1:14" ht="12.75" customHeight="1">
      <c r="A69" s="323"/>
      <c r="B69" s="356"/>
      <c r="C69" s="357"/>
      <c r="D69" s="358"/>
      <c r="E69" s="359"/>
      <c r="F69" s="359"/>
      <c r="G69" s="360"/>
      <c r="H69" s="360"/>
      <c r="I69" s="360"/>
      <c r="J69" s="328"/>
      <c r="K69" s="329"/>
      <c r="L69" s="330"/>
    </row>
    <row r="70" spans="1:14" ht="13.5">
      <c r="A70" s="331" t="s">
        <v>919</v>
      </c>
      <c r="B70" s="332"/>
      <c r="C70" s="332" t="s">
        <v>920</v>
      </c>
      <c r="D70" s="333"/>
      <c r="E70" s="334"/>
      <c r="F70" s="335"/>
      <c r="G70" s="336"/>
      <c r="H70" s="335"/>
      <c r="I70" s="336"/>
      <c r="J70" s="337"/>
      <c r="K70" s="336"/>
      <c r="L70" s="338">
        <f>SUM(K71:K74)</f>
        <v>0</v>
      </c>
    </row>
    <row r="71" spans="1:14" ht="12.75" customHeight="1">
      <c r="A71" s="361" t="s">
        <v>921</v>
      </c>
      <c r="B71" s="340" t="s">
        <v>922</v>
      </c>
      <c r="C71" s="341" t="s">
        <v>923</v>
      </c>
      <c r="D71" s="342" t="s">
        <v>851</v>
      </c>
      <c r="E71" s="343">
        <v>6</v>
      </c>
      <c r="F71" s="344"/>
      <c r="G71" s="345">
        <f>E71*F71</f>
        <v>0</v>
      </c>
      <c r="H71" s="344"/>
      <c r="I71" s="345">
        <f>E71*H71</f>
        <v>0</v>
      </c>
      <c r="J71" s="346">
        <f t="shared" ref="J71:K74" si="10">+F71+H71</f>
        <v>0</v>
      </c>
      <c r="K71" s="347">
        <f t="shared" si="10"/>
        <v>0</v>
      </c>
      <c r="L71" s="348"/>
    </row>
    <row r="72" spans="1:14" ht="12.75" customHeight="1">
      <c r="A72" s="361" t="s">
        <v>924</v>
      </c>
      <c r="B72" s="340" t="s">
        <v>925</v>
      </c>
      <c r="C72" s="341" t="s">
        <v>926</v>
      </c>
      <c r="D72" s="342" t="s">
        <v>851</v>
      </c>
      <c r="E72" s="343">
        <v>3</v>
      </c>
      <c r="F72" s="344"/>
      <c r="G72" s="345">
        <f>E72*F72</f>
        <v>0</v>
      </c>
      <c r="H72" s="344"/>
      <c r="I72" s="345">
        <f>E72*H72</f>
        <v>0</v>
      </c>
      <c r="J72" s="346">
        <f t="shared" si="10"/>
        <v>0</v>
      </c>
      <c r="K72" s="347">
        <f t="shared" si="10"/>
        <v>0</v>
      </c>
      <c r="L72" s="349"/>
    </row>
    <row r="73" spans="1:14" ht="27" customHeight="1">
      <c r="A73" s="361" t="s">
        <v>927</v>
      </c>
      <c r="B73" s="351" t="s">
        <v>928</v>
      </c>
      <c r="C73" s="341" t="s">
        <v>929</v>
      </c>
      <c r="D73" s="342" t="s">
        <v>855</v>
      </c>
      <c r="E73" s="343">
        <v>6</v>
      </c>
      <c r="F73" s="344"/>
      <c r="G73" s="345">
        <f>E73*F73</f>
        <v>0</v>
      </c>
      <c r="H73" s="344"/>
      <c r="I73" s="345">
        <f>E73*H73</f>
        <v>0</v>
      </c>
      <c r="J73" s="346">
        <f t="shared" si="10"/>
        <v>0</v>
      </c>
      <c r="K73" s="347">
        <f t="shared" si="10"/>
        <v>0</v>
      </c>
      <c r="L73" s="349"/>
      <c r="N73" s="350"/>
    </row>
    <row r="74" spans="1:14" ht="12.75" customHeight="1">
      <c r="A74" s="361" t="s">
        <v>930</v>
      </c>
      <c r="B74" s="340"/>
      <c r="C74" s="341" t="s">
        <v>931</v>
      </c>
      <c r="D74" s="342" t="s">
        <v>217</v>
      </c>
      <c r="E74" s="343">
        <v>0.1</v>
      </c>
      <c r="F74" s="344"/>
      <c r="G74" s="345">
        <f>E74*F74</f>
        <v>0</v>
      </c>
      <c r="H74" s="344"/>
      <c r="I74" s="345">
        <f>E74*H74</f>
        <v>0</v>
      </c>
      <c r="J74" s="353">
        <f t="shared" si="10"/>
        <v>0</v>
      </c>
      <c r="K74" s="354">
        <f t="shared" si="10"/>
        <v>0</v>
      </c>
      <c r="L74" s="349"/>
    </row>
    <row r="75" spans="1:14" ht="12.75" customHeight="1">
      <c r="A75" s="356"/>
      <c r="B75" s="356"/>
      <c r="C75" s="357"/>
      <c r="D75" s="358"/>
      <c r="E75" s="359"/>
      <c r="F75" s="359"/>
      <c r="G75" s="360"/>
      <c r="H75" s="360"/>
      <c r="I75" s="360"/>
      <c r="J75" s="328"/>
      <c r="K75" s="329"/>
      <c r="L75" s="330"/>
    </row>
    <row r="76" spans="1:14" ht="12.75" customHeight="1">
      <c r="A76" s="362"/>
      <c r="B76" s="362"/>
      <c r="C76" s="363"/>
      <c r="D76" s="362"/>
      <c r="E76" s="364"/>
      <c r="F76" s="362"/>
      <c r="G76" s="362"/>
      <c r="H76" s="362"/>
      <c r="I76" s="362"/>
      <c r="J76" s="362"/>
      <c r="K76" s="362"/>
      <c r="L76" s="365"/>
    </row>
    <row r="77" spans="1:14">
      <c r="A77" s="362"/>
      <c r="B77" s="362"/>
      <c r="C77" s="363"/>
      <c r="D77" s="362"/>
      <c r="E77" s="364"/>
      <c r="F77" s="362"/>
      <c r="G77" s="362"/>
      <c r="H77" s="362"/>
      <c r="I77" s="362"/>
      <c r="J77" s="362"/>
      <c r="K77" s="362"/>
      <c r="L77" s="366"/>
    </row>
    <row r="78" spans="1:14">
      <c r="A78" s="362"/>
      <c r="B78" s="362"/>
      <c r="C78" s="363"/>
      <c r="D78" s="362"/>
      <c r="E78" s="364"/>
      <c r="F78" s="362"/>
      <c r="G78" s="362"/>
      <c r="H78" s="362"/>
      <c r="I78" s="362"/>
      <c r="J78" s="362"/>
      <c r="K78" s="362"/>
      <c r="L78" s="366"/>
    </row>
    <row r="79" spans="1:14">
      <c r="A79" s="362"/>
      <c r="B79" s="362"/>
      <c r="C79" s="363"/>
      <c r="D79" s="362"/>
      <c r="E79" s="364"/>
      <c r="F79" s="362"/>
      <c r="G79" s="362"/>
      <c r="H79" s="362"/>
      <c r="I79" s="362"/>
      <c r="J79" s="362"/>
      <c r="K79" s="362"/>
      <c r="L79" s="366"/>
    </row>
    <row r="80" spans="1:14">
      <c r="A80" s="362"/>
      <c r="B80" s="362"/>
      <c r="C80" s="363"/>
      <c r="D80" s="363"/>
      <c r="E80" s="367"/>
      <c r="F80" s="363"/>
      <c r="G80" s="363"/>
      <c r="H80" s="363"/>
      <c r="I80" s="363"/>
      <c r="J80" s="363"/>
      <c r="K80" s="363"/>
      <c r="L80" s="366"/>
    </row>
    <row r="81" spans="1:12">
      <c r="A81" s="362"/>
      <c r="B81" s="362"/>
      <c r="C81" s="363"/>
      <c r="D81" s="363"/>
      <c r="E81" s="367"/>
      <c r="F81" s="363"/>
      <c r="G81" s="363"/>
      <c r="H81" s="363"/>
      <c r="I81" s="363"/>
      <c r="J81" s="363"/>
      <c r="K81" s="363"/>
      <c r="L81" s="366"/>
    </row>
    <row r="82" spans="1:12">
      <c r="A82" s="362"/>
      <c r="B82" s="362"/>
      <c r="C82" s="363"/>
      <c r="D82" s="363"/>
      <c r="E82" s="367"/>
      <c r="F82" s="363"/>
      <c r="G82" s="363"/>
      <c r="H82" s="363"/>
      <c r="I82" s="363"/>
      <c r="J82" s="363"/>
      <c r="K82" s="363"/>
      <c r="L82" s="366"/>
    </row>
    <row r="83" spans="1:12">
      <c r="A83" s="362"/>
      <c r="B83" s="362"/>
      <c r="C83" s="363"/>
      <c r="D83" s="363"/>
      <c r="E83" s="367"/>
      <c r="F83" s="363"/>
      <c r="G83" s="363"/>
      <c r="H83" s="363"/>
      <c r="I83" s="363"/>
      <c r="J83" s="363"/>
      <c r="K83" s="363"/>
      <c r="L83" s="366"/>
    </row>
    <row r="84" spans="1:12">
      <c r="A84" s="362"/>
      <c r="B84" s="362"/>
      <c r="C84" s="363"/>
      <c r="D84" s="363"/>
      <c r="E84" s="367"/>
      <c r="F84" s="363"/>
      <c r="G84" s="363"/>
      <c r="H84" s="363"/>
      <c r="I84" s="363"/>
      <c r="J84" s="363"/>
      <c r="K84" s="363"/>
      <c r="L84" s="366"/>
    </row>
    <row r="85" spans="1:12">
      <c r="A85" s="362"/>
      <c r="B85" s="362"/>
      <c r="C85" s="363"/>
      <c r="D85" s="363"/>
      <c r="E85" s="367"/>
      <c r="F85" s="363"/>
      <c r="G85" s="363"/>
      <c r="H85" s="363"/>
      <c r="I85" s="363"/>
      <c r="J85" s="363"/>
      <c r="K85" s="363"/>
      <c r="L85" s="366"/>
    </row>
    <row r="86" spans="1:12">
      <c r="A86" s="368"/>
      <c r="B86" s="368"/>
      <c r="E86" s="350"/>
    </row>
    <row r="87" spans="1:12">
      <c r="E87" s="350"/>
    </row>
    <row r="88" spans="1:12">
      <c r="E88" s="350"/>
    </row>
    <row r="89" spans="1:12">
      <c r="E89" s="350"/>
    </row>
    <row r="90" spans="1:12">
      <c r="E90" s="350"/>
    </row>
    <row r="91" spans="1:12">
      <c r="E91" s="350"/>
    </row>
    <row r="92" spans="1:12">
      <c r="E92" s="350"/>
    </row>
    <row r="93" spans="1:12">
      <c r="E93" s="350"/>
    </row>
    <row r="94" spans="1:12">
      <c r="E94" s="350"/>
    </row>
    <row r="95" spans="1:12">
      <c r="E95" s="350"/>
    </row>
    <row r="96" spans="1:12">
      <c r="E96" s="350"/>
    </row>
    <row r="97" spans="5:5">
      <c r="E97" s="350"/>
    </row>
    <row r="98" spans="5:5">
      <c r="E98" s="350"/>
    </row>
    <row r="99" spans="5:5">
      <c r="E99" s="350"/>
    </row>
    <row r="100" spans="5:5">
      <c r="E100" s="350"/>
    </row>
    <row r="101" spans="5:5">
      <c r="E101" s="350"/>
    </row>
    <row r="102" spans="5:5">
      <c r="E102" s="350"/>
    </row>
    <row r="103" spans="5:5">
      <c r="E103" s="350"/>
    </row>
    <row r="104" spans="5:5">
      <c r="E104" s="350"/>
    </row>
    <row r="105" spans="5:5">
      <c r="E105" s="350"/>
    </row>
    <row r="106" spans="5:5">
      <c r="E106" s="350"/>
    </row>
    <row r="107" spans="5:5">
      <c r="E107" s="350"/>
    </row>
  </sheetData>
  <mergeCells count="8">
    <mergeCell ref="C17:L17"/>
    <mergeCell ref="A4:L4"/>
    <mergeCell ref="A5:L5"/>
    <mergeCell ref="C11:K11"/>
    <mergeCell ref="C12:K12"/>
    <mergeCell ref="C13:K13"/>
    <mergeCell ref="F15:I15"/>
    <mergeCell ref="J15:L15"/>
  </mergeCells>
  <pageMargins left="0.7" right="0.7" top="0.78740157499999996" bottom="0.78740157499999996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="60" zoomScaleNormal="100" workbookViewId="0">
      <selection activeCell="G54" sqref="G54"/>
    </sheetView>
  </sheetViews>
  <sheetFormatPr defaultColWidth="10.33203125" defaultRowHeight="12.75"/>
  <cols>
    <col min="1" max="1" width="4.5" style="369" bestFit="1" customWidth="1"/>
    <col min="2" max="2" width="78.5" style="412" bestFit="1" customWidth="1"/>
    <col min="3" max="3" width="5.83203125" style="413" customWidth="1"/>
    <col min="4" max="4" width="5" style="369" bestFit="1" customWidth="1"/>
    <col min="5" max="7" width="9.5" style="369" customWidth="1"/>
    <col min="8" max="8" width="36.83203125" style="369" customWidth="1"/>
    <col min="9" max="9" width="12.5" style="369" customWidth="1"/>
    <col min="10" max="16384" width="10.33203125" style="369"/>
  </cols>
  <sheetData>
    <row r="1" spans="1:11">
      <c r="B1" s="370" t="s">
        <v>932</v>
      </c>
      <c r="C1" s="473" t="s">
        <v>20</v>
      </c>
      <c r="D1" s="473"/>
      <c r="E1" s="473"/>
      <c r="F1" s="473"/>
      <c r="G1" s="473"/>
      <c r="H1" s="473"/>
    </row>
    <row r="2" spans="1:11">
      <c r="B2" s="370"/>
      <c r="C2" s="473" t="s">
        <v>933</v>
      </c>
      <c r="D2" s="473"/>
      <c r="E2" s="473"/>
      <c r="F2" s="473"/>
      <c r="G2" s="473"/>
      <c r="H2" s="473"/>
    </row>
    <row r="3" spans="1:11">
      <c r="B3" s="371" t="s">
        <v>934</v>
      </c>
      <c r="C3" s="372" t="s">
        <v>935</v>
      </c>
    </row>
    <row r="4" spans="1:11">
      <c r="B4" s="371" t="s">
        <v>936</v>
      </c>
      <c r="C4" s="372"/>
    </row>
    <row r="5" spans="1:11">
      <c r="B5" s="371" t="s">
        <v>937</v>
      </c>
      <c r="C5" s="372" t="s">
        <v>938</v>
      </c>
    </row>
    <row r="6" spans="1:11" ht="25.5">
      <c r="A6" s="373" t="s">
        <v>939</v>
      </c>
      <c r="B6" s="373" t="s">
        <v>940</v>
      </c>
      <c r="C6" s="374" t="s">
        <v>941</v>
      </c>
      <c r="D6" s="375" t="s">
        <v>942</v>
      </c>
      <c r="E6" s="474" t="s">
        <v>943</v>
      </c>
      <c r="F6" s="475"/>
      <c r="G6" s="375" t="s">
        <v>944</v>
      </c>
      <c r="H6" s="376" t="s">
        <v>121</v>
      </c>
    </row>
    <row r="7" spans="1:11">
      <c r="A7" s="377"/>
      <c r="B7" s="377"/>
      <c r="C7" s="378"/>
      <c r="D7" s="379"/>
      <c r="E7" s="379" t="s">
        <v>945</v>
      </c>
      <c r="F7" s="379" t="s">
        <v>946</v>
      </c>
      <c r="G7" s="379"/>
      <c r="H7" s="380"/>
    </row>
    <row r="8" spans="1:11" s="386" customFormat="1" ht="15">
      <c r="A8" s="381"/>
      <c r="B8" s="382" t="s">
        <v>947</v>
      </c>
      <c r="C8" s="383"/>
      <c r="D8" s="384"/>
      <c r="E8" s="384"/>
      <c r="F8" s="384"/>
      <c r="G8" s="384"/>
      <c r="H8" s="385"/>
      <c r="J8" s="369"/>
    </row>
    <row r="9" spans="1:11" s="386" customFormat="1" ht="25.5">
      <c r="A9" s="381"/>
      <c r="B9" s="387" t="s">
        <v>948</v>
      </c>
      <c r="C9" s="388"/>
      <c r="D9" s="389"/>
      <c r="E9" s="389"/>
      <c r="F9" s="389"/>
      <c r="G9" s="389"/>
      <c r="H9" s="390"/>
      <c r="J9" s="369"/>
    </row>
    <row r="10" spans="1:11" s="386" customFormat="1">
      <c r="A10" s="381">
        <v>1</v>
      </c>
      <c r="B10" s="391" t="s">
        <v>949</v>
      </c>
      <c r="C10" s="388" t="s">
        <v>851</v>
      </c>
      <c r="D10" s="389">
        <v>1</v>
      </c>
      <c r="E10" s="389"/>
      <c r="F10" s="389"/>
      <c r="G10" s="389">
        <f>(F10+E10)*D10</f>
        <v>0</v>
      </c>
      <c r="H10" s="392"/>
      <c r="J10" s="369"/>
      <c r="K10" s="393"/>
    </row>
    <row r="11" spans="1:11" s="386" customFormat="1">
      <c r="A11" s="381">
        <v>2</v>
      </c>
      <c r="B11" s="391" t="s">
        <v>950</v>
      </c>
      <c r="C11" s="388" t="s">
        <v>851</v>
      </c>
      <c r="D11" s="389">
        <v>1</v>
      </c>
      <c r="E11" s="389"/>
      <c r="F11" s="389"/>
      <c r="G11" s="389">
        <f t="shared" ref="G11:G39" si="0">(F11+E11)*D11</f>
        <v>0</v>
      </c>
      <c r="H11" s="392"/>
      <c r="J11" s="369"/>
      <c r="K11" s="393"/>
    </row>
    <row r="12" spans="1:11" s="386" customFormat="1">
      <c r="A12" s="381">
        <v>3</v>
      </c>
      <c r="B12" s="391" t="s">
        <v>951</v>
      </c>
      <c r="C12" s="388" t="s">
        <v>851</v>
      </c>
      <c r="D12" s="389">
        <v>3</v>
      </c>
      <c r="E12" s="389"/>
      <c r="F12" s="389"/>
      <c r="G12" s="389">
        <f t="shared" si="0"/>
        <v>0</v>
      </c>
      <c r="H12" s="392"/>
      <c r="J12" s="369"/>
      <c r="K12" s="393"/>
    </row>
    <row r="13" spans="1:11" s="386" customFormat="1">
      <c r="A13" s="381">
        <v>4</v>
      </c>
      <c r="B13" s="394" t="s">
        <v>952</v>
      </c>
      <c r="C13" s="395" t="s">
        <v>851</v>
      </c>
      <c r="D13" s="389">
        <v>1</v>
      </c>
      <c r="E13" s="389"/>
      <c r="F13" s="389"/>
      <c r="G13" s="389">
        <f t="shared" si="0"/>
        <v>0</v>
      </c>
      <c r="H13" s="392"/>
      <c r="J13" s="369"/>
      <c r="K13" s="393"/>
    </row>
    <row r="14" spans="1:11" s="386" customFormat="1">
      <c r="A14" s="381">
        <v>5</v>
      </c>
      <c r="B14" s="391" t="s">
        <v>953</v>
      </c>
      <c r="C14" s="388" t="s">
        <v>851</v>
      </c>
      <c r="D14" s="389">
        <v>2</v>
      </c>
      <c r="E14" s="389"/>
      <c r="F14" s="389"/>
      <c r="G14" s="389">
        <f t="shared" si="0"/>
        <v>0</v>
      </c>
      <c r="H14" s="392"/>
      <c r="J14" s="369"/>
      <c r="K14" s="393"/>
    </row>
    <row r="15" spans="1:11" s="386" customFormat="1">
      <c r="A15" s="381">
        <v>6</v>
      </c>
      <c r="B15" s="391" t="s">
        <v>954</v>
      </c>
      <c r="C15" s="388" t="s">
        <v>851</v>
      </c>
      <c r="D15" s="389">
        <v>28</v>
      </c>
      <c r="E15" s="389"/>
      <c r="F15" s="389"/>
      <c r="G15" s="389">
        <f t="shared" si="0"/>
        <v>0</v>
      </c>
      <c r="H15" s="392"/>
      <c r="J15" s="369"/>
      <c r="K15" s="393"/>
    </row>
    <row r="16" spans="1:11" s="386" customFormat="1">
      <c r="A16" s="381">
        <v>7</v>
      </c>
      <c r="B16" s="396" t="s">
        <v>955</v>
      </c>
      <c r="C16" s="388" t="s">
        <v>851</v>
      </c>
      <c r="D16" s="389">
        <v>7</v>
      </c>
      <c r="E16" s="389"/>
      <c r="F16" s="389"/>
      <c r="G16" s="389">
        <f t="shared" si="0"/>
        <v>0</v>
      </c>
      <c r="H16" s="390"/>
      <c r="J16" s="369"/>
      <c r="K16" s="393"/>
    </row>
    <row r="17" spans="1:11" s="386" customFormat="1" ht="15">
      <c r="A17" s="381"/>
      <c r="B17" s="397" t="s">
        <v>956</v>
      </c>
      <c r="C17" s="398"/>
      <c r="D17" s="389"/>
      <c r="E17" s="389"/>
      <c r="F17" s="389"/>
      <c r="G17" s="389"/>
      <c r="H17" s="390"/>
      <c r="J17" s="369"/>
    </row>
    <row r="18" spans="1:11" s="401" customFormat="1" ht="14.25">
      <c r="A18" s="399">
        <v>8</v>
      </c>
      <c r="B18" s="394" t="s">
        <v>957</v>
      </c>
      <c r="C18" s="400" t="s">
        <v>189</v>
      </c>
      <c r="D18" s="389">
        <v>15</v>
      </c>
      <c r="E18" s="389"/>
      <c r="F18" s="389"/>
      <c r="G18" s="389">
        <f t="shared" si="0"/>
        <v>0</v>
      </c>
      <c r="H18" s="392"/>
      <c r="I18" s="386"/>
      <c r="J18" s="369"/>
      <c r="K18" s="393"/>
    </row>
    <row r="19" spans="1:11" s="401" customFormat="1" ht="14.25">
      <c r="A19" s="399">
        <v>9</v>
      </c>
      <c r="B19" s="394" t="s">
        <v>958</v>
      </c>
      <c r="C19" s="400" t="s">
        <v>189</v>
      </c>
      <c r="D19" s="389">
        <v>45</v>
      </c>
      <c r="E19" s="389"/>
      <c r="F19" s="389"/>
      <c r="G19" s="389">
        <f t="shared" si="0"/>
        <v>0</v>
      </c>
      <c r="H19" s="392"/>
      <c r="I19" s="386"/>
      <c r="J19" s="369"/>
      <c r="K19" s="393"/>
    </row>
    <row r="20" spans="1:11" s="401" customFormat="1" ht="14.25">
      <c r="A20" s="399">
        <v>10</v>
      </c>
      <c r="B20" s="394" t="s">
        <v>959</v>
      </c>
      <c r="C20" s="400" t="s">
        <v>189</v>
      </c>
      <c r="D20" s="389">
        <v>8</v>
      </c>
      <c r="E20" s="389"/>
      <c r="F20" s="389"/>
      <c r="G20" s="389">
        <f t="shared" si="0"/>
        <v>0</v>
      </c>
      <c r="H20" s="392"/>
      <c r="I20" s="386"/>
      <c r="J20" s="369"/>
      <c r="K20" s="393"/>
    </row>
    <row r="21" spans="1:11" s="401" customFormat="1">
      <c r="A21" s="399">
        <v>11</v>
      </c>
      <c r="B21" s="394" t="s">
        <v>960</v>
      </c>
      <c r="C21" s="400" t="s">
        <v>189</v>
      </c>
      <c r="D21" s="389">
        <v>15</v>
      </c>
      <c r="E21" s="389"/>
      <c r="F21" s="389"/>
      <c r="G21" s="389">
        <f t="shared" si="0"/>
        <v>0</v>
      </c>
      <c r="H21" s="392"/>
      <c r="I21" s="386"/>
      <c r="J21" s="369"/>
      <c r="K21" s="393"/>
    </row>
    <row r="22" spans="1:11" s="401" customFormat="1">
      <c r="A22" s="399">
        <v>12</v>
      </c>
      <c r="B22" s="394" t="s">
        <v>961</v>
      </c>
      <c r="C22" s="400" t="s">
        <v>189</v>
      </c>
      <c r="D22" s="389">
        <v>6</v>
      </c>
      <c r="E22" s="389"/>
      <c r="F22" s="389"/>
      <c r="G22" s="389">
        <f t="shared" si="0"/>
        <v>0</v>
      </c>
      <c r="H22" s="392"/>
      <c r="I22" s="386"/>
      <c r="J22" s="369"/>
      <c r="K22" s="393"/>
    </row>
    <row r="23" spans="1:11" s="403" customFormat="1">
      <c r="A23" s="399">
        <v>13</v>
      </c>
      <c r="B23" s="394" t="s">
        <v>962</v>
      </c>
      <c r="C23" s="400" t="s">
        <v>963</v>
      </c>
      <c r="D23" s="389">
        <v>1</v>
      </c>
      <c r="E23" s="389"/>
      <c r="F23" s="389"/>
      <c r="G23" s="389">
        <f t="shared" si="0"/>
        <v>0</v>
      </c>
      <c r="H23" s="402"/>
      <c r="J23" s="369"/>
    </row>
    <row r="24" spans="1:11" s="386" customFormat="1" ht="15">
      <c r="A24" s="381"/>
      <c r="B24" s="397" t="s">
        <v>964</v>
      </c>
      <c r="C24" s="398"/>
      <c r="D24" s="389"/>
      <c r="E24" s="389"/>
      <c r="F24" s="389"/>
      <c r="G24" s="389"/>
      <c r="H24" s="392" t="s">
        <v>965</v>
      </c>
      <c r="J24" s="369"/>
    </row>
    <row r="25" spans="1:11" s="386" customFormat="1">
      <c r="A25" s="381">
        <v>14</v>
      </c>
      <c r="B25" s="394" t="s">
        <v>966</v>
      </c>
      <c r="C25" s="388" t="s">
        <v>851</v>
      </c>
      <c r="D25" s="389">
        <v>2</v>
      </c>
      <c r="E25" s="389"/>
      <c r="F25" s="389"/>
      <c r="G25" s="389">
        <f t="shared" si="0"/>
        <v>0</v>
      </c>
      <c r="H25" s="392" t="s">
        <v>967</v>
      </c>
      <c r="J25" s="369"/>
    </row>
    <row r="26" spans="1:11" s="386" customFormat="1">
      <c r="A26" s="381">
        <v>15</v>
      </c>
      <c r="B26" s="394" t="s">
        <v>968</v>
      </c>
      <c r="C26" s="388" t="s">
        <v>851</v>
      </c>
      <c r="D26" s="389">
        <v>2</v>
      </c>
      <c r="E26" s="389"/>
      <c r="F26" s="389"/>
      <c r="G26" s="389">
        <f t="shared" si="0"/>
        <v>0</v>
      </c>
      <c r="H26" s="392"/>
      <c r="J26" s="369"/>
    </row>
    <row r="27" spans="1:11" s="386" customFormat="1">
      <c r="A27" s="381">
        <v>16</v>
      </c>
      <c r="B27" s="394" t="s">
        <v>969</v>
      </c>
      <c r="C27" s="388" t="s">
        <v>851</v>
      </c>
      <c r="D27" s="389">
        <v>1</v>
      </c>
      <c r="E27" s="389"/>
      <c r="F27" s="389"/>
      <c r="G27" s="389">
        <f t="shared" si="0"/>
        <v>0</v>
      </c>
      <c r="H27" s="392"/>
      <c r="J27" s="369"/>
    </row>
    <row r="28" spans="1:11" s="386" customFormat="1" ht="15">
      <c r="A28" s="381"/>
      <c r="B28" s="397" t="s">
        <v>970</v>
      </c>
      <c r="C28" s="388"/>
      <c r="D28" s="389"/>
      <c r="E28" s="389"/>
      <c r="F28" s="389"/>
      <c r="G28" s="389"/>
      <c r="H28" s="392"/>
      <c r="J28" s="369"/>
    </row>
    <row r="29" spans="1:11" s="386" customFormat="1">
      <c r="A29" s="381">
        <v>17</v>
      </c>
      <c r="B29" s="394" t="s">
        <v>971</v>
      </c>
      <c r="C29" s="388" t="s">
        <v>851</v>
      </c>
      <c r="D29" s="389">
        <v>1</v>
      </c>
      <c r="E29" s="389"/>
      <c r="F29" s="389"/>
      <c r="G29" s="389">
        <f t="shared" ref="G29:G31" si="1">(F29+E29)*D29</f>
        <v>0</v>
      </c>
      <c r="H29" s="392"/>
      <c r="J29" s="369"/>
    </row>
    <row r="30" spans="1:11" s="386" customFormat="1">
      <c r="A30" s="381">
        <v>18</v>
      </c>
      <c r="B30" s="394" t="s">
        <v>972</v>
      </c>
      <c r="C30" s="388" t="s">
        <v>973</v>
      </c>
      <c r="D30" s="389">
        <v>1</v>
      </c>
      <c r="E30" s="389"/>
      <c r="F30" s="389"/>
      <c r="G30" s="389">
        <f t="shared" si="1"/>
        <v>0</v>
      </c>
      <c r="H30" s="392" t="s">
        <v>974</v>
      </c>
      <c r="J30" s="369"/>
    </row>
    <row r="31" spans="1:11" s="386" customFormat="1">
      <c r="A31" s="381">
        <v>19</v>
      </c>
      <c r="B31" s="391" t="s">
        <v>975</v>
      </c>
      <c r="C31" s="388" t="s">
        <v>851</v>
      </c>
      <c r="D31" s="389">
        <v>1</v>
      </c>
      <c r="E31" s="389"/>
      <c r="F31" s="389"/>
      <c r="G31" s="389">
        <f t="shared" si="1"/>
        <v>0</v>
      </c>
      <c r="H31" s="392"/>
      <c r="J31" s="369"/>
    </row>
    <row r="32" spans="1:11" s="386" customFormat="1" ht="15">
      <c r="A32" s="381"/>
      <c r="B32" s="397" t="s">
        <v>976</v>
      </c>
      <c r="C32" s="398"/>
      <c r="D32" s="389"/>
      <c r="E32" s="389"/>
      <c r="F32" s="389"/>
      <c r="G32" s="389"/>
      <c r="H32" s="390"/>
      <c r="J32" s="369"/>
    </row>
    <row r="33" spans="1:11" s="401" customFormat="1">
      <c r="A33" s="399">
        <v>20</v>
      </c>
      <c r="B33" s="404" t="s">
        <v>977</v>
      </c>
      <c r="C33" s="400"/>
      <c r="D33" s="389"/>
      <c r="E33" s="389"/>
      <c r="F33" s="389"/>
      <c r="G33" s="389"/>
      <c r="H33" s="402"/>
      <c r="J33" s="369"/>
    </row>
    <row r="34" spans="1:11" s="401" customFormat="1">
      <c r="A34" s="399">
        <v>21</v>
      </c>
      <c r="B34" s="394" t="s">
        <v>978</v>
      </c>
      <c r="C34" s="400" t="s">
        <v>417</v>
      </c>
      <c r="D34" s="389">
        <v>2</v>
      </c>
      <c r="E34" s="389"/>
      <c r="F34" s="389"/>
      <c r="G34" s="389">
        <f t="shared" si="0"/>
        <v>0</v>
      </c>
      <c r="H34" s="392"/>
      <c r="J34" s="369"/>
      <c r="K34" s="393"/>
    </row>
    <row r="35" spans="1:11" s="401" customFormat="1">
      <c r="A35" s="399">
        <v>22</v>
      </c>
      <c r="B35" s="394" t="s">
        <v>979</v>
      </c>
      <c r="C35" s="400" t="s">
        <v>973</v>
      </c>
      <c r="D35" s="389">
        <v>1</v>
      </c>
      <c r="E35" s="389"/>
      <c r="F35" s="389"/>
      <c r="G35" s="389">
        <f t="shared" si="0"/>
        <v>0</v>
      </c>
      <c r="H35" s="392"/>
      <c r="J35" s="369"/>
      <c r="K35" s="393"/>
    </row>
    <row r="36" spans="1:11" s="401" customFormat="1">
      <c r="A36" s="399">
        <v>23</v>
      </c>
      <c r="B36" s="394" t="s">
        <v>980</v>
      </c>
      <c r="C36" s="400" t="s">
        <v>973</v>
      </c>
      <c r="D36" s="389">
        <v>1</v>
      </c>
      <c r="E36" s="389"/>
      <c r="F36" s="389"/>
      <c r="G36" s="389">
        <f t="shared" si="0"/>
        <v>0</v>
      </c>
      <c r="H36" s="392" t="s">
        <v>981</v>
      </c>
      <c r="J36" s="369"/>
      <c r="K36" s="393"/>
    </row>
    <row r="37" spans="1:11" s="401" customFormat="1">
      <c r="A37" s="399">
        <v>24</v>
      </c>
      <c r="B37" s="394" t="s">
        <v>982</v>
      </c>
      <c r="C37" s="400" t="s">
        <v>417</v>
      </c>
      <c r="D37" s="389">
        <v>2</v>
      </c>
      <c r="E37" s="389"/>
      <c r="F37" s="389"/>
      <c r="G37" s="389">
        <f t="shared" si="0"/>
        <v>0</v>
      </c>
      <c r="H37" s="392"/>
      <c r="J37" s="369"/>
      <c r="K37" s="393"/>
    </row>
    <row r="38" spans="1:11" s="401" customFormat="1">
      <c r="A38" s="399">
        <v>25</v>
      </c>
      <c r="B38" s="394" t="s">
        <v>983</v>
      </c>
      <c r="C38" s="400" t="s">
        <v>417</v>
      </c>
      <c r="D38" s="389">
        <v>2</v>
      </c>
      <c r="E38" s="389"/>
      <c r="F38" s="389"/>
      <c r="G38" s="389">
        <f t="shared" si="0"/>
        <v>0</v>
      </c>
      <c r="H38" s="392" t="s">
        <v>984</v>
      </c>
      <c r="J38" s="369"/>
      <c r="K38" s="393"/>
    </row>
    <row r="39" spans="1:11" s="401" customFormat="1">
      <c r="A39" s="399">
        <v>26</v>
      </c>
      <c r="B39" s="394" t="s">
        <v>985</v>
      </c>
      <c r="C39" s="400" t="s">
        <v>973</v>
      </c>
      <c r="D39" s="389">
        <v>1</v>
      </c>
      <c r="E39" s="389"/>
      <c r="F39" s="389"/>
      <c r="G39" s="389">
        <f t="shared" si="0"/>
        <v>0</v>
      </c>
      <c r="H39" s="405"/>
      <c r="J39" s="369"/>
    </row>
    <row r="40" spans="1:11" s="386" customFormat="1" ht="13.5" thickBot="1">
      <c r="A40" s="381"/>
      <c r="B40" s="394"/>
      <c r="C40" s="400"/>
      <c r="D40" s="389"/>
      <c r="E40" s="389"/>
      <c r="F40" s="389"/>
      <c r="G40" s="389"/>
      <c r="H40" s="390"/>
      <c r="J40" s="369"/>
    </row>
    <row r="41" spans="1:11" ht="13.5" thickBot="1">
      <c r="A41" s="406"/>
      <c r="B41" s="407" t="s">
        <v>986</v>
      </c>
      <c r="C41" s="408"/>
      <c r="D41" s="409"/>
      <c r="E41" s="409"/>
      <c r="F41" s="409"/>
      <c r="G41" s="410">
        <f>SUM(G10:G40)</f>
        <v>0</v>
      </c>
      <c r="H41" s="411"/>
    </row>
  </sheetData>
  <mergeCells count="3">
    <mergeCell ref="C1:H1"/>
    <mergeCell ref="C2:H2"/>
    <mergeCell ref="E6:F6"/>
  </mergeCells>
  <pageMargins left="0.7" right="0.7" top="0.78740157499999996" bottom="0.78740157499999996" header="0.3" footer="0.3"/>
  <pageSetup paperSize="9" scale="7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2"/>
  <sheetViews>
    <sheetView showGridLines="0" view="pageBreakPreview" zoomScale="60" zoomScaleNormal="100" workbookViewId="0">
      <pane ySplit="1" topLeftCell="A1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85</v>
      </c>
      <c r="G1" s="453" t="s">
        <v>86</v>
      </c>
      <c r="H1" s="453"/>
      <c r="I1" s="102"/>
      <c r="J1" s="101" t="s">
        <v>87</v>
      </c>
      <c r="K1" s="100" t="s">
        <v>88</v>
      </c>
      <c r="L1" s="101" t="s">
        <v>89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438" t="s">
        <v>8</v>
      </c>
      <c r="M2" s="439"/>
      <c r="N2" s="439"/>
      <c r="O2" s="439"/>
      <c r="P2" s="439"/>
      <c r="Q2" s="439"/>
      <c r="R2" s="439"/>
      <c r="S2" s="439"/>
      <c r="T2" s="439"/>
      <c r="U2" s="439"/>
      <c r="V2" s="439"/>
      <c r="AT2" s="23" t="s">
        <v>83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90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16.5" customHeight="1">
      <c r="B7" s="27"/>
      <c r="C7" s="28"/>
      <c r="D7" s="28"/>
      <c r="E7" s="478" t="str">
        <f>'Rekapitulace stavby'!K6</f>
        <v>Stavební úprava místnosti č.13, 1.PP na umývárnu</v>
      </c>
      <c r="F7" s="479"/>
      <c r="G7" s="479"/>
      <c r="H7" s="479"/>
      <c r="I7" s="104"/>
      <c r="J7" s="28"/>
      <c r="K7" s="30"/>
    </row>
    <row r="8" spans="1:70" s="1" customFormat="1" ht="15">
      <c r="B8" s="41"/>
      <c r="C8" s="42"/>
      <c r="D8" s="36" t="s">
        <v>572</v>
      </c>
      <c r="E8" s="42"/>
      <c r="F8" s="42"/>
      <c r="G8" s="42"/>
      <c r="H8" s="42"/>
      <c r="I8" s="105"/>
      <c r="J8" s="42"/>
      <c r="K8" s="45"/>
    </row>
    <row r="9" spans="1:70" s="1" customFormat="1" ht="36.950000000000003" customHeight="1">
      <c r="B9" s="41"/>
      <c r="C9" s="42"/>
      <c r="D9" s="42"/>
      <c r="E9" s="454" t="s">
        <v>573</v>
      </c>
      <c r="F9" s="455"/>
      <c r="G9" s="455"/>
      <c r="H9" s="455"/>
      <c r="I9" s="105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5"/>
      <c r="J10" s="42"/>
      <c r="K10" s="45"/>
    </row>
    <row r="11" spans="1:70" s="1" customFormat="1" ht="14.45" customHeight="1">
      <c r="B11" s="41"/>
      <c r="C11" s="42"/>
      <c r="D11" s="36" t="s">
        <v>21</v>
      </c>
      <c r="E11" s="42"/>
      <c r="F11" s="34" t="s">
        <v>22</v>
      </c>
      <c r="G11" s="42"/>
      <c r="H11" s="42"/>
      <c r="I11" s="106" t="s">
        <v>23</v>
      </c>
      <c r="J11" s="34" t="s">
        <v>5</v>
      </c>
      <c r="K11" s="45"/>
    </row>
    <row r="12" spans="1:70" s="1" customFormat="1" ht="14.45" customHeight="1">
      <c r="B12" s="41"/>
      <c r="C12" s="42"/>
      <c r="D12" s="36" t="s">
        <v>24</v>
      </c>
      <c r="E12" s="42"/>
      <c r="F12" s="34" t="s">
        <v>25</v>
      </c>
      <c r="G12" s="42"/>
      <c r="H12" s="42"/>
      <c r="I12" s="106" t="s">
        <v>26</v>
      </c>
      <c r="J12" s="107" t="str">
        <f>'Rekapitulace stavby'!AN8</f>
        <v>6. 12. 2017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5"/>
      <c r="J13" s="42"/>
      <c r="K13" s="45"/>
    </row>
    <row r="14" spans="1:70" s="1" customFormat="1" ht="14.45" customHeight="1">
      <c r="B14" s="41"/>
      <c r="C14" s="42"/>
      <c r="D14" s="36" t="s">
        <v>30</v>
      </c>
      <c r="E14" s="42"/>
      <c r="F14" s="42"/>
      <c r="G14" s="42"/>
      <c r="H14" s="42"/>
      <c r="I14" s="106" t="s">
        <v>31</v>
      </c>
      <c r="J14" s="34" t="s">
        <v>5</v>
      </c>
      <c r="K14" s="45"/>
    </row>
    <row r="15" spans="1:70" s="1" customFormat="1" ht="18" customHeight="1">
      <c r="B15" s="41"/>
      <c r="C15" s="42"/>
      <c r="D15" s="42"/>
      <c r="E15" s="34" t="s">
        <v>32</v>
      </c>
      <c r="F15" s="42"/>
      <c r="G15" s="42"/>
      <c r="H15" s="42"/>
      <c r="I15" s="106" t="s">
        <v>33</v>
      </c>
      <c r="J15" s="34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5"/>
      <c r="J16" s="42"/>
      <c r="K16" s="45"/>
    </row>
    <row r="17" spans="2:11" s="1" customFormat="1" ht="14.45" customHeight="1">
      <c r="B17" s="41"/>
      <c r="C17" s="42"/>
      <c r="D17" s="36" t="s">
        <v>34</v>
      </c>
      <c r="E17" s="42"/>
      <c r="F17" s="42"/>
      <c r="G17" s="42"/>
      <c r="H17" s="42"/>
      <c r="I17" s="106" t="s">
        <v>31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06" t="s">
        <v>33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5"/>
      <c r="J19" s="42"/>
      <c r="K19" s="45"/>
    </row>
    <row r="20" spans="2:11" s="1" customFormat="1" ht="14.45" customHeight="1">
      <c r="B20" s="41"/>
      <c r="C20" s="42"/>
      <c r="D20" s="36" t="s">
        <v>36</v>
      </c>
      <c r="E20" s="42"/>
      <c r="F20" s="42"/>
      <c r="G20" s="42"/>
      <c r="H20" s="42"/>
      <c r="I20" s="106" t="s">
        <v>31</v>
      </c>
      <c r="J20" s="34" t="s">
        <v>5</v>
      </c>
      <c r="K20" s="45"/>
    </row>
    <row r="21" spans="2:11" s="1" customFormat="1" ht="18" customHeight="1">
      <c r="B21" s="41"/>
      <c r="C21" s="42"/>
      <c r="D21" s="42"/>
      <c r="E21" s="34" t="s">
        <v>37</v>
      </c>
      <c r="F21" s="42"/>
      <c r="G21" s="42"/>
      <c r="H21" s="42"/>
      <c r="I21" s="106" t="s">
        <v>33</v>
      </c>
      <c r="J21" s="34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5"/>
      <c r="J22" s="42"/>
      <c r="K22" s="45"/>
    </row>
    <row r="23" spans="2:11" s="1" customFormat="1" ht="14.45" customHeight="1">
      <c r="B23" s="41"/>
      <c r="C23" s="42"/>
      <c r="D23" s="36" t="s">
        <v>39</v>
      </c>
      <c r="E23" s="42"/>
      <c r="F23" s="42"/>
      <c r="G23" s="42"/>
      <c r="H23" s="42"/>
      <c r="I23" s="105"/>
      <c r="J23" s="42"/>
      <c r="K23" s="45"/>
    </row>
    <row r="24" spans="2:11" s="6" customFormat="1" ht="16.5" customHeight="1">
      <c r="B24" s="108"/>
      <c r="C24" s="109"/>
      <c r="D24" s="109"/>
      <c r="E24" s="421" t="s">
        <v>5</v>
      </c>
      <c r="F24" s="421"/>
      <c r="G24" s="421"/>
      <c r="H24" s="421"/>
      <c r="I24" s="110"/>
      <c r="J24" s="109"/>
      <c r="K24" s="111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5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2"/>
      <c r="J26" s="68"/>
      <c r="K26" s="113"/>
    </row>
    <row r="27" spans="2:11" s="1" customFormat="1" ht="25.35" customHeight="1">
      <c r="B27" s="41"/>
      <c r="C27" s="42"/>
      <c r="D27" s="114" t="s">
        <v>40</v>
      </c>
      <c r="E27" s="42"/>
      <c r="F27" s="42"/>
      <c r="G27" s="42"/>
      <c r="H27" s="42"/>
      <c r="I27" s="105"/>
      <c r="J27" s="115">
        <f>ROUND(J81,2)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2"/>
      <c r="J28" s="68"/>
      <c r="K28" s="113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16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17">
        <f>ROUND(SUM(BE81:BE91), 2)</f>
        <v>0</v>
      </c>
      <c r="G30" s="42"/>
      <c r="H30" s="42"/>
      <c r="I30" s="118">
        <v>0.21</v>
      </c>
      <c r="J30" s="117">
        <f>ROUND(ROUND((SUM(BE81:BE91)),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17">
        <f>ROUND(SUM(BF81:BF91), 2)</f>
        <v>0</v>
      </c>
      <c r="G31" s="42"/>
      <c r="H31" s="42"/>
      <c r="I31" s="118">
        <v>0.15</v>
      </c>
      <c r="J31" s="117">
        <f>ROUND(ROUND((SUM(BF81:BF91)),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17">
        <f>ROUND(SUM(BG81:BG91), 2)</f>
        <v>0</v>
      </c>
      <c r="G32" s="42"/>
      <c r="H32" s="42"/>
      <c r="I32" s="118">
        <v>0.21</v>
      </c>
      <c r="J32" s="117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17">
        <f>ROUND(SUM(BH81:BH91), 2)</f>
        <v>0</v>
      </c>
      <c r="G33" s="42"/>
      <c r="H33" s="42"/>
      <c r="I33" s="118">
        <v>0.15</v>
      </c>
      <c r="J33" s="117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17">
        <f>ROUND(SUM(BI81:BI91), 2)</f>
        <v>0</v>
      </c>
      <c r="G34" s="42"/>
      <c r="H34" s="42"/>
      <c r="I34" s="118">
        <v>0</v>
      </c>
      <c r="J34" s="117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5"/>
      <c r="J35" s="42"/>
      <c r="K35" s="45"/>
    </row>
    <row r="36" spans="2:11" s="1" customFormat="1" ht="25.35" customHeight="1">
      <c r="B36" s="41"/>
      <c r="C36" s="119"/>
      <c r="D36" s="120" t="s">
        <v>50</v>
      </c>
      <c r="E36" s="71"/>
      <c r="F36" s="71"/>
      <c r="G36" s="121" t="s">
        <v>51</v>
      </c>
      <c r="H36" s="122" t="s">
        <v>52</v>
      </c>
      <c r="I36" s="123"/>
      <c r="J36" s="124">
        <f>SUM(J27:J34)</f>
        <v>0</v>
      </c>
      <c r="K36" s="125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6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7"/>
      <c r="J41" s="60"/>
      <c r="K41" s="128"/>
    </row>
    <row r="42" spans="2:11" s="1" customFormat="1" ht="36.950000000000003" customHeight="1">
      <c r="B42" s="41"/>
      <c r="C42" s="29" t="s">
        <v>91</v>
      </c>
      <c r="D42" s="42"/>
      <c r="E42" s="42"/>
      <c r="F42" s="42"/>
      <c r="G42" s="42"/>
      <c r="H42" s="42"/>
      <c r="I42" s="105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5"/>
      <c r="J43" s="42"/>
      <c r="K43" s="45"/>
    </row>
    <row r="44" spans="2:11" s="1" customFormat="1" ht="14.45" customHeight="1">
      <c r="B44" s="41"/>
      <c r="C44" s="36" t="s">
        <v>19</v>
      </c>
      <c r="D44" s="42"/>
      <c r="E44" s="42"/>
      <c r="F44" s="42"/>
      <c r="G44" s="42"/>
      <c r="H44" s="42"/>
      <c r="I44" s="105"/>
      <c r="J44" s="42"/>
      <c r="K44" s="45"/>
    </row>
    <row r="45" spans="2:11" s="1" customFormat="1" ht="16.5" customHeight="1">
      <c r="B45" s="41"/>
      <c r="C45" s="42"/>
      <c r="D45" s="42"/>
      <c r="E45" s="478" t="str">
        <f>E7</f>
        <v>Stavební úprava místnosti č.13, 1.PP na umývárnu</v>
      </c>
      <c r="F45" s="479"/>
      <c r="G45" s="479"/>
      <c r="H45" s="479"/>
      <c r="I45" s="105"/>
      <c r="J45" s="42"/>
      <c r="K45" s="45"/>
    </row>
    <row r="46" spans="2:11" s="1" customFormat="1" ht="14.45" customHeight="1">
      <c r="B46" s="41"/>
      <c r="C46" s="36" t="s">
        <v>572</v>
      </c>
      <c r="D46" s="42"/>
      <c r="E46" s="42"/>
      <c r="F46" s="42"/>
      <c r="G46" s="42"/>
      <c r="H46" s="42"/>
      <c r="I46" s="105"/>
      <c r="J46" s="42"/>
      <c r="K46" s="45"/>
    </row>
    <row r="47" spans="2:11" s="1" customFormat="1" ht="17.25" customHeight="1">
      <c r="B47" s="41"/>
      <c r="C47" s="42"/>
      <c r="D47" s="42"/>
      <c r="E47" s="454" t="str">
        <f>E9</f>
        <v>VRN - Vedlejší rozpočtové náklady</v>
      </c>
      <c r="F47" s="455"/>
      <c r="G47" s="455"/>
      <c r="H47" s="455"/>
      <c r="I47" s="105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5"/>
      <c r="J48" s="42"/>
      <c r="K48" s="45"/>
    </row>
    <row r="49" spans="2:47" s="1" customFormat="1" ht="18" customHeight="1">
      <c r="B49" s="41"/>
      <c r="C49" s="36" t="s">
        <v>24</v>
      </c>
      <c r="D49" s="42"/>
      <c r="E49" s="42"/>
      <c r="F49" s="34" t="str">
        <f>F12</f>
        <v>Areál vazební věznice Praha 4- Pankrác</v>
      </c>
      <c r="G49" s="42"/>
      <c r="H49" s="42"/>
      <c r="I49" s="106" t="s">
        <v>26</v>
      </c>
      <c r="J49" s="107" t="str">
        <f>IF(J12="","",J12)</f>
        <v>6. 12. 2017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5"/>
      <c r="J50" s="42"/>
      <c r="K50" s="45"/>
    </row>
    <row r="51" spans="2:47" s="1" customFormat="1" ht="15">
      <c r="B51" s="41"/>
      <c r="C51" s="36" t="s">
        <v>30</v>
      </c>
      <c r="D51" s="42"/>
      <c r="E51" s="42"/>
      <c r="F51" s="34" t="str">
        <f>E15</f>
        <v>Vězeňská služba ČR, Soudní 1672/1a,Praha 4</v>
      </c>
      <c r="G51" s="42"/>
      <c r="H51" s="42"/>
      <c r="I51" s="106" t="s">
        <v>36</v>
      </c>
      <c r="J51" s="421" t="str">
        <f>E21</f>
        <v>INPROSAN s.r.o.,nám. Před Bateriemi 1059/7,Praha 6</v>
      </c>
      <c r="K51" s="45"/>
    </row>
    <row r="52" spans="2:47" s="1" customFormat="1" ht="14.45" customHeight="1">
      <c r="B52" s="41"/>
      <c r="C52" s="36" t="s">
        <v>34</v>
      </c>
      <c r="D52" s="42"/>
      <c r="E52" s="42"/>
      <c r="F52" s="34" t="str">
        <f>IF(E18="","",E18)</f>
        <v/>
      </c>
      <c r="G52" s="42"/>
      <c r="H52" s="42"/>
      <c r="I52" s="105"/>
      <c r="J52" s="45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5"/>
      <c r="J53" s="42"/>
      <c r="K53" s="45"/>
    </row>
    <row r="54" spans="2:47" s="1" customFormat="1" ht="29.25" customHeight="1">
      <c r="B54" s="41"/>
      <c r="C54" s="129" t="s">
        <v>92</v>
      </c>
      <c r="D54" s="119"/>
      <c r="E54" s="119"/>
      <c r="F54" s="119"/>
      <c r="G54" s="119"/>
      <c r="H54" s="119"/>
      <c r="I54" s="130"/>
      <c r="J54" s="131" t="s">
        <v>93</v>
      </c>
      <c r="K54" s="132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5"/>
      <c r="J55" s="42"/>
      <c r="K55" s="45"/>
    </row>
    <row r="56" spans="2:47" s="1" customFormat="1" ht="29.25" customHeight="1">
      <c r="B56" s="41"/>
      <c r="C56" s="133" t="s">
        <v>94</v>
      </c>
      <c r="D56" s="42"/>
      <c r="E56" s="42"/>
      <c r="F56" s="42"/>
      <c r="G56" s="42"/>
      <c r="H56" s="42"/>
      <c r="I56" s="105"/>
      <c r="J56" s="115">
        <f>J81</f>
        <v>0</v>
      </c>
      <c r="K56" s="45"/>
      <c r="AU56" s="23" t="s">
        <v>95</v>
      </c>
    </row>
    <row r="57" spans="2:47" s="7" customFormat="1" ht="24.95" customHeight="1">
      <c r="B57" s="134"/>
      <c r="C57" s="135"/>
      <c r="D57" s="136" t="s">
        <v>573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899999999999999" customHeight="1">
      <c r="B58" s="141"/>
      <c r="C58" s="142"/>
      <c r="D58" s="143" t="s">
        <v>574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899999999999999" customHeight="1">
      <c r="B59" s="141"/>
      <c r="C59" s="142"/>
      <c r="D59" s="143" t="s">
        <v>575</v>
      </c>
      <c r="E59" s="144"/>
      <c r="F59" s="144"/>
      <c r="G59" s="144"/>
      <c r="H59" s="144"/>
      <c r="I59" s="145"/>
      <c r="J59" s="146">
        <f>J85</f>
        <v>0</v>
      </c>
      <c r="K59" s="147"/>
    </row>
    <row r="60" spans="2:47" s="8" customFormat="1" ht="19.899999999999999" customHeight="1">
      <c r="B60" s="141"/>
      <c r="C60" s="142"/>
      <c r="D60" s="143" t="s">
        <v>576</v>
      </c>
      <c r="E60" s="144"/>
      <c r="F60" s="144"/>
      <c r="G60" s="144"/>
      <c r="H60" s="144"/>
      <c r="I60" s="145"/>
      <c r="J60" s="146">
        <f>J87</f>
        <v>0</v>
      </c>
      <c r="K60" s="147"/>
    </row>
    <row r="61" spans="2:47" s="8" customFormat="1" ht="19.899999999999999" customHeight="1">
      <c r="B61" s="141"/>
      <c r="C61" s="142"/>
      <c r="D61" s="143" t="s">
        <v>577</v>
      </c>
      <c r="E61" s="144"/>
      <c r="F61" s="144"/>
      <c r="G61" s="144"/>
      <c r="H61" s="144"/>
      <c r="I61" s="145"/>
      <c r="J61" s="146">
        <f>J89</f>
        <v>0</v>
      </c>
      <c r="K61" s="147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05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26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27"/>
      <c r="J67" s="60"/>
      <c r="K67" s="60"/>
      <c r="L67" s="41"/>
    </row>
    <row r="68" spans="2:20" s="1" customFormat="1" ht="36.950000000000003" customHeight="1">
      <c r="B68" s="41"/>
      <c r="C68" s="61" t="s">
        <v>114</v>
      </c>
      <c r="L68" s="41"/>
    </row>
    <row r="69" spans="2:20" s="1" customFormat="1" ht="6.95" customHeight="1">
      <c r="B69" s="41"/>
      <c r="L69" s="41"/>
    </row>
    <row r="70" spans="2:20" s="1" customFormat="1" ht="14.45" customHeight="1">
      <c r="B70" s="41"/>
      <c r="C70" s="63" t="s">
        <v>19</v>
      </c>
      <c r="L70" s="41"/>
    </row>
    <row r="71" spans="2:20" s="1" customFormat="1" ht="16.5" customHeight="1">
      <c r="B71" s="41"/>
      <c r="E71" s="476" t="str">
        <f>E7</f>
        <v>Stavební úprava místnosti č.13, 1.PP na umývárnu</v>
      </c>
      <c r="F71" s="477"/>
      <c r="G71" s="477"/>
      <c r="H71" s="477"/>
      <c r="L71" s="41"/>
    </row>
    <row r="72" spans="2:20" s="1" customFormat="1" ht="14.45" customHeight="1">
      <c r="B72" s="41"/>
      <c r="C72" s="63" t="s">
        <v>572</v>
      </c>
      <c r="L72" s="41"/>
    </row>
    <row r="73" spans="2:20" s="1" customFormat="1" ht="17.25" customHeight="1">
      <c r="B73" s="41"/>
      <c r="E73" s="440" t="str">
        <f>E9</f>
        <v>VRN - Vedlejší rozpočtové náklady</v>
      </c>
      <c r="F73" s="452"/>
      <c r="G73" s="452"/>
      <c r="H73" s="452"/>
      <c r="L73" s="41"/>
    </row>
    <row r="74" spans="2:20" s="1" customFormat="1" ht="6.95" customHeight="1">
      <c r="B74" s="41"/>
      <c r="L74" s="41"/>
    </row>
    <row r="75" spans="2:20" s="1" customFormat="1" ht="18" customHeight="1">
      <c r="B75" s="41"/>
      <c r="C75" s="63" t="s">
        <v>24</v>
      </c>
      <c r="F75" s="148" t="str">
        <f>F12</f>
        <v>Areál vazební věznice Praha 4- Pankrác</v>
      </c>
      <c r="I75" s="149" t="s">
        <v>26</v>
      </c>
      <c r="J75" s="67" t="str">
        <f>IF(J12="","",J12)</f>
        <v>6. 12. 2017</v>
      </c>
      <c r="L75" s="41"/>
    </row>
    <row r="76" spans="2:20" s="1" customFormat="1" ht="6.95" customHeight="1">
      <c r="B76" s="41"/>
      <c r="L76" s="41"/>
    </row>
    <row r="77" spans="2:20" s="1" customFormat="1" ht="15">
      <c r="B77" s="41"/>
      <c r="C77" s="63" t="s">
        <v>30</v>
      </c>
      <c r="F77" s="148" t="str">
        <f>E15</f>
        <v>Vězeňská služba ČR, Soudní 1672/1a,Praha 4</v>
      </c>
      <c r="I77" s="149" t="s">
        <v>36</v>
      </c>
      <c r="J77" s="148" t="str">
        <f>E21</f>
        <v>INPROSAN s.r.o.,nám. Před Bateriemi 1059/7,Praha 6</v>
      </c>
      <c r="L77" s="41"/>
    </row>
    <row r="78" spans="2:20" s="1" customFormat="1" ht="14.45" customHeight="1">
      <c r="B78" s="41"/>
      <c r="C78" s="63" t="s">
        <v>34</v>
      </c>
      <c r="F78" s="148" t="str">
        <f>IF(E18="","",E18)</f>
        <v/>
      </c>
      <c r="L78" s="41"/>
    </row>
    <row r="79" spans="2:20" s="1" customFormat="1" ht="10.35" customHeight="1">
      <c r="B79" s="41"/>
      <c r="L79" s="41"/>
    </row>
    <row r="80" spans="2:20" s="9" customFormat="1" ht="29.25" customHeight="1">
      <c r="B80" s="150"/>
      <c r="C80" s="151" t="s">
        <v>115</v>
      </c>
      <c r="D80" s="152" t="s">
        <v>59</v>
      </c>
      <c r="E80" s="152" t="s">
        <v>55</v>
      </c>
      <c r="F80" s="152" t="s">
        <v>116</v>
      </c>
      <c r="G80" s="152" t="s">
        <v>117</v>
      </c>
      <c r="H80" s="152" t="s">
        <v>118</v>
      </c>
      <c r="I80" s="153" t="s">
        <v>119</v>
      </c>
      <c r="J80" s="152" t="s">
        <v>93</v>
      </c>
      <c r="K80" s="154" t="s">
        <v>120</v>
      </c>
      <c r="L80" s="150"/>
      <c r="M80" s="73" t="s">
        <v>121</v>
      </c>
      <c r="N80" s="74" t="s">
        <v>44</v>
      </c>
      <c r="O80" s="74" t="s">
        <v>122</v>
      </c>
      <c r="P80" s="74" t="s">
        <v>123</v>
      </c>
      <c r="Q80" s="74" t="s">
        <v>124</v>
      </c>
      <c r="R80" s="74" t="s">
        <v>125</v>
      </c>
      <c r="S80" s="74" t="s">
        <v>126</v>
      </c>
      <c r="T80" s="75" t="s">
        <v>127</v>
      </c>
    </row>
    <row r="81" spans="2:65" s="1" customFormat="1" ht="29.25" customHeight="1">
      <c r="B81" s="41"/>
      <c r="C81" s="77" t="s">
        <v>94</v>
      </c>
      <c r="J81" s="155">
        <f>BK81</f>
        <v>0</v>
      </c>
      <c r="L81" s="41"/>
      <c r="M81" s="76"/>
      <c r="N81" s="68"/>
      <c r="O81" s="68"/>
      <c r="P81" s="156">
        <f>P82</f>
        <v>0</v>
      </c>
      <c r="Q81" s="68"/>
      <c r="R81" s="156">
        <f>R82</f>
        <v>0</v>
      </c>
      <c r="S81" s="68"/>
      <c r="T81" s="157">
        <f>T82</f>
        <v>0</v>
      </c>
      <c r="AT81" s="23" t="s">
        <v>73</v>
      </c>
      <c r="AU81" s="23" t="s">
        <v>95</v>
      </c>
      <c r="BK81" s="158">
        <f>BK82</f>
        <v>0</v>
      </c>
    </row>
    <row r="82" spans="2:65" s="10" customFormat="1" ht="37.35" customHeight="1">
      <c r="B82" s="159"/>
      <c r="D82" s="160" t="s">
        <v>73</v>
      </c>
      <c r="E82" s="161" t="s">
        <v>81</v>
      </c>
      <c r="F82" s="161" t="s">
        <v>82</v>
      </c>
      <c r="I82" s="162"/>
      <c r="J82" s="163">
        <f>BK82</f>
        <v>0</v>
      </c>
      <c r="L82" s="159"/>
      <c r="M82" s="164"/>
      <c r="N82" s="165"/>
      <c r="O82" s="165"/>
      <c r="P82" s="166">
        <f>P83+P85+P87+P89</f>
        <v>0</v>
      </c>
      <c r="Q82" s="165"/>
      <c r="R82" s="166">
        <f>R83+R85+R87+R89</f>
        <v>0</v>
      </c>
      <c r="S82" s="165"/>
      <c r="T82" s="167">
        <f>T83+T85+T87+T89</f>
        <v>0</v>
      </c>
      <c r="AR82" s="160" t="s">
        <v>159</v>
      </c>
      <c r="AT82" s="168" t="s">
        <v>73</v>
      </c>
      <c r="AU82" s="168" t="s">
        <v>74</v>
      </c>
      <c r="AY82" s="160" t="s">
        <v>130</v>
      </c>
      <c r="BK82" s="169">
        <f>BK83+BK85+BK87+BK89</f>
        <v>0</v>
      </c>
    </row>
    <row r="83" spans="2:65" s="10" customFormat="1" ht="19.899999999999999" customHeight="1">
      <c r="B83" s="159"/>
      <c r="D83" s="160" t="s">
        <v>73</v>
      </c>
      <c r="E83" s="170" t="s">
        <v>578</v>
      </c>
      <c r="F83" s="170" t="s">
        <v>579</v>
      </c>
      <c r="I83" s="162"/>
      <c r="J83" s="171">
        <f>BK83</f>
        <v>0</v>
      </c>
      <c r="L83" s="159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0" t="s">
        <v>159</v>
      </c>
      <c r="AT83" s="168" t="s">
        <v>73</v>
      </c>
      <c r="AU83" s="168" t="s">
        <v>79</v>
      </c>
      <c r="AY83" s="160" t="s">
        <v>130</v>
      </c>
      <c r="BK83" s="169">
        <f>BK84</f>
        <v>0</v>
      </c>
    </row>
    <row r="84" spans="2:65" s="1" customFormat="1" ht="16.5" customHeight="1">
      <c r="B84" s="172"/>
      <c r="C84" s="173" t="s">
        <v>79</v>
      </c>
      <c r="D84" s="173" t="s">
        <v>133</v>
      </c>
      <c r="E84" s="174" t="s">
        <v>580</v>
      </c>
      <c r="F84" s="175" t="s">
        <v>581</v>
      </c>
      <c r="G84" s="176" t="s">
        <v>233</v>
      </c>
      <c r="H84" s="177">
        <v>1</v>
      </c>
      <c r="I84" s="178"/>
      <c r="J84" s="179">
        <f>ROUND(I84*H84,2)</f>
        <v>0</v>
      </c>
      <c r="K84" s="175" t="s">
        <v>137</v>
      </c>
      <c r="L84" s="41"/>
      <c r="M84" s="180" t="s">
        <v>5</v>
      </c>
      <c r="N84" s="181" t="s">
        <v>45</v>
      </c>
      <c r="O84" s="42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AR84" s="23" t="s">
        <v>582</v>
      </c>
      <c r="AT84" s="23" t="s">
        <v>133</v>
      </c>
      <c r="AU84" s="23" t="s">
        <v>84</v>
      </c>
      <c r="AY84" s="23" t="s">
        <v>130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23" t="s">
        <v>79</v>
      </c>
      <c r="BK84" s="184">
        <f>ROUND(I84*H84,2)</f>
        <v>0</v>
      </c>
      <c r="BL84" s="23" t="s">
        <v>582</v>
      </c>
      <c r="BM84" s="23" t="s">
        <v>583</v>
      </c>
    </row>
    <row r="85" spans="2:65" s="10" customFormat="1" ht="29.85" customHeight="1">
      <c r="B85" s="159"/>
      <c r="D85" s="160" t="s">
        <v>73</v>
      </c>
      <c r="E85" s="170" t="s">
        <v>584</v>
      </c>
      <c r="F85" s="170" t="s">
        <v>585</v>
      </c>
      <c r="I85" s="162"/>
      <c r="J85" s="171">
        <f>BK85</f>
        <v>0</v>
      </c>
      <c r="L85" s="159"/>
      <c r="M85" s="164"/>
      <c r="N85" s="165"/>
      <c r="O85" s="165"/>
      <c r="P85" s="166">
        <f>P86</f>
        <v>0</v>
      </c>
      <c r="Q85" s="165"/>
      <c r="R85" s="166">
        <f>R86</f>
        <v>0</v>
      </c>
      <c r="S85" s="165"/>
      <c r="T85" s="167">
        <f>T86</f>
        <v>0</v>
      </c>
      <c r="AR85" s="160" t="s">
        <v>159</v>
      </c>
      <c r="AT85" s="168" t="s">
        <v>73</v>
      </c>
      <c r="AU85" s="168" t="s">
        <v>79</v>
      </c>
      <c r="AY85" s="160" t="s">
        <v>130</v>
      </c>
      <c r="BK85" s="169">
        <f>BK86</f>
        <v>0</v>
      </c>
    </row>
    <row r="86" spans="2:65" s="1" customFormat="1" ht="16.5" customHeight="1">
      <c r="B86" s="172"/>
      <c r="C86" s="173" t="s">
        <v>84</v>
      </c>
      <c r="D86" s="173" t="s">
        <v>133</v>
      </c>
      <c r="E86" s="174" t="s">
        <v>586</v>
      </c>
      <c r="F86" s="175" t="s">
        <v>587</v>
      </c>
      <c r="G86" s="176" t="s">
        <v>233</v>
      </c>
      <c r="H86" s="177">
        <v>1</v>
      </c>
      <c r="I86" s="178"/>
      <c r="J86" s="179">
        <f>ROUND(I86*H86,2)</f>
        <v>0</v>
      </c>
      <c r="K86" s="175" t="s">
        <v>137</v>
      </c>
      <c r="L86" s="41"/>
      <c r="M86" s="180" t="s">
        <v>5</v>
      </c>
      <c r="N86" s="181" t="s">
        <v>45</v>
      </c>
      <c r="O86" s="42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582</v>
      </c>
      <c r="AT86" s="23" t="s">
        <v>133</v>
      </c>
      <c r="AU86" s="23" t="s">
        <v>84</v>
      </c>
      <c r="AY86" s="23" t="s">
        <v>130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79</v>
      </c>
      <c r="BK86" s="184">
        <f>ROUND(I86*H86,2)</f>
        <v>0</v>
      </c>
      <c r="BL86" s="23" t="s">
        <v>582</v>
      </c>
      <c r="BM86" s="23" t="s">
        <v>588</v>
      </c>
    </row>
    <row r="87" spans="2:65" s="10" customFormat="1" ht="29.85" customHeight="1">
      <c r="B87" s="159"/>
      <c r="D87" s="160" t="s">
        <v>73</v>
      </c>
      <c r="E87" s="170" t="s">
        <v>589</v>
      </c>
      <c r="F87" s="170" t="s">
        <v>590</v>
      </c>
      <c r="I87" s="162"/>
      <c r="J87" s="171">
        <f>BK87</f>
        <v>0</v>
      </c>
      <c r="L87" s="159"/>
      <c r="M87" s="164"/>
      <c r="N87" s="165"/>
      <c r="O87" s="165"/>
      <c r="P87" s="166">
        <f>P88</f>
        <v>0</v>
      </c>
      <c r="Q87" s="165"/>
      <c r="R87" s="166">
        <f>R88</f>
        <v>0</v>
      </c>
      <c r="S87" s="165"/>
      <c r="T87" s="167">
        <f>T88</f>
        <v>0</v>
      </c>
      <c r="AR87" s="160" t="s">
        <v>159</v>
      </c>
      <c r="AT87" s="168" t="s">
        <v>73</v>
      </c>
      <c r="AU87" s="168" t="s">
        <v>79</v>
      </c>
      <c r="AY87" s="160" t="s">
        <v>130</v>
      </c>
      <c r="BK87" s="169">
        <f>BK88</f>
        <v>0</v>
      </c>
    </row>
    <row r="88" spans="2:65" s="1" customFormat="1" ht="16.5" customHeight="1">
      <c r="B88" s="172"/>
      <c r="C88" s="173" t="s">
        <v>131</v>
      </c>
      <c r="D88" s="173" t="s">
        <v>133</v>
      </c>
      <c r="E88" s="174" t="s">
        <v>591</v>
      </c>
      <c r="F88" s="175" t="s">
        <v>592</v>
      </c>
      <c r="G88" s="176" t="s">
        <v>233</v>
      </c>
      <c r="H88" s="177">
        <v>1</v>
      </c>
      <c r="I88" s="178"/>
      <c r="J88" s="179">
        <f>ROUND(I88*H88,2)</f>
        <v>0</v>
      </c>
      <c r="K88" s="175" t="s">
        <v>137</v>
      </c>
      <c r="L88" s="41"/>
      <c r="M88" s="180" t="s">
        <v>5</v>
      </c>
      <c r="N88" s="181" t="s">
        <v>45</v>
      </c>
      <c r="O88" s="42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23" t="s">
        <v>582</v>
      </c>
      <c r="AT88" s="23" t="s">
        <v>133</v>
      </c>
      <c r="AU88" s="23" t="s">
        <v>84</v>
      </c>
      <c r="AY88" s="23" t="s">
        <v>130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23" t="s">
        <v>79</v>
      </c>
      <c r="BK88" s="184">
        <f>ROUND(I88*H88,2)</f>
        <v>0</v>
      </c>
      <c r="BL88" s="23" t="s">
        <v>582</v>
      </c>
      <c r="BM88" s="23" t="s">
        <v>593</v>
      </c>
    </row>
    <row r="89" spans="2:65" s="10" customFormat="1" ht="29.85" customHeight="1">
      <c r="B89" s="159"/>
      <c r="D89" s="160" t="s">
        <v>73</v>
      </c>
      <c r="E89" s="170" t="s">
        <v>594</v>
      </c>
      <c r="F89" s="170" t="s">
        <v>595</v>
      </c>
      <c r="I89" s="162"/>
      <c r="J89" s="171">
        <f>BK89</f>
        <v>0</v>
      </c>
      <c r="L89" s="159"/>
      <c r="M89" s="164"/>
      <c r="N89" s="165"/>
      <c r="O89" s="165"/>
      <c r="P89" s="166">
        <f>SUM(P90:P91)</f>
        <v>0</v>
      </c>
      <c r="Q89" s="165"/>
      <c r="R89" s="166">
        <f>SUM(R90:R91)</f>
        <v>0</v>
      </c>
      <c r="S89" s="165"/>
      <c r="T89" s="167">
        <f>SUM(T90:T91)</f>
        <v>0</v>
      </c>
      <c r="AR89" s="160" t="s">
        <v>159</v>
      </c>
      <c r="AT89" s="168" t="s">
        <v>73</v>
      </c>
      <c r="AU89" s="168" t="s">
        <v>79</v>
      </c>
      <c r="AY89" s="160" t="s">
        <v>130</v>
      </c>
      <c r="BK89" s="169">
        <f>SUM(BK90:BK91)</f>
        <v>0</v>
      </c>
    </row>
    <row r="90" spans="2:65" s="1" customFormat="1" ht="16.5" customHeight="1">
      <c r="B90" s="172"/>
      <c r="C90" s="173" t="s">
        <v>138</v>
      </c>
      <c r="D90" s="173" t="s">
        <v>133</v>
      </c>
      <c r="E90" s="174" t="s">
        <v>596</v>
      </c>
      <c r="F90" s="175" t="s">
        <v>597</v>
      </c>
      <c r="G90" s="176" t="s">
        <v>233</v>
      </c>
      <c r="H90" s="177">
        <v>1</v>
      </c>
      <c r="I90" s="178"/>
      <c r="J90" s="179">
        <f>ROUND(I90*H90,2)</f>
        <v>0</v>
      </c>
      <c r="K90" s="175" t="s">
        <v>137</v>
      </c>
      <c r="L90" s="41"/>
      <c r="M90" s="180" t="s">
        <v>5</v>
      </c>
      <c r="N90" s="181" t="s">
        <v>45</v>
      </c>
      <c r="O90" s="42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23" t="s">
        <v>582</v>
      </c>
      <c r="AT90" s="23" t="s">
        <v>133</v>
      </c>
      <c r="AU90" s="23" t="s">
        <v>84</v>
      </c>
      <c r="AY90" s="23" t="s">
        <v>130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23" t="s">
        <v>79</v>
      </c>
      <c r="BK90" s="184">
        <f>ROUND(I90*H90,2)</f>
        <v>0</v>
      </c>
      <c r="BL90" s="23" t="s">
        <v>582</v>
      </c>
      <c r="BM90" s="23" t="s">
        <v>598</v>
      </c>
    </row>
    <row r="91" spans="2:65" s="1" customFormat="1" ht="16.5" customHeight="1">
      <c r="B91" s="172"/>
      <c r="C91" s="173" t="s">
        <v>159</v>
      </c>
      <c r="D91" s="173" t="s">
        <v>133</v>
      </c>
      <c r="E91" s="174" t="s">
        <v>599</v>
      </c>
      <c r="F91" s="175" t="s">
        <v>600</v>
      </c>
      <c r="G91" s="176" t="s">
        <v>233</v>
      </c>
      <c r="H91" s="177">
        <v>1</v>
      </c>
      <c r="I91" s="178"/>
      <c r="J91" s="179">
        <f>ROUND(I91*H91,2)</f>
        <v>0</v>
      </c>
      <c r="K91" s="175" t="s">
        <v>137</v>
      </c>
      <c r="L91" s="41"/>
      <c r="M91" s="180" t="s">
        <v>5</v>
      </c>
      <c r="N91" s="220" t="s">
        <v>45</v>
      </c>
      <c r="O91" s="221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AR91" s="23" t="s">
        <v>582</v>
      </c>
      <c r="AT91" s="23" t="s">
        <v>133</v>
      </c>
      <c r="AU91" s="23" t="s">
        <v>84</v>
      </c>
      <c r="AY91" s="23" t="s">
        <v>130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3" t="s">
        <v>79</v>
      </c>
      <c r="BK91" s="184">
        <f>ROUND(I91*H91,2)</f>
        <v>0</v>
      </c>
      <c r="BL91" s="23" t="s">
        <v>582</v>
      </c>
      <c r="BM91" s="23" t="s">
        <v>601</v>
      </c>
    </row>
    <row r="92" spans="2:65" s="1" customFormat="1" ht="6.95" customHeight="1">
      <c r="B92" s="56"/>
      <c r="C92" s="57"/>
      <c r="D92" s="57"/>
      <c r="E92" s="57"/>
      <c r="F92" s="57"/>
      <c r="G92" s="57"/>
      <c r="H92" s="57"/>
      <c r="I92" s="126"/>
      <c r="J92" s="57"/>
      <c r="K92" s="57"/>
      <c r="L92" s="41"/>
    </row>
  </sheetData>
  <autoFilter ref="C80:K91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view="pageBreakPreview" topLeftCell="A163" zoomScale="60" zoomScaleNormal="100" workbookViewId="0">
      <selection activeCell="P42" sqref="P42"/>
    </sheetView>
  </sheetViews>
  <sheetFormatPr defaultRowHeight="13.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ht="37.5" customHeight="1"/>
    <row r="2" spans="2:1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480" t="s">
        <v>602</v>
      </c>
      <c r="D3" s="480"/>
      <c r="E3" s="480"/>
      <c r="F3" s="480"/>
      <c r="G3" s="480"/>
      <c r="H3" s="480"/>
      <c r="I3" s="480"/>
      <c r="J3" s="480"/>
      <c r="K3" s="229"/>
    </row>
    <row r="4" spans="2:11" ht="25.5" customHeight="1">
      <c r="B4" s="230"/>
      <c r="C4" s="487" t="s">
        <v>603</v>
      </c>
      <c r="D4" s="487"/>
      <c r="E4" s="487"/>
      <c r="F4" s="487"/>
      <c r="G4" s="487"/>
      <c r="H4" s="487"/>
      <c r="I4" s="487"/>
      <c r="J4" s="487"/>
      <c r="K4" s="231"/>
    </row>
    <row r="5" spans="2:1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ht="15" customHeight="1">
      <c r="B6" s="230"/>
      <c r="C6" s="483" t="s">
        <v>604</v>
      </c>
      <c r="D6" s="483"/>
      <c r="E6" s="483"/>
      <c r="F6" s="483"/>
      <c r="G6" s="483"/>
      <c r="H6" s="483"/>
      <c r="I6" s="483"/>
      <c r="J6" s="483"/>
      <c r="K6" s="231"/>
    </row>
    <row r="7" spans="2:11" ht="15" customHeight="1">
      <c r="B7" s="234"/>
      <c r="C7" s="483" t="s">
        <v>605</v>
      </c>
      <c r="D7" s="483"/>
      <c r="E7" s="483"/>
      <c r="F7" s="483"/>
      <c r="G7" s="483"/>
      <c r="H7" s="483"/>
      <c r="I7" s="483"/>
      <c r="J7" s="483"/>
      <c r="K7" s="231"/>
    </row>
    <row r="8" spans="2:1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ht="15" customHeight="1">
      <c r="B9" s="234"/>
      <c r="C9" s="483" t="s">
        <v>606</v>
      </c>
      <c r="D9" s="483"/>
      <c r="E9" s="483"/>
      <c r="F9" s="483"/>
      <c r="G9" s="483"/>
      <c r="H9" s="483"/>
      <c r="I9" s="483"/>
      <c r="J9" s="483"/>
      <c r="K9" s="231"/>
    </row>
    <row r="10" spans="2:11" ht="15" customHeight="1">
      <c r="B10" s="234"/>
      <c r="C10" s="233"/>
      <c r="D10" s="483" t="s">
        <v>607</v>
      </c>
      <c r="E10" s="483"/>
      <c r="F10" s="483"/>
      <c r="G10" s="483"/>
      <c r="H10" s="483"/>
      <c r="I10" s="483"/>
      <c r="J10" s="483"/>
      <c r="K10" s="231"/>
    </row>
    <row r="11" spans="2:11" ht="15" customHeight="1">
      <c r="B11" s="234"/>
      <c r="C11" s="235"/>
      <c r="D11" s="483" t="s">
        <v>608</v>
      </c>
      <c r="E11" s="483"/>
      <c r="F11" s="483"/>
      <c r="G11" s="483"/>
      <c r="H11" s="483"/>
      <c r="I11" s="483"/>
      <c r="J11" s="483"/>
      <c r="K11" s="231"/>
    </row>
    <row r="12" spans="2:11" ht="12.75" customHeight="1">
      <c r="B12" s="234"/>
      <c r="C12" s="235"/>
      <c r="D12" s="235"/>
      <c r="E12" s="235"/>
      <c r="F12" s="235"/>
      <c r="G12" s="235"/>
      <c r="H12" s="235"/>
      <c r="I12" s="235"/>
      <c r="J12" s="235"/>
      <c r="K12" s="231"/>
    </row>
    <row r="13" spans="2:11" ht="15" customHeight="1">
      <c r="B13" s="234"/>
      <c r="C13" s="235"/>
      <c r="D13" s="483" t="s">
        <v>609</v>
      </c>
      <c r="E13" s="483"/>
      <c r="F13" s="483"/>
      <c r="G13" s="483"/>
      <c r="H13" s="483"/>
      <c r="I13" s="483"/>
      <c r="J13" s="483"/>
      <c r="K13" s="231"/>
    </row>
    <row r="14" spans="2:11" ht="15" customHeight="1">
      <c r="B14" s="234"/>
      <c r="C14" s="235"/>
      <c r="D14" s="483" t="s">
        <v>610</v>
      </c>
      <c r="E14" s="483"/>
      <c r="F14" s="483"/>
      <c r="G14" s="483"/>
      <c r="H14" s="483"/>
      <c r="I14" s="483"/>
      <c r="J14" s="483"/>
      <c r="K14" s="231"/>
    </row>
    <row r="15" spans="2:11" ht="15" customHeight="1">
      <c r="B15" s="234"/>
      <c r="C15" s="235"/>
      <c r="D15" s="483" t="s">
        <v>611</v>
      </c>
      <c r="E15" s="483"/>
      <c r="F15" s="483"/>
      <c r="G15" s="483"/>
      <c r="H15" s="483"/>
      <c r="I15" s="483"/>
      <c r="J15" s="483"/>
      <c r="K15" s="231"/>
    </row>
    <row r="16" spans="2:11" ht="15" customHeight="1">
      <c r="B16" s="234"/>
      <c r="C16" s="235"/>
      <c r="D16" s="235"/>
      <c r="E16" s="236" t="s">
        <v>78</v>
      </c>
      <c r="F16" s="483" t="s">
        <v>612</v>
      </c>
      <c r="G16" s="483"/>
      <c r="H16" s="483"/>
      <c r="I16" s="483"/>
      <c r="J16" s="483"/>
      <c r="K16" s="231"/>
    </row>
    <row r="17" spans="2:11" ht="15" customHeight="1">
      <c r="B17" s="234"/>
      <c r="C17" s="235"/>
      <c r="D17" s="235"/>
      <c r="E17" s="236" t="s">
        <v>613</v>
      </c>
      <c r="F17" s="483" t="s">
        <v>614</v>
      </c>
      <c r="G17" s="483"/>
      <c r="H17" s="483"/>
      <c r="I17" s="483"/>
      <c r="J17" s="483"/>
      <c r="K17" s="231"/>
    </row>
    <row r="18" spans="2:11" ht="15" customHeight="1">
      <c r="B18" s="234"/>
      <c r="C18" s="235"/>
      <c r="D18" s="235"/>
      <c r="E18" s="236" t="s">
        <v>615</v>
      </c>
      <c r="F18" s="483" t="s">
        <v>616</v>
      </c>
      <c r="G18" s="483"/>
      <c r="H18" s="483"/>
      <c r="I18" s="483"/>
      <c r="J18" s="483"/>
      <c r="K18" s="231"/>
    </row>
    <row r="19" spans="2:11" ht="15" customHeight="1">
      <c r="B19" s="234"/>
      <c r="C19" s="235"/>
      <c r="D19" s="235"/>
      <c r="E19" s="236" t="s">
        <v>617</v>
      </c>
      <c r="F19" s="483" t="s">
        <v>618</v>
      </c>
      <c r="G19" s="483"/>
      <c r="H19" s="483"/>
      <c r="I19" s="483"/>
      <c r="J19" s="483"/>
      <c r="K19" s="231"/>
    </row>
    <row r="20" spans="2:11" ht="15" customHeight="1">
      <c r="B20" s="234"/>
      <c r="C20" s="235"/>
      <c r="D20" s="235"/>
      <c r="E20" s="236" t="s">
        <v>619</v>
      </c>
      <c r="F20" s="483" t="s">
        <v>620</v>
      </c>
      <c r="G20" s="483"/>
      <c r="H20" s="483"/>
      <c r="I20" s="483"/>
      <c r="J20" s="483"/>
      <c r="K20" s="231"/>
    </row>
    <row r="21" spans="2:11" ht="15" customHeight="1">
      <c r="B21" s="234"/>
      <c r="C21" s="235"/>
      <c r="D21" s="235"/>
      <c r="E21" s="236" t="s">
        <v>621</v>
      </c>
      <c r="F21" s="483" t="s">
        <v>622</v>
      </c>
      <c r="G21" s="483"/>
      <c r="H21" s="483"/>
      <c r="I21" s="483"/>
      <c r="J21" s="483"/>
      <c r="K21" s="231"/>
    </row>
    <row r="22" spans="2:11" ht="12.75" customHeight="1">
      <c r="B22" s="234"/>
      <c r="C22" s="235"/>
      <c r="D22" s="235"/>
      <c r="E22" s="235"/>
      <c r="F22" s="235"/>
      <c r="G22" s="235"/>
      <c r="H22" s="235"/>
      <c r="I22" s="235"/>
      <c r="J22" s="235"/>
      <c r="K22" s="231"/>
    </row>
    <row r="23" spans="2:11" ht="15" customHeight="1">
      <c r="B23" s="234"/>
      <c r="C23" s="483" t="s">
        <v>623</v>
      </c>
      <c r="D23" s="483"/>
      <c r="E23" s="483"/>
      <c r="F23" s="483"/>
      <c r="G23" s="483"/>
      <c r="H23" s="483"/>
      <c r="I23" s="483"/>
      <c r="J23" s="483"/>
      <c r="K23" s="231"/>
    </row>
    <row r="24" spans="2:11" ht="15" customHeight="1">
      <c r="B24" s="234"/>
      <c r="C24" s="483" t="s">
        <v>624</v>
      </c>
      <c r="D24" s="483"/>
      <c r="E24" s="483"/>
      <c r="F24" s="483"/>
      <c r="G24" s="483"/>
      <c r="H24" s="483"/>
      <c r="I24" s="483"/>
      <c r="J24" s="483"/>
      <c r="K24" s="231"/>
    </row>
    <row r="25" spans="2:11" ht="15" customHeight="1">
      <c r="B25" s="234"/>
      <c r="C25" s="233"/>
      <c r="D25" s="483" t="s">
        <v>625</v>
      </c>
      <c r="E25" s="483"/>
      <c r="F25" s="483"/>
      <c r="G25" s="483"/>
      <c r="H25" s="483"/>
      <c r="I25" s="483"/>
      <c r="J25" s="483"/>
      <c r="K25" s="231"/>
    </row>
    <row r="26" spans="2:11" ht="15" customHeight="1">
      <c r="B26" s="234"/>
      <c r="C26" s="235"/>
      <c r="D26" s="483" t="s">
        <v>626</v>
      </c>
      <c r="E26" s="483"/>
      <c r="F26" s="483"/>
      <c r="G26" s="483"/>
      <c r="H26" s="483"/>
      <c r="I26" s="483"/>
      <c r="J26" s="483"/>
      <c r="K26" s="231"/>
    </row>
    <row r="27" spans="2:11" ht="12.75" customHeight="1">
      <c r="B27" s="234"/>
      <c r="C27" s="235"/>
      <c r="D27" s="235"/>
      <c r="E27" s="235"/>
      <c r="F27" s="235"/>
      <c r="G27" s="235"/>
      <c r="H27" s="235"/>
      <c r="I27" s="235"/>
      <c r="J27" s="235"/>
      <c r="K27" s="231"/>
    </row>
    <row r="28" spans="2:11" ht="15" customHeight="1">
      <c r="B28" s="234"/>
      <c r="C28" s="235"/>
      <c r="D28" s="483" t="s">
        <v>627</v>
      </c>
      <c r="E28" s="483"/>
      <c r="F28" s="483"/>
      <c r="G28" s="483"/>
      <c r="H28" s="483"/>
      <c r="I28" s="483"/>
      <c r="J28" s="483"/>
      <c r="K28" s="231"/>
    </row>
    <row r="29" spans="2:11" ht="15" customHeight="1">
      <c r="B29" s="234"/>
      <c r="C29" s="235"/>
      <c r="D29" s="483" t="s">
        <v>628</v>
      </c>
      <c r="E29" s="483"/>
      <c r="F29" s="483"/>
      <c r="G29" s="483"/>
      <c r="H29" s="483"/>
      <c r="I29" s="483"/>
      <c r="J29" s="483"/>
      <c r="K29" s="231"/>
    </row>
    <row r="30" spans="2:11" ht="12.75" customHeight="1">
      <c r="B30" s="234"/>
      <c r="C30" s="235"/>
      <c r="D30" s="235"/>
      <c r="E30" s="235"/>
      <c r="F30" s="235"/>
      <c r="G30" s="235"/>
      <c r="H30" s="235"/>
      <c r="I30" s="235"/>
      <c r="J30" s="235"/>
      <c r="K30" s="231"/>
    </row>
    <row r="31" spans="2:11" ht="15" customHeight="1">
      <c r="B31" s="234"/>
      <c r="C31" s="235"/>
      <c r="D31" s="483" t="s">
        <v>629</v>
      </c>
      <c r="E31" s="483"/>
      <c r="F31" s="483"/>
      <c r="G31" s="483"/>
      <c r="H31" s="483"/>
      <c r="I31" s="483"/>
      <c r="J31" s="483"/>
      <c r="K31" s="231"/>
    </row>
    <row r="32" spans="2:11" ht="15" customHeight="1">
      <c r="B32" s="234"/>
      <c r="C32" s="235"/>
      <c r="D32" s="483" t="s">
        <v>630</v>
      </c>
      <c r="E32" s="483"/>
      <c r="F32" s="483"/>
      <c r="G32" s="483"/>
      <c r="H32" s="483"/>
      <c r="I32" s="483"/>
      <c r="J32" s="483"/>
      <c r="K32" s="231"/>
    </row>
    <row r="33" spans="2:11" ht="15" customHeight="1">
      <c r="B33" s="234"/>
      <c r="C33" s="235"/>
      <c r="D33" s="483" t="s">
        <v>631</v>
      </c>
      <c r="E33" s="483"/>
      <c r="F33" s="483"/>
      <c r="G33" s="483"/>
      <c r="H33" s="483"/>
      <c r="I33" s="483"/>
      <c r="J33" s="483"/>
      <c r="K33" s="231"/>
    </row>
    <row r="34" spans="2:11" ht="15" customHeight="1">
      <c r="B34" s="234"/>
      <c r="C34" s="235"/>
      <c r="D34" s="233"/>
      <c r="E34" s="237" t="s">
        <v>115</v>
      </c>
      <c r="F34" s="233"/>
      <c r="G34" s="483" t="s">
        <v>632</v>
      </c>
      <c r="H34" s="483"/>
      <c r="I34" s="483"/>
      <c r="J34" s="483"/>
      <c r="K34" s="231"/>
    </row>
    <row r="35" spans="2:11" ht="30.75" customHeight="1">
      <c r="B35" s="234"/>
      <c r="C35" s="235"/>
      <c r="D35" s="233"/>
      <c r="E35" s="237" t="s">
        <v>633</v>
      </c>
      <c r="F35" s="233"/>
      <c r="G35" s="483" t="s">
        <v>634</v>
      </c>
      <c r="H35" s="483"/>
      <c r="I35" s="483"/>
      <c r="J35" s="483"/>
      <c r="K35" s="231"/>
    </row>
    <row r="36" spans="2:11" ht="15" customHeight="1">
      <c r="B36" s="234"/>
      <c r="C36" s="235"/>
      <c r="D36" s="233"/>
      <c r="E36" s="237" t="s">
        <v>55</v>
      </c>
      <c r="F36" s="233"/>
      <c r="G36" s="483" t="s">
        <v>635</v>
      </c>
      <c r="H36" s="483"/>
      <c r="I36" s="483"/>
      <c r="J36" s="483"/>
      <c r="K36" s="231"/>
    </row>
    <row r="37" spans="2:11" ht="15" customHeight="1">
      <c r="B37" s="234"/>
      <c r="C37" s="235"/>
      <c r="D37" s="233"/>
      <c r="E37" s="237" t="s">
        <v>116</v>
      </c>
      <c r="F37" s="233"/>
      <c r="G37" s="483" t="s">
        <v>636</v>
      </c>
      <c r="H37" s="483"/>
      <c r="I37" s="483"/>
      <c r="J37" s="483"/>
      <c r="K37" s="231"/>
    </row>
    <row r="38" spans="2:11" ht="15" customHeight="1">
      <c r="B38" s="234"/>
      <c r="C38" s="235"/>
      <c r="D38" s="233"/>
      <c r="E38" s="237" t="s">
        <v>117</v>
      </c>
      <c r="F38" s="233"/>
      <c r="G38" s="483" t="s">
        <v>637</v>
      </c>
      <c r="H38" s="483"/>
      <c r="I38" s="483"/>
      <c r="J38" s="483"/>
      <c r="K38" s="231"/>
    </row>
    <row r="39" spans="2:11" ht="15" customHeight="1">
      <c r="B39" s="234"/>
      <c r="C39" s="235"/>
      <c r="D39" s="233"/>
      <c r="E39" s="237" t="s">
        <v>118</v>
      </c>
      <c r="F39" s="233"/>
      <c r="G39" s="483" t="s">
        <v>638</v>
      </c>
      <c r="H39" s="483"/>
      <c r="I39" s="483"/>
      <c r="J39" s="483"/>
      <c r="K39" s="231"/>
    </row>
    <row r="40" spans="2:11" ht="15" customHeight="1">
      <c r="B40" s="234"/>
      <c r="C40" s="235"/>
      <c r="D40" s="233"/>
      <c r="E40" s="237" t="s">
        <v>639</v>
      </c>
      <c r="F40" s="233"/>
      <c r="G40" s="483" t="s">
        <v>640</v>
      </c>
      <c r="H40" s="483"/>
      <c r="I40" s="483"/>
      <c r="J40" s="483"/>
      <c r="K40" s="231"/>
    </row>
    <row r="41" spans="2:11" ht="15" customHeight="1">
      <c r="B41" s="234"/>
      <c r="C41" s="235"/>
      <c r="D41" s="233"/>
      <c r="E41" s="237"/>
      <c r="F41" s="233"/>
      <c r="G41" s="483" t="s">
        <v>641</v>
      </c>
      <c r="H41" s="483"/>
      <c r="I41" s="483"/>
      <c r="J41" s="483"/>
      <c r="K41" s="231"/>
    </row>
    <row r="42" spans="2:11" ht="15" customHeight="1">
      <c r="B42" s="234"/>
      <c r="C42" s="235"/>
      <c r="D42" s="233"/>
      <c r="E42" s="237" t="s">
        <v>642</v>
      </c>
      <c r="F42" s="233"/>
      <c r="G42" s="483" t="s">
        <v>643</v>
      </c>
      <c r="H42" s="483"/>
      <c r="I42" s="483"/>
      <c r="J42" s="483"/>
      <c r="K42" s="231"/>
    </row>
    <row r="43" spans="2:11" ht="15" customHeight="1">
      <c r="B43" s="234"/>
      <c r="C43" s="235"/>
      <c r="D43" s="233"/>
      <c r="E43" s="237" t="s">
        <v>120</v>
      </c>
      <c r="F43" s="233"/>
      <c r="G43" s="483" t="s">
        <v>644</v>
      </c>
      <c r="H43" s="483"/>
      <c r="I43" s="483"/>
      <c r="J43" s="483"/>
      <c r="K43" s="231"/>
    </row>
    <row r="44" spans="2:11" ht="12.75" customHeight="1">
      <c r="B44" s="234"/>
      <c r="C44" s="235"/>
      <c r="D44" s="233"/>
      <c r="E44" s="233"/>
      <c r="F44" s="233"/>
      <c r="G44" s="233"/>
      <c r="H44" s="233"/>
      <c r="I44" s="233"/>
      <c r="J44" s="233"/>
      <c r="K44" s="231"/>
    </row>
    <row r="45" spans="2:11" ht="15" customHeight="1">
      <c r="B45" s="234"/>
      <c r="C45" s="235"/>
      <c r="D45" s="483" t="s">
        <v>645</v>
      </c>
      <c r="E45" s="483"/>
      <c r="F45" s="483"/>
      <c r="G45" s="483"/>
      <c r="H45" s="483"/>
      <c r="I45" s="483"/>
      <c r="J45" s="483"/>
      <c r="K45" s="231"/>
    </row>
    <row r="46" spans="2:11" ht="15" customHeight="1">
      <c r="B46" s="234"/>
      <c r="C46" s="235"/>
      <c r="D46" s="235"/>
      <c r="E46" s="483" t="s">
        <v>646</v>
      </c>
      <c r="F46" s="483"/>
      <c r="G46" s="483"/>
      <c r="H46" s="483"/>
      <c r="I46" s="483"/>
      <c r="J46" s="483"/>
      <c r="K46" s="231"/>
    </row>
    <row r="47" spans="2:11" ht="15" customHeight="1">
      <c r="B47" s="234"/>
      <c r="C47" s="235"/>
      <c r="D47" s="235"/>
      <c r="E47" s="483" t="s">
        <v>647</v>
      </c>
      <c r="F47" s="483"/>
      <c r="G47" s="483"/>
      <c r="H47" s="483"/>
      <c r="I47" s="483"/>
      <c r="J47" s="483"/>
      <c r="K47" s="231"/>
    </row>
    <row r="48" spans="2:11" ht="15" customHeight="1">
      <c r="B48" s="234"/>
      <c r="C48" s="235"/>
      <c r="D48" s="235"/>
      <c r="E48" s="483" t="s">
        <v>648</v>
      </c>
      <c r="F48" s="483"/>
      <c r="G48" s="483"/>
      <c r="H48" s="483"/>
      <c r="I48" s="483"/>
      <c r="J48" s="483"/>
      <c r="K48" s="231"/>
    </row>
    <row r="49" spans="2:11" ht="15" customHeight="1">
      <c r="B49" s="234"/>
      <c r="C49" s="235"/>
      <c r="D49" s="483" t="s">
        <v>649</v>
      </c>
      <c r="E49" s="483"/>
      <c r="F49" s="483"/>
      <c r="G49" s="483"/>
      <c r="H49" s="483"/>
      <c r="I49" s="483"/>
      <c r="J49" s="483"/>
      <c r="K49" s="231"/>
    </row>
    <row r="50" spans="2:11" ht="25.5" customHeight="1">
      <c r="B50" s="230"/>
      <c r="C50" s="487" t="s">
        <v>650</v>
      </c>
      <c r="D50" s="487"/>
      <c r="E50" s="487"/>
      <c r="F50" s="487"/>
      <c r="G50" s="487"/>
      <c r="H50" s="487"/>
      <c r="I50" s="487"/>
      <c r="J50" s="487"/>
      <c r="K50" s="231"/>
    </row>
    <row r="51" spans="2:11" ht="5.25" customHeight="1">
      <c r="B51" s="230"/>
      <c r="C51" s="232"/>
      <c r="D51" s="232"/>
      <c r="E51" s="232"/>
      <c r="F51" s="232"/>
      <c r="G51" s="232"/>
      <c r="H51" s="232"/>
      <c r="I51" s="232"/>
      <c r="J51" s="232"/>
      <c r="K51" s="231"/>
    </row>
    <row r="52" spans="2:11" ht="15" customHeight="1">
      <c r="B52" s="230"/>
      <c r="C52" s="483" t="s">
        <v>651</v>
      </c>
      <c r="D52" s="483"/>
      <c r="E52" s="483"/>
      <c r="F52" s="483"/>
      <c r="G52" s="483"/>
      <c r="H52" s="483"/>
      <c r="I52" s="483"/>
      <c r="J52" s="483"/>
      <c r="K52" s="231"/>
    </row>
    <row r="53" spans="2:11" ht="15" customHeight="1">
      <c r="B53" s="230"/>
      <c r="C53" s="483" t="s">
        <v>652</v>
      </c>
      <c r="D53" s="483"/>
      <c r="E53" s="483"/>
      <c r="F53" s="483"/>
      <c r="G53" s="483"/>
      <c r="H53" s="483"/>
      <c r="I53" s="483"/>
      <c r="J53" s="483"/>
      <c r="K53" s="231"/>
    </row>
    <row r="54" spans="2:11" ht="12.75" customHeight="1">
      <c r="B54" s="230"/>
      <c r="C54" s="233"/>
      <c r="D54" s="233"/>
      <c r="E54" s="233"/>
      <c r="F54" s="233"/>
      <c r="G54" s="233"/>
      <c r="H54" s="233"/>
      <c r="I54" s="233"/>
      <c r="J54" s="233"/>
      <c r="K54" s="231"/>
    </row>
    <row r="55" spans="2:11" ht="15" customHeight="1">
      <c r="B55" s="230"/>
      <c r="C55" s="483" t="s">
        <v>653</v>
      </c>
      <c r="D55" s="483"/>
      <c r="E55" s="483"/>
      <c r="F55" s="483"/>
      <c r="G55" s="483"/>
      <c r="H55" s="483"/>
      <c r="I55" s="483"/>
      <c r="J55" s="483"/>
      <c r="K55" s="231"/>
    </row>
    <row r="56" spans="2:11" ht="15" customHeight="1">
      <c r="B56" s="230"/>
      <c r="C56" s="235"/>
      <c r="D56" s="483" t="s">
        <v>654</v>
      </c>
      <c r="E56" s="483"/>
      <c r="F56" s="483"/>
      <c r="G56" s="483"/>
      <c r="H56" s="483"/>
      <c r="I56" s="483"/>
      <c r="J56" s="483"/>
      <c r="K56" s="231"/>
    </row>
    <row r="57" spans="2:11" ht="15" customHeight="1">
      <c r="B57" s="230"/>
      <c r="C57" s="235"/>
      <c r="D57" s="483" t="s">
        <v>655</v>
      </c>
      <c r="E57" s="483"/>
      <c r="F57" s="483"/>
      <c r="G57" s="483"/>
      <c r="H57" s="483"/>
      <c r="I57" s="483"/>
      <c r="J57" s="483"/>
      <c r="K57" s="231"/>
    </row>
    <row r="58" spans="2:11" ht="15" customHeight="1">
      <c r="B58" s="230"/>
      <c r="C58" s="235"/>
      <c r="D58" s="483" t="s">
        <v>656</v>
      </c>
      <c r="E58" s="483"/>
      <c r="F58" s="483"/>
      <c r="G58" s="483"/>
      <c r="H58" s="483"/>
      <c r="I58" s="483"/>
      <c r="J58" s="483"/>
      <c r="K58" s="231"/>
    </row>
    <row r="59" spans="2:11" ht="15" customHeight="1">
      <c r="B59" s="230"/>
      <c r="C59" s="235"/>
      <c r="D59" s="483" t="s">
        <v>657</v>
      </c>
      <c r="E59" s="483"/>
      <c r="F59" s="483"/>
      <c r="G59" s="483"/>
      <c r="H59" s="483"/>
      <c r="I59" s="483"/>
      <c r="J59" s="483"/>
      <c r="K59" s="231"/>
    </row>
    <row r="60" spans="2:11" ht="15" customHeight="1">
      <c r="B60" s="230"/>
      <c r="C60" s="235"/>
      <c r="D60" s="484" t="s">
        <v>658</v>
      </c>
      <c r="E60" s="484"/>
      <c r="F60" s="484"/>
      <c r="G60" s="484"/>
      <c r="H60" s="484"/>
      <c r="I60" s="484"/>
      <c r="J60" s="484"/>
      <c r="K60" s="231"/>
    </row>
    <row r="61" spans="2:11" ht="15" customHeight="1">
      <c r="B61" s="230"/>
      <c r="C61" s="235"/>
      <c r="D61" s="483" t="s">
        <v>659</v>
      </c>
      <c r="E61" s="483"/>
      <c r="F61" s="483"/>
      <c r="G61" s="483"/>
      <c r="H61" s="483"/>
      <c r="I61" s="483"/>
      <c r="J61" s="483"/>
      <c r="K61" s="231"/>
    </row>
    <row r="62" spans="2:11" ht="12.75" customHeight="1">
      <c r="B62" s="230"/>
      <c r="C62" s="235"/>
      <c r="D62" s="235"/>
      <c r="E62" s="238"/>
      <c r="F62" s="235"/>
      <c r="G62" s="235"/>
      <c r="H62" s="235"/>
      <c r="I62" s="235"/>
      <c r="J62" s="235"/>
      <c r="K62" s="231"/>
    </row>
    <row r="63" spans="2:11" ht="15" customHeight="1">
      <c r="B63" s="230"/>
      <c r="C63" s="235"/>
      <c r="D63" s="483" t="s">
        <v>660</v>
      </c>
      <c r="E63" s="483"/>
      <c r="F63" s="483"/>
      <c r="G63" s="483"/>
      <c r="H63" s="483"/>
      <c r="I63" s="483"/>
      <c r="J63" s="483"/>
      <c r="K63" s="231"/>
    </row>
    <row r="64" spans="2:11" ht="15" customHeight="1">
      <c r="B64" s="230"/>
      <c r="C64" s="235"/>
      <c r="D64" s="484" t="s">
        <v>661</v>
      </c>
      <c r="E64" s="484"/>
      <c r="F64" s="484"/>
      <c r="G64" s="484"/>
      <c r="H64" s="484"/>
      <c r="I64" s="484"/>
      <c r="J64" s="484"/>
      <c r="K64" s="231"/>
    </row>
    <row r="65" spans="2:11" ht="15" customHeight="1">
      <c r="B65" s="230"/>
      <c r="C65" s="235"/>
      <c r="D65" s="483" t="s">
        <v>662</v>
      </c>
      <c r="E65" s="483"/>
      <c r="F65" s="483"/>
      <c r="G65" s="483"/>
      <c r="H65" s="483"/>
      <c r="I65" s="483"/>
      <c r="J65" s="483"/>
      <c r="K65" s="231"/>
    </row>
    <row r="66" spans="2:11" ht="15" customHeight="1">
      <c r="B66" s="230"/>
      <c r="C66" s="235"/>
      <c r="D66" s="483" t="s">
        <v>663</v>
      </c>
      <c r="E66" s="483"/>
      <c r="F66" s="483"/>
      <c r="G66" s="483"/>
      <c r="H66" s="483"/>
      <c r="I66" s="483"/>
      <c r="J66" s="483"/>
      <c r="K66" s="231"/>
    </row>
    <row r="67" spans="2:11" ht="15" customHeight="1">
      <c r="B67" s="230"/>
      <c r="C67" s="235"/>
      <c r="D67" s="483" t="s">
        <v>664</v>
      </c>
      <c r="E67" s="483"/>
      <c r="F67" s="483"/>
      <c r="G67" s="483"/>
      <c r="H67" s="483"/>
      <c r="I67" s="483"/>
      <c r="J67" s="483"/>
      <c r="K67" s="231"/>
    </row>
    <row r="68" spans="2:11" ht="15" customHeight="1">
      <c r="B68" s="230"/>
      <c r="C68" s="235"/>
      <c r="D68" s="483" t="s">
        <v>665</v>
      </c>
      <c r="E68" s="483"/>
      <c r="F68" s="483"/>
      <c r="G68" s="483"/>
      <c r="H68" s="483"/>
      <c r="I68" s="483"/>
      <c r="J68" s="483"/>
      <c r="K68" s="231"/>
    </row>
    <row r="69" spans="2:11" ht="12.75" customHeight="1">
      <c r="B69" s="239"/>
      <c r="C69" s="240"/>
      <c r="D69" s="240"/>
      <c r="E69" s="240"/>
      <c r="F69" s="240"/>
      <c r="G69" s="240"/>
      <c r="H69" s="240"/>
      <c r="I69" s="240"/>
      <c r="J69" s="240"/>
      <c r="K69" s="241"/>
    </row>
    <row r="70" spans="2:11" ht="18.75" customHeight="1">
      <c r="B70" s="242"/>
      <c r="C70" s="242"/>
      <c r="D70" s="242"/>
      <c r="E70" s="242"/>
      <c r="F70" s="242"/>
      <c r="G70" s="242"/>
      <c r="H70" s="242"/>
      <c r="I70" s="242"/>
      <c r="J70" s="242"/>
      <c r="K70" s="243"/>
    </row>
    <row r="71" spans="2:11" ht="18.75" customHeight="1">
      <c r="B71" s="243"/>
      <c r="C71" s="243"/>
      <c r="D71" s="243"/>
      <c r="E71" s="243"/>
      <c r="F71" s="243"/>
      <c r="G71" s="243"/>
      <c r="H71" s="243"/>
      <c r="I71" s="243"/>
      <c r="J71" s="243"/>
      <c r="K71" s="243"/>
    </row>
    <row r="72" spans="2:11" ht="7.5" customHeight="1">
      <c r="B72" s="244"/>
      <c r="C72" s="245"/>
      <c r="D72" s="245"/>
      <c r="E72" s="245"/>
      <c r="F72" s="245"/>
      <c r="G72" s="245"/>
      <c r="H72" s="245"/>
      <c r="I72" s="245"/>
      <c r="J72" s="245"/>
      <c r="K72" s="246"/>
    </row>
    <row r="73" spans="2:11" ht="45" customHeight="1">
      <c r="B73" s="247"/>
      <c r="C73" s="485" t="s">
        <v>89</v>
      </c>
      <c r="D73" s="485"/>
      <c r="E73" s="485"/>
      <c r="F73" s="485"/>
      <c r="G73" s="485"/>
      <c r="H73" s="485"/>
      <c r="I73" s="485"/>
      <c r="J73" s="485"/>
      <c r="K73" s="248"/>
    </row>
    <row r="74" spans="2:11" ht="17.25" customHeight="1">
      <c r="B74" s="247"/>
      <c r="C74" s="249" t="s">
        <v>666</v>
      </c>
      <c r="D74" s="249"/>
      <c r="E74" s="249"/>
      <c r="F74" s="249" t="s">
        <v>667</v>
      </c>
      <c r="G74" s="250"/>
      <c r="H74" s="249" t="s">
        <v>116</v>
      </c>
      <c r="I74" s="249" t="s">
        <v>59</v>
      </c>
      <c r="J74" s="249" t="s">
        <v>668</v>
      </c>
      <c r="K74" s="248"/>
    </row>
    <row r="75" spans="2:11" ht="17.25" customHeight="1">
      <c r="B75" s="247"/>
      <c r="C75" s="251" t="s">
        <v>669</v>
      </c>
      <c r="D75" s="251"/>
      <c r="E75" s="251"/>
      <c r="F75" s="252" t="s">
        <v>670</v>
      </c>
      <c r="G75" s="253"/>
      <c r="H75" s="251"/>
      <c r="I75" s="251"/>
      <c r="J75" s="251" t="s">
        <v>671</v>
      </c>
      <c r="K75" s="248"/>
    </row>
    <row r="76" spans="2:11" ht="5.25" customHeight="1">
      <c r="B76" s="247"/>
      <c r="C76" s="254"/>
      <c r="D76" s="254"/>
      <c r="E76" s="254"/>
      <c r="F76" s="254"/>
      <c r="G76" s="255"/>
      <c r="H76" s="254"/>
      <c r="I76" s="254"/>
      <c r="J76" s="254"/>
      <c r="K76" s="248"/>
    </row>
    <row r="77" spans="2:11" ht="15" customHeight="1">
      <c r="B77" s="247"/>
      <c r="C77" s="237" t="s">
        <v>55</v>
      </c>
      <c r="D77" s="254"/>
      <c r="E77" s="254"/>
      <c r="F77" s="256" t="s">
        <v>672</v>
      </c>
      <c r="G77" s="255"/>
      <c r="H77" s="237" t="s">
        <v>673</v>
      </c>
      <c r="I77" s="237" t="s">
        <v>674</v>
      </c>
      <c r="J77" s="237">
        <v>20</v>
      </c>
      <c r="K77" s="248"/>
    </row>
    <row r="78" spans="2:11" ht="15" customHeight="1">
      <c r="B78" s="247"/>
      <c r="C78" s="237" t="s">
        <v>675</v>
      </c>
      <c r="D78" s="237"/>
      <c r="E78" s="237"/>
      <c r="F78" s="256" t="s">
        <v>672</v>
      </c>
      <c r="G78" s="255"/>
      <c r="H78" s="237" t="s">
        <v>676</v>
      </c>
      <c r="I78" s="237" t="s">
        <v>674</v>
      </c>
      <c r="J78" s="237">
        <v>120</v>
      </c>
      <c r="K78" s="248"/>
    </row>
    <row r="79" spans="2:11" ht="15" customHeight="1">
      <c r="B79" s="257"/>
      <c r="C79" s="237" t="s">
        <v>677</v>
      </c>
      <c r="D79" s="237"/>
      <c r="E79" s="237"/>
      <c r="F79" s="256" t="s">
        <v>678</v>
      </c>
      <c r="G79" s="255"/>
      <c r="H79" s="237" t="s">
        <v>679</v>
      </c>
      <c r="I79" s="237" t="s">
        <v>674</v>
      </c>
      <c r="J79" s="237">
        <v>50</v>
      </c>
      <c r="K79" s="248"/>
    </row>
    <row r="80" spans="2:11" ht="15" customHeight="1">
      <c r="B80" s="257"/>
      <c r="C80" s="237" t="s">
        <v>680</v>
      </c>
      <c r="D80" s="237"/>
      <c r="E80" s="237"/>
      <c r="F80" s="256" t="s">
        <v>672</v>
      </c>
      <c r="G80" s="255"/>
      <c r="H80" s="237" t="s">
        <v>681</v>
      </c>
      <c r="I80" s="237" t="s">
        <v>682</v>
      </c>
      <c r="J80" s="237"/>
      <c r="K80" s="248"/>
    </row>
    <row r="81" spans="2:11" ht="15" customHeight="1">
      <c r="B81" s="257"/>
      <c r="C81" s="258" t="s">
        <v>683</v>
      </c>
      <c r="D81" s="258"/>
      <c r="E81" s="258"/>
      <c r="F81" s="259" t="s">
        <v>678</v>
      </c>
      <c r="G81" s="258"/>
      <c r="H81" s="258" t="s">
        <v>684</v>
      </c>
      <c r="I81" s="258" t="s">
        <v>674</v>
      </c>
      <c r="J81" s="258">
        <v>15</v>
      </c>
      <c r="K81" s="248"/>
    </row>
    <row r="82" spans="2:11" ht="15" customHeight="1">
      <c r="B82" s="257"/>
      <c r="C82" s="258" t="s">
        <v>685</v>
      </c>
      <c r="D82" s="258"/>
      <c r="E82" s="258"/>
      <c r="F82" s="259" t="s">
        <v>678</v>
      </c>
      <c r="G82" s="258"/>
      <c r="H82" s="258" t="s">
        <v>686</v>
      </c>
      <c r="I82" s="258" t="s">
        <v>674</v>
      </c>
      <c r="J82" s="258">
        <v>15</v>
      </c>
      <c r="K82" s="248"/>
    </row>
    <row r="83" spans="2:11" ht="15" customHeight="1">
      <c r="B83" s="257"/>
      <c r="C83" s="258" t="s">
        <v>687</v>
      </c>
      <c r="D83" s="258"/>
      <c r="E83" s="258"/>
      <c r="F83" s="259" t="s">
        <v>678</v>
      </c>
      <c r="G83" s="258"/>
      <c r="H83" s="258" t="s">
        <v>688</v>
      </c>
      <c r="I83" s="258" t="s">
        <v>674</v>
      </c>
      <c r="J83" s="258">
        <v>20</v>
      </c>
      <c r="K83" s="248"/>
    </row>
    <row r="84" spans="2:11" ht="15" customHeight="1">
      <c r="B84" s="257"/>
      <c r="C84" s="258" t="s">
        <v>689</v>
      </c>
      <c r="D84" s="258"/>
      <c r="E84" s="258"/>
      <c r="F84" s="259" t="s">
        <v>678</v>
      </c>
      <c r="G84" s="258"/>
      <c r="H84" s="258" t="s">
        <v>690</v>
      </c>
      <c r="I84" s="258" t="s">
        <v>674</v>
      </c>
      <c r="J84" s="258">
        <v>20</v>
      </c>
      <c r="K84" s="248"/>
    </row>
    <row r="85" spans="2:11" ht="15" customHeight="1">
      <c r="B85" s="257"/>
      <c r="C85" s="237" t="s">
        <v>691</v>
      </c>
      <c r="D85" s="237"/>
      <c r="E85" s="237"/>
      <c r="F85" s="256" t="s">
        <v>678</v>
      </c>
      <c r="G85" s="255"/>
      <c r="H85" s="237" t="s">
        <v>692</v>
      </c>
      <c r="I85" s="237" t="s">
        <v>674</v>
      </c>
      <c r="J85" s="237">
        <v>50</v>
      </c>
      <c r="K85" s="248"/>
    </row>
    <row r="86" spans="2:11" ht="15" customHeight="1">
      <c r="B86" s="257"/>
      <c r="C86" s="237" t="s">
        <v>693</v>
      </c>
      <c r="D86" s="237"/>
      <c r="E86" s="237"/>
      <c r="F86" s="256" t="s">
        <v>678</v>
      </c>
      <c r="G86" s="255"/>
      <c r="H86" s="237" t="s">
        <v>694</v>
      </c>
      <c r="I86" s="237" t="s">
        <v>674</v>
      </c>
      <c r="J86" s="237">
        <v>20</v>
      </c>
      <c r="K86" s="248"/>
    </row>
    <row r="87" spans="2:11" ht="15" customHeight="1">
      <c r="B87" s="257"/>
      <c r="C87" s="237" t="s">
        <v>695</v>
      </c>
      <c r="D87" s="237"/>
      <c r="E87" s="237"/>
      <c r="F87" s="256" t="s">
        <v>678</v>
      </c>
      <c r="G87" s="255"/>
      <c r="H87" s="237" t="s">
        <v>696</v>
      </c>
      <c r="I87" s="237" t="s">
        <v>674</v>
      </c>
      <c r="J87" s="237">
        <v>20</v>
      </c>
      <c r="K87" s="248"/>
    </row>
    <row r="88" spans="2:11" ht="15" customHeight="1">
      <c r="B88" s="257"/>
      <c r="C88" s="237" t="s">
        <v>697</v>
      </c>
      <c r="D88" s="237"/>
      <c r="E88" s="237"/>
      <c r="F88" s="256" t="s">
        <v>678</v>
      </c>
      <c r="G88" s="255"/>
      <c r="H88" s="237" t="s">
        <v>698</v>
      </c>
      <c r="I88" s="237" t="s">
        <v>674</v>
      </c>
      <c r="J88" s="237">
        <v>50</v>
      </c>
      <c r="K88" s="248"/>
    </row>
    <row r="89" spans="2:11" ht="15" customHeight="1">
      <c r="B89" s="257"/>
      <c r="C89" s="237" t="s">
        <v>699</v>
      </c>
      <c r="D89" s="237"/>
      <c r="E89" s="237"/>
      <c r="F89" s="256" t="s">
        <v>678</v>
      </c>
      <c r="G89" s="255"/>
      <c r="H89" s="237" t="s">
        <v>699</v>
      </c>
      <c r="I89" s="237" t="s">
        <v>674</v>
      </c>
      <c r="J89" s="237">
        <v>50</v>
      </c>
      <c r="K89" s="248"/>
    </row>
    <row r="90" spans="2:11" ht="15" customHeight="1">
      <c r="B90" s="257"/>
      <c r="C90" s="237" t="s">
        <v>121</v>
      </c>
      <c r="D90" s="237"/>
      <c r="E90" s="237"/>
      <c r="F90" s="256" t="s">
        <v>678</v>
      </c>
      <c r="G90" s="255"/>
      <c r="H90" s="237" t="s">
        <v>700</v>
      </c>
      <c r="I90" s="237" t="s">
        <v>674</v>
      </c>
      <c r="J90" s="237">
        <v>255</v>
      </c>
      <c r="K90" s="248"/>
    </row>
    <row r="91" spans="2:11" ht="15" customHeight="1">
      <c r="B91" s="257"/>
      <c r="C91" s="237" t="s">
        <v>701</v>
      </c>
      <c r="D91" s="237"/>
      <c r="E91" s="237"/>
      <c r="F91" s="256" t="s">
        <v>672</v>
      </c>
      <c r="G91" s="255"/>
      <c r="H91" s="237" t="s">
        <v>702</v>
      </c>
      <c r="I91" s="237" t="s">
        <v>703</v>
      </c>
      <c r="J91" s="237"/>
      <c r="K91" s="248"/>
    </row>
    <row r="92" spans="2:11" ht="15" customHeight="1">
      <c r="B92" s="257"/>
      <c r="C92" s="237" t="s">
        <v>704</v>
      </c>
      <c r="D92" s="237"/>
      <c r="E92" s="237"/>
      <c r="F92" s="256" t="s">
        <v>672</v>
      </c>
      <c r="G92" s="255"/>
      <c r="H92" s="237" t="s">
        <v>705</v>
      </c>
      <c r="I92" s="237" t="s">
        <v>706</v>
      </c>
      <c r="J92" s="237"/>
      <c r="K92" s="248"/>
    </row>
    <row r="93" spans="2:11" ht="15" customHeight="1">
      <c r="B93" s="257"/>
      <c r="C93" s="237" t="s">
        <v>707</v>
      </c>
      <c r="D93" s="237"/>
      <c r="E93" s="237"/>
      <c r="F93" s="256" t="s">
        <v>672</v>
      </c>
      <c r="G93" s="255"/>
      <c r="H93" s="237" t="s">
        <v>707</v>
      </c>
      <c r="I93" s="237" t="s">
        <v>706</v>
      </c>
      <c r="J93" s="237"/>
      <c r="K93" s="248"/>
    </row>
    <row r="94" spans="2:11" ht="15" customHeight="1">
      <c r="B94" s="257"/>
      <c r="C94" s="237" t="s">
        <v>40</v>
      </c>
      <c r="D94" s="237"/>
      <c r="E94" s="237"/>
      <c r="F94" s="256" t="s">
        <v>672</v>
      </c>
      <c r="G94" s="255"/>
      <c r="H94" s="237" t="s">
        <v>708</v>
      </c>
      <c r="I94" s="237" t="s">
        <v>706</v>
      </c>
      <c r="J94" s="237"/>
      <c r="K94" s="248"/>
    </row>
    <row r="95" spans="2:11" ht="15" customHeight="1">
      <c r="B95" s="257"/>
      <c r="C95" s="237" t="s">
        <v>50</v>
      </c>
      <c r="D95" s="237"/>
      <c r="E95" s="237"/>
      <c r="F95" s="256" t="s">
        <v>672</v>
      </c>
      <c r="G95" s="255"/>
      <c r="H95" s="237" t="s">
        <v>709</v>
      </c>
      <c r="I95" s="237" t="s">
        <v>706</v>
      </c>
      <c r="J95" s="237"/>
      <c r="K95" s="248"/>
    </row>
    <row r="96" spans="2:11" ht="15" customHeight="1">
      <c r="B96" s="260"/>
      <c r="C96" s="261"/>
      <c r="D96" s="261"/>
      <c r="E96" s="261"/>
      <c r="F96" s="261"/>
      <c r="G96" s="261"/>
      <c r="H96" s="261"/>
      <c r="I96" s="261"/>
      <c r="J96" s="261"/>
      <c r="K96" s="262"/>
    </row>
    <row r="97" spans="2:11" ht="18.75" customHeight="1">
      <c r="B97" s="263"/>
      <c r="C97" s="264"/>
      <c r="D97" s="264"/>
      <c r="E97" s="264"/>
      <c r="F97" s="264"/>
      <c r="G97" s="264"/>
      <c r="H97" s="264"/>
      <c r="I97" s="264"/>
      <c r="J97" s="264"/>
      <c r="K97" s="263"/>
    </row>
    <row r="98" spans="2:11" ht="18.75" customHeight="1">
      <c r="B98" s="243"/>
      <c r="C98" s="243"/>
      <c r="D98" s="243"/>
      <c r="E98" s="243"/>
      <c r="F98" s="243"/>
      <c r="G98" s="243"/>
      <c r="H98" s="243"/>
      <c r="I98" s="243"/>
      <c r="J98" s="243"/>
      <c r="K98" s="243"/>
    </row>
    <row r="99" spans="2:11" ht="7.5" customHeight="1">
      <c r="B99" s="244"/>
      <c r="C99" s="245"/>
      <c r="D99" s="245"/>
      <c r="E99" s="245"/>
      <c r="F99" s="245"/>
      <c r="G99" s="245"/>
      <c r="H99" s="245"/>
      <c r="I99" s="245"/>
      <c r="J99" s="245"/>
      <c r="K99" s="246"/>
    </row>
    <row r="100" spans="2:11" ht="45" customHeight="1">
      <c r="B100" s="247"/>
      <c r="C100" s="485" t="s">
        <v>710</v>
      </c>
      <c r="D100" s="485"/>
      <c r="E100" s="485"/>
      <c r="F100" s="485"/>
      <c r="G100" s="485"/>
      <c r="H100" s="485"/>
      <c r="I100" s="485"/>
      <c r="J100" s="485"/>
      <c r="K100" s="248"/>
    </row>
    <row r="101" spans="2:11" ht="17.25" customHeight="1">
      <c r="B101" s="247"/>
      <c r="C101" s="249" t="s">
        <v>666</v>
      </c>
      <c r="D101" s="249"/>
      <c r="E101" s="249"/>
      <c r="F101" s="249" t="s">
        <v>667</v>
      </c>
      <c r="G101" s="250"/>
      <c r="H101" s="249" t="s">
        <v>116</v>
      </c>
      <c r="I101" s="249" t="s">
        <v>59</v>
      </c>
      <c r="J101" s="249" t="s">
        <v>668</v>
      </c>
      <c r="K101" s="248"/>
    </row>
    <row r="102" spans="2:11" ht="17.25" customHeight="1">
      <c r="B102" s="247"/>
      <c r="C102" s="251" t="s">
        <v>669</v>
      </c>
      <c r="D102" s="251"/>
      <c r="E102" s="251"/>
      <c r="F102" s="252" t="s">
        <v>670</v>
      </c>
      <c r="G102" s="253"/>
      <c r="H102" s="251"/>
      <c r="I102" s="251"/>
      <c r="J102" s="251" t="s">
        <v>671</v>
      </c>
      <c r="K102" s="248"/>
    </row>
    <row r="103" spans="2:11" ht="5.25" customHeight="1">
      <c r="B103" s="247"/>
      <c r="C103" s="249"/>
      <c r="D103" s="249"/>
      <c r="E103" s="249"/>
      <c r="F103" s="249"/>
      <c r="G103" s="265"/>
      <c r="H103" s="249"/>
      <c r="I103" s="249"/>
      <c r="J103" s="249"/>
      <c r="K103" s="248"/>
    </row>
    <row r="104" spans="2:11" ht="15" customHeight="1">
      <c r="B104" s="247"/>
      <c r="C104" s="237" t="s">
        <v>55</v>
      </c>
      <c r="D104" s="254"/>
      <c r="E104" s="254"/>
      <c r="F104" s="256" t="s">
        <v>672</v>
      </c>
      <c r="G104" s="265"/>
      <c r="H104" s="237" t="s">
        <v>711</v>
      </c>
      <c r="I104" s="237" t="s">
        <v>674</v>
      </c>
      <c r="J104" s="237">
        <v>20</v>
      </c>
      <c r="K104" s="248"/>
    </row>
    <row r="105" spans="2:11" ht="15" customHeight="1">
      <c r="B105" s="247"/>
      <c r="C105" s="237" t="s">
        <v>675</v>
      </c>
      <c r="D105" s="237"/>
      <c r="E105" s="237"/>
      <c r="F105" s="256" t="s">
        <v>672</v>
      </c>
      <c r="G105" s="237"/>
      <c r="H105" s="237" t="s">
        <v>711</v>
      </c>
      <c r="I105" s="237" t="s">
        <v>674</v>
      </c>
      <c r="J105" s="237">
        <v>120</v>
      </c>
      <c r="K105" s="248"/>
    </row>
    <row r="106" spans="2:11" ht="15" customHeight="1">
      <c r="B106" s="257"/>
      <c r="C106" s="237" t="s">
        <v>677</v>
      </c>
      <c r="D106" s="237"/>
      <c r="E106" s="237"/>
      <c r="F106" s="256" t="s">
        <v>678</v>
      </c>
      <c r="G106" s="237"/>
      <c r="H106" s="237" t="s">
        <v>711</v>
      </c>
      <c r="I106" s="237" t="s">
        <v>674</v>
      </c>
      <c r="J106" s="237">
        <v>50</v>
      </c>
      <c r="K106" s="248"/>
    </row>
    <row r="107" spans="2:11" ht="15" customHeight="1">
      <c r="B107" s="257"/>
      <c r="C107" s="237" t="s">
        <v>680</v>
      </c>
      <c r="D107" s="237"/>
      <c r="E107" s="237"/>
      <c r="F107" s="256" t="s">
        <v>672</v>
      </c>
      <c r="G107" s="237"/>
      <c r="H107" s="237" t="s">
        <v>711</v>
      </c>
      <c r="I107" s="237" t="s">
        <v>682</v>
      </c>
      <c r="J107" s="237"/>
      <c r="K107" s="248"/>
    </row>
    <row r="108" spans="2:11" ht="15" customHeight="1">
      <c r="B108" s="257"/>
      <c r="C108" s="237" t="s">
        <v>691</v>
      </c>
      <c r="D108" s="237"/>
      <c r="E108" s="237"/>
      <c r="F108" s="256" t="s">
        <v>678</v>
      </c>
      <c r="G108" s="237"/>
      <c r="H108" s="237" t="s">
        <v>711</v>
      </c>
      <c r="I108" s="237" t="s">
        <v>674</v>
      </c>
      <c r="J108" s="237">
        <v>50</v>
      </c>
      <c r="K108" s="248"/>
    </row>
    <row r="109" spans="2:11" ht="15" customHeight="1">
      <c r="B109" s="257"/>
      <c r="C109" s="237" t="s">
        <v>699</v>
      </c>
      <c r="D109" s="237"/>
      <c r="E109" s="237"/>
      <c r="F109" s="256" t="s">
        <v>678</v>
      </c>
      <c r="G109" s="237"/>
      <c r="H109" s="237" t="s">
        <v>711</v>
      </c>
      <c r="I109" s="237" t="s">
        <v>674</v>
      </c>
      <c r="J109" s="237">
        <v>50</v>
      </c>
      <c r="K109" s="248"/>
    </row>
    <row r="110" spans="2:11" ht="15" customHeight="1">
      <c r="B110" s="257"/>
      <c r="C110" s="237" t="s">
        <v>697</v>
      </c>
      <c r="D110" s="237"/>
      <c r="E110" s="237"/>
      <c r="F110" s="256" t="s">
        <v>678</v>
      </c>
      <c r="G110" s="237"/>
      <c r="H110" s="237" t="s">
        <v>711</v>
      </c>
      <c r="I110" s="237" t="s">
        <v>674</v>
      </c>
      <c r="J110" s="237">
        <v>50</v>
      </c>
      <c r="K110" s="248"/>
    </row>
    <row r="111" spans="2:11" ht="15" customHeight="1">
      <c r="B111" s="257"/>
      <c r="C111" s="237" t="s">
        <v>55</v>
      </c>
      <c r="D111" s="237"/>
      <c r="E111" s="237"/>
      <c r="F111" s="256" t="s">
        <v>672</v>
      </c>
      <c r="G111" s="237"/>
      <c r="H111" s="237" t="s">
        <v>712</v>
      </c>
      <c r="I111" s="237" t="s">
        <v>674</v>
      </c>
      <c r="J111" s="237">
        <v>20</v>
      </c>
      <c r="K111" s="248"/>
    </row>
    <row r="112" spans="2:11" ht="15" customHeight="1">
      <c r="B112" s="257"/>
      <c r="C112" s="237" t="s">
        <v>713</v>
      </c>
      <c r="D112" s="237"/>
      <c r="E112" s="237"/>
      <c r="F112" s="256" t="s">
        <v>672</v>
      </c>
      <c r="G112" s="237"/>
      <c r="H112" s="237" t="s">
        <v>714</v>
      </c>
      <c r="I112" s="237" t="s">
        <v>674</v>
      </c>
      <c r="J112" s="237">
        <v>120</v>
      </c>
      <c r="K112" s="248"/>
    </row>
    <row r="113" spans="2:11" ht="15" customHeight="1">
      <c r="B113" s="257"/>
      <c r="C113" s="237" t="s">
        <v>40</v>
      </c>
      <c r="D113" s="237"/>
      <c r="E113" s="237"/>
      <c r="F113" s="256" t="s">
        <v>672</v>
      </c>
      <c r="G113" s="237"/>
      <c r="H113" s="237" t="s">
        <v>715</v>
      </c>
      <c r="I113" s="237" t="s">
        <v>706</v>
      </c>
      <c r="J113" s="237"/>
      <c r="K113" s="248"/>
    </row>
    <row r="114" spans="2:11" ht="15" customHeight="1">
      <c r="B114" s="257"/>
      <c r="C114" s="237" t="s">
        <v>50</v>
      </c>
      <c r="D114" s="237"/>
      <c r="E114" s="237"/>
      <c r="F114" s="256" t="s">
        <v>672</v>
      </c>
      <c r="G114" s="237"/>
      <c r="H114" s="237" t="s">
        <v>716</v>
      </c>
      <c r="I114" s="237" t="s">
        <v>706</v>
      </c>
      <c r="J114" s="237"/>
      <c r="K114" s="248"/>
    </row>
    <row r="115" spans="2:11" ht="15" customHeight="1">
      <c r="B115" s="257"/>
      <c r="C115" s="237" t="s">
        <v>59</v>
      </c>
      <c r="D115" s="237"/>
      <c r="E115" s="237"/>
      <c r="F115" s="256" t="s">
        <v>672</v>
      </c>
      <c r="G115" s="237"/>
      <c r="H115" s="237" t="s">
        <v>717</v>
      </c>
      <c r="I115" s="237" t="s">
        <v>718</v>
      </c>
      <c r="J115" s="237"/>
      <c r="K115" s="248"/>
    </row>
    <row r="116" spans="2:11" ht="15" customHeight="1">
      <c r="B116" s="260"/>
      <c r="C116" s="266"/>
      <c r="D116" s="266"/>
      <c r="E116" s="266"/>
      <c r="F116" s="266"/>
      <c r="G116" s="266"/>
      <c r="H116" s="266"/>
      <c r="I116" s="266"/>
      <c r="J116" s="266"/>
      <c r="K116" s="262"/>
    </row>
    <row r="117" spans="2:11" ht="18.75" customHeight="1">
      <c r="B117" s="267"/>
      <c r="C117" s="233"/>
      <c r="D117" s="233"/>
      <c r="E117" s="233"/>
      <c r="F117" s="268"/>
      <c r="G117" s="233"/>
      <c r="H117" s="233"/>
      <c r="I117" s="233"/>
      <c r="J117" s="233"/>
      <c r="K117" s="267"/>
    </row>
    <row r="118" spans="2:11" ht="18.75" customHeight="1"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</row>
    <row r="119" spans="2:11" ht="7.5" customHeight="1">
      <c r="B119" s="269"/>
      <c r="C119" s="270"/>
      <c r="D119" s="270"/>
      <c r="E119" s="270"/>
      <c r="F119" s="270"/>
      <c r="G119" s="270"/>
      <c r="H119" s="270"/>
      <c r="I119" s="270"/>
      <c r="J119" s="270"/>
      <c r="K119" s="271"/>
    </row>
    <row r="120" spans="2:11" ht="45" customHeight="1">
      <c r="B120" s="272"/>
      <c r="C120" s="480" t="s">
        <v>719</v>
      </c>
      <c r="D120" s="480"/>
      <c r="E120" s="480"/>
      <c r="F120" s="480"/>
      <c r="G120" s="480"/>
      <c r="H120" s="480"/>
      <c r="I120" s="480"/>
      <c r="J120" s="480"/>
      <c r="K120" s="273"/>
    </row>
    <row r="121" spans="2:11" ht="17.25" customHeight="1">
      <c r="B121" s="274"/>
      <c r="C121" s="249" t="s">
        <v>666</v>
      </c>
      <c r="D121" s="249"/>
      <c r="E121" s="249"/>
      <c r="F121" s="249" t="s">
        <v>667</v>
      </c>
      <c r="G121" s="250"/>
      <c r="H121" s="249" t="s">
        <v>116</v>
      </c>
      <c r="I121" s="249" t="s">
        <v>59</v>
      </c>
      <c r="J121" s="249" t="s">
        <v>668</v>
      </c>
      <c r="K121" s="275"/>
    </row>
    <row r="122" spans="2:11" ht="17.25" customHeight="1">
      <c r="B122" s="274"/>
      <c r="C122" s="251" t="s">
        <v>669</v>
      </c>
      <c r="D122" s="251"/>
      <c r="E122" s="251"/>
      <c r="F122" s="252" t="s">
        <v>670</v>
      </c>
      <c r="G122" s="253"/>
      <c r="H122" s="251"/>
      <c r="I122" s="251"/>
      <c r="J122" s="251" t="s">
        <v>671</v>
      </c>
      <c r="K122" s="275"/>
    </row>
    <row r="123" spans="2:11" ht="5.25" customHeight="1">
      <c r="B123" s="276"/>
      <c r="C123" s="254"/>
      <c r="D123" s="254"/>
      <c r="E123" s="254"/>
      <c r="F123" s="254"/>
      <c r="G123" s="237"/>
      <c r="H123" s="254"/>
      <c r="I123" s="254"/>
      <c r="J123" s="254"/>
      <c r="K123" s="277"/>
    </row>
    <row r="124" spans="2:11" ht="15" customHeight="1">
      <c r="B124" s="276"/>
      <c r="C124" s="237" t="s">
        <v>675</v>
      </c>
      <c r="D124" s="254"/>
      <c r="E124" s="254"/>
      <c r="F124" s="256" t="s">
        <v>672</v>
      </c>
      <c r="G124" s="237"/>
      <c r="H124" s="237" t="s">
        <v>711</v>
      </c>
      <c r="I124" s="237" t="s">
        <v>674</v>
      </c>
      <c r="J124" s="237">
        <v>120</v>
      </c>
      <c r="K124" s="278"/>
    </row>
    <row r="125" spans="2:11" ht="15" customHeight="1">
      <c r="B125" s="276"/>
      <c r="C125" s="237" t="s">
        <v>720</v>
      </c>
      <c r="D125" s="237"/>
      <c r="E125" s="237"/>
      <c r="F125" s="256" t="s">
        <v>672</v>
      </c>
      <c r="G125" s="237"/>
      <c r="H125" s="237" t="s">
        <v>721</v>
      </c>
      <c r="I125" s="237" t="s">
        <v>674</v>
      </c>
      <c r="J125" s="237" t="s">
        <v>722</v>
      </c>
      <c r="K125" s="278"/>
    </row>
    <row r="126" spans="2:11" ht="15" customHeight="1">
      <c r="B126" s="276"/>
      <c r="C126" s="237" t="s">
        <v>621</v>
      </c>
      <c r="D126" s="237"/>
      <c r="E126" s="237"/>
      <c r="F126" s="256" t="s">
        <v>672</v>
      </c>
      <c r="G126" s="237"/>
      <c r="H126" s="237" t="s">
        <v>723</v>
      </c>
      <c r="I126" s="237" t="s">
        <v>674</v>
      </c>
      <c r="J126" s="237" t="s">
        <v>722</v>
      </c>
      <c r="K126" s="278"/>
    </row>
    <row r="127" spans="2:11" ht="15" customHeight="1">
      <c r="B127" s="276"/>
      <c r="C127" s="237" t="s">
        <v>683</v>
      </c>
      <c r="D127" s="237"/>
      <c r="E127" s="237"/>
      <c r="F127" s="256" t="s">
        <v>678</v>
      </c>
      <c r="G127" s="237"/>
      <c r="H127" s="237" t="s">
        <v>684</v>
      </c>
      <c r="I127" s="237" t="s">
        <v>674</v>
      </c>
      <c r="J127" s="237">
        <v>15</v>
      </c>
      <c r="K127" s="278"/>
    </row>
    <row r="128" spans="2:11" ht="15" customHeight="1">
      <c r="B128" s="276"/>
      <c r="C128" s="258" t="s">
        <v>685</v>
      </c>
      <c r="D128" s="258"/>
      <c r="E128" s="258"/>
      <c r="F128" s="259" t="s">
        <v>678</v>
      </c>
      <c r="G128" s="258"/>
      <c r="H128" s="258" t="s">
        <v>686</v>
      </c>
      <c r="I128" s="258" t="s">
        <v>674</v>
      </c>
      <c r="J128" s="258">
        <v>15</v>
      </c>
      <c r="K128" s="278"/>
    </row>
    <row r="129" spans="2:11" ht="15" customHeight="1">
      <c r="B129" s="276"/>
      <c r="C129" s="258" t="s">
        <v>687</v>
      </c>
      <c r="D129" s="258"/>
      <c r="E129" s="258"/>
      <c r="F129" s="259" t="s">
        <v>678</v>
      </c>
      <c r="G129" s="258"/>
      <c r="H129" s="258" t="s">
        <v>688</v>
      </c>
      <c r="I129" s="258" t="s">
        <v>674</v>
      </c>
      <c r="J129" s="258">
        <v>20</v>
      </c>
      <c r="K129" s="278"/>
    </row>
    <row r="130" spans="2:11" ht="15" customHeight="1">
      <c r="B130" s="276"/>
      <c r="C130" s="258" t="s">
        <v>689</v>
      </c>
      <c r="D130" s="258"/>
      <c r="E130" s="258"/>
      <c r="F130" s="259" t="s">
        <v>678</v>
      </c>
      <c r="G130" s="258"/>
      <c r="H130" s="258" t="s">
        <v>690</v>
      </c>
      <c r="I130" s="258" t="s">
        <v>674</v>
      </c>
      <c r="J130" s="258">
        <v>20</v>
      </c>
      <c r="K130" s="278"/>
    </row>
    <row r="131" spans="2:11" ht="15" customHeight="1">
      <c r="B131" s="276"/>
      <c r="C131" s="237" t="s">
        <v>677</v>
      </c>
      <c r="D131" s="237"/>
      <c r="E131" s="237"/>
      <c r="F131" s="256" t="s">
        <v>678</v>
      </c>
      <c r="G131" s="237"/>
      <c r="H131" s="237" t="s">
        <v>711</v>
      </c>
      <c r="I131" s="237" t="s">
        <v>674</v>
      </c>
      <c r="J131" s="237">
        <v>50</v>
      </c>
      <c r="K131" s="278"/>
    </row>
    <row r="132" spans="2:11" ht="15" customHeight="1">
      <c r="B132" s="276"/>
      <c r="C132" s="237" t="s">
        <v>691</v>
      </c>
      <c r="D132" s="237"/>
      <c r="E132" s="237"/>
      <c r="F132" s="256" t="s">
        <v>678</v>
      </c>
      <c r="G132" s="237"/>
      <c r="H132" s="237" t="s">
        <v>711</v>
      </c>
      <c r="I132" s="237" t="s">
        <v>674</v>
      </c>
      <c r="J132" s="237">
        <v>50</v>
      </c>
      <c r="K132" s="278"/>
    </row>
    <row r="133" spans="2:11" ht="15" customHeight="1">
      <c r="B133" s="276"/>
      <c r="C133" s="237" t="s">
        <v>697</v>
      </c>
      <c r="D133" s="237"/>
      <c r="E133" s="237"/>
      <c r="F133" s="256" t="s">
        <v>678</v>
      </c>
      <c r="G133" s="237"/>
      <c r="H133" s="237" t="s">
        <v>711</v>
      </c>
      <c r="I133" s="237" t="s">
        <v>674</v>
      </c>
      <c r="J133" s="237">
        <v>50</v>
      </c>
      <c r="K133" s="278"/>
    </row>
    <row r="134" spans="2:11" ht="15" customHeight="1">
      <c r="B134" s="276"/>
      <c r="C134" s="237" t="s">
        <v>699</v>
      </c>
      <c r="D134" s="237"/>
      <c r="E134" s="237"/>
      <c r="F134" s="256" t="s">
        <v>678</v>
      </c>
      <c r="G134" s="237"/>
      <c r="H134" s="237" t="s">
        <v>711</v>
      </c>
      <c r="I134" s="237" t="s">
        <v>674</v>
      </c>
      <c r="J134" s="237">
        <v>50</v>
      </c>
      <c r="K134" s="278"/>
    </row>
    <row r="135" spans="2:11" ht="15" customHeight="1">
      <c r="B135" s="276"/>
      <c r="C135" s="237" t="s">
        <v>121</v>
      </c>
      <c r="D135" s="237"/>
      <c r="E135" s="237"/>
      <c r="F135" s="256" t="s">
        <v>678</v>
      </c>
      <c r="G135" s="237"/>
      <c r="H135" s="237" t="s">
        <v>724</v>
      </c>
      <c r="I135" s="237" t="s">
        <v>674</v>
      </c>
      <c r="J135" s="237">
        <v>255</v>
      </c>
      <c r="K135" s="278"/>
    </row>
    <row r="136" spans="2:11" ht="15" customHeight="1">
      <c r="B136" s="276"/>
      <c r="C136" s="237" t="s">
        <v>701</v>
      </c>
      <c r="D136" s="237"/>
      <c r="E136" s="237"/>
      <c r="F136" s="256" t="s">
        <v>672</v>
      </c>
      <c r="G136" s="237"/>
      <c r="H136" s="237" t="s">
        <v>725</v>
      </c>
      <c r="I136" s="237" t="s">
        <v>703</v>
      </c>
      <c r="J136" s="237"/>
      <c r="K136" s="278"/>
    </row>
    <row r="137" spans="2:11" ht="15" customHeight="1">
      <c r="B137" s="276"/>
      <c r="C137" s="237" t="s">
        <v>704</v>
      </c>
      <c r="D137" s="237"/>
      <c r="E137" s="237"/>
      <c r="F137" s="256" t="s">
        <v>672</v>
      </c>
      <c r="G137" s="237"/>
      <c r="H137" s="237" t="s">
        <v>726</v>
      </c>
      <c r="I137" s="237" t="s">
        <v>706</v>
      </c>
      <c r="J137" s="237"/>
      <c r="K137" s="278"/>
    </row>
    <row r="138" spans="2:11" ht="15" customHeight="1">
      <c r="B138" s="276"/>
      <c r="C138" s="237" t="s">
        <v>707</v>
      </c>
      <c r="D138" s="237"/>
      <c r="E138" s="237"/>
      <c r="F138" s="256" t="s">
        <v>672</v>
      </c>
      <c r="G138" s="237"/>
      <c r="H138" s="237" t="s">
        <v>707</v>
      </c>
      <c r="I138" s="237" t="s">
        <v>706</v>
      </c>
      <c r="J138" s="237"/>
      <c r="K138" s="278"/>
    </row>
    <row r="139" spans="2:11" ht="15" customHeight="1">
      <c r="B139" s="276"/>
      <c r="C139" s="237" t="s">
        <v>40</v>
      </c>
      <c r="D139" s="237"/>
      <c r="E139" s="237"/>
      <c r="F139" s="256" t="s">
        <v>672</v>
      </c>
      <c r="G139" s="237"/>
      <c r="H139" s="237" t="s">
        <v>727</v>
      </c>
      <c r="I139" s="237" t="s">
        <v>706</v>
      </c>
      <c r="J139" s="237"/>
      <c r="K139" s="278"/>
    </row>
    <row r="140" spans="2:11" ht="15" customHeight="1">
      <c r="B140" s="276"/>
      <c r="C140" s="237" t="s">
        <v>728</v>
      </c>
      <c r="D140" s="237"/>
      <c r="E140" s="237"/>
      <c r="F140" s="256" t="s">
        <v>672</v>
      </c>
      <c r="G140" s="237"/>
      <c r="H140" s="237" t="s">
        <v>729</v>
      </c>
      <c r="I140" s="237" t="s">
        <v>706</v>
      </c>
      <c r="J140" s="237"/>
      <c r="K140" s="278"/>
    </row>
    <row r="141" spans="2:11" ht="15" customHeight="1">
      <c r="B141" s="279"/>
      <c r="C141" s="280"/>
      <c r="D141" s="280"/>
      <c r="E141" s="280"/>
      <c r="F141" s="280"/>
      <c r="G141" s="280"/>
      <c r="H141" s="280"/>
      <c r="I141" s="280"/>
      <c r="J141" s="280"/>
      <c r="K141" s="281"/>
    </row>
    <row r="142" spans="2:11" ht="18.75" customHeight="1">
      <c r="B142" s="233"/>
      <c r="C142" s="233"/>
      <c r="D142" s="233"/>
      <c r="E142" s="233"/>
      <c r="F142" s="268"/>
      <c r="G142" s="233"/>
      <c r="H142" s="233"/>
      <c r="I142" s="233"/>
      <c r="J142" s="233"/>
      <c r="K142" s="233"/>
    </row>
    <row r="143" spans="2:11" ht="18.75" customHeight="1">
      <c r="B143" s="243"/>
      <c r="C143" s="243"/>
      <c r="D143" s="243"/>
      <c r="E143" s="243"/>
      <c r="F143" s="243"/>
      <c r="G143" s="243"/>
      <c r="H143" s="243"/>
      <c r="I143" s="243"/>
      <c r="J143" s="243"/>
      <c r="K143" s="243"/>
    </row>
    <row r="144" spans="2:11" ht="7.5" customHeight="1">
      <c r="B144" s="244"/>
      <c r="C144" s="245"/>
      <c r="D144" s="245"/>
      <c r="E144" s="245"/>
      <c r="F144" s="245"/>
      <c r="G144" s="245"/>
      <c r="H144" s="245"/>
      <c r="I144" s="245"/>
      <c r="J144" s="245"/>
      <c r="K144" s="246"/>
    </row>
    <row r="145" spans="2:11" ht="45" customHeight="1">
      <c r="B145" s="247"/>
      <c r="C145" s="485" t="s">
        <v>730</v>
      </c>
      <c r="D145" s="485"/>
      <c r="E145" s="485"/>
      <c r="F145" s="485"/>
      <c r="G145" s="485"/>
      <c r="H145" s="485"/>
      <c r="I145" s="485"/>
      <c r="J145" s="485"/>
      <c r="K145" s="248"/>
    </row>
    <row r="146" spans="2:11" ht="17.25" customHeight="1">
      <c r="B146" s="247"/>
      <c r="C146" s="249" t="s">
        <v>666</v>
      </c>
      <c r="D146" s="249"/>
      <c r="E146" s="249"/>
      <c r="F146" s="249" t="s">
        <v>667</v>
      </c>
      <c r="G146" s="250"/>
      <c r="H146" s="249" t="s">
        <v>116</v>
      </c>
      <c r="I146" s="249" t="s">
        <v>59</v>
      </c>
      <c r="J146" s="249" t="s">
        <v>668</v>
      </c>
      <c r="K146" s="248"/>
    </row>
    <row r="147" spans="2:11" ht="17.25" customHeight="1">
      <c r="B147" s="247"/>
      <c r="C147" s="251" t="s">
        <v>669</v>
      </c>
      <c r="D147" s="251"/>
      <c r="E147" s="251"/>
      <c r="F147" s="252" t="s">
        <v>670</v>
      </c>
      <c r="G147" s="253"/>
      <c r="H147" s="251"/>
      <c r="I147" s="251"/>
      <c r="J147" s="251" t="s">
        <v>671</v>
      </c>
      <c r="K147" s="248"/>
    </row>
    <row r="148" spans="2:11" ht="5.25" customHeight="1">
      <c r="B148" s="257"/>
      <c r="C148" s="254"/>
      <c r="D148" s="254"/>
      <c r="E148" s="254"/>
      <c r="F148" s="254"/>
      <c r="G148" s="255"/>
      <c r="H148" s="254"/>
      <c r="I148" s="254"/>
      <c r="J148" s="254"/>
      <c r="K148" s="278"/>
    </row>
    <row r="149" spans="2:11" ht="15" customHeight="1">
      <c r="B149" s="257"/>
      <c r="C149" s="282" t="s">
        <v>675</v>
      </c>
      <c r="D149" s="237"/>
      <c r="E149" s="237"/>
      <c r="F149" s="283" t="s">
        <v>672</v>
      </c>
      <c r="G149" s="237"/>
      <c r="H149" s="282" t="s">
        <v>711</v>
      </c>
      <c r="I149" s="282" t="s">
        <v>674</v>
      </c>
      <c r="J149" s="282">
        <v>120</v>
      </c>
      <c r="K149" s="278"/>
    </row>
    <row r="150" spans="2:11" ht="15" customHeight="1">
      <c r="B150" s="257"/>
      <c r="C150" s="282" t="s">
        <v>720</v>
      </c>
      <c r="D150" s="237"/>
      <c r="E150" s="237"/>
      <c r="F150" s="283" t="s">
        <v>672</v>
      </c>
      <c r="G150" s="237"/>
      <c r="H150" s="282" t="s">
        <v>731</v>
      </c>
      <c r="I150" s="282" t="s">
        <v>674</v>
      </c>
      <c r="J150" s="282" t="s">
        <v>722</v>
      </c>
      <c r="K150" s="278"/>
    </row>
    <row r="151" spans="2:11" ht="15" customHeight="1">
      <c r="B151" s="257"/>
      <c r="C151" s="282" t="s">
        <v>621</v>
      </c>
      <c r="D151" s="237"/>
      <c r="E151" s="237"/>
      <c r="F151" s="283" t="s">
        <v>672</v>
      </c>
      <c r="G151" s="237"/>
      <c r="H151" s="282" t="s">
        <v>732</v>
      </c>
      <c r="I151" s="282" t="s">
        <v>674</v>
      </c>
      <c r="J151" s="282" t="s">
        <v>722</v>
      </c>
      <c r="K151" s="278"/>
    </row>
    <row r="152" spans="2:11" ht="15" customHeight="1">
      <c r="B152" s="257"/>
      <c r="C152" s="282" t="s">
        <v>677</v>
      </c>
      <c r="D152" s="237"/>
      <c r="E152" s="237"/>
      <c r="F152" s="283" t="s">
        <v>678</v>
      </c>
      <c r="G152" s="237"/>
      <c r="H152" s="282" t="s">
        <v>711</v>
      </c>
      <c r="I152" s="282" t="s">
        <v>674</v>
      </c>
      <c r="J152" s="282">
        <v>50</v>
      </c>
      <c r="K152" s="278"/>
    </row>
    <row r="153" spans="2:11" ht="15" customHeight="1">
      <c r="B153" s="257"/>
      <c r="C153" s="282" t="s">
        <v>680</v>
      </c>
      <c r="D153" s="237"/>
      <c r="E153" s="237"/>
      <c r="F153" s="283" t="s">
        <v>672</v>
      </c>
      <c r="G153" s="237"/>
      <c r="H153" s="282" t="s">
        <v>711</v>
      </c>
      <c r="I153" s="282" t="s">
        <v>682</v>
      </c>
      <c r="J153" s="282"/>
      <c r="K153" s="278"/>
    </row>
    <row r="154" spans="2:11" ht="15" customHeight="1">
      <c r="B154" s="257"/>
      <c r="C154" s="282" t="s">
        <v>691</v>
      </c>
      <c r="D154" s="237"/>
      <c r="E154" s="237"/>
      <c r="F154" s="283" t="s">
        <v>678</v>
      </c>
      <c r="G154" s="237"/>
      <c r="H154" s="282" t="s">
        <v>711</v>
      </c>
      <c r="I154" s="282" t="s">
        <v>674</v>
      </c>
      <c r="J154" s="282">
        <v>50</v>
      </c>
      <c r="K154" s="278"/>
    </row>
    <row r="155" spans="2:11" ht="15" customHeight="1">
      <c r="B155" s="257"/>
      <c r="C155" s="282" t="s">
        <v>699</v>
      </c>
      <c r="D155" s="237"/>
      <c r="E155" s="237"/>
      <c r="F155" s="283" t="s">
        <v>678</v>
      </c>
      <c r="G155" s="237"/>
      <c r="H155" s="282" t="s">
        <v>711</v>
      </c>
      <c r="I155" s="282" t="s">
        <v>674</v>
      </c>
      <c r="J155" s="282">
        <v>50</v>
      </c>
      <c r="K155" s="278"/>
    </row>
    <row r="156" spans="2:11" ht="15" customHeight="1">
      <c r="B156" s="257"/>
      <c r="C156" s="282" t="s">
        <v>697</v>
      </c>
      <c r="D156" s="237"/>
      <c r="E156" s="237"/>
      <c r="F156" s="283" t="s">
        <v>678</v>
      </c>
      <c r="G156" s="237"/>
      <c r="H156" s="282" t="s">
        <v>711</v>
      </c>
      <c r="I156" s="282" t="s">
        <v>674</v>
      </c>
      <c r="J156" s="282">
        <v>50</v>
      </c>
      <c r="K156" s="278"/>
    </row>
    <row r="157" spans="2:11" ht="15" customHeight="1">
      <c r="B157" s="257"/>
      <c r="C157" s="282" t="s">
        <v>92</v>
      </c>
      <c r="D157" s="237"/>
      <c r="E157" s="237"/>
      <c r="F157" s="283" t="s">
        <v>672</v>
      </c>
      <c r="G157" s="237"/>
      <c r="H157" s="282" t="s">
        <v>733</v>
      </c>
      <c r="I157" s="282" t="s">
        <v>674</v>
      </c>
      <c r="J157" s="282" t="s">
        <v>734</v>
      </c>
      <c r="K157" s="278"/>
    </row>
    <row r="158" spans="2:11" ht="15" customHeight="1">
      <c r="B158" s="257"/>
      <c r="C158" s="282" t="s">
        <v>735</v>
      </c>
      <c r="D158" s="237"/>
      <c r="E158" s="237"/>
      <c r="F158" s="283" t="s">
        <v>672</v>
      </c>
      <c r="G158" s="237"/>
      <c r="H158" s="282" t="s">
        <v>736</v>
      </c>
      <c r="I158" s="282" t="s">
        <v>706</v>
      </c>
      <c r="J158" s="282"/>
      <c r="K158" s="278"/>
    </row>
    <row r="159" spans="2:11" ht="15" customHeight="1">
      <c r="B159" s="284"/>
      <c r="C159" s="266"/>
      <c r="D159" s="266"/>
      <c r="E159" s="266"/>
      <c r="F159" s="266"/>
      <c r="G159" s="266"/>
      <c r="H159" s="266"/>
      <c r="I159" s="266"/>
      <c r="J159" s="266"/>
      <c r="K159" s="285"/>
    </row>
    <row r="160" spans="2:11" ht="18.75" customHeight="1">
      <c r="B160" s="233"/>
      <c r="C160" s="237"/>
      <c r="D160" s="237"/>
      <c r="E160" s="237"/>
      <c r="F160" s="256"/>
      <c r="G160" s="237"/>
      <c r="H160" s="237"/>
      <c r="I160" s="237"/>
      <c r="J160" s="237"/>
      <c r="K160" s="233"/>
    </row>
    <row r="161" spans="2:11" ht="18.75" customHeight="1"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</row>
    <row r="162" spans="2:11" ht="7.5" customHeight="1">
      <c r="B162" s="225"/>
      <c r="C162" s="226"/>
      <c r="D162" s="226"/>
      <c r="E162" s="226"/>
      <c r="F162" s="226"/>
      <c r="G162" s="226"/>
      <c r="H162" s="226"/>
      <c r="I162" s="226"/>
      <c r="J162" s="226"/>
      <c r="K162" s="227"/>
    </row>
    <row r="163" spans="2:11" ht="45" customHeight="1">
      <c r="B163" s="228"/>
      <c r="C163" s="480" t="s">
        <v>737</v>
      </c>
      <c r="D163" s="480"/>
      <c r="E163" s="480"/>
      <c r="F163" s="480"/>
      <c r="G163" s="480"/>
      <c r="H163" s="480"/>
      <c r="I163" s="480"/>
      <c r="J163" s="480"/>
      <c r="K163" s="229"/>
    </row>
    <row r="164" spans="2:11" ht="17.25" customHeight="1">
      <c r="B164" s="228"/>
      <c r="C164" s="249" t="s">
        <v>666</v>
      </c>
      <c r="D164" s="249"/>
      <c r="E164" s="249"/>
      <c r="F164" s="249" t="s">
        <v>667</v>
      </c>
      <c r="G164" s="286"/>
      <c r="H164" s="287" t="s">
        <v>116</v>
      </c>
      <c r="I164" s="287" t="s">
        <v>59</v>
      </c>
      <c r="J164" s="249" t="s">
        <v>668</v>
      </c>
      <c r="K164" s="229"/>
    </row>
    <row r="165" spans="2:11" ht="17.25" customHeight="1">
      <c r="B165" s="230"/>
      <c r="C165" s="251" t="s">
        <v>669</v>
      </c>
      <c r="D165" s="251"/>
      <c r="E165" s="251"/>
      <c r="F165" s="252" t="s">
        <v>670</v>
      </c>
      <c r="G165" s="288"/>
      <c r="H165" s="289"/>
      <c r="I165" s="289"/>
      <c r="J165" s="251" t="s">
        <v>671</v>
      </c>
      <c r="K165" s="231"/>
    </row>
    <row r="166" spans="2:11" ht="5.25" customHeight="1">
      <c r="B166" s="257"/>
      <c r="C166" s="254"/>
      <c r="D166" s="254"/>
      <c r="E166" s="254"/>
      <c r="F166" s="254"/>
      <c r="G166" s="255"/>
      <c r="H166" s="254"/>
      <c r="I166" s="254"/>
      <c r="J166" s="254"/>
      <c r="K166" s="278"/>
    </row>
    <row r="167" spans="2:11" ht="15" customHeight="1">
      <c r="B167" s="257"/>
      <c r="C167" s="237" t="s">
        <v>675</v>
      </c>
      <c r="D167" s="237"/>
      <c r="E167" s="237"/>
      <c r="F167" s="256" t="s">
        <v>672</v>
      </c>
      <c r="G167" s="237"/>
      <c r="H167" s="237" t="s">
        <v>711</v>
      </c>
      <c r="I167" s="237" t="s">
        <v>674</v>
      </c>
      <c r="J167" s="237">
        <v>120</v>
      </c>
      <c r="K167" s="278"/>
    </row>
    <row r="168" spans="2:11" ht="15" customHeight="1">
      <c r="B168" s="257"/>
      <c r="C168" s="237" t="s">
        <v>720</v>
      </c>
      <c r="D168" s="237"/>
      <c r="E168" s="237"/>
      <c r="F168" s="256" t="s">
        <v>672</v>
      </c>
      <c r="G168" s="237"/>
      <c r="H168" s="237" t="s">
        <v>721</v>
      </c>
      <c r="I168" s="237" t="s">
        <v>674</v>
      </c>
      <c r="J168" s="237" t="s">
        <v>722</v>
      </c>
      <c r="K168" s="278"/>
    </row>
    <row r="169" spans="2:11" ht="15" customHeight="1">
      <c r="B169" s="257"/>
      <c r="C169" s="237" t="s">
        <v>621</v>
      </c>
      <c r="D169" s="237"/>
      <c r="E169" s="237"/>
      <c r="F169" s="256" t="s">
        <v>672</v>
      </c>
      <c r="G169" s="237"/>
      <c r="H169" s="237" t="s">
        <v>738</v>
      </c>
      <c r="I169" s="237" t="s">
        <v>674</v>
      </c>
      <c r="J169" s="237" t="s">
        <v>722</v>
      </c>
      <c r="K169" s="278"/>
    </row>
    <row r="170" spans="2:11" ht="15" customHeight="1">
      <c r="B170" s="257"/>
      <c r="C170" s="237" t="s">
        <v>677</v>
      </c>
      <c r="D170" s="237"/>
      <c r="E170" s="237"/>
      <c r="F170" s="256" t="s">
        <v>678</v>
      </c>
      <c r="G170" s="237"/>
      <c r="H170" s="237" t="s">
        <v>738</v>
      </c>
      <c r="I170" s="237" t="s">
        <v>674</v>
      </c>
      <c r="J170" s="237">
        <v>50</v>
      </c>
      <c r="K170" s="278"/>
    </row>
    <row r="171" spans="2:11" ht="15" customHeight="1">
      <c r="B171" s="257"/>
      <c r="C171" s="237" t="s">
        <v>680</v>
      </c>
      <c r="D171" s="237"/>
      <c r="E171" s="237"/>
      <c r="F171" s="256" t="s">
        <v>672</v>
      </c>
      <c r="G171" s="237"/>
      <c r="H171" s="237" t="s">
        <v>738</v>
      </c>
      <c r="I171" s="237" t="s">
        <v>682</v>
      </c>
      <c r="J171" s="237"/>
      <c r="K171" s="278"/>
    </row>
    <row r="172" spans="2:11" ht="15" customHeight="1">
      <c r="B172" s="257"/>
      <c r="C172" s="237" t="s">
        <v>691</v>
      </c>
      <c r="D172" s="237"/>
      <c r="E172" s="237"/>
      <c r="F172" s="256" t="s">
        <v>678</v>
      </c>
      <c r="G172" s="237"/>
      <c r="H172" s="237" t="s">
        <v>738</v>
      </c>
      <c r="I172" s="237" t="s">
        <v>674</v>
      </c>
      <c r="J172" s="237">
        <v>50</v>
      </c>
      <c r="K172" s="278"/>
    </row>
    <row r="173" spans="2:11" ht="15" customHeight="1">
      <c r="B173" s="257"/>
      <c r="C173" s="237" t="s">
        <v>699</v>
      </c>
      <c r="D173" s="237"/>
      <c r="E173" s="237"/>
      <c r="F173" s="256" t="s">
        <v>678</v>
      </c>
      <c r="G173" s="237"/>
      <c r="H173" s="237" t="s">
        <v>738</v>
      </c>
      <c r="I173" s="237" t="s">
        <v>674</v>
      </c>
      <c r="J173" s="237">
        <v>50</v>
      </c>
      <c r="K173" s="278"/>
    </row>
    <row r="174" spans="2:11" ht="15" customHeight="1">
      <c r="B174" s="257"/>
      <c r="C174" s="237" t="s">
        <v>697</v>
      </c>
      <c r="D174" s="237"/>
      <c r="E174" s="237"/>
      <c r="F174" s="256" t="s">
        <v>678</v>
      </c>
      <c r="G174" s="237"/>
      <c r="H174" s="237" t="s">
        <v>738</v>
      </c>
      <c r="I174" s="237" t="s">
        <v>674</v>
      </c>
      <c r="J174" s="237">
        <v>50</v>
      </c>
      <c r="K174" s="278"/>
    </row>
    <row r="175" spans="2:11" ht="15" customHeight="1">
      <c r="B175" s="257"/>
      <c r="C175" s="237" t="s">
        <v>115</v>
      </c>
      <c r="D175" s="237"/>
      <c r="E175" s="237"/>
      <c r="F175" s="256" t="s">
        <v>672</v>
      </c>
      <c r="G175" s="237"/>
      <c r="H175" s="237" t="s">
        <v>739</v>
      </c>
      <c r="I175" s="237" t="s">
        <v>740</v>
      </c>
      <c r="J175" s="237"/>
      <c r="K175" s="278"/>
    </row>
    <row r="176" spans="2:11" ht="15" customHeight="1">
      <c r="B176" s="257"/>
      <c r="C176" s="237" t="s">
        <v>59</v>
      </c>
      <c r="D176" s="237"/>
      <c r="E176" s="237"/>
      <c r="F176" s="256" t="s">
        <v>672</v>
      </c>
      <c r="G176" s="237"/>
      <c r="H176" s="237" t="s">
        <v>741</v>
      </c>
      <c r="I176" s="237" t="s">
        <v>742</v>
      </c>
      <c r="J176" s="237">
        <v>1</v>
      </c>
      <c r="K176" s="278"/>
    </row>
    <row r="177" spans="2:11" ht="15" customHeight="1">
      <c r="B177" s="257"/>
      <c r="C177" s="237" t="s">
        <v>55</v>
      </c>
      <c r="D177" s="237"/>
      <c r="E177" s="237"/>
      <c r="F177" s="256" t="s">
        <v>672</v>
      </c>
      <c r="G177" s="237"/>
      <c r="H177" s="237" t="s">
        <v>743</v>
      </c>
      <c r="I177" s="237" t="s">
        <v>674</v>
      </c>
      <c r="J177" s="237">
        <v>20</v>
      </c>
      <c r="K177" s="278"/>
    </row>
    <row r="178" spans="2:11" ht="15" customHeight="1">
      <c r="B178" s="257"/>
      <c r="C178" s="237" t="s">
        <v>116</v>
      </c>
      <c r="D178" s="237"/>
      <c r="E178" s="237"/>
      <c r="F178" s="256" t="s">
        <v>672</v>
      </c>
      <c r="G178" s="237"/>
      <c r="H178" s="237" t="s">
        <v>744</v>
      </c>
      <c r="I178" s="237" t="s">
        <v>674</v>
      </c>
      <c r="J178" s="237">
        <v>255</v>
      </c>
      <c r="K178" s="278"/>
    </row>
    <row r="179" spans="2:11" ht="15" customHeight="1">
      <c r="B179" s="257"/>
      <c r="C179" s="237" t="s">
        <v>117</v>
      </c>
      <c r="D179" s="237"/>
      <c r="E179" s="237"/>
      <c r="F179" s="256" t="s">
        <v>672</v>
      </c>
      <c r="G179" s="237"/>
      <c r="H179" s="237" t="s">
        <v>637</v>
      </c>
      <c r="I179" s="237" t="s">
        <v>674</v>
      </c>
      <c r="J179" s="237">
        <v>10</v>
      </c>
      <c r="K179" s="278"/>
    </row>
    <row r="180" spans="2:11" ht="15" customHeight="1">
      <c r="B180" s="257"/>
      <c r="C180" s="237" t="s">
        <v>118</v>
      </c>
      <c r="D180" s="237"/>
      <c r="E180" s="237"/>
      <c r="F180" s="256" t="s">
        <v>672</v>
      </c>
      <c r="G180" s="237"/>
      <c r="H180" s="237" t="s">
        <v>745</v>
      </c>
      <c r="I180" s="237" t="s">
        <v>706</v>
      </c>
      <c r="J180" s="237"/>
      <c r="K180" s="278"/>
    </row>
    <row r="181" spans="2:11" ht="15" customHeight="1">
      <c r="B181" s="257"/>
      <c r="C181" s="237" t="s">
        <v>746</v>
      </c>
      <c r="D181" s="237"/>
      <c r="E181" s="237"/>
      <c r="F181" s="256" t="s">
        <v>672</v>
      </c>
      <c r="G181" s="237"/>
      <c r="H181" s="237" t="s">
        <v>747</v>
      </c>
      <c r="I181" s="237" t="s">
        <v>706</v>
      </c>
      <c r="J181" s="237"/>
      <c r="K181" s="278"/>
    </row>
    <row r="182" spans="2:11" ht="15" customHeight="1">
      <c r="B182" s="257"/>
      <c r="C182" s="237" t="s">
        <v>735</v>
      </c>
      <c r="D182" s="237"/>
      <c r="E182" s="237"/>
      <c r="F182" s="256" t="s">
        <v>672</v>
      </c>
      <c r="G182" s="237"/>
      <c r="H182" s="237" t="s">
        <v>748</v>
      </c>
      <c r="I182" s="237" t="s">
        <v>706</v>
      </c>
      <c r="J182" s="237"/>
      <c r="K182" s="278"/>
    </row>
    <row r="183" spans="2:11" ht="15" customHeight="1">
      <c r="B183" s="257"/>
      <c r="C183" s="237" t="s">
        <v>120</v>
      </c>
      <c r="D183" s="237"/>
      <c r="E183" s="237"/>
      <c r="F183" s="256" t="s">
        <v>678</v>
      </c>
      <c r="G183" s="237"/>
      <c r="H183" s="237" t="s">
        <v>749</v>
      </c>
      <c r="I183" s="237" t="s">
        <v>674</v>
      </c>
      <c r="J183" s="237">
        <v>50</v>
      </c>
      <c r="K183" s="278"/>
    </row>
    <row r="184" spans="2:11" ht="15" customHeight="1">
      <c r="B184" s="257"/>
      <c r="C184" s="237" t="s">
        <v>750</v>
      </c>
      <c r="D184" s="237"/>
      <c r="E184" s="237"/>
      <c r="F184" s="256" t="s">
        <v>678</v>
      </c>
      <c r="G184" s="237"/>
      <c r="H184" s="237" t="s">
        <v>751</v>
      </c>
      <c r="I184" s="237" t="s">
        <v>752</v>
      </c>
      <c r="J184" s="237"/>
      <c r="K184" s="278"/>
    </row>
    <row r="185" spans="2:11" ht="15" customHeight="1">
      <c r="B185" s="257"/>
      <c r="C185" s="237" t="s">
        <v>753</v>
      </c>
      <c r="D185" s="237"/>
      <c r="E185" s="237"/>
      <c r="F185" s="256" t="s">
        <v>678</v>
      </c>
      <c r="G185" s="237"/>
      <c r="H185" s="237" t="s">
        <v>754</v>
      </c>
      <c r="I185" s="237" t="s">
        <v>752</v>
      </c>
      <c r="J185" s="237"/>
      <c r="K185" s="278"/>
    </row>
    <row r="186" spans="2:11" ht="15" customHeight="1">
      <c r="B186" s="257"/>
      <c r="C186" s="237" t="s">
        <v>755</v>
      </c>
      <c r="D186" s="237"/>
      <c r="E186" s="237"/>
      <c r="F186" s="256" t="s">
        <v>678</v>
      </c>
      <c r="G186" s="237"/>
      <c r="H186" s="237" t="s">
        <v>756</v>
      </c>
      <c r="I186" s="237" t="s">
        <v>752</v>
      </c>
      <c r="J186" s="237"/>
      <c r="K186" s="278"/>
    </row>
    <row r="187" spans="2:11" ht="15" customHeight="1">
      <c r="B187" s="257"/>
      <c r="C187" s="290" t="s">
        <v>757</v>
      </c>
      <c r="D187" s="237"/>
      <c r="E187" s="237"/>
      <c r="F187" s="256" t="s">
        <v>678</v>
      </c>
      <c r="G187" s="237"/>
      <c r="H187" s="237" t="s">
        <v>758</v>
      </c>
      <c r="I187" s="237" t="s">
        <v>759</v>
      </c>
      <c r="J187" s="291" t="s">
        <v>760</v>
      </c>
      <c r="K187" s="278"/>
    </row>
    <row r="188" spans="2:11" ht="15" customHeight="1">
      <c r="B188" s="257"/>
      <c r="C188" s="242" t="s">
        <v>44</v>
      </c>
      <c r="D188" s="237"/>
      <c r="E188" s="237"/>
      <c r="F188" s="256" t="s">
        <v>672</v>
      </c>
      <c r="G188" s="237"/>
      <c r="H188" s="233" t="s">
        <v>761</v>
      </c>
      <c r="I188" s="237" t="s">
        <v>762</v>
      </c>
      <c r="J188" s="237"/>
      <c r="K188" s="278"/>
    </row>
    <row r="189" spans="2:11" ht="15" customHeight="1">
      <c r="B189" s="257"/>
      <c r="C189" s="242" t="s">
        <v>763</v>
      </c>
      <c r="D189" s="237"/>
      <c r="E189" s="237"/>
      <c r="F189" s="256" t="s">
        <v>672</v>
      </c>
      <c r="G189" s="237"/>
      <c r="H189" s="237" t="s">
        <v>764</v>
      </c>
      <c r="I189" s="237" t="s">
        <v>706</v>
      </c>
      <c r="J189" s="237"/>
      <c r="K189" s="278"/>
    </row>
    <row r="190" spans="2:11" ht="15" customHeight="1">
      <c r="B190" s="257"/>
      <c r="C190" s="242" t="s">
        <v>765</v>
      </c>
      <c r="D190" s="237"/>
      <c r="E190" s="237"/>
      <c r="F190" s="256" t="s">
        <v>672</v>
      </c>
      <c r="G190" s="237"/>
      <c r="H190" s="237" t="s">
        <v>766</v>
      </c>
      <c r="I190" s="237" t="s">
        <v>706</v>
      </c>
      <c r="J190" s="237"/>
      <c r="K190" s="278"/>
    </row>
    <row r="191" spans="2:11" ht="15" customHeight="1">
      <c r="B191" s="257"/>
      <c r="C191" s="242" t="s">
        <v>767</v>
      </c>
      <c r="D191" s="237"/>
      <c r="E191" s="237"/>
      <c r="F191" s="256" t="s">
        <v>678</v>
      </c>
      <c r="G191" s="237"/>
      <c r="H191" s="237" t="s">
        <v>768</v>
      </c>
      <c r="I191" s="237" t="s">
        <v>706</v>
      </c>
      <c r="J191" s="237"/>
      <c r="K191" s="278"/>
    </row>
    <row r="192" spans="2:11" ht="15" customHeight="1">
      <c r="B192" s="284"/>
      <c r="C192" s="292"/>
      <c r="D192" s="266"/>
      <c r="E192" s="266"/>
      <c r="F192" s="266"/>
      <c r="G192" s="266"/>
      <c r="H192" s="266"/>
      <c r="I192" s="266"/>
      <c r="J192" s="266"/>
      <c r="K192" s="285"/>
    </row>
    <row r="193" spans="2:11" ht="18.75" customHeight="1">
      <c r="B193" s="233"/>
      <c r="C193" s="237"/>
      <c r="D193" s="237"/>
      <c r="E193" s="237"/>
      <c r="F193" s="256"/>
      <c r="G193" s="237"/>
      <c r="H193" s="237"/>
      <c r="I193" s="237"/>
      <c r="J193" s="237"/>
      <c r="K193" s="233"/>
    </row>
    <row r="194" spans="2:11" ht="18.75" customHeight="1">
      <c r="B194" s="233"/>
      <c r="C194" s="237"/>
      <c r="D194" s="237"/>
      <c r="E194" s="237"/>
      <c r="F194" s="256"/>
      <c r="G194" s="237"/>
      <c r="H194" s="237"/>
      <c r="I194" s="237"/>
      <c r="J194" s="237"/>
      <c r="K194" s="233"/>
    </row>
    <row r="195" spans="2:11" ht="18.75" customHeight="1"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</row>
    <row r="196" spans="2:11">
      <c r="B196" s="225"/>
      <c r="C196" s="226"/>
      <c r="D196" s="226"/>
      <c r="E196" s="226"/>
      <c r="F196" s="226"/>
      <c r="G196" s="226"/>
      <c r="H196" s="226"/>
      <c r="I196" s="226"/>
      <c r="J196" s="226"/>
      <c r="K196" s="227"/>
    </row>
    <row r="197" spans="2:11" ht="21">
      <c r="B197" s="228"/>
      <c r="C197" s="480" t="s">
        <v>769</v>
      </c>
      <c r="D197" s="480"/>
      <c r="E197" s="480"/>
      <c r="F197" s="480"/>
      <c r="G197" s="480"/>
      <c r="H197" s="480"/>
      <c r="I197" s="480"/>
      <c r="J197" s="480"/>
      <c r="K197" s="229"/>
    </row>
    <row r="198" spans="2:11" ht="25.5" customHeight="1">
      <c r="B198" s="228"/>
      <c r="C198" s="293" t="s">
        <v>770</v>
      </c>
      <c r="D198" s="293"/>
      <c r="E198" s="293"/>
      <c r="F198" s="293" t="s">
        <v>771</v>
      </c>
      <c r="G198" s="294"/>
      <c r="H198" s="486" t="s">
        <v>772</v>
      </c>
      <c r="I198" s="486"/>
      <c r="J198" s="486"/>
      <c r="K198" s="229"/>
    </row>
    <row r="199" spans="2:11" ht="5.25" customHeight="1">
      <c r="B199" s="257"/>
      <c r="C199" s="254"/>
      <c r="D199" s="254"/>
      <c r="E199" s="254"/>
      <c r="F199" s="254"/>
      <c r="G199" s="237"/>
      <c r="H199" s="254"/>
      <c r="I199" s="254"/>
      <c r="J199" s="254"/>
      <c r="K199" s="278"/>
    </row>
    <row r="200" spans="2:11" ht="15" customHeight="1">
      <c r="B200" s="257"/>
      <c r="C200" s="237" t="s">
        <v>762</v>
      </c>
      <c r="D200" s="237"/>
      <c r="E200" s="237"/>
      <c r="F200" s="256" t="s">
        <v>45</v>
      </c>
      <c r="G200" s="237"/>
      <c r="H200" s="482" t="s">
        <v>773</v>
      </c>
      <c r="I200" s="482"/>
      <c r="J200" s="482"/>
      <c r="K200" s="278"/>
    </row>
    <row r="201" spans="2:11" ht="15" customHeight="1">
      <c r="B201" s="257"/>
      <c r="C201" s="263"/>
      <c r="D201" s="237"/>
      <c r="E201" s="237"/>
      <c r="F201" s="256" t="s">
        <v>46</v>
      </c>
      <c r="G201" s="237"/>
      <c r="H201" s="482" t="s">
        <v>774</v>
      </c>
      <c r="I201" s="482"/>
      <c r="J201" s="482"/>
      <c r="K201" s="278"/>
    </row>
    <row r="202" spans="2:11" ht="15" customHeight="1">
      <c r="B202" s="257"/>
      <c r="C202" s="263"/>
      <c r="D202" s="237"/>
      <c r="E202" s="237"/>
      <c r="F202" s="256" t="s">
        <v>49</v>
      </c>
      <c r="G202" s="237"/>
      <c r="H202" s="482" t="s">
        <v>775</v>
      </c>
      <c r="I202" s="482"/>
      <c r="J202" s="482"/>
      <c r="K202" s="278"/>
    </row>
    <row r="203" spans="2:11" ht="15" customHeight="1">
      <c r="B203" s="257"/>
      <c r="C203" s="237"/>
      <c r="D203" s="237"/>
      <c r="E203" s="237"/>
      <c r="F203" s="256" t="s">
        <v>47</v>
      </c>
      <c r="G203" s="237"/>
      <c r="H203" s="482" t="s">
        <v>776</v>
      </c>
      <c r="I203" s="482"/>
      <c r="J203" s="482"/>
      <c r="K203" s="278"/>
    </row>
    <row r="204" spans="2:11" ht="15" customHeight="1">
      <c r="B204" s="257"/>
      <c r="C204" s="237"/>
      <c r="D204" s="237"/>
      <c r="E204" s="237"/>
      <c r="F204" s="256" t="s">
        <v>48</v>
      </c>
      <c r="G204" s="237"/>
      <c r="H204" s="482" t="s">
        <v>777</v>
      </c>
      <c r="I204" s="482"/>
      <c r="J204" s="482"/>
      <c r="K204" s="278"/>
    </row>
    <row r="205" spans="2:11" ht="15" customHeight="1">
      <c r="B205" s="257"/>
      <c r="C205" s="237"/>
      <c r="D205" s="237"/>
      <c r="E205" s="237"/>
      <c r="F205" s="256"/>
      <c r="G205" s="237"/>
      <c r="H205" s="237"/>
      <c r="I205" s="237"/>
      <c r="J205" s="237"/>
      <c r="K205" s="278"/>
    </row>
    <row r="206" spans="2:11" ht="15" customHeight="1">
      <c r="B206" s="257"/>
      <c r="C206" s="237" t="s">
        <v>718</v>
      </c>
      <c r="D206" s="237"/>
      <c r="E206" s="237"/>
      <c r="F206" s="256" t="s">
        <v>78</v>
      </c>
      <c r="G206" s="237"/>
      <c r="H206" s="482" t="s">
        <v>778</v>
      </c>
      <c r="I206" s="482"/>
      <c r="J206" s="482"/>
      <c r="K206" s="278"/>
    </row>
    <row r="207" spans="2:11" ht="15" customHeight="1">
      <c r="B207" s="257"/>
      <c r="C207" s="263"/>
      <c r="D207" s="237"/>
      <c r="E207" s="237"/>
      <c r="F207" s="256" t="s">
        <v>615</v>
      </c>
      <c r="G207" s="237"/>
      <c r="H207" s="482" t="s">
        <v>616</v>
      </c>
      <c r="I207" s="482"/>
      <c r="J207" s="482"/>
      <c r="K207" s="278"/>
    </row>
    <row r="208" spans="2:11" ht="15" customHeight="1">
      <c r="B208" s="257"/>
      <c r="C208" s="237"/>
      <c r="D208" s="237"/>
      <c r="E208" s="237"/>
      <c r="F208" s="256" t="s">
        <v>613</v>
      </c>
      <c r="G208" s="237"/>
      <c r="H208" s="482" t="s">
        <v>779</v>
      </c>
      <c r="I208" s="482"/>
      <c r="J208" s="482"/>
      <c r="K208" s="278"/>
    </row>
    <row r="209" spans="2:11" ht="15" customHeight="1">
      <c r="B209" s="295"/>
      <c r="C209" s="263"/>
      <c r="D209" s="263"/>
      <c r="E209" s="263"/>
      <c r="F209" s="256" t="s">
        <v>617</v>
      </c>
      <c r="G209" s="242"/>
      <c r="H209" s="481" t="s">
        <v>618</v>
      </c>
      <c r="I209" s="481"/>
      <c r="J209" s="481"/>
      <c r="K209" s="296"/>
    </row>
    <row r="210" spans="2:11" ht="15" customHeight="1">
      <c r="B210" s="295"/>
      <c r="C210" s="263"/>
      <c r="D210" s="263"/>
      <c r="E210" s="263"/>
      <c r="F210" s="256" t="s">
        <v>619</v>
      </c>
      <c r="G210" s="242"/>
      <c r="H210" s="481" t="s">
        <v>780</v>
      </c>
      <c r="I210" s="481"/>
      <c r="J210" s="481"/>
      <c r="K210" s="296"/>
    </row>
    <row r="211" spans="2:11" ht="15" customHeight="1">
      <c r="B211" s="295"/>
      <c r="C211" s="263"/>
      <c r="D211" s="263"/>
      <c r="E211" s="263"/>
      <c r="F211" s="297"/>
      <c r="G211" s="242"/>
      <c r="H211" s="298"/>
      <c r="I211" s="298"/>
      <c r="J211" s="298"/>
      <c r="K211" s="296"/>
    </row>
    <row r="212" spans="2:11" ht="15" customHeight="1">
      <c r="B212" s="295"/>
      <c r="C212" s="237" t="s">
        <v>742</v>
      </c>
      <c r="D212" s="263"/>
      <c r="E212" s="263"/>
      <c r="F212" s="256">
        <v>1</v>
      </c>
      <c r="G212" s="242"/>
      <c r="H212" s="481" t="s">
        <v>781</v>
      </c>
      <c r="I212" s="481"/>
      <c r="J212" s="481"/>
      <c r="K212" s="296"/>
    </row>
    <row r="213" spans="2:11" ht="15" customHeight="1">
      <c r="B213" s="295"/>
      <c r="C213" s="263"/>
      <c r="D213" s="263"/>
      <c r="E213" s="263"/>
      <c r="F213" s="256">
        <v>2</v>
      </c>
      <c r="G213" s="242"/>
      <c r="H213" s="481" t="s">
        <v>782</v>
      </c>
      <c r="I213" s="481"/>
      <c r="J213" s="481"/>
      <c r="K213" s="296"/>
    </row>
    <row r="214" spans="2:11" ht="15" customHeight="1">
      <c r="B214" s="295"/>
      <c r="C214" s="263"/>
      <c r="D214" s="263"/>
      <c r="E214" s="263"/>
      <c r="F214" s="256">
        <v>3</v>
      </c>
      <c r="G214" s="242"/>
      <c r="H214" s="481" t="s">
        <v>783</v>
      </c>
      <c r="I214" s="481"/>
      <c r="J214" s="481"/>
      <c r="K214" s="296"/>
    </row>
    <row r="215" spans="2:11" ht="15" customHeight="1">
      <c r="B215" s="295"/>
      <c r="C215" s="263"/>
      <c r="D215" s="263"/>
      <c r="E215" s="263"/>
      <c r="F215" s="256">
        <v>4</v>
      </c>
      <c r="G215" s="242"/>
      <c r="H215" s="481" t="s">
        <v>784</v>
      </c>
      <c r="I215" s="481"/>
      <c r="J215" s="481"/>
      <c r="K215" s="296"/>
    </row>
    <row r="216" spans="2:11" ht="12.75" customHeight="1">
      <c r="B216" s="299"/>
      <c r="C216" s="300"/>
      <c r="D216" s="300"/>
      <c r="E216" s="300"/>
      <c r="F216" s="300"/>
      <c r="G216" s="300"/>
      <c r="H216" s="300"/>
      <c r="I216" s="300"/>
      <c r="J216" s="300"/>
      <c r="K216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8</vt:i4>
      </vt:variant>
    </vt:vector>
  </HeadingPairs>
  <TitlesOfParts>
    <vt:vector size="14" baseType="lpstr">
      <vt:lpstr>Rekapitulace stavby</vt:lpstr>
      <vt:lpstr>1-146-17 - Stavební úprav...</vt:lpstr>
      <vt:lpstr>ZTI</vt:lpstr>
      <vt:lpstr>Elektroinstalace</vt:lpstr>
      <vt:lpstr>VRN - Vedlejší rozpočtové...</vt:lpstr>
      <vt:lpstr>Pokyny pro vyplnění</vt:lpstr>
      <vt:lpstr>'1-146-17 - Stavební úprav...'!Názvy_tisku</vt:lpstr>
      <vt:lpstr>'Rekapitulace stavby'!Názvy_tisku</vt:lpstr>
      <vt:lpstr>'VRN - Vedlejší rozpočtové...'!Názvy_tisku</vt:lpstr>
      <vt:lpstr>'1-146-17 - Stavební úprav...'!Oblast_tisku</vt:lpstr>
      <vt:lpstr>Elektroinstalace!Oblast_tisku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Kratochvílová</dc:creator>
  <cp:lastModifiedBy>Evžen</cp:lastModifiedBy>
  <dcterms:created xsi:type="dcterms:W3CDTF">2017-12-18T19:42:35Z</dcterms:created>
  <dcterms:modified xsi:type="dcterms:W3CDTF">2017-12-20T13:30:14Z</dcterms:modified>
</cp:coreProperties>
</file>