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1-116-16 - Oprava západní..." sheetId="2" r:id="rId2"/>
    <sheet name="VRN - Vedlejší rozpočtové..." sheetId="3" r:id="rId3"/>
    <sheet name="Pokyny pro vyplnění" sheetId="4" r:id="rId4"/>
  </sheets>
  <definedNames>
    <definedName name="_xlnm._FilterDatabase" localSheetId="1" hidden="1">'1-116-16 - Oprava západní...'!$C$82:$K$82</definedName>
    <definedName name="_xlnm._FilterDatabase" localSheetId="2" hidden="1">'VRN - Vedlejší rozpočtové...'!$C$80:$K$80</definedName>
    <definedName name="_xlnm.Print_Titles" localSheetId="1">'1-116-16 - Oprava západní...'!$82:$82</definedName>
    <definedName name="_xlnm.Print_Titles" localSheetId="0">'Rekapitulace stavby'!$49:$49</definedName>
    <definedName name="_xlnm.Print_Titles" localSheetId="2">'VRN - Vedlejší rozpočtové...'!$80:$80</definedName>
    <definedName name="_xlnm.Print_Area" localSheetId="1">'1-116-16 - Oprava západní...'!$C$4:$J$34,'1-116-16 - Oprava západní...'!$C$40:$K$66,'1-116-16 - Oprava západní...'!$C$72:$K$467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rozpočtové...'!$C$42:$K$62,'VRN - Vedlejší rozpočtové...'!$C$68:$K$91</definedName>
  </definedNames>
  <calcPr fullCalcOnLoad="1"/>
</workbook>
</file>

<file path=xl/sharedStrings.xml><?xml version="1.0" encoding="utf-8"?>
<sst xmlns="http://schemas.openxmlformats.org/spreadsheetml/2006/main" count="5075" uniqueCount="996">
  <si>
    <t>Export VZ</t>
  </si>
  <si>
    <t>List obsahuje:</t>
  </si>
  <si>
    <t>3.0</t>
  </si>
  <si>
    <t>ZAMOK</t>
  </si>
  <si>
    <t>False</t>
  </si>
  <si>
    <t>{c931f02d-d08a-46d7-8aa8-f512cfd71039}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</si>
  <si>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</si>
  <si>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</si>
  <si>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</si>
  <si>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</si>
  <si>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</si>
  <si>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</si>
  <si>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</si>
  <si>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</si>
  <si>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1-116-16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</si>
  <si>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</si>
  <si>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</si>
  <si>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západní fasády věznice- budova A,B,C</t>
  </si>
  <si>
    <t>0,1</t>
  </si>
  <si>
    <t>KSO:</t>
  </si>
  <si>
    <t>801 63</t>
  </si>
  <si>
    <t>CC-CZ:</t>
  </si>
  <si>
    <t/>
  </si>
  <si>
    <t>1</t>
  </si>
  <si>
    <t>Místo:</t>
  </si>
  <si>
    <t>Vazební věznice Praha-Ruzyně</t>
  </si>
  <si>
    <t>Datum:</t>
  </si>
  <si>
    <t>12.07.2016</t>
  </si>
  <si>
    <t>10</t>
  </si>
  <si>
    <t>CZ-CPV:</t>
  </si>
  <si>
    <t>45216113-9</t>
  </si>
  <si>
    <t>100</t>
  </si>
  <si>
    <t>Zadavatel:</t>
  </si>
  <si>
    <t>IČ:</t>
  </si>
  <si>
    <t>DIČ:</t>
  </si>
  <si>
    <t>Uchazeč:</t>
  </si>
  <si>
    <t>Vyplň údaj</t>
  </si>
  <si>
    <t>Projektant:</t>
  </si>
  <si>
    <t>26189941</t>
  </si>
  <si>
    <t>INPROSAN s.r.o.,nám. Před Bateriemi 1059/7,Praha 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</si>
  <si>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</si>
  <si>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</si>
  <si>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</si>
  <si>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</si>
  <si>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</si>
  <si>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</si>
  <si>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</si>
  <si>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</si>
  <si>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</si>
  <si>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</si>
  <si>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</si>
  <si>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</si>
  <si>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</si>
  <si>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</si>
  <si>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</si>
  <si>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</si>
  <si>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</si>
  <si>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</si>
  <si>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</si>
  <si>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</si>
  <si>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</si>
  <si>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</si>
  <si>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</si>
  <si>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</si>
  <si>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</si>
  <si>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</si>
  <si>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</si>
  <si>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</si>
  <si>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</si>
  <si>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</si>
  <si>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</si>
  <si>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</si>
  <si>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</si>
  <si>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</si>
  <si>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</si>
  <si>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</si>
  <si>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</si>
  <si>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</si>
  <si>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</si>
  <si>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</si>
  <si>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</si>
  <si>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VRN</t>
  </si>
  <si>
    <t>Vedlejší rozpočtové náklady</t>
  </si>
  <si>
    <t>{89f7ed88-9481-40f2-8a3a-86ff1cbdc0d5}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</si>
  <si>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</si>
  <si>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</si>
  <si>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</si>
  <si>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</si>
  <si>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</si>
  <si>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</si>
  <si>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</si>
  <si>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</si>
  <si>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</si>
  <si>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</si>
  <si>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</si>
  <si>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</si>
  <si>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</si>
  <si>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</si>
  <si>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</si>
  <si>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748 - Elektromontáže - osvětlovací zařízení a svítidla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</si>
  <si>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</si>
  <si>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</si>
  <si>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</si>
  <si>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</si>
  <si>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</si>
  <si>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</si>
  <si>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</si>
  <si>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</si>
  <si>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</si>
  <si>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</si>
  <si>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</si>
  <si>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</si>
  <si>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</si>
  <si>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</si>
  <si>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</si>
  <si>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</si>
  <si>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</si>
  <si>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</si>
  <si>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</si>
  <si>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</si>
  <si>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</si>
  <si>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</si>
  <si>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</si>
  <si>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</si>
  <si>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</si>
  <si>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</si>
  <si>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</si>
  <si>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</si>
  <si>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2016 01</t>
  </si>
  <si>
    <t>4</t>
  </si>
  <si>
    <t>1033552591</t>
  </si>
  <si>
    <t>VV</t>
  </si>
  <si>
    <t>"předpoklad 10% z celkové plochy"2074,627*0,1</t>
  </si>
  <si>
    <t>6</t>
  </si>
  <si>
    <t>Úpravy povrchů, podlahy a osazování výplní</t>
  </si>
  <si>
    <t>619996113R</t>
  </si>
  <si>
    <t xml:space="preserve">Zřízení ochrany povlakové krytiny střech z prken,fólie, geotextlilie nebo desek z dřevotřísky </t>
  </si>
  <si>
    <t>1855817304</t>
  </si>
  <si>
    <t>"nízké pultové střechy s živičnou krytinou"</t>
  </si>
  <si>
    <t>34,5*2</t>
  </si>
  <si>
    <t>"nadstřešní nástavba na objektu C"</t>
  </si>
  <si>
    <t>(2,34+3,95)*2+(7,2+0,9)*2+7,1*2+3,45*2</t>
  </si>
  <si>
    <t>Součet</t>
  </si>
  <si>
    <t>619996123R</t>
  </si>
  <si>
    <t xml:space="preserve">Odstranění ochrany  povlakové krytiny střech z prken,fólie, geotextlilie nebo desek z dřevotřísky </t>
  </si>
  <si>
    <t>682602998</t>
  </si>
  <si>
    <t>621321131</t>
  </si>
  <si>
    <t>Potažení vnějších pohledů aktivovaným štukem tloušťky do 3 mm</t>
  </si>
  <si>
    <t>-795109448</t>
  </si>
  <si>
    <t>"jako oprava"22,186</t>
  </si>
  <si>
    <t>5</t>
  </si>
  <si>
    <t>621325207</t>
  </si>
  <si>
    <t>Oprava vnější vápenné nebo vápenocementové štukové omítky složitosti 1 podhledů v rozsahu do 65%</t>
  </si>
  <si>
    <t>1837464356</t>
  </si>
  <si>
    <t>"podhled arkýře"9,2+"ramena spodek"0,6*2,2*2</t>
  </si>
  <si>
    <t>" přístavba římsa přesah"8,9*0,4+2,4*0,9</t>
  </si>
  <si>
    <t>"podhled arkýř"5,14*0,9</t>
  </si>
  <si>
    <t>622135001</t>
  </si>
  <si>
    <t>Vyrovnání podkladu vnějších stěn maltou vápenocementovou tl do 10 mm</t>
  </si>
  <si>
    <t>1146932166</t>
  </si>
  <si>
    <t>7</t>
  </si>
  <si>
    <t>622321131</t>
  </si>
  <si>
    <t>Potažení vnějších stěn aktivovaným štukem tloušťky do 3 mm</t>
  </si>
  <si>
    <t>-642731401</t>
  </si>
  <si>
    <t>"jako oprava"2052,441</t>
  </si>
  <si>
    <t>8</t>
  </si>
  <si>
    <t>622325207</t>
  </si>
  <si>
    <t>Oprava vnější vápenné nebo vápenocementové štukové omítky složitosti 1 stěn v rozsahu do 65%</t>
  </si>
  <si>
    <t>1936827255</t>
  </si>
  <si>
    <t>"jako umytí"2074,627</t>
  </si>
  <si>
    <t>-"podhled"22,186</t>
  </si>
  <si>
    <t>9</t>
  </si>
  <si>
    <t>629991011</t>
  </si>
  <si>
    <t>Zakrytí výplní otvorů a svislých ploch fólií přilepenou lepící páskou</t>
  </si>
  <si>
    <t>957042497</t>
  </si>
  <si>
    <t>"budova B"</t>
  </si>
  <si>
    <t>"otvory"(2,3*1,54*4+2,3*1,46*2+1,8*1,46*2)</t>
  </si>
  <si>
    <t>"otvory"(1,54*2,3+1,46*2,3*2)</t>
  </si>
  <si>
    <t>"znak"1,46*1,8</t>
  </si>
  <si>
    <t>Mezisoučet</t>
  </si>
  <si>
    <t>" arkýř-schodištová stěna"</t>
  </si>
  <si>
    <t>"okna"1,13*1,4*22</t>
  </si>
  <si>
    <t>"přízemí pod arkýřem k rampě"</t>
  </si>
  <si>
    <t>"otvory"(0,95*0,75+1,1*2)+"dveře"(1*2,2+0,8*2)</t>
  </si>
  <si>
    <t>"budova C"</t>
  </si>
  <si>
    <t>"otvory"(0,95*2,3)*36</t>
  </si>
  <si>
    <t>"nástavba otvory"(0,95*2,3)*5</t>
  </si>
  <si>
    <t>"otvory"(0,95*2,3*6+0,95*0,75)</t>
  </si>
  <si>
    <t>"přístavby s pultovou střechou"</t>
  </si>
  <si>
    <t>"pravá část otvory"(0,87*1,15*2+0,95*0,75*4)</t>
  </si>
  <si>
    <t>"střední část otvory"0,95*0,64*4+"dveře"0,9*2</t>
  </si>
  <si>
    <t>"levá část otvory"(1,15*1,45)*3+"dveře"0,9*2</t>
  </si>
  <si>
    <t>"přístavba s luxferami otvor"1,13*0,88</t>
  </si>
  <si>
    <t>"schodišťová stěna"</t>
  </si>
  <si>
    <t>"otvory"1,13*1,4*12</t>
  </si>
  <si>
    <t>"budova A"</t>
  </si>
  <si>
    <t>"otvory"(1*1,28*24+1*0,95*3+2,96*1,47+2,96*2*6+1*0,8*4)</t>
  </si>
  <si>
    <t>"nadstřešní část na budově C"</t>
  </si>
  <si>
    <t>"luxfery"1,37*1,9*3</t>
  </si>
  <si>
    <t>"malá nástavba s komíny luxfery"0,8*0,6</t>
  </si>
  <si>
    <t>"dveře"0,6*1,2</t>
  </si>
  <si>
    <t>629995101</t>
  </si>
  <si>
    <t>Očištění vnějších ploch tlakovou vodou</t>
  </si>
  <si>
    <t>-458016634</t>
  </si>
  <si>
    <t>"od římsy po střechu"11*17,12</t>
  </si>
  <si>
    <t>-"otvory"(2,3*1,54*4+2,3*1,46*2+1,8*1,46*2)</t>
  </si>
  <si>
    <t>-"znak"1,46*1,8</t>
  </si>
  <si>
    <t>"podstřešní římsa"11,4*(0,3+0,4)</t>
  </si>
  <si>
    <t>"boky vystupující části fasády"16*0,35*2</t>
  </si>
  <si>
    <t>"spodní část ukončující římsy vystupující části fasády"(6,7+0,35*2)*0,35</t>
  </si>
  <si>
    <t>"od chodníku po římsu"10,78*(5,1+0,86)</t>
  </si>
  <si>
    <t>-"otvory"(1,54*2,3+1,46*2,3*2)</t>
  </si>
  <si>
    <t>"římsa"11,18*(0,4+0,4)</t>
  </si>
  <si>
    <t>"ostění"((2,3*2+1,54)*5+(2,3*2+1,46)*4+(1,8*2+1,46)*2)*0,45</t>
  </si>
  <si>
    <t>"čelo"5,2*(27,51-2,94)</t>
  </si>
  <si>
    <t>-"okna"1,13*1,4*22</t>
  </si>
  <si>
    <t>"podhled arkýře"9,2+"ramena spodek"0,6*2,2*2+"ramena čela"0,6*0,2*2</t>
  </si>
  <si>
    <t>"ramena boky"2,05*(0,58+0,2)/2*4</t>
  </si>
  <si>
    <t>"bok k budově B"(27,51-2,94)*3,4+"ppodhled římsa"0,8</t>
  </si>
  <si>
    <t>"bok nadstřešní část"(5,2*4,88)/2+"do dvora"(4,5*3,78)/2</t>
  </si>
  <si>
    <t>"bok k budově C"2,23*(27,51-2,94)</t>
  </si>
  <si>
    <t>"nadstřešní část"13,05*(27,51-22,9)-"nástavba"3,72*(25,88-22,9)-"bok"2,23*(27,51-22,9)</t>
  </si>
  <si>
    <t>"římsa pod střechou"(13,05*2+5,2)*0,4</t>
  </si>
  <si>
    <t>"ostění"(1,4*2+1,13)*22*0,45</t>
  </si>
  <si>
    <t>7,35*(5,1+0,86)</t>
  </si>
  <si>
    <t>-"arkýř"5,2*(5,1-2,94)-"ramena"0,6*0,58*2</t>
  </si>
  <si>
    <t>-"otvory"(0,95*0,75+1,1*2)-"dveře"(1*2,2+0,8*2)</t>
  </si>
  <si>
    <t>-"rampa"1,55*0,86</t>
  </si>
  <si>
    <t>-"schody"2,86</t>
  </si>
  <si>
    <t>"bok"1,17*(2,94+0,86)</t>
  </si>
  <si>
    <t>"římsa"1,9*(0,32+0,4)</t>
  </si>
  <si>
    <t>"ostění"(0,75*2+0,95)*0,45+(2,2*2+1)*0,5+(2,2*2+1,8)*0,5</t>
  </si>
  <si>
    <t>"od římsy k podstřešní římsu"27,93*13,16</t>
  </si>
  <si>
    <t>-"otvory"(0,95*2,3)*36</t>
  </si>
  <si>
    <t>"ostění"(2,3*2+0,95)*36*0,45</t>
  </si>
  <si>
    <t>"podstřešní římsa"27,93*(0,32+0,4)</t>
  </si>
  <si>
    <t>-"průnik atiky přístavby"10,94*0,32</t>
  </si>
  <si>
    <t>"nástavba"12,7*3,5+(12,2+3)*0,15</t>
  </si>
  <si>
    <t>-"otvory"(0,95*2,3)*5</t>
  </si>
  <si>
    <t>"ostění"(2,3*2+0,95)*5*0,45</t>
  </si>
  <si>
    <t>"bok nástavby nad střechou"(4,12*3,07)/2</t>
  </si>
  <si>
    <t>"bok atika nástavby s komíny"3,9</t>
  </si>
  <si>
    <t>"od pultové střechy k římse"15*(5,1-2,18)</t>
  </si>
  <si>
    <t>"římsa"15*(0,37+0,4)</t>
  </si>
  <si>
    <t>-"otvory"(0,95*2,3*6+0,95*0,75)</t>
  </si>
  <si>
    <t>"ostění"(2,32+0,95)*6*0,45+(0,75*2+0,95)*0,45</t>
  </si>
  <si>
    <t>-"průnik přístavby"2,8*(2,8-2,18)</t>
  </si>
  <si>
    <t>"pravá část"10,94*(5,1+0,86)</t>
  </si>
  <si>
    <t>"bok u rampy"6,06*5,1</t>
  </si>
  <si>
    <t>"rampa"(1,55+4,97)*0,86</t>
  </si>
  <si>
    <t>"bok nad pultovou střechou"6,06*(5,1-1,64)</t>
  </si>
  <si>
    <t>"římsa"(6,1+11,74+6,1)*(0,37+0,4)</t>
  </si>
  <si>
    <t>"atika"(6,06*2+10,94)*0,3</t>
  </si>
  <si>
    <t>-"Otvory"(0,87*1,15*2+0,95*0,75*4)</t>
  </si>
  <si>
    <t>"ostění"(0,87*2+1,15)*2*0,45+(0,75*2+0,95)*4*0,45</t>
  </si>
  <si>
    <t>"střední část"12,33*2,75</t>
  </si>
  <si>
    <t>"přesah střechy"8,75*0,28+"boky"0,47*0,28*2</t>
  </si>
  <si>
    <t>-"otvory"0,95*0,64*4-"dveře"0,9*2</t>
  </si>
  <si>
    <t>"ostění"(0,64+0,95)*2*0,45*4</t>
  </si>
  <si>
    <t>"středová atika"(5,94*2+0,17)*0,29</t>
  </si>
  <si>
    <t>"levá část"11,3*(2,8+0,86)</t>
  </si>
  <si>
    <t>"římsa"11,35*0,35+"přesah"8,9*0,4+2,4*0,9+"boky"0,9*0,35+0,4*0,35</t>
  </si>
  <si>
    <t>"bok"25,7-"přístavba s luxferami"4,9</t>
  </si>
  <si>
    <t>"bok nad pultovou střechou"8,4</t>
  </si>
  <si>
    <t>-"schody"2</t>
  </si>
  <si>
    <t>-"otvory"(1,15*1,45)*3-"dveře"0,9*2</t>
  </si>
  <si>
    <t>"ostění"(1,45*2+1,15)*3*0,45</t>
  </si>
  <si>
    <t>"schody"2+"bok"0,95*0,8</t>
  </si>
  <si>
    <t>"přístavba s luxferami"4,9+2,3-"otvor"1,13*0,88</t>
  </si>
  <si>
    <t>"po střešní římsu"5,2*15,11</t>
  </si>
  <si>
    <t>-"otvory"1,13*1,4*12</t>
  </si>
  <si>
    <t>"ostění"(1,4*2+1,13)*12*0,45</t>
  </si>
  <si>
    <t>"podstřešní římsa"5,72*(0,32+0,4)+"bok římsy"(0,32-0,4)</t>
  </si>
  <si>
    <t>"bok vystupující části fasády s římsou"0,75*14,3*2</t>
  </si>
  <si>
    <t>"fasáda po římsu"18,47*(21,92+0,98)</t>
  </si>
  <si>
    <t>-"průnik přístavby"3,27*4,42</t>
  </si>
  <si>
    <t>-"otvory"(1*1,28*24+1*0,95*3+2,96*1,47+2,96*2*6+1*0,8*4)</t>
  </si>
  <si>
    <t>"ostění"(1,28*2+1)*24*0,45+(0,95*2+1)*3*0,45+(1,47*2+2,96)*0,45+(2*2+2,96)*6*0,45+(0,8*2+1)*0,45*4</t>
  </si>
  <si>
    <t>"římsa"(3,95+9,4)*(0,2+0,4)</t>
  </si>
  <si>
    <t>"atika"18*1,62</t>
  </si>
  <si>
    <t>"boky arkýře"4,28*0,9*2</t>
  </si>
  <si>
    <t>"bok nadstřešní část"(5,1*4,32)/2</t>
  </si>
  <si>
    <t>-"plošina"2,56*1</t>
  </si>
  <si>
    <t>"plošina"(2,56+1,2*2)*1</t>
  </si>
  <si>
    <t>"stěna s luxferam od vytažené izolacei"7,2*2,5</t>
  </si>
  <si>
    <t>"bok"6,85*3</t>
  </si>
  <si>
    <t>-"otvory"1,37*1,9*3</t>
  </si>
  <si>
    <t>"ostění"(1,9*2+1,37)*3*0,45</t>
  </si>
  <si>
    <t>"malá nástavba s komíny"3,95*1,4-"luxfery"0,8*0,6-"větrací mříž"1*0,6</t>
  </si>
  <si>
    <t>"ostění"(0,6*2+0,8)*0,45</t>
  </si>
  <si>
    <t>"stěna s dveřmi"3,3-"dveře"0,6*1,2</t>
  </si>
  <si>
    <t>"zadní stěna do dvora"3,5</t>
  </si>
  <si>
    <t>"stěna s komínem"5+"komíny"3,1</t>
  </si>
  <si>
    <t>11</t>
  </si>
  <si>
    <t>6299-ZM15</t>
  </si>
  <si>
    <t>Vyčištění, renovace a impregnace znaku na fasádě kompletní provedení dle výpisu prvků</t>
  </si>
  <si>
    <t>kus</t>
  </si>
  <si>
    <t>-721754668</t>
  </si>
  <si>
    <t>"předpokládaný rozměr 1,5x1,8 m"1</t>
  </si>
  <si>
    <t>12</t>
  </si>
  <si>
    <t>629999042</t>
  </si>
  <si>
    <t>Příplatek k úpravám vnějších povrchů za provádění prací v nadstřešní části</t>
  </si>
  <si>
    <t>-1766265137</t>
  </si>
  <si>
    <t>13</t>
  </si>
  <si>
    <t>629-ZM7</t>
  </si>
  <si>
    <t>Zakrytí a ochrana stávajícího ponechaného zabezpečovacího systému dle tabulky prvků</t>
  </si>
  <si>
    <t>soubor</t>
  </si>
  <si>
    <t>637179119</t>
  </si>
  <si>
    <t>Ostatní konstrukce a práce, bourání</t>
  </si>
  <si>
    <t>14</t>
  </si>
  <si>
    <t>941941042R</t>
  </si>
  <si>
    <t>Montáž lešení leh.řad.s podlahami,š.1,2 m, H 30 m</t>
  </si>
  <si>
    <t>-19807667</t>
  </si>
  <si>
    <t>"objekt B"11,4*23,5</t>
  </si>
  <si>
    <t>"schodišťová stěna"(3,4+2+7,2)*28,7</t>
  </si>
  <si>
    <t>"objekt C"1,83*23,5+(12,7-1,83)*17,4+2,8*15,8+(15,6-2,8)*16,9</t>
  </si>
  <si>
    <t>"schodištová stěna"(0,75*2+7,2)*15,8</t>
  </si>
  <si>
    <t>"objekt A"3,2*21,02+(18,47-3,2)*24,77+(1*2+5,14)*4,39</t>
  </si>
  <si>
    <t>"nízké přístavby"(6,06+11,74)*6,7+12,2*3+(11,3+7)*4+"rohy"1*6,7+1*4</t>
  </si>
  <si>
    <t>"na střeše"6,85*3,2+7,16*2,9+"roh"1*3,2</t>
  </si>
  <si>
    <t>"na střeše pro schod.stěnu"7,1*5,2+3,72*3</t>
  </si>
  <si>
    <t>941941111R</t>
  </si>
  <si>
    <t>Pronájem lešení za den</t>
  </si>
  <si>
    <t>-1096978881</t>
  </si>
  <si>
    <t>"předpoklad 90 dní"2070,254*90</t>
  </si>
  <si>
    <t>16</t>
  </si>
  <si>
    <t>941941842R</t>
  </si>
  <si>
    <t>Demontáž lešení leh.řad.s podlahami,š.1,2 m,H 30 m</t>
  </si>
  <si>
    <t>445879887</t>
  </si>
  <si>
    <t>17</t>
  </si>
  <si>
    <t>944511111</t>
  </si>
  <si>
    <t>Montáž ochranné sítě z textilie z umělých vláken</t>
  </si>
  <si>
    <t>-925294759</t>
  </si>
  <si>
    <t>"jako lešení"2070,254</t>
  </si>
  <si>
    <t>18</t>
  </si>
  <si>
    <t>944511211</t>
  </si>
  <si>
    <t>Příplatek k ochranné síti za první a ZKD den použití</t>
  </si>
  <si>
    <t>-2000371676</t>
  </si>
  <si>
    <t>19</t>
  </si>
  <si>
    <t>944511811</t>
  </si>
  <si>
    <t>Demontáž ochranné sítě z textilie z umělých vláken</t>
  </si>
  <si>
    <t>-798341687</t>
  </si>
  <si>
    <t>20</t>
  </si>
  <si>
    <t>944711113</t>
  </si>
  <si>
    <t>Montáž záchytné stříšky š do 2,5 m</t>
  </si>
  <si>
    <t>m</t>
  </si>
  <si>
    <t>848819468</t>
  </si>
  <si>
    <t>944711213</t>
  </si>
  <si>
    <t>Příplatek k záchytné stříšce š do 2,5 m za první a ZKD den použití</t>
  </si>
  <si>
    <t>-1982705559</t>
  </si>
  <si>
    <t>14*90</t>
  </si>
  <si>
    <t>22</t>
  </si>
  <si>
    <t>944711813</t>
  </si>
  <si>
    <t>Demontáž záchytné stříšky š do 2,5 m</t>
  </si>
  <si>
    <t>1366695069</t>
  </si>
  <si>
    <t>23</t>
  </si>
  <si>
    <t>952902121R</t>
  </si>
  <si>
    <t>Čištění budov zametení - průběžný úklid chodníků a střech</t>
  </si>
  <si>
    <t>1372471376</t>
  </si>
  <si>
    <t>24</t>
  </si>
  <si>
    <t>952902122R</t>
  </si>
  <si>
    <t>Závěrečný úklid  chodníků zametení s případným omytím vodou</t>
  </si>
  <si>
    <t>1530060249</t>
  </si>
  <si>
    <t>25</t>
  </si>
  <si>
    <t>952902502R</t>
  </si>
  <si>
    <t>Závěrečný úklid střešních nebo nadstřešních konstrukcí plochých střech budov</t>
  </si>
  <si>
    <t>-482641001</t>
  </si>
  <si>
    <t>"spodní část"225</t>
  </si>
  <si>
    <t>"horní nástavba"135</t>
  </si>
  <si>
    <t>26</t>
  </si>
  <si>
    <t>978015371</t>
  </si>
  <si>
    <t>Otlučení vnější vápenné nebo vápenocementové vnější omítky stupně členitosti 1 a 2 rozsahu do 65%</t>
  </si>
  <si>
    <t>-1328309234</t>
  </si>
  <si>
    <t>"jako omytí"2074,627</t>
  </si>
  <si>
    <t>27</t>
  </si>
  <si>
    <t>985113112R</t>
  </si>
  <si>
    <t>Odsekání degradovaného cihelného zdiva stěn tl do 30 mm</t>
  </si>
  <si>
    <t>-360148804</t>
  </si>
  <si>
    <t>997</t>
  </si>
  <si>
    <t>Přesun sutě</t>
  </si>
  <si>
    <t>28</t>
  </si>
  <si>
    <t>997013119</t>
  </si>
  <si>
    <t>Vnitrostaveništní doprava suti a vybouraných hmot pro budovy v do 30 m s použitím mechanizace</t>
  </si>
  <si>
    <t>t</t>
  </si>
  <si>
    <t>1827596328</t>
  </si>
  <si>
    <t>29</t>
  </si>
  <si>
    <t>997013501</t>
  </si>
  <si>
    <t>Odvoz suti a vybouraných hmot na skládku nebo meziskládku do 1 km se složením</t>
  </si>
  <si>
    <t>-419974370</t>
  </si>
  <si>
    <t>30</t>
  </si>
  <si>
    <t>997013509</t>
  </si>
  <si>
    <t>Příplatek k odvozu suti a vybouraných hmot na skládku ZKD 1 km přes 1 km</t>
  </si>
  <si>
    <t>2028693818</t>
  </si>
  <si>
    <t>115,986*19 'Přepočtené koeficientem množství</t>
  </si>
  <si>
    <t>31</t>
  </si>
  <si>
    <t>997013800R</t>
  </si>
  <si>
    <t>Poplatek za uložení stavební suti a  odpadu na skládce (skládkovné)</t>
  </si>
  <si>
    <t>546278646</t>
  </si>
  <si>
    <t>998</t>
  </si>
  <si>
    <t>Přesun hmot</t>
  </si>
  <si>
    <t>32</t>
  </si>
  <si>
    <t>998017004</t>
  </si>
  <si>
    <t>Přesun hmot s omezením mechanizace pro budovy v do 36 m</t>
  </si>
  <si>
    <t>1558121252</t>
  </si>
  <si>
    <t>PSV</t>
  </si>
  <si>
    <t>Práce a dodávky PSV</t>
  </si>
  <si>
    <t>748</t>
  </si>
  <si>
    <t>Elektromontáže - osvětlovací zařízení a svítidla</t>
  </si>
  <si>
    <t>33</t>
  </si>
  <si>
    <t>7481-ZM18</t>
  </si>
  <si>
    <t>Demontáž a zpětná montáž svítidel na fasádě vč.zapojení a vyzkoušení kompletní provedení dle výpisu prvků</t>
  </si>
  <si>
    <t>475007394</t>
  </si>
  <si>
    <t>751</t>
  </si>
  <si>
    <t>Vzduchotechnika</t>
  </si>
  <si>
    <t>34</t>
  </si>
  <si>
    <t>751398022</t>
  </si>
  <si>
    <t>Mtž větrací mřížky stěnové do 0,100 m2</t>
  </si>
  <si>
    <t>1789537587</t>
  </si>
  <si>
    <t>35</t>
  </si>
  <si>
    <t>M</t>
  </si>
  <si>
    <t>553-ZM18</t>
  </si>
  <si>
    <t>nová ventilační mřížka do fasády rozměr dle stávající</t>
  </si>
  <si>
    <t>1359003805</t>
  </si>
  <si>
    <t>36</t>
  </si>
  <si>
    <t>751398022-D</t>
  </si>
  <si>
    <t>Demontáž ventilační mřížky stěnové do 0,100 m2</t>
  </si>
  <si>
    <t>-178543611</t>
  </si>
  <si>
    <t>37</t>
  </si>
  <si>
    <t>7513-ZM18</t>
  </si>
  <si>
    <t>Demontáž a zpětná montáž ventilační mřížky na fasádě</t>
  </si>
  <si>
    <t>-1276856832</t>
  </si>
  <si>
    <t>38</t>
  </si>
  <si>
    <t>75172-ZM6</t>
  </si>
  <si>
    <t>Demontáž a zpětná montáž klimatizační jednotky venkovní na fásádě ,vč. konzol a zapojení,vyzkoušení- kompletní provedení dle výpisu prvků</t>
  </si>
  <si>
    <t>1997714526</t>
  </si>
  <si>
    <t>39</t>
  </si>
  <si>
    <t>998751203</t>
  </si>
  <si>
    <t>Přesun hmot procentní pro vzduchotechniku v objektech v do 36 m</t>
  </si>
  <si>
    <t>%</t>
  </si>
  <si>
    <t>-140168365</t>
  </si>
  <si>
    <t>764</t>
  </si>
  <si>
    <t>Konstrukce klempířské</t>
  </si>
  <si>
    <t>40</t>
  </si>
  <si>
    <t>764001821</t>
  </si>
  <si>
    <t>Demontáž krytiny ze svitků nebo tabulí do suti</t>
  </si>
  <si>
    <t>-1505711845</t>
  </si>
  <si>
    <t>"KL3a"2,1</t>
  </si>
  <si>
    <t>41</t>
  </si>
  <si>
    <t>764002812</t>
  </si>
  <si>
    <t>Demontáž okapového plechu do suti v krytině skládané</t>
  </si>
  <si>
    <t>1507597128</t>
  </si>
  <si>
    <t>"KL9"11,400</t>
  </si>
  <si>
    <t>42</t>
  </si>
  <si>
    <t>764002851</t>
  </si>
  <si>
    <t>Demontáž oplechování parapetů do suti</t>
  </si>
  <si>
    <t>-830546710</t>
  </si>
  <si>
    <t>"KL1"129,3</t>
  </si>
  <si>
    <t>"KL1a"38,5</t>
  </si>
  <si>
    <t>"kL1b"0,8</t>
  </si>
  <si>
    <t>43</t>
  </si>
  <si>
    <t>764002861</t>
  </si>
  <si>
    <t>Demontáž oplechování říms a ozdobných prvků do suti</t>
  </si>
  <si>
    <t>-1679487202</t>
  </si>
  <si>
    <t>"KL2"139,4</t>
  </si>
  <si>
    <t>"KL2a"3,8</t>
  </si>
  <si>
    <t>"KL3"65,3</t>
  </si>
  <si>
    <t>"KL6"1,6</t>
  </si>
  <si>
    <t>"KL7"7</t>
  </si>
  <si>
    <t>"KL23"8,7</t>
  </si>
  <si>
    <t>"KL24"12,7</t>
  </si>
  <si>
    <t>44</t>
  </si>
  <si>
    <t>764002871</t>
  </si>
  <si>
    <t>Demontáž lemování zdí do suti</t>
  </si>
  <si>
    <t>579529830</t>
  </si>
  <si>
    <t>"KL10"12,700</t>
  </si>
  <si>
    <t>45</t>
  </si>
  <si>
    <t>764002881</t>
  </si>
  <si>
    <t>Demontáž lemování střešních prostupů do suti</t>
  </si>
  <si>
    <t>-2065240586</t>
  </si>
  <si>
    <t>"jako KL29a"1,80</t>
  </si>
  <si>
    <t>46</t>
  </si>
  <si>
    <t>764003815R</t>
  </si>
  <si>
    <t>Demontáž oplechování kabelů do suti</t>
  </si>
  <si>
    <t>1559731417</t>
  </si>
  <si>
    <t>47</t>
  </si>
  <si>
    <t>764004801</t>
  </si>
  <si>
    <t>Demontáž podokapního žlabu do suti</t>
  </si>
  <si>
    <t>-370271369</t>
  </si>
  <si>
    <t>"KL12"23,70</t>
  </si>
  <si>
    <t>"KL25"12,5</t>
  </si>
  <si>
    <t>48</t>
  </si>
  <si>
    <t>764004821</t>
  </si>
  <si>
    <t>Demontáž nástřešního žlabu do suti</t>
  </si>
  <si>
    <t>-1351061472</t>
  </si>
  <si>
    <t>"KL8"11,400</t>
  </si>
  <si>
    <t>49</t>
  </si>
  <si>
    <t>764004861</t>
  </si>
  <si>
    <t>Demontáž svodu do suti</t>
  </si>
  <si>
    <t>1355653111</t>
  </si>
  <si>
    <t>"KL5"40,4</t>
  </si>
  <si>
    <t>"KL13"12,6</t>
  </si>
  <si>
    <t>50</t>
  </si>
  <si>
    <t>764-KL1</t>
  </si>
  <si>
    <t>Oplechování parapetů z Pz s povrchovou úpravou rš 560 mm kompletní provedení dle výpisu prvků</t>
  </si>
  <si>
    <t>-2012280912</t>
  </si>
  <si>
    <t>51</t>
  </si>
  <si>
    <t>764-KL1a</t>
  </si>
  <si>
    <t>Oplechování parapetů z Pz s povrchovou úpravou rš 460 mm kompletní provedení dle výpisu prvků</t>
  </si>
  <si>
    <t>2106132527</t>
  </si>
  <si>
    <t>52</t>
  </si>
  <si>
    <t>764-KL1b</t>
  </si>
  <si>
    <t>Oplechování parapetů z Pz s povrchovou úpravou rš 350 mm kompletní provedení dle výpisu prvků</t>
  </si>
  <si>
    <t>-1819750922</t>
  </si>
  <si>
    <t>53</t>
  </si>
  <si>
    <t>764-KL2</t>
  </si>
  <si>
    <t>Oplechování římsy z Pz s povrchovou úpravou rš 200 mm kompletní provedení dle výpisu prvků</t>
  </si>
  <si>
    <t>-119826180</t>
  </si>
  <si>
    <t>54</t>
  </si>
  <si>
    <t>764-KL2a</t>
  </si>
  <si>
    <t>Oplechování římsy z Pz s povrchovou úpravou rš 300 mm kompletní provedení dle výpisu prvků</t>
  </si>
  <si>
    <t>-1444265707</t>
  </si>
  <si>
    <t>55</t>
  </si>
  <si>
    <t>764-KL3</t>
  </si>
  <si>
    <t>Oplechování římsy z Pz s povrchovou úpravou rš 550 mm kompletní provedení dle výpisu prvků</t>
  </si>
  <si>
    <t>-431784944</t>
  </si>
  <si>
    <t>56</t>
  </si>
  <si>
    <t>764-KL3a</t>
  </si>
  <si>
    <t>Krytina vstuní stříška z Pz plechu s povrchovou úpravou kompletní provedení dle výpisu prvků</t>
  </si>
  <si>
    <t>73135311</t>
  </si>
  <si>
    <t>57</t>
  </si>
  <si>
    <t>764-KL4</t>
  </si>
  <si>
    <t>Nový kabelový zákryt z Pz plechu s povrch úpravou rš.800 mm kompletní provedení dle výpisu prvků</t>
  </si>
  <si>
    <t>-1570147807</t>
  </si>
  <si>
    <t>58</t>
  </si>
  <si>
    <t>764-KL5</t>
  </si>
  <si>
    <t>Hranatý svod včetně objímek, kolen, odskoků  z Pz plechu s povrch.úpravou o straně 100 mm kompletní provedení dle výpisu prvků</t>
  </si>
  <si>
    <t>1696991511</t>
  </si>
  <si>
    <t>59</t>
  </si>
  <si>
    <t>764-KL6</t>
  </si>
  <si>
    <t>Oplechování římsy z Pz plechu s povrchovou úpravou kompletní provedení dle výpisu prvků</t>
  </si>
  <si>
    <t>-1650713278</t>
  </si>
  <si>
    <t>60</t>
  </si>
  <si>
    <t>764-KL7</t>
  </si>
  <si>
    <t>-501083769</t>
  </si>
  <si>
    <t>61</t>
  </si>
  <si>
    <t>764-KL8</t>
  </si>
  <si>
    <t>Žlaby nadokapní (nástřešní ) včetně háků, čel a hrdel,kotlíku  z Pz plechu s povrchovou úpravou rš 670 mm kompletní provedení dle výpisu prvků</t>
  </si>
  <si>
    <t>865033224</t>
  </si>
  <si>
    <t>62</t>
  </si>
  <si>
    <t>764-KL9</t>
  </si>
  <si>
    <t>Oplechování okapové hrany pod nástřešním žlabem plech z Pz s upraveným povrchem rš 250 mm kompletní provedení dle výpisu prvků</t>
  </si>
  <si>
    <t>-1062124192</t>
  </si>
  <si>
    <t>63</t>
  </si>
  <si>
    <t>764-KL10</t>
  </si>
  <si>
    <t>Lemování rovných zdí se střechou s krytinou skládanou z Pz s povrchovou úpravou rš 400 mm kompletní provedení dle výpisu prvků</t>
  </si>
  <si>
    <t>-1513710689</t>
  </si>
  <si>
    <t>64</t>
  </si>
  <si>
    <t>764-KL11</t>
  </si>
  <si>
    <t>Oprava nátěrů oplechování atiky rš.300 mm- okartáčování + nový nátěr vhodný na podkladový materiál kompletní provedení dle výpisu prvků</t>
  </si>
  <si>
    <t>-1097441989</t>
  </si>
  <si>
    <t>65</t>
  </si>
  <si>
    <t>764-KL12</t>
  </si>
  <si>
    <t>Žlab podokapní půlkruhový z Pz s povrchovou úpravou rš 330 mm vč.háků, čel,rohových dílců,kotlíku kompletní provedení dle výpisu prvků</t>
  </si>
  <si>
    <t>-2068367555</t>
  </si>
  <si>
    <t>66</t>
  </si>
  <si>
    <t>764-KL13</t>
  </si>
  <si>
    <t>Svody kruhové včetně objímek, kolen, odskoků z Pz s povrchovou úpravou průměru 100 mm kompletní provedení dle výpisu prvků</t>
  </si>
  <si>
    <t>-1221612056</t>
  </si>
  <si>
    <t>67</t>
  </si>
  <si>
    <t>764-KL14</t>
  </si>
  <si>
    <t>Nový nátěr oplechování okapové hrany- okartáčování + nový nátěr vhodný na podkladový materiál kompletní provedení dle výpisu prvků</t>
  </si>
  <si>
    <t>1419695255</t>
  </si>
  <si>
    <t>68</t>
  </si>
  <si>
    <t>764-KL14a</t>
  </si>
  <si>
    <t>Nový nátěr krycí lišty rš.150 mm- okartáčování + nový nátěr vhodný na podkladový materiál kompletní provedení dle výpisu prvků</t>
  </si>
  <si>
    <t>1060070320</t>
  </si>
  <si>
    <t>69</t>
  </si>
  <si>
    <t>764-KL14b</t>
  </si>
  <si>
    <t>Nový nátěr oplechování atiky rš.280 mm- okartáčování + nový nátěr vhodný na podkladový materiál kompletní provedení dle výpisu prvků</t>
  </si>
  <si>
    <t>273795389</t>
  </si>
  <si>
    <t>70</t>
  </si>
  <si>
    <t>764-KL14c</t>
  </si>
  <si>
    <t>Nový nátěr oplechování závětrné strany rš.150 mm- okartáčování + nový nátěr vhodný na podkladový materiál kompletní provedení dle výpisu prvků</t>
  </si>
  <si>
    <t>-2034604115</t>
  </si>
  <si>
    <t>71</t>
  </si>
  <si>
    <t>764-KL15</t>
  </si>
  <si>
    <t>Nový nátěr oplechování stříšky- okartáčování + nový nátěr vhodný na podkladový materiál kompletní provedení dle výpisu prvků</t>
  </si>
  <si>
    <t>660744981</t>
  </si>
  <si>
    <t>72</t>
  </si>
  <si>
    <t>764-KL16</t>
  </si>
  <si>
    <t>Oprava nátěru oplechování atiky rš.410 mm- okartáčování + nový nátěr vhodný na podkladový materiál kompletní provedení dle výpisu prvků</t>
  </si>
  <si>
    <t>-2029242045</t>
  </si>
  <si>
    <t>73</t>
  </si>
  <si>
    <t>764-KL17</t>
  </si>
  <si>
    <t>Oprava nátěru oplechování stříšky arkýře- okartáčování + nový nátěr vhodný na podkladový materiál kompletní provedení dle výpisu prvků</t>
  </si>
  <si>
    <t>1877262746</t>
  </si>
  <si>
    <t>74</t>
  </si>
  <si>
    <t>764-KL18a</t>
  </si>
  <si>
    <t>Oprava nátěru oplechování stříšky nad schodištěm- okartáčování + nový nátěr vhodný na podkladový materiál kompletní provedení dle výpisu prvků</t>
  </si>
  <si>
    <t>1540334704</t>
  </si>
  <si>
    <t>75</t>
  </si>
  <si>
    <t>764-KL21</t>
  </si>
  <si>
    <t>Demontáž a zpětná montáž stávajícího svodu kompletní provedení dle výpisu prvků</t>
  </si>
  <si>
    <t>-752741333</t>
  </si>
  <si>
    <t>76</t>
  </si>
  <si>
    <t>764-KL23</t>
  </si>
  <si>
    <t>Oplechování římsy  z Pz plechu s upraveným povrchem rš 420 mm,kompletní provedení dle výpisu prvků</t>
  </si>
  <si>
    <t>129657765</t>
  </si>
  <si>
    <t>77</t>
  </si>
  <si>
    <t>764-KL24</t>
  </si>
  <si>
    <t>Oplechování římsy  z Pz plechu s upraveným povrchem rš 550 mm,kompletní provedení dle výpisu prvků</t>
  </si>
  <si>
    <t>643638853</t>
  </si>
  <si>
    <t>78</t>
  </si>
  <si>
    <t>764-KL25</t>
  </si>
  <si>
    <t>-1406592801</t>
  </si>
  <si>
    <t>79</t>
  </si>
  <si>
    <t>764-KL26</t>
  </si>
  <si>
    <t>-513032078</t>
  </si>
  <si>
    <t>80</t>
  </si>
  <si>
    <t>764-KL26a</t>
  </si>
  <si>
    <t>-1643600879</t>
  </si>
  <si>
    <t>81</t>
  </si>
  <si>
    <t>764-KL26b</t>
  </si>
  <si>
    <t>Nový nátěr parapetů rš.350 mm- okartáčování + nový nátěr vhodný na podkladový materiál kompletní provedení dle výpisu prvků</t>
  </si>
  <si>
    <t>-1258092271</t>
  </si>
  <si>
    <t>82</t>
  </si>
  <si>
    <t>764-KL26c</t>
  </si>
  <si>
    <t>-808268598</t>
  </si>
  <si>
    <t>83</t>
  </si>
  <si>
    <t>764-KL26d</t>
  </si>
  <si>
    <t>640727020</t>
  </si>
  <si>
    <t>84</t>
  </si>
  <si>
    <t>764-KL27</t>
  </si>
  <si>
    <t>-1195642838</t>
  </si>
  <si>
    <t>85</t>
  </si>
  <si>
    <t>764-KL28</t>
  </si>
  <si>
    <t>Demontáž a zpětná montáž podokapního žlabu rš.330 mm, oprava nátěru kompletní provedení dle výpisu prvků</t>
  </si>
  <si>
    <t>2028422514</t>
  </si>
  <si>
    <t>86</t>
  </si>
  <si>
    <t>764-KL29</t>
  </si>
  <si>
    <t>1127376358</t>
  </si>
  <si>
    <t>87</t>
  </si>
  <si>
    <t>764-KL29a</t>
  </si>
  <si>
    <t>Oplechování prostupů komínů z Pz s povrchovou úpravou rš.1000mm kompetní provedení dle výpisu prvků</t>
  </si>
  <si>
    <t>1620675955</t>
  </si>
  <si>
    <t>88</t>
  </si>
  <si>
    <t>764-KL30</t>
  </si>
  <si>
    <t>Demontáž a zpětná montáž kruhového svodu pr.100 mm,oprava nátěru kompletní provedení dle výpisu prvků</t>
  </si>
  <si>
    <t>114945403</t>
  </si>
  <si>
    <t>89</t>
  </si>
  <si>
    <t>764-KL31</t>
  </si>
  <si>
    <t>1306738496</t>
  </si>
  <si>
    <t>90</t>
  </si>
  <si>
    <t>764-KL31a</t>
  </si>
  <si>
    <t>-921996774</t>
  </si>
  <si>
    <t>91</t>
  </si>
  <si>
    <t>998764204</t>
  </si>
  <si>
    <t>Přesun hmot procentní pro konstrukce klempířské v objektech v do 36 m</t>
  </si>
  <si>
    <t>-760095910</t>
  </si>
  <si>
    <t>766</t>
  </si>
  <si>
    <t>Konstrukce truhlářské</t>
  </si>
  <si>
    <t>92</t>
  </si>
  <si>
    <t>766622885</t>
  </si>
  <si>
    <t>Demontáž a zpětná montáž ochran.sítí oken  proti hmyzu s rámem</t>
  </si>
  <si>
    <t>-20958708</t>
  </si>
  <si>
    <t>767</t>
  </si>
  <si>
    <t>Konstrukce zámečnické</t>
  </si>
  <si>
    <t>93</t>
  </si>
  <si>
    <t>767-ZM1</t>
  </si>
  <si>
    <t>Demontáž a zpětná montáž stávajícího zákrytu bočního vstupu vč.nosné konstrukce a nového antikorozního nátěru kompletní provedení dle výpisu prvků</t>
  </si>
  <si>
    <t>1886158359</t>
  </si>
  <si>
    <t>94</t>
  </si>
  <si>
    <t>767-ZM2</t>
  </si>
  <si>
    <t>Demontáž a zpětná montáž žiletkového drátu kompletní provedení dle výpisu prvků</t>
  </si>
  <si>
    <t>-1470809717</t>
  </si>
  <si>
    <t>95</t>
  </si>
  <si>
    <t>767-ZM8</t>
  </si>
  <si>
    <t>Demontáž a zpětná montáž vchodové střišky vč.opravy nátěru kompletní provedení dle výpisu prvků</t>
  </si>
  <si>
    <t>-1467782116</t>
  </si>
  <si>
    <t>96</t>
  </si>
  <si>
    <t>767-ZM13</t>
  </si>
  <si>
    <t>Demontáž a zpětná montáž žebříků kotvených do zdi vč.nového nátěru kompletní provedení dle výpisu prvků</t>
  </si>
  <si>
    <t>-340738994</t>
  </si>
  <si>
    <t>97</t>
  </si>
  <si>
    <t>767-ZM16</t>
  </si>
  <si>
    <t>Demontáž a zpětná montáž ocel.stávajícího stožáru kotveného do zdi vč.nového nátěru kompletní provedení dle výpisu prvků</t>
  </si>
  <si>
    <t>469939087</t>
  </si>
  <si>
    <t>98</t>
  </si>
  <si>
    <t>767-ZM19</t>
  </si>
  <si>
    <t>Demontáž a zpětná montáž markýzy výsuvné kotvené na zeď kompletní provedení dle výpisu prvků</t>
  </si>
  <si>
    <t>368762117</t>
  </si>
  <si>
    <t>99</t>
  </si>
  <si>
    <t>998767204</t>
  </si>
  <si>
    <t>Přesun hmot procentní pro zámečnické konstrukce v objektech v do 36 m</t>
  </si>
  <si>
    <t>1321820711</t>
  </si>
  <si>
    <t>783</t>
  </si>
  <si>
    <t>Dokončovací práce - nátěry</t>
  </si>
  <si>
    <t>783000200R</t>
  </si>
  <si>
    <t>Vyvěšení a zavěšení dveřních křídel pro zhotovení nátěrů</t>
  </si>
  <si>
    <t>629492745</t>
  </si>
  <si>
    <t>101</t>
  </si>
  <si>
    <t>783009421</t>
  </si>
  <si>
    <t>Bezpečnostní šrafování stěnových nebo podlahových hran</t>
  </si>
  <si>
    <t>-363591994</t>
  </si>
  <si>
    <t>"rampa ZM9"6,06+1,55</t>
  </si>
  <si>
    <t>102</t>
  </si>
  <si>
    <t>783306809</t>
  </si>
  <si>
    <t>Odstranění nátěru ze zámečnických konstrukcí okartáčováním- mříže ozn.ZM14</t>
  </si>
  <si>
    <t>433953346</t>
  </si>
  <si>
    <t>"mříže"(2,3*1,54*4+2,3*1,46*2+1,8*1,46*2)*2</t>
  </si>
  <si>
    <t>"mříže"(1,54*2,3+1,46*2,3*2)*2</t>
  </si>
  <si>
    <t>"mříže"1,13*1,4*22*2</t>
  </si>
  <si>
    <t>"mříže"(0,95*0,75+1,1*2)*2</t>
  </si>
  <si>
    <t>"mříže"(0,95*2,3)*41*2</t>
  </si>
  <si>
    <t>"mříže"(0,95*2,3*6+0,95*0,75)*2</t>
  </si>
  <si>
    <t>"pravá část otvory"(0,87*1,15*2+0,95*0,75*4)*2</t>
  </si>
  <si>
    <t>"střední část otvory"0,95*0,64*4*2</t>
  </si>
  <si>
    <t>"levá část otvory"(1,15*1,45)*3*2</t>
  </si>
  <si>
    <t>"přístavba s luxferami mříže"1,13*0,88*2</t>
  </si>
  <si>
    <t>"mříže"1,13*1,4*12*2</t>
  </si>
  <si>
    <t>"mříže"(1*1,28*5+2,96*1,47+2,96*2*6+1*0,8*4)*2</t>
  </si>
  <si>
    <t>"sítě z 1 strany"1*1,28*19+1*0,95*3</t>
  </si>
  <si>
    <t>103</t>
  </si>
  <si>
    <t>783314201</t>
  </si>
  <si>
    <t>Základní antikorozní jednonásobný syntetický standardní nátěr zámečnických konstrukcí- mříže ozn.ZM14</t>
  </si>
  <si>
    <t>428458785</t>
  </si>
  <si>
    <t>"jako okartáčování"545,684</t>
  </si>
  <si>
    <t>104</t>
  </si>
  <si>
    <t>783317101</t>
  </si>
  <si>
    <t>Krycí jednonásobný syntetický standardní nátěr zámečnických konstrukcí mříže ozn.ZM14</t>
  </si>
  <si>
    <t>2011861150</t>
  </si>
  <si>
    <t>"jako základní nátěr"545,684</t>
  </si>
  <si>
    <t>105</t>
  </si>
  <si>
    <t>7831-ZM3</t>
  </si>
  <si>
    <t>Nový antikorozní nátěr stávajících ocelových dveřích a zárubní, obroušení,1x základní nátěr+1x vrchní nátěr (syntetický standardní) kompletní provedení dle výpisu prvků</t>
  </si>
  <si>
    <t>1386164704</t>
  </si>
  <si>
    <t>106</t>
  </si>
  <si>
    <t>7831-ZM4</t>
  </si>
  <si>
    <t>Nový nátěr stávajících dřevěných dveří a zárubně, obroušení,přetmelení 1x základní nátěr+2x vrchní nátěr kompletní provedení dle výpisu prvků</t>
  </si>
  <si>
    <t>117009969</t>
  </si>
  <si>
    <t>107</t>
  </si>
  <si>
    <t>7833-ZM5</t>
  </si>
  <si>
    <t>Nový antikorozní nátěr ocelových částí stávajícíího vyústění nákladního výtahu, okartáčování,1x základní nátěr+1x vrchní nátěr (syntetický standardní) kompletní provedení dle výpisu prvků</t>
  </si>
  <si>
    <t>-814796162</t>
  </si>
  <si>
    <t>108</t>
  </si>
  <si>
    <t>7833-ZM9</t>
  </si>
  <si>
    <t>Nový antikorozní nátěr ocelových částí stávajícíí rampy, okartáčování,1x základní nátěr+1x vrchní nátěr (syntetický standardní) kompletní provedení dle výpisu prvků</t>
  </si>
  <si>
    <t>-84534936</t>
  </si>
  <si>
    <t>109</t>
  </si>
  <si>
    <t>7839-ZM10</t>
  </si>
  <si>
    <t>Údržba a obnova nátěrů elektrických zařízení ochranných úhelníků bleskosvodu kompletní provedení dle výpisu prvků</t>
  </si>
  <si>
    <t>-1850793145</t>
  </si>
  <si>
    <t>110</t>
  </si>
  <si>
    <t>7833-ZM11</t>
  </si>
  <si>
    <t>Nový antikorozní nátěr stávajícího ocelového zábradlí, okartáčování,1x základní nátěr+1x vrchní nátěr (syntetický standardní) kompletní provedení dle výpisu prvků</t>
  </si>
  <si>
    <t>1731287715</t>
  </si>
  <si>
    <t>111</t>
  </si>
  <si>
    <t>7833-ZM12</t>
  </si>
  <si>
    <t>-369242684</t>
  </si>
  <si>
    <t>112</t>
  </si>
  <si>
    <t>7833-ZM17</t>
  </si>
  <si>
    <t>Nový antikorozní nátěr stávajícího VZT vyústění, okartáčování,1x základní nátěr+1x vrchní nátěr (syntetický standardní) kompletní provedení dle výpisu prvků</t>
  </si>
  <si>
    <t>-1439144374</t>
  </si>
  <si>
    <t>113</t>
  </si>
  <si>
    <t>783606874</t>
  </si>
  <si>
    <t>Odstranění nátěrů  potrubí do DN 150 mm okartáčováním</t>
  </si>
  <si>
    <t>1333349198</t>
  </si>
  <si>
    <t>"dešťové svody litin.potrubí"5</t>
  </si>
  <si>
    <t>114</t>
  </si>
  <si>
    <t>783614671</t>
  </si>
  <si>
    <t>Základní antikorozní jednonásobný syntetický potrubí do DN 150 mm</t>
  </si>
  <si>
    <t>1245461623</t>
  </si>
  <si>
    <t>115</t>
  </si>
  <si>
    <t>783617641</t>
  </si>
  <si>
    <t>Krycí jednonásobný syntetický nátěr potrubí do DN 150 mm</t>
  </si>
  <si>
    <t>2132218429</t>
  </si>
  <si>
    <t>116</t>
  </si>
  <si>
    <t>783823133</t>
  </si>
  <si>
    <t>Penetrační silikátový nátěr hladkých, tenkovrstvých zrnitých a štukových omítek</t>
  </si>
  <si>
    <t>1877515113</t>
  </si>
  <si>
    <t>"celková plocha fasády"2074,627</t>
  </si>
  <si>
    <t>117</t>
  </si>
  <si>
    <t>783827423</t>
  </si>
  <si>
    <t>Krycí dvojnásobný silikátový nátěr omítek stupně členitosti 1 a 2</t>
  </si>
  <si>
    <t>919259540</t>
  </si>
  <si>
    <t>"jako penetrace"2074,627</t>
  </si>
  <si>
    <t>Objekt: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</si>
  <si>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</si>
  <si>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</si>
  <si>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</si>
  <si>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</si>
  <si>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</si>
  <si>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VRN3</t>
  </si>
  <si>
    <t>Zařízení staveniště</t>
  </si>
  <si>
    <t>030001000</t>
  </si>
  <si>
    <t>1024</t>
  </si>
  <si>
    <t>821252893</t>
  </si>
  <si>
    <t>VRN4</t>
  </si>
  <si>
    <t>Inženýrská činnost</t>
  </si>
  <si>
    <t>042903000</t>
  </si>
  <si>
    <t>Vypracování posouzení statické únosnosti konstrukcí pod stavbou lešení (např.střechy nízkých přístavků)</t>
  </si>
  <si>
    <t>1443652734</t>
  </si>
  <si>
    <t>045002000</t>
  </si>
  <si>
    <t>Kompletační a koordinační činnost</t>
  </si>
  <si>
    <t>1482551073</t>
  </si>
  <si>
    <t>VRN7</t>
  </si>
  <si>
    <t>Provozní vlivy</t>
  </si>
  <si>
    <t>070001000</t>
  </si>
  <si>
    <t>1234040230</t>
  </si>
  <si>
    <t>VRN9</t>
  </si>
  <si>
    <t>Ostatní náklady</t>
  </si>
  <si>
    <t>091204000</t>
  </si>
  <si>
    <t>Zabezpečovací práce - zajištění a zesílení konstrukcí pod lešením dle statického posudku</t>
  </si>
  <si>
    <t>1558302003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</si>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</sst>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 applyAlignment="0">
      <protection locked="0"/>
    </xf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top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79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10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03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1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513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944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5D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1513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4944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D5D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Q10" sqref="AQ1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814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815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30" t="s">
        <v>14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3"/>
      <c r="AQ5" s="25"/>
      <c r="BE5" s="326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32" t="s">
        <v>17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3"/>
      <c r="AQ6" s="25"/>
      <c r="BE6" s="327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327"/>
      <c r="BS7" s="18" t="s">
        <v>23</v>
      </c>
    </row>
    <row r="8" spans="2:71" ht="14.2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327"/>
      <c r="BS8" s="18" t="s">
        <v>28</v>
      </c>
    </row>
    <row r="9" spans="2:71" ht="29.25" customHeight="1">
      <c r="B9" s="22"/>
      <c r="C9" s="23"/>
      <c r="D9" s="28" t="s">
        <v>29</v>
      </c>
      <c r="E9" s="23"/>
      <c r="F9" s="23"/>
      <c r="G9" s="23"/>
      <c r="H9" s="23"/>
      <c r="I9" s="23"/>
      <c r="J9" s="23"/>
      <c r="K9" s="33" t="s">
        <v>30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7"/>
      <c r="BS9" s="18" t="s">
        <v>31</v>
      </c>
    </row>
    <row r="10" spans="2:71" ht="14.25" customHeight="1">
      <c r="B10" s="22"/>
      <c r="C10" s="23"/>
      <c r="D10" s="31" t="s">
        <v>32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33</v>
      </c>
      <c r="AL10" s="23"/>
      <c r="AM10" s="23"/>
      <c r="AN10" s="29" t="s">
        <v>22</v>
      </c>
      <c r="AO10" s="23"/>
      <c r="AP10" s="23"/>
      <c r="AQ10" s="25"/>
      <c r="BE10" s="327"/>
      <c r="BS10" s="18" t="s">
        <v>18</v>
      </c>
    </row>
    <row r="11" spans="2:71" ht="18" customHeight="1">
      <c r="B11" s="22"/>
      <c r="C11" s="23"/>
      <c r="D11" s="23"/>
      <c r="E11" s="29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22</v>
      </c>
      <c r="AO11" s="23"/>
      <c r="AP11" s="23"/>
      <c r="AQ11" s="25"/>
      <c r="BE11" s="327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7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33</v>
      </c>
      <c r="AL13" s="23"/>
      <c r="AM13" s="23"/>
      <c r="AN13" s="34" t="s">
        <v>36</v>
      </c>
      <c r="AO13" s="23"/>
      <c r="AP13" s="23"/>
      <c r="AQ13" s="25"/>
      <c r="BE13" s="327"/>
      <c r="BS13" s="18" t="s">
        <v>18</v>
      </c>
    </row>
    <row r="14" spans="2:71" ht="15">
      <c r="B14" s="22"/>
      <c r="C14" s="23"/>
      <c r="D14" s="23"/>
      <c r="E14" s="333" t="s">
        <v>36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1" t="s">
        <v>34</v>
      </c>
      <c r="AL14" s="23"/>
      <c r="AM14" s="23"/>
      <c r="AN14" s="34" t="s">
        <v>36</v>
      </c>
      <c r="AO14" s="23"/>
      <c r="AP14" s="23"/>
      <c r="AQ14" s="25"/>
      <c r="BE14" s="327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7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33</v>
      </c>
      <c r="AL16" s="23"/>
      <c r="AM16" s="23"/>
      <c r="AN16" s="29" t="s">
        <v>38</v>
      </c>
      <c r="AO16" s="23"/>
      <c r="AP16" s="23"/>
      <c r="AQ16" s="25"/>
      <c r="BE16" s="327"/>
      <c r="BS16" s="18" t="s">
        <v>4</v>
      </c>
    </row>
    <row r="17" spans="2:71" ht="18" customHeight="1">
      <c r="B17" s="22"/>
      <c r="C17" s="23"/>
      <c r="D17" s="23"/>
      <c r="E17" s="29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22</v>
      </c>
      <c r="AO17" s="23"/>
      <c r="AP17" s="23"/>
      <c r="AQ17" s="25"/>
      <c r="BE17" s="327"/>
      <c r="BS17" s="18" t="s">
        <v>40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7"/>
      <c r="BS18" s="18" t="s">
        <v>6</v>
      </c>
    </row>
    <row r="19" spans="2:71" ht="14.2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7"/>
      <c r="BS19" s="18" t="s">
        <v>6</v>
      </c>
    </row>
    <row r="20" spans="2:71" ht="22.5" customHeight="1">
      <c r="B20" s="22"/>
      <c r="C20" s="23"/>
      <c r="D20" s="23"/>
      <c r="E20" s="334" t="s">
        <v>22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3"/>
      <c r="AP20" s="23"/>
      <c r="AQ20" s="25"/>
      <c r="BE20" s="327"/>
      <c r="BS20" s="18" t="s">
        <v>40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7"/>
    </row>
    <row r="22" spans="2:57" ht="6.75" customHeight="1">
      <c r="B22" s="22"/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3"/>
      <c r="AQ22" s="25"/>
      <c r="BE22" s="327"/>
    </row>
    <row r="23" spans="2:57" s="1" customFormat="1" ht="25.5" customHeight="1">
      <c r="B23" s="36"/>
      <c r="C23" s="37"/>
      <c r="D23" s="38" t="s">
        <v>42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35">
        <f>ROUND(AG51,2)</f>
        <v>0</v>
      </c>
      <c r="AL23" s="336"/>
      <c r="AM23" s="336"/>
      <c r="AN23" s="336"/>
      <c r="AO23" s="336"/>
      <c r="AP23" s="37"/>
      <c r="AQ23" s="40"/>
      <c r="BE23" s="328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2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37" t="s">
        <v>43</v>
      </c>
      <c r="M25" s="338"/>
      <c r="N25" s="338"/>
      <c r="O25" s="338"/>
      <c r="P25" s="37"/>
      <c r="Q25" s="37"/>
      <c r="R25" s="37"/>
      <c r="S25" s="37"/>
      <c r="T25" s="37"/>
      <c r="U25" s="37"/>
      <c r="V25" s="37"/>
      <c r="W25" s="337" t="s">
        <v>44</v>
      </c>
      <c r="X25" s="338"/>
      <c r="Y25" s="338"/>
      <c r="Z25" s="338"/>
      <c r="AA25" s="338"/>
      <c r="AB25" s="338"/>
      <c r="AC25" s="338"/>
      <c r="AD25" s="338"/>
      <c r="AE25" s="338"/>
      <c r="AF25" s="37"/>
      <c r="AG25" s="37"/>
      <c r="AH25" s="37"/>
      <c r="AI25" s="37"/>
      <c r="AJ25" s="37"/>
      <c r="AK25" s="337" t="s">
        <v>45</v>
      </c>
      <c r="AL25" s="338"/>
      <c r="AM25" s="338"/>
      <c r="AN25" s="338"/>
      <c r="AO25" s="338"/>
      <c r="AP25" s="37"/>
      <c r="AQ25" s="40"/>
      <c r="BE25" s="328"/>
    </row>
    <row r="26" spans="2:57" s="2" customFormat="1" ht="14.25" customHeight="1">
      <c r="B26" s="42"/>
      <c r="C26" s="43"/>
      <c r="D26" s="44" t="s">
        <v>46</v>
      </c>
      <c r="E26" s="43"/>
      <c r="F26" s="44" t="s">
        <v>47</v>
      </c>
      <c r="G26" s="43"/>
      <c r="H26" s="43"/>
      <c r="I26" s="43"/>
      <c r="J26" s="43"/>
      <c r="K26" s="43"/>
      <c r="L26" s="339">
        <v>0.21</v>
      </c>
      <c r="M26" s="340"/>
      <c r="N26" s="340"/>
      <c r="O26" s="340"/>
      <c r="P26" s="43"/>
      <c r="Q26" s="43"/>
      <c r="R26" s="43"/>
      <c r="S26" s="43"/>
      <c r="T26" s="43"/>
      <c r="U26" s="43"/>
      <c r="V26" s="43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3"/>
      <c r="AG26" s="43"/>
      <c r="AH26" s="43"/>
      <c r="AI26" s="43"/>
      <c r="AJ26" s="43"/>
      <c r="AK26" s="341">
        <f>ROUND(AV51,2)</f>
        <v>0</v>
      </c>
      <c r="AL26" s="340"/>
      <c r="AM26" s="340"/>
      <c r="AN26" s="340"/>
      <c r="AO26" s="340"/>
      <c r="AP26" s="43"/>
      <c r="AQ26" s="45"/>
      <c r="BE26" s="329"/>
    </row>
    <row r="27" spans="2:57" s="2" customFormat="1" ht="14.25" customHeight="1">
      <c r="B27" s="42"/>
      <c r="C27" s="43"/>
      <c r="D27" s="43"/>
      <c r="E27" s="43"/>
      <c r="F27" s="44" t="s">
        <v>48</v>
      </c>
      <c r="G27" s="43"/>
      <c r="H27" s="43"/>
      <c r="I27" s="43"/>
      <c r="J27" s="43"/>
      <c r="K27" s="43"/>
      <c r="L27" s="339">
        <v>0.15</v>
      </c>
      <c r="M27" s="340"/>
      <c r="N27" s="340"/>
      <c r="O27" s="340"/>
      <c r="P27" s="43"/>
      <c r="Q27" s="43"/>
      <c r="R27" s="43"/>
      <c r="S27" s="43"/>
      <c r="T27" s="43"/>
      <c r="U27" s="43"/>
      <c r="V27" s="43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3"/>
      <c r="AG27" s="43"/>
      <c r="AH27" s="43"/>
      <c r="AI27" s="43"/>
      <c r="AJ27" s="43"/>
      <c r="AK27" s="341">
        <f>ROUND(AW51,2)</f>
        <v>0</v>
      </c>
      <c r="AL27" s="340"/>
      <c r="AM27" s="340"/>
      <c r="AN27" s="340"/>
      <c r="AO27" s="340"/>
      <c r="AP27" s="43"/>
      <c r="AQ27" s="45"/>
      <c r="BE27" s="329"/>
    </row>
    <row r="28" spans="2:57" s="2" customFormat="1" ht="14.25" customHeight="1" hidden="1">
      <c r="B28" s="42"/>
      <c r="C28" s="43"/>
      <c r="D28" s="43"/>
      <c r="E28" s="43"/>
      <c r="F28" s="44" t="s">
        <v>49</v>
      </c>
      <c r="G28" s="43"/>
      <c r="H28" s="43"/>
      <c r="I28" s="43"/>
      <c r="J28" s="43"/>
      <c r="K28" s="43"/>
      <c r="L28" s="339">
        <v>0.21</v>
      </c>
      <c r="M28" s="340"/>
      <c r="N28" s="340"/>
      <c r="O28" s="340"/>
      <c r="P28" s="43"/>
      <c r="Q28" s="43"/>
      <c r="R28" s="43"/>
      <c r="S28" s="43"/>
      <c r="T28" s="43"/>
      <c r="U28" s="43"/>
      <c r="V28" s="43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3"/>
      <c r="AG28" s="43"/>
      <c r="AH28" s="43"/>
      <c r="AI28" s="43"/>
      <c r="AJ28" s="43"/>
      <c r="AK28" s="341">
        <v>0</v>
      </c>
      <c r="AL28" s="340"/>
      <c r="AM28" s="340"/>
      <c r="AN28" s="340"/>
      <c r="AO28" s="340"/>
      <c r="AP28" s="43"/>
      <c r="AQ28" s="45"/>
      <c r="BE28" s="329"/>
    </row>
    <row r="29" spans="2:57" s="2" customFormat="1" ht="14.25" customHeight="1" hidden="1">
      <c r="B29" s="42"/>
      <c r="C29" s="43"/>
      <c r="D29" s="43"/>
      <c r="E29" s="43"/>
      <c r="F29" s="44" t="s">
        <v>50</v>
      </c>
      <c r="G29" s="43"/>
      <c r="H29" s="43"/>
      <c r="I29" s="43"/>
      <c r="J29" s="43"/>
      <c r="K29" s="43"/>
      <c r="L29" s="339">
        <v>0.15</v>
      </c>
      <c r="M29" s="340"/>
      <c r="N29" s="340"/>
      <c r="O29" s="340"/>
      <c r="P29" s="43"/>
      <c r="Q29" s="43"/>
      <c r="R29" s="43"/>
      <c r="S29" s="43"/>
      <c r="T29" s="43"/>
      <c r="U29" s="43"/>
      <c r="V29" s="43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3"/>
      <c r="AG29" s="43"/>
      <c r="AH29" s="43"/>
      <c r="AI29" s="43"/>
      <c r="AJ29" s="43"/>
      <c r="AK29" s="341">
        <v>0</v>
      </c>
      <c r="AL29" s="340"/>
      <c r="AM29" s="340"/>
      <c r="AN29" s="340"/>
      <c r="AO29" s="340"/>
      <c r="AP29" s="43"/>
      <c r="AQ29" s="45"/>
      <c r="BE29" s="329"/>
    </row>
    <row r="30" spans="2:57" s="2" customFormat="1" ht="14.25" customHeight="1" hidden="1">
      <c r="B30" s="42"/>
      <c r="C30" s="43"/>
      <c r="D30" s="43"/>
      <c r="E30" s="43"/>
      <c r="F30" s="44" t="s">
        <v>51</v>
      </c>
      <c r="G30" s="43"/>
      <c r="H30" s="43"/>
      <c r="I30" s="43"/>
      <c r="J30" s="43"/>
      <c r="K30" s="43"/>
      <c r="L30" s="339">
        <v>0</v>
      </c>
      <c r="M30" s="340"/>
      <c r="N30" s="340"/>
      <c r="O30" s="340"/>
      <c r="P30" s="43"/>
      <c r="Q30" s="43"/>
      <c r="R30" s="43"/>
      <c r="S30" s="43"/>
      <c r="T30" s="43"/>
      <c r="U30" s="43"/>
      <c r="V30" s="43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3"/>
      <c r="AG30" s="43"/>
      <c r="AH30" s="43"/>
      <c r="AI30" s="43"/>
      <c r="AJ30" s="43"/>
      <c r="AK30" s="341">
        <v>0</v>
      </c>
      <c r="AL30" s="340"/>
      <c r="AM30" s="340"/>
      <c r="AN30" s="340"/>
      <c r="AO30" s="340"/>
      <c r="AP30" s="43"/>
      <c r="AQ30" s="45"/>
      <c r="BE30" s="32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28"/>
    </row>
    <row r="32" spans="2:57" s="1" customFormat="1" ht="25.5" customHeight="1">
      <c r="B32" s="36"/>
      <c r="C32" s="46"/>
      <c r="D32" s="47" t="s">
        <v>52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53</v>
      </c>
      <c r="U32" s="48"/>
      <c r="V32" s="48"/>
      <c r="W32" s="48"/>
      <c r="X32" s="350" t="s">
        <v>54</v>
      </c>
      <c r="Y32" s="351"/>
      <c r="Z32" s="351"/>
      <c r="AA32" s="351"/>
      <c r="AB32" s="351"/>
      <c r="AC32" s="48"/>
      <c r="AD32" s="48"/>
      <c r="AE32" s="48"/>
      <c r="AF32" s="48"/>
      <c r="AG32" s="48"/>
      <c r="AH32" s="48"/>
      <c r="AI32" s="48"/>
      <c r="AJ32" s="48"/>
      <c r="AK32" s="352">
        <f>SUM(AK23:AK30)</f>
        <v>0</v>
      </c>
      <c r="AL32" s="351"/>
      <c r="AM32" s="351"/>
      <c r="AN32" s="351"/>
      <c r="AO32" s="353"/>
      <c r="AP32" s="46"/>
      <c r="AQ32" s="50"/>
      <c r="BE32" s="328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55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1-116-16</v>
      </c>
      <c r="AR41" s="57"/>
    </row>
    <row r="42" spans="2:44" s="4" customFormat="1" ht="36.75" customHeight="1">
      <c r="B42" s="59"/>
      <c r="C42" s="60" t="s">
        <v>16</v>
      </c>
      <c r="L42" s="354" t="str">
        <f>K6</f>
        <v>Oprava západní fasády věznice- budova A,B,C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24</v>
      </c>
      <c r="L44" s="61" t="str">
        <f>IF(K8="","",K8)</f>
        <v>Vazební věznice Praha-Ruzyně</v>
      </c>
      <c r="AI44" s="58" t="s">
        <v>26</v>
      </c>
      <c r="AM44" s="356" t="str">
        <f>IF(AN8="","",AN8)</f>
        <v>12.07.2016</v>
      </c>
      <c r="AN44" s="328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32</v>
      </c>
      <c r="L46" s="3" t="str">
        <f>IF(E11="","",E11)</f>
        <v>Vazební věznice Praha-Ruzyně</v>
      </c>
      <c r="AI46" s="58" t="s">
        <v>37</v>
      </c>
      <c r="AM46" s="357" t="str">
        <f>IF(E17="","",E17)</f>
        <v>INPROSAN s.r.o.,nám. Před Bateriemi 1059/7,Praha 6</v>
      </c>
      <c r="AN46" s="328"/>
      <c r="AO46" s="328"/>
      <c r="AP46" s="328"/>
      <c r="AR46" s="36"/>
      <c r="AS46" s="342" t="s">
        <v>56</v>
      </c>
      <c r="AT46" s="343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35</v>
      </c>
      <c r="L47" s="3">
        <f>IF(E14="Vyplň údaj","",E14)</f>
      </c>
      <c r="AR47" s="36"/>
      <c r="AS47" s="344"/>
      <c r="AT47" s="338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5" customHeight="1">
      <c r="B48" s="36"/>
      <c r="AR48" s="36"/>
      <c r="AS48" s="344"/>
      <c r="AT48" s="338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360" t="s">
        <v>57</v>
      </c>
      <c r="D49" s="346"/>
      <c r="E49" s="346"/>
      <c r="F49" s="346"/>
      <c r="G49" s="346"/>
      <c r="H49" s="66"/>
      <c r="I49" s="345" t="s">
        <v>58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61" t="s">
        <v>59</v>
      </c>
      <c r="AH49" s="346"/>
      <c r="AI49" s="346"/>
      <c r="AJ49" s="346"/>
      <c r="AK49" s="346"/>
      <c r="AL49" s="346"/>
      <c r="AM49" s="346"/>
      <c r="AN49" s="345" t="s">
        <v>60</v>
      </c>
      <c r="AO49" s="346"/>
      <c r="AP49" s="346"/>
      <c r="AQ49" s="67" t="s">
        <v>61</v>
      </c>
      <c r="AR49" s="36"/>
      <c r="AS49" s="68" t="s">
        <v>62</v>
      </c>
      <c r="AT49" s="69" t="s">
        <v>63</v>
      </c>
      <c r="AU49" s="69" t="s">
        <v>64</v>
      </c>
      <c r="AV49" s="69" t="s">
        <v>65</v>
      </c>
      <c r="AW49" s="69" t="s">
        <v>66</v>
      </c>
      <c r="AX49" s="69" t="s">
        <v>67</v>
      </c>
      <c r="AY49" s="69" t="s">
        <v>68</v>
      </c>
      <c r="AZ49" s="69" t="s">
        <v>69</v>
      </c>
      <c r="BA49" s="69" t="s">
        <v>70</v>
      </c>
      <c r="BB49" s="69" t="s">
        <v>71</v>
      </c>
      <c r="BC49" s="69" t="s">
        <v>72</v>
      </c>
      <c r="BD49" s="70" t="s">
        <v>73</v>
      </c>
    </row>
    <row r="50" spans="2:56" s="1" customFormat="1" ht="10.5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2" t="s">
        <v>74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58">
        <f>ROUND(SUM(AG52:AG53),2)</f>
        <v>0</v>
      </c>
      <c r="AH51" s="358"/>
      <c r="AI51" s="358"/>
      <c r="AJ51" s="358"/>
      <c r="AK51" s="358"/>
      <c r="AL51" s="358"/>
      <c r="AM51" s="358"/>
      <c r="AN51" s="359">
        <f>SUM(AG51,AT51)</f>
        <v>0</v>
      </c>
      <c r="AO51" s="359"/>
      <c r="AP51" s="359"/>
      <c r="AQ51" s="74" t="s">
        <v>22</v>
      </c>
      <c r="AR51" s="59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60" t="s">
        <v>75</v>
      </c>
      <c r="BT51" s="60" t="s">
        <v>76</v>
      </c>
      <c r="BV51" s="60" t="s">
        <v>77</v>
      </c>
      <c r="BW51" s="60" t="s">
        <v>5</v>
      </c>
      <c r="BX51" s="60" t="s">
        <v>78</v>
      </c>
      <c r="CL51" s="60" t="s">
        <v>20</v>
      </c>
    </row>
    <row r="52" spans="1:90" s="5" customFormat="1" ht="27" customHeight="1">
      <c r="A52" s="235" t="s">
        <v>816</v>
      </c>
      <c r="B52" s="79"/>
      <c r="C52" s="80"/>
      <c r="D52" s="349" t="s">
        <v>14</v>
      </c>
      <c r="E52" s="348"/>
      <c r="F52" s="348"/>
      <c r="G52" s="348"/>
      <c r="H52" s="348"/>
      <c r="I52" s="81"/>
      <c r="J52" s="349" t="s">
        <v>17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7">
        <f>'1-116-16 - Oprava západní...'!J25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82" t="s">
        <v>79</v>
      </c>
      <c r="AR52" s="79"/>
      <c r="AS52" s="83">
        <v>0</v>
      </c>
      <c r="AT52" s="84">
        <f>ROUND(SUM(AV52:AW52),2)</f>
        <v>0</v>
      </c>
      <c r="AU52" s="85">
        <f>'1-116-16 - Oprava západní...'!P83</f>
        <v>0</v>
      </c>
      <c r="AV52" s="84">
        <f>'1-116-16 - Oprava západní...'!J28</f>
        <v>0</v>
      </c>
      <c r="AW52" s="84">
        <f>'1-116-16 - Oprava západní...'!J29</f>
        <v>0</v>
      </c>
      <c r="AX52" s="84">
        <f>'1-116-16 - Oprava západní...'!J30</f>
        <v>0</v>
      </c>
      <c r="AY52" s="84">
        <f>'1-116-16 - Oprava západní...'!J31</f>
        <v>0</v>
      </c>
      <c r="AZ52" s="84">
        <f>'1-116-16 - Oprava západní...'!F28</f>
        <v>0</v>
      </c>
      <c r="BA52" s="84">
        <f>'1-116-16 - Oprava západní...'!F29</f>
        <v>0</v>
      </c>
      <c r="BB52" s="84">
        <f>'1-116-16 - Oprava západní...'!F30</f>
        <v>0</v>
      </c>
      <c r="BC52" s="84">
        <f>'1-116-16 - Oprava západní...'!F31</f>
        <v>0</v>
      </c>
      <c r="BD52" s="86">
        <f>'1-116-16 - Oprava západní...'!F32</f>
        <v>0</v>
      </c>
      <c r="BT52" s="87" t="s">
        <v>23</v>
      </c>
      <c r="BU52" s="87" t="s">
        <v>80</v>
      </c>
      <c r="BV52" s="87" t="s">
        <v>77</v>
      </c>
      <c r="BW52" s="87" t="s">
        <v>5</v>
      </c>
      <c r="BX52" s="87" t="s">
        <v>78</v>
      </c>
      <c r="CL52" s="87" t="s">
        <v>20</v>
      </c>
    </row>
    <row r="53" spans="1:91" s="5" customFormat="1" ht="27" customHeight="1">
      <c r="A53" s="235" t="s">
        <v>816</v>
      </c>
      <c r="B53" s="79"/>
      <c r="C53" s="80"/>
      <c r="D53" s="349" t="s">
        <v>81</v>
      </c>
      <c r="E53" s="348"/>
      <c r="F53" s="348"/>
      <c r="G53" s="348"/>
      <c r="H53" s="348"/>
      <c r="I53" s="81"/>
      <c r="J53" s="349" t="s">
        <v>82</v>
      </c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7">
        <f>'VRN - Vedlejší rozpočtové...'!J27</f>
        <v>0</v>
      </c>
      <c r="AH53" s="348"/>
      <c r="AI53" s="348"/>
      <c r="AJ53" s="348"/>
      <c r="AK53" s="348"/>
      <c r="AL53" s="348"/>
      <c r="AM53" s="348"/>
      <c r="AN53" s="347">
        <f>SUM(AG53,AT53)</f>
        <v>0</v>
      </c>
      <c r="AO53" s="348"/>
      <c r="AP53" s="348"/>
      <c r="AQ53" s="82" t="s">
        <v>79</v>
      </c>
      <c r="AR53" s="79"/>
      <c r="AS53" s="88">
        <v>0</v>
      </c>
      <c r="AT53" s="89">
        <f>ROUND(SUM(AV53:AW53),2)</f>
        <v>0</v>
      </c>
      <c r="AU53" s="90">
        <f>'VRN - Vedlejší rozpočtové...'!P81</f>
        <v>0</v>
      </c>
      <c r="AV53" s="89">
        <f>'VRN - Vedlejší rozpočtové...'!J30</f>
        <v>0</v>
      </c>
      <c r="AW53" s="89">
        <f>'VRN - Vedlejší rozpočtové...'!J31</f>
        <v>0</v>
      </c>
      <c r="AX53" s="89">
        <f>'VRN - Vedlejší rozpočtové...'!J32</f>
        <v>0</v>
      </c>
      <c r="AY53" s="89">
        <f>'VRN - Vedlejší rozpočtové...'!J33</f>
        <v>0</v>
      </c>
      <c r="AZ53" s="89">
        <f>'VRN - Vedlejší rozpočtové...'!F30</f>
        <v>0</v>
      </c>
      <c r="BA53" s="89">
        <f>'VRN - Vedlejší rozpočtové...'!F31</f>
        <v>0</v>
      </c>
      <c r="BB53" s="89">
        <f>'VRN - Vedlejší rozpočtové...'!F32</f>
        <v>0</v>
      </c>
      <c r="BC53" s="89">
        <f>'VRN - Vedlejší rozpočtové...'!F33</f>
        <v>0</v>
      </c>
      <c r="BD53" s="91">
        <f>'VRN - Vedlejší rozpočtové...'!F34</f>
        <v>0</v>
      </c>
      <c r="BT53" s="87" t="s">
        <v>23</v>
      </c>
      <c r="BV53" s="87" t="s">
        <v>77</v>
      </c>
      <c r="BW53" s="87" t="s">
        <v>83</v>
      </c>
      <c r="BX53" s="87" t="s">
        <v>5</v>
      </c>
      <c r="CL53" s="87" t="s">
        <v>20</v>
      </c>
      <c r="CM53" s="87" t="s">
        <v>84</v>
      </c>
    </row>
    <row r="54" spans="2:44" s="1" customFormat="1" ht="30" customHeight="1">
      <c r="B54" s="36"/>
      <c r="AR54" s="36"/>
    </row>
    <row r="55" spans="2:44" s="1" customFormat="1" ht="6.7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6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-116-16 - Oprava západní...'!C2" tooltip="1-116-16 - Oprava západní..." display="/"/>
    <hyperlink ref="A53" location="'VRN - Vedlejší rozpočtové...'!C2" tooltip="VRN - Vedlejší rozpočtov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9"/>
  <sheetViews>
    <sheetView showGridLines="0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7"/>
      <c r="C1" s="237"/>
      <c r="D1" s="236" t="s">
        <v>1</v>
      </c>
      <c r="E1" s="237"/>
      <c r="F1" s="238" t="s">
        <v>817</v>
      </c>
      <c r="G1" s="364" t="s">
        <v>818</v>
      </c>
      <c r="H1" s="364"/>
      <c r="I1" s="243"/>
      <c r="J1" s="238" t="s">
        <v>819</v>
      </c>
      <c r="K1" s="236" t="s">
        <v>85</v>
      </c>
      <c r="L1" s="238" t="s">
        <v>820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8" t="s">
        <v>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86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s="1" customFormat="1" ht="15">
      <c r="B6" s="36"/>
      <c r="C6" s="37"/>
      <c r="D6" s="31" t="s">
        <v>16</v>
      </c>
      <c r="E6" s="37"/>
      <c r="F6" s="37"/>
      <c r="G6" s="37"/>
      <c r="H6" s="37"/>
      <c r="I6" s="95"/>
      <c r="J6" s="37"/>
      <c r="K6" s="40"/>
    </row>
    <row r="7" spans="2:11" s="1" customFormat="1" ht="36.75" customHeight="1">
      <c r="B7" s="36"/>
      <c r="C7" s="37"/>
      <c r="D7" s="37"/>
      <c r="E7" s="362" t="s">
        <v>17</v>
      </c>
      <c r="F7" s="338"/>
      <c r="G7" s="338"/>
      <c r="H7" s="338"/>
      <c r="I7" s="95"/>
      <c r="J7" s="37"/>
      <c r="K7" s="40"/>
    </row>
    <row r="8" spans="2:11" s="1" customFormat="1" ht="13.5">
      <c r="B8" s="36"/>
      <c r="C8" s="37"/>
      <c r="D8" s="37"/>
      <c r="E8" s="37"/>
      <c r="F8" s="37"/>
      <c r="G8" s="37"/>
      <c r="H8" s="37"/>
      <c r="I8" s="95"/>
      <c r="J8" s="37"/>
      <c r="K8" s="40"/>
    </row>
    <row r="9" spans="2:11" s="1" customFormat="1" ht="14.25" customHeight="1">
      <c r="B9" s="36"/>
      <c r="C9" s="37"/>
      <c r="D9" s="31" t="s">
        <v>19</v>
      </c>
      <c r="E9" s="37"/>
      <c r="F9" s="29" t="s">
        <v>20</v>
      </c>
      <c r="G9" s="37"/>
      <c r="H9" s="37"/>
      <c r="I9" s="96" t="s">
        <v>21</v>
      </c>
      <c r="J9" s="29" t="s">
        <v>22</v>
      </c>
      <c r="K9" s="40"/>
    </row>
    <row r="10" spans="2:11" s="1" customFormat="1" ht="14.25" customHeight="1">
      <c r="B10" s="36"/>
      <c r="C10" s="37"/>
      <c r="D10" s="31" t="s">
        <v>24</v>
      </c>
      <c r="E10" s="37"/>
      <c r="F10" s="29" t="s">
        <v>25</v>
      </c>
      <c r="G10" s="37"/>
      <c r="H10" s="37"/>
      <c r="I10" s="96" t="s">
        <v>26</v>
      </c>
      <c r="J10" s="97" t="str">
        <f>'Rekapitulace stavby'!AN8</f>
        <v>12.07.2016</v>
      </c>
      <c r="K10" s="40"/>
    </row>
    <row r="11" spans="2:11" s="1" customFormat="1" ht="21.75" customHeight="1">
      <c r="B11" s="36"/>
      <c r="C11" s="37"/>
      <c r="D11" s="28" t="s">
        <v>29</v>
      </c>
      <c r="E11" s="37"/>
      <c r="F11" s="33" t="s">
        <v>30</v>
      </c>
      <c r="G11" s="37"/>
      <c r="H11" s="37"/>
      <c r="I11" s="95"/>
      <c r="J11" s="37"/>
      <c r="K11" s="40"/>
    </row>
    <row r="12" spans="2:11" s="1" customFormat="1" ht="14.25" customHeight="1">
      <c r="B12" s="36"/>
      <c r="C12" s="37"/>
      <c r="D12" s="31" t="s">
        <v>32</v>
      </c>
      <c r="E12" s="37"/>
      <c r="F12" s="37"/>
      <c r="G12" s="37"/>
      <c r="H12" s="37"/>
      <c r="I12" s="96" t="s">
        <v>33</v>
      </c>
      <c r="J12" s="29" t="s">
        <v>22</v>
      </c>
      <c r="K12" s="40"/>
    </row>
    <row r="13" spans="2:11" s="1" customFormat="1" ht="18" customHeight="1">
      <c r="B13" s="36"/>
      <c r="C13" s="37"/>
      <c r="D13" s="37"/>
      <c r="E13" s="29" t="s">
        <v>25</v>
      </c>
      <c r="F13" s="37"/>
      <c r="G13" s="37"/>
      <c r="H13" s="37"/>
      <c r="I13" s="96" t="s">
        <v>34</v>
      </c>
      <c r="J13" s="29" t="s">
        <v>22</v>
      </c>
      <c r="K13" s="40"/>
    </row>
    <row r="14" spans="2:11" s="1" customFormat="1" ht="6.75" customHeight="1">
      <c r="B14" s="36"/>
      <c r="C14" s="37"/>
      <c r="D14" s="37"/>
      <c r="E14" s="37"/>
      <c r="F14" s="37"/>
      <c r="G14" s="37"/>
      <c r="H14" s="37"/>
      <c r="I14" s="95"/>
      <c r="J14" s="37"/>
      <c r="K14" s="40"/>
    </row>
    <row r="15" spans="2:11" s="1" customFormat="1" ht="14.25" customHeight="1">
      <c r="B15" s="36"/>
      <c r="C15" s="37"/>
      <c r="D15" s="31" t="s">
        <v>35</v>
      </c>
      <c r="E15" s="37"/>
      <c r="F15" s="37"/>
      <c r="G15" s="37"/>
      <c r="H15" s="37"/>
      <c r="I15" s="96" t="s">
        <v>33</v>
      </c>
      <c r="J15" s="29">
        <f>IF('Rekapitulace stavby'!AN13="Vyplň údaj","",IF('Rekapitulace stavby'!AN13="","",'Rekapitulace stavby'!AN13))</f>
      </c>
      <c r="K15" s="40"/>
    </row>
    <row r="16" spans="2:11" s="1" customFormat="1" ht="18" customHeight="1">
      <c r="B16" s="36"/>
      <c r="C16" s="37"/>
      <c r="D16" s="37"/>
      <c r="E16" s="29">
        <f>IF('Rekapitulace stavby'!E14="Vyplň údaj","",IF('Rekapitulace stavby'!E14="","",'Rekapitulace stavby'!E14))</f>
      </c>
      <c r="F16" s="37"/>
      <c r="G16" s="37"/>
      <c r="H16" s="37"/>
      <c r="I16" s="96" t="s">
        <v>34</v>
      </c>
      <c r="J16" s="29">
        <f>IF('Rekapitulace stavby'!AN14="Vyplň údaj","",IF('Rekapitulace stavby'!AN14="","",'Rekapitulace stavby'!AN14))</f>
      </c>
      <c r="K16" s="40"/>
    </row>
    <row r="17" spans="2:11" s="1" customFormat="1" ht="6.75" customHeight="1">
      <c r="B17" s="36"/>
      <c r="C17" s="37"/>
      <c r="D17" s="37"/>
      <c r="E17" s="37"/>
      <c r="F17" s="37"/>
      <c r="G17" s="37"/>
      <c r="H17" s="37"/>
      <c r="I17" s="95"/>
      <c r="J17" s="37"/>
      <c r="K17" s="40"/>
    </row>
    <row r="18" spans="2:11" s="1" customFormat="1" ht="14.25" customHeight="1">
      <c r="B18" s="36"/>
      <c r="C18" s="37"/>
      <c r="D18" s="31" t="s">
        <v>37</v>
      </c>
      <c r="E18" s="37"/>
      <c r="F18" s="37"/>
      <c r="G18" s="37"/>
      <c r="H18" s="37"/>
      <c r="I18" s="96" t="s">
        <v>33</v>
      </c>
      <c r="J18" s="29" t="s">
        <v>38</v>
      </c>
      <c r="K18" s="40"/>
    </row>
    <row r="19" spans="2:11" s="1" customFormat="1" ht="18" customHeight="1">
      <c r="B19" s="36"/>
      <c r="C19" s="37"/>
      <c r="D19" s="37"/>
      <c r="E19" s="29" t="s">
        <v>39</v>
      </c>
      <c r="F19" s="37"/>
      <c r="G19" s="37"/>
      <c r="H19" s="37"/>
      <c r="I19" s="96" t="s">
        <v>34</v>
      </c>
      <c r="J19" s="29" t="s">
        <v>22</v>
      </c>
      <c r="K19" s="40"/>
    </row>
    <row r="20" spans="2:11" s="1" customFormat="1" ht="6.75" customHeight="1">
      <c r="B20" s="36"/>
      <c r="C20" s="37"/>
      <c r="D20" s="37"/>
      <c r="E20" s="37"/>
      <c r="F20" s="37"/>
      <c r="G20" s="37"/>
      <c r="H20" s="37"/>
      <c r="I20" s="95"/>
      <c r="J20" s="37"/>
      <c r="K20" s="40"/>
    </row>
    <row r="21" spans="2:11" s="1" customFormat="1" ht="14.25" customHeight="1">
      <c r="B21" s="36"/>
      <c r="C21" s="37"/>
      <c r="D21" s="31" t="s">
        <v>41</v>
      </c>
      <c r="E21" s="37"/>
      <c r="F21" s="37"/>
      <c r="G21" s="37"/>
      <c r="H21" s="37"/>
      <c r="I21" s="95"/>
      <c r="J21" s="37"/>
      <c r="K21" s="40"/>
    </row>
    <row r="22" spans="2:11" s="6" customFormat="1" ht="22.5" customHeight="1">
      <c r="B22" s="98"/>
      <c r="C22" s="99"/>
      <c r="D22" s="99"/>
      <c r="E22" s="334" t="s">
        <v>22</v>
      </c>
      <c r="F22" s="363"/>
      <c r="G22" s="363"/>
      <c r="H22" s="363"/>
      <c r="I22" s="100"/>
      <c r="J22" s="99"/>
      <c r="K22" s="101"/>
    </row>
    <row r="23" spans="2:11" s="1" customFormat="1" ht="6.75" customHeight="1">
      <c r="B23" s="36"/>
      <c r="C23" s="37"/>
      <c r="D23" s="37"/>
      <c r="E23" s="37"/>
      <c r="F23" s="37"/>
      <c r="G23" s="37"/>
      <c r="H23" s="37"/>
      <c r="I23" s="95"/>
      <c r="J23" s="37"/>
      <c r="K23" s="40"/>
    </row>
    <row r="24" spans="2:11" s="1" customFormat="1" ht="6.75" customHeight="1">
      <c r="B24" s="36"/>
      <c r="C24" s="37"/>
      <c r="D24" s="63"/>
      <c r="E24" s="63"/>
      <c r="F24" s="63"/>
      <c r="G24" s="63"/>
      <c r="H24" s="63"/>
      <c r="I24" s="102"/>
      <c r="J24" s="63"/>
      <c r="K24" s="103"/>
    </row>
    <row r="25" spans="2:11" s="1" customFormat="1" ht="24.75" customHeight="1">
      <c r="B25" s="36"/>
      <c r="C25" s="37"/>
      <c r="D25" s="104" t="s">
        <v>42</v>
      </c>
      <c r="E25" s="37"/>
      <c r="F25" s="37"/>
      <c r="G25" s="37"/>
      <c r="H25" s="37"/>
      <c r="I25" s="95"/>
      <c r="J25" s="105">
        <f>ROUND(J83,2)</f>
        <v>0</v>
      </c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2"/>
      <c r="J26" s="63"/>
      <c r="K26" s="103"/>
    </row>
    <row r="27" spans="2:11" s="1" customFormat="1" ht="14.25" customHeight="1">
      <c r="B27" s="36"/>
      <c r="C27" s="37"/>
      <c r="D27" s="37"/>
      <c r="E27" s="37"/>
      <c r="F27" s="41" t="s">
        <v>44</v>
      </c>
      <c r="G27" s="37"/>
      <c r="H27" s="37"/>
      <c r="I27" s="106" t="s">
        <v>43</v>
      </c>
      <c r="J27" s="41" t="s">
        <v>45</v>
      </c>
      <c r="K27" s="40"/>
    </row>
    <row r="28" spans="2:11" s="1" customFormat="1" ht="14.25" customHeight="1">
      <c r="B28" s="36"/>
      <c r="C28" s="37"/>
      <c r="D28" s="44" t="s">
        <v>46</v>
      </c>
      <c r="E28" s="44" t="s">
        <v>47</v>
      </c>
      <c r="F28" s="107">
        <f>ROUND(SUM(BE83:BE467),2)</f>
        <v>0</v>
      </c>
      <c r="G28" s="37"/>
      <c r="H28" s="37"/>
      <c r="I28" s="108">
        <v>0.21</v>
      </c>
      <c r="J28" s="107">
        <f>ROUND(ROUND((SUM(BE83:BE467)),2)*I28,2)</f>
        <v>0</v>
      </c>
      <c r="K28" s="40"/>
    </row>
    <row r="29" spans="2:11" s="1" customFormat="1" ht="14.25" customHeight="1">
      <c r="B29" s="36"/>
      <c r="C29" s="37"/>
      <c r="D29" s="37"/>
      <c r="E29" s="44" t="s">
        <v>48</v>
      </c>
      <c r="F29" s="107">
        <f>ROUND(SUM(BF83:BF467),2)</f>
        <v>0</v>
      </c>
      <c r="G29" s="37"/>
      <c r="H29" s="37"/>
      <c r="I29" s="108">
        <v>0.15</v>
      </c>
      <c r="J29" s="107">
        <f>ROUND(ROUND((SUM(BF83:BF467)),2)*I29,2)</f>
        <v>0</v>
      </c>
      <c r="K29" s="40"/>
    </row>
    <row r="30" spans="2:11" s="1" customFormat="1" ht="14.25" customHeight="1" hidden="1">
      <c r="B30" s="36"/>
      <c r="C30" s="37"/>
      <c r="D30" s="37"/>
      <c r="E30" s="44" t="s">
        <v>49</v>
      </c>
      <c r="F30" s="107">
        <f>ROUND(SUM(BG83:BG467),2)</f>
        <v>0</v>
      </c>
      <c r="G30" s="37"/>
      <c r="H30" s="37"/>
      <c r="I30" s="108">
        <v>0.21</v>
      </c>
      <c r="J30" s="107">
        <v>0</v>
      </c>
      <c r="K30" s="40"/>
    </row>
    <row r="31" spans="2:11" s="1" customFormat="1" ht="14.25" customHeight="1" hidden="1">
      <c r="B31" s="36"/>
      <c r="C31" s="37"/>
      <c r="D31" s="37"/>
      <c r="E31" s="44" t="s">
        <v>50</v>
      </c>
      <c r="F31" s="107">
        <f>ROUND(SUM(BH83:BH467),2)</f>
        <v>0</v>
      </c>
      <c r="G31" s="37"/>
      <c r="H31" s="37"/>
      <c r="I31" s="108">
        <v>0.15</v>
      </c>
      <c r="J31" s="107">
        <v>0</v>
      </c>
      <c r="K31" s="40"/>
    </row>
    <row r="32" spans="2:11" s="1" customFormat="1" ht="14.25" customHeight="1" hidden="1">
      <c r="B32" s="36"/>
      <c r="C32" s="37"/>
      <c r="D32" s="37"/>
      <c r="E32" s="44" t="s">
        <v>51</v>
      </c>
      <c r="F32" s="107">
        <f>ROUND(SUM(BI83:BI467),2)</f>
        <v>0</v>
      </c>
      <c r="G32" s="37"/>
      <c r="H32" s="37"/>
      <c r="I32" s="108">
        <v>0</v>
      </c>
      <c r="J32" s="107">
        <v>0</v>
      </c>
      <c r="K32" s="40"/>
    </row>
    <row r="33" spans="2:11" s="1" customFormat="1" ht="6.75" customHeight="1">
      <c r="B33" s="36"/>
      <c r="C33" s="37"/>
      <c r="D33" s="37"/>
      <c r="E33" s="37"/>
      <c r="F33" s="37"/>
      <c r="G33" s="37"/>
      <c r="H33" s="37"/>
      <c r="I33" s="95"/>
      <c r="J33" s="37"/>
      <c r="K33" s="40"/>
    </row>
    <row r="34" spans="2:11" s="1" customFormat="1" ht="24.75" customHeight="1">
      <c r="B34" s="36"/>
      <c r="C34" s="109"/>
      <c r="D34" s="110" t="s">
        <v>52</v>
      </c>
      <c r="E34" s="66"/>
      <c r="F34" s="66"/>
      <c r="G34" s="111" t="s">
        <v>53</v>
      </c>
      <c r="H34" s="112" t="s">
        <v>54</v>
      </c>
      <c r="I34" s="113"/>
      <c r="J34" s="114">
        <f>SUM(J25:J32)</f>
        <v>0</v>
      </c>
      <c r="K34" s="115"/>
    </row>
    <row r="35" spans="2:11" s="1" customFormat="1" ht="14.25" customHeight="1">
      <c r="B35" s="51"/>
      <c r="C35" s="52"/>
      <c r="D35" s="52"/>
      <c r="E35" s="52"/>
      <c r="F35" s="52"/>
      <c r="G35" s="52"/>
      <c r="H35" s="52"/>
      <c r="I35" s="116"/>
      <c r="J35" s="52"/>
      <c r="K35" s="53"/>
    </row>
    <row r="39" spans="2:11" s="1" customFormat="1" ht="6.75" customHeight="1">
      <c r="B39" s="54"/>
      <c r="C39" s="55"/>
      <c r="D39" s="55"/>
      <c r="E39" s="55"/>
      <c r="F39" s="55"/>
      <c r="G39" s="55"/>
      <c r="H39" s="55"/>
      <c r="I39" s="117"/>
      <c r="J39" s="55"/>
      <c r="K39" s="118"/>
    </row>
    <row r="40" spans="2:11" s="1" customFormat="1" ht="36.75" customHeight="1">
      <c r="B40" s="36"/>
      <c r="C40" s="24" t="s">
        <v>87</v>
      </c>
      <c r="D40" s="37"/>
      <c r="E40" s="37"/>
      <c r="F40" s="37"/>
      <c r="G40" s="37"/>
      <c r="H40" s="37"/>
      <c r="I40" s="95"/>
      <c r="J40" s="37"/>
      <c r="K40" s="40"/>
    </row>
    <row r="41" spans="2:11" s="1" customFormat="1" ht="6.75" customHeight="1">
      <c r="B41" s="36"/>
      <c r="C41" s="37"/>
      <c r="D41" s="37"/>
      <c r="E41" s="37"/>
      <c r="F41" s="37"/>
      <c r="G41" s="37"/>
      <c r="H41" s="37"/>
      <c r="I41" s="95"/>
      <c r="J41" s="37"/>
      <c r="K41" s="40"/>
    </row>
    <row r="42" spans="2:11" s="1" customFormat="1" ht="14.25" customHeight="1">
      <c r="B42" s="36"/>
      <c r="C42" s="31" t="s">
        <v>16</v>
      </c>
      <c r="D42" s="37"/>
      <c r="E42" s="37"/>
      <c r="F42" s="37"/>
      <c r="G42" s="37"/>
      <c r="H42" s="37"/>
      <c r="I42" s="95"/>
      <c r="J42" s="37"/>
      <c r="K42" s="40"/>
    </row>
    <row r="43" spans="2:11" s="1" customFormat="1" ht="23.25" customHeight="1">
      <c r="B43" s="36"/>
      <c r="C43" s="37"/>
      <c r="D43" s="37"/>
      <c r="E43" s="362" t="str">
        <f>E7</f>
        <v>Oprava západní fasády věznice- budova A,B,C</v>
      </c>
      <c r="F43" s="338"/>
      <c r="G43" s="338"/>
      <c r="H43" s="338"/>
      <c r="I43" s="95"/>
      <c r="J43" s="37"/>
      <c r="K43" s="40"/>
    </row>
    <row r="44" spans="2:11" s="1" customFormat="1" ht="6.75" customHeight="1">
      <c r="B44" s="36"/>
      <c r="C44" s="37"/>
      <c r="D44" s="37"/>
      <c r="E44" s="37"/>
      <c r="F44" s="37"/>
      <c r="G44" s="37"/>
      <c r="H44" s="37"/>
      <c r="I44" s="95"/>
      <c r="J44" s="37"/>
      <c r="K44" s="40"/>
    </row>
    <row r="45" spans="2:11" s="1" customFormat="1" ht="18" customHeight="1">
      <c r="B45" s="36"/>
      <c r="C45" s="31" t="s">
        <v>24</v>
      </c>
      <c r="D45" s="37"/>
      <c r="E45" s="37"/>
      <c r="F45" s="29" t="str">
        <f>F10</f>
        <v>Vazební věznice Praha-Ruzyně</v>
      </c>
      <c r="G45" s="37"/>
      <c r="H45" s="37"/>
      <c r="I45" s="96" t="s">
        <v>26</v>
      </c>
      <c r="J45" s="97" t="str">
        <f>IF(J10="","",J10)</f>
        <v>12.07.2016</v>
      </c>
      <c r="K45" s="40"/>
    </row>
    <row r="46" spans="2:11" s="1" customFormat="1" ht="6.75" customHeight="1">
      <c r="B46" s="36"/>
      <c r="C46" s="37"/>
      <c r="D46" s="37"/>
      <c r="E46" s="37"/>
      <c r="F46" s="37"/>
      <c r="G46" s="37"/>
      <c r="H46" s="37"/>
      <c r="I46" s="95"/>
      <c r="J46" s="37"/>
      <c r="K46" s="40"/>
    </row>
    <row r="47" spans="2:11" s="1" customFormat="1" ht="15">
      <c r="B47" s="36"/>
      <c r="C47" s="31" t="s">
        <v>32</v>
      </c>
      <c r="D47" s="37"/>
      <c r="E47" s="37"/>
      <c r="F47" s="29" t="str">
        <f>E13</f>
        <v>Vazební věznice Praha-Ruzyně</v>
      </c>
      <c r="G47" s="37"/>
      <c r="H47" s="37"/>
      <c r="I47" s="96" t="s">
        <v>37</v>
      </c>
      <c r="J47" s="29" t="str">
        <f>E19</f>
        <v>INPROSAN s.r.o.,nám. Před Bateriemi 1059/7,Praha 6</v>
      </c>
      <c r="K47" s="40"/>
    </row>
    <row r="48" spans="2:11" s="1" customFormat="1" ht="14.25" customHeight="1">
      <c r="B48" s="36"/>
      <c r="C48" s="31" t="s">
        <v>35</v>
      </c>
      <c r="D48" s="37"/>
      <c r="E48" s="37"/>
      <c r="F48" s="29">
        <f>IF(E16="","",E16)</f>
      </c>
      <c r="G48" s="37"/>
      <c r="H48" s="37"/>
      <c r="I48" s="95"/>
      <c r="J48" s="37"/>
      <c r="K48" s="40"/>
    </row>
    <row r="49" spans="2:11" s="1" customFormat="1" ht="9.75" customHeight="1">
      <c r="B49" s="36"/>
      <c r="C49" s="37"/>
      <c r="D49" s="37"/>
      <c r="E49" s="37"/>
      <c r="F49" s="37"/>
      <c r="G49" s="37"/>
      <c r="H49" s="37"/>
      <c r="I49" s="95"/>
      <c r="J49" s="37"/>
      <c r="K49" s="40"/>
    </row>
    <row r="50" spans="2:11" s="1" customFormat="1" ht="29.25" customHeight="1">
      <c r="B50" s="36"/>
      <c r="C50" s="119" t="s">
        <v>88</v>
      </c>
      <c r="D50" s="109"/>
      <c r="E50" s="109"/>
      <c r="F50" s="109"/>
      <c r="G50" s="109"/>
      <c r="H50" s="109"/>
      <c r="I50" s="120"/>
      <c r="J50" s="121" t="s">
        <v>89</v>
      </c>
      <c r="K50" s="122"/>
    </row>
    <row r="51" spans="2:11" s="1" customFormat="1" ht="9.75" customHeight="1">
      <c r="B51" s="36"/>
      <c r="C51" s="37"/>
      <c r="D51" s="37"/>
      <c r="E51" s="37"/>
      <c r="F51" s="37"/>
      <c r="G51" s="37"/>
      <c r="H51" s="37"/>
      <c r="I51" s="95"/>
      <c r="J51" s="37"/>
      <c r="K51" s="40"/>
    </row>
    <row r="52" spans="2:47" s="1" customFormat="1" ht="29.25" customHeight="1">
      <c r="B52" s="36"/>
      <c r="C52" s="123" t="s">
        <v>90</v>
      </c>
      <c r="D52" s="37"/>
      <c r="E52" s="37"/>
      <c r="F52" s="37"/>
      <c r="G52" s="37"/>
      <c r="H52" s="37"/>
      <c r="I52" s="95"/>
      <c r="J52" s="105">
        <f>J83</f>
        <v>0</v>
      </c>
      <c r="K52" s="40"/>
      <c r="AU52" s="18" t="s">
        <v>91</v>
      </c>
    </row>
    <row r="53" spans="2:11" s="7" customFormat="1" ht="24.75" customHeight="1">
      <c r="B53" s="124"/>
      <c r="C53" s="125"/>
      <c r="D53" s="126" t="s">
        <v>92</v>
      </c>
      <c r="E53" s="127"/>
      <c r="F53" s="127"/>
      <c r="G53" s="127"/>
      <c r="H53" s="127"/>
      <c r="I53" s="128"/>
      <c r="J53" s="129">
        <f>J84</f>
        <v>0</v>
      </c>
      <c r="K53" s="130"/>
    </row>
    <row r="54" spans="2:11" s="8" customFormat="1" ht="19.5" customHeight="1">
      <c r="B54" s="131"/>
      <c r="C54" s="132"/>
      <c r="D54" s="133" t="s">
        <v>93</v>
      </c>
      <c r="E54" s="134"/>
      <c r="F54" s="134"/>
      <c r="G54" s="134"/>
      <c r="H54" s="134"/>
      <c r="I54" s="135"/>
      <c r="J54" s="136">
        <f>J85</f>
        <v>0</v>
      </c>
      <c r="K54" s="137"/>
    </row>
    <row r="55" spans="2:11" s="8" customFormat="1" ht="19.5" customHeight="1">
      <c r="B55" s="131"/>
      <c r="C55" s="132"/>
      <c r="D55" s="133" t="s">
        <v>94</v>
      </c>
      <c r="E55" s="134"/>
      <c r="F55" s="134"/>
      <c r="G55" s="134"/>
      <c r="H55" s="134"/>
      <c r="I55" s="135"/>
      <c r="J55" s="136">
        <f>J88</f>
        <v>0</v>
      </c>
      <c r="K55" s="137"/>
    </row>
    <row r="56" spans="2:11" s="8" customFormat="1" ht="19.5" customHeight="1">
      <c r="B56" s="131"/>
      <c r="C56" s="132"/>
      <c r="D56" s="133" t="s">
        <v>95</v>
      </c>
      <c r="E56" s="134"/>
      <c r="F56" s="134"/>
      <c r="G56" s="134"/>
      <c r="H56" s="134"/>
      <c r="I56" s="135"/>
      <c r="J56" s="136">
        <f>J276</f>
        <v>0</v>
      </c>
      <c r="K56" s="137"/>
    </row>
    <row r="57" spans="2:11" s="8" customFormat="1" ht="19.5" customHeight="1">
      <c r="B57" s="131"/>
      <c r="C57" s="132"/>
      <c r="D57" s="133" t="s">
        <v>96</v>
      </c>
      <c r="E57" s="134"/>
      <c r="F57" s="134"/>
      <c r="G57" s="134"/>
      <c r="H57" s="134"/>
      <c r="I57" s="135"/>
      <c r="J57" s="136">
        <f>J308</f>
        <v>0</v>
      </c>
      <c r="K57" s="137"/>
    </row>
    <row r="58" spans="2:11" s="8" customFormat="1" ht="19.5" customHeight="1">
      <c r="B58" s="131"/>
      <c r="C58" s="132"/>
      <c r="D58" s="133" t="s">
        <v>97</v>
      </c>
      <c r="E58" s="134"/>
      <c r="F58" s="134"/>
      <c r="G58" s="134"/>
      <c r="H58" s="134"/>
      <c r="I58" s="135"/>
      <c r="J58" s="136">
        <f>J314</f>
        <v>0</v>
      </c>
      <c r="K58" s="137"/>
    </row>
    <row r="59" spans="2:11" s="7" customFormat="1" ht="24.75" customHeight="1">
      <c r="B59" s="124"/>
      <c r="C59" s="125"/>
      <c r="D59" s="126" t="s">
        <v>98</v>
      </c>
      <c r="E59" s="127"/>
      <c r="F59" s="127"/>
      <c r="G59" s="127"/>
      <c r="H59" s="127"/>
      <c r="I59" s="128"/>
      <c r="J59" s="129">
        <f>J316</f>
        <v>0</v>
      </c>
      <c r="K59" s="130"/>
    </row>
    <row r="60" spans="2:11" s="8" customFormat="1" ht="19.5" customHeight="1">
      <c r="B60" s="131"/>
      <c r="C60" s="132"/>
      <c r="D60" s="133" t="s">
        <v>99</v>
      </c>
      <c r="E60" s="134"/>
      <c r="F60" s="134"/>
      <c r="G60" s="134"/>
      <c r="H60" s="134"/>
      <c r="I60" s="135"/>
      <c r="J60" s="136">
        <f>J317</f>
        <v>0</v>
      </c>
      <c r="K60" s="137"/>
    </row>
    <row r="61" spans="2:11" s="8" customFormat="1" ht="19.5" customHeight="1">
      <c r="B61" s="131"/>
      <c r="C61" s="132"/>
      <c r="D61" s="133" t="s">
        <v>100</v>
      </c>
      <c r="E61" s="134"/>
      <c r="F61" s="134"/>
      <c r="G61" s="134"/>
      <c r="H61" s="134"/>
      <c r="I61" s="135"/>
      <c r="J61" s="136">
        <f>J319</f>
        <v>0</v>
      </c>
      <c r="K61" s="137"/>
    </row>
    <row r="62" spans="2:11" s="8" customFormat="1" ht="19.5" customHeight="1">
      <c r="B62" s="131"/>
      <c r="C62" s="132"/>
      <c r="D62" s="133" t="s">
        <v>101</v>
      </c>
      <c r="E62" s="134"/>
      <c r="F62" s="134"/>
      <c r="G62" s="134"/>
      <c r="H62" s="134"/>
      <c r="I62" s="135"/>
      <c r="J62" s="136">
        <f>J326</f>
        <v>0</v>
      </c>
      <c r="K62" s="137"/>
    </row>
    <row r="63" spans="2:11" s="8" customFormat="1" ht="19.5" customHeight="1">
      <c r="B63" s="131"/>
      <c r="C63" s="132"/>
      <c r="D63" s="133" t="s">
        <v>102</v>
      </c>
      <c r="E63" s="134"/>
      <c r="F63" s="134"/>
      <c r="G63" s="134"/>
      <c r="H63" s="134"/>
      <c r="I63" s="135"/>
      <c r="J63" s="136">
        <f>J402</f>
        <v>0</v>
      </c>
      <c r="K63" s="137"/>
    </row>
    <row r="64" spans="2:11" s="8" customFormat="1" ht="19.5" customHeight="1">
      <c r="B64" s="131"/>
      <c r="C64" s="132"/>
      <c r="D64" s="133" t="s">
        <v>103</v>
      </c>
      <c r="E64" s="134"/>
      <c r="F64" s="134"/>
      <c r="G64" s="134"/>
      <c r="H64" s="134"/>
      <c r="I64" s="135"/>
      <c r="J64" s="136">
        <f>J404</f>
        <v>0</v>
      </c>
      <c r="K64" s="137"/>
    </row>
    <row r="65" spans="2:11" s="8" customFormat="1" ht="19.5" customHeight="1">
      <c r="B65" s="131"/>
      <c r="C65" s="132"/>
      <c r="D65" s="133" t="s">
        <v>104</v>
      </c>
      <c r="E65" s="134"/>
      <c r="F65" s="134"/>
      <c r="G65" s="134"/>
      <c r="H65" s="134"/>
      <c r="I65" s="135"/>
      <c r="J65" s="136">
        <f>J412</f>
        <v>0</v>
      </c>
      <c r="K65" s="137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95"/>
      <c r="J66" s="37"/>
      <c r="K66" s="40"/>
    </row>
    <row r="67" spans="2:11" s="1" customFormat="1" ht="6.75" customHeight="1">
      <c r="B67" s="51"/>
      <c r="C67" s="52"/>
      <c r="D67" s="52"/>
      <c r="E67" s="52"/>
      <c r="F67" s="52"/>
      <c r="G67" s="52"/>
      <c r="H67" s="52"/>
      <c r="I67" s="116"/>
      <c r="J67" s="52"/>
      <c r="K67" s="53"/>
    </row>
    <row r="71" spans="2:12" s="1" customFormat="1" ht="6.75" customHeight="1">
      <c r="B71" s="54"/>
      <c r="C71" s="55"/>
      <c r="D71" s="55"/>
      <c r="E71" s="55"/>
      <c r="F71" s="55"/>
      <c r="G71" s="55"/>
      <c r="H71" s="55"/>
      <c r="I71" s="117"/>
      <c r="J71" s="55"/>
      <c r="K71" s="55"/>
      <c r="L71" s="36"/>
    </row>
    <row r="72" spans="2:12" s="1" customFormat="1" ht="36.75" customHeight="1">
      <c r="B72" s="36"/>
      <c r="C72" s="56" t="s">
        <v>105</v>
      </c>
      <c r="I72" s="138"/>
      <c r="L72" s="36"/>
    </row>
    <row r="73" spans="2:12" s="1" customFormat="1" ht="6.75" customHeight="1">
      <c r="B73" s="36"/>
      <c r="I73" s="138"/>
      <c r="L73" s="36"/>
    </row>
    <row r="74" spans="2:12" s="1" customFormat="1" ht="14.25" customHeight="1">
      <c r="B74" s="36"/>
      <c r="C74" s="58" t="s">
        <v>16</v>
      </c>
      <c r="I74" s="138"/>
      <c r="L74" s="36"/>
    </row>
    <row r="75" spans="2:12" s="1" customFormat="1" ht="23.25" customHeight="1">
      <c r="B75" s="36"/>
      <c r="E75" s="354" t="str">
        <f>E7</f>
        <v>Oprava západní fasády věznice- budova A,B,C</v>
      </c>
      <c r="F75" s="328"/>
      <c r="G75" s="328"/>
      <c r="H75" s="328"/>
      <c r="I75" s="138"/>
      <c r="L75" s="36"/>
    </row>
    <row r="76" spans="2:12" s="1" customFormat="1" ht="6.75" customHeight="1">
      <c r="B76" s="36"/>
      <c r="I76" s="138"/>
      <c r="L76" s="36"/>
    </row>
    <row r="77" spans="2:12" s="1" customFormat="1" ht="18" customHeight="1">
      <c r="B77" s="36"/>
      <c r="C77" s="58" t="s">
        <v>24</v>
      </c>
      <c r="F77" s="139" t="str">
        <f>F10</f>
        <v>Vazební věznice Praha-Ruzyně</v>
      </c>
      <c r="I77" s="140" t="s">
        <v>26</v>
      </c>
      <c r="J77" s="62" t="str">
        <f>IF(J10="","",J10)</f>
        <v>12.07.2016</v>
      </c>
      <c r="L77" s="36"/>
    </row>
    <row r="78" spans="2:12" s="1" customFormat="1" ht="6.75" customHeight="1">
      <c r="B78" s="36"/>
      <c r="I78" s="138"/>
      <c r="L78" s="36"/>
    </row>
    <row r="79" spans="2:12" s="1" customFormat="1" ht="15">
      <c r="B79" s="36"/>
      <c r="C79" s="58" t="s">
        <v>32</v>
      </c>
      <c r="F79" s="139" t="str">
        <f>E13</f>
        <v>Vazební věznice Praha-Ruzyně</v>
      </c>
      <c r="I79" s="140" t="s">
        <v>37</v>
      </c>
      <c r="J79" s="139" t="str">
        <f>E19</f>
        <v>INPROSAN s.r.o.,nám. Před Bateriemi 1059/7,Praha 6</v>
      </c>
      <c r="L79" s="36"/>
    </row>
    <row r="80" spans="2:12" s="1" customFormat="1" ht="14.25" customHeight="1">
      <c r="B80" s="36"/>
      <c r="C80" s="58" t="s">
        <v>35</v>
      </c>
      <c r="F80" s="139">
        <f>IF(E16="","",E16)</f>
      </c>
      <c r="I80" s="138"/>
      <c r="L80" s="36"/>
    </row>
    <row r="81" spans="2:12" s="1" customFormat="1" ht="9.75" customHeight="1">
      <c r="B81" s="36"/>
      <c r="I81" s="138"/>
      <c r="L81" s="36"/>
    </row>
    <row r="82" spans="2:20" s="9" customFormat="1" ht="29.25" customHeight="1">
      <c r="B82" s="141"/>
      <c r="C82" s="142" t="s">
        <v>106</v>
      </c>
      <c r="D82" s="143" t="s">
        <v>61</v>
      </c>
      <c r="E82" s="143" t="s">
        <v>57</v>
      </c>
      <c r="F82" s="143" t="s">
        <v>107</v>
      </c>
      <c r="G82" s="143" t="s">
        <v>108</v>
      </c>
      <c r="H82" s="143" t="s">
        <v>109</v>
      </c>
      <c r="I82" s="144" t="s">
        <v>110</v>
      </c>
      <c r="J82" s="143" t="s">
        <v>89</v>
      </c>
      <c r="K82" s="145" t="s">
        <v>111</v>
      </c>
      <c r="L82" s="141"/>
      <c r="M82" s="68" t="s">
        <v>112</v>
      </c>
      <c r="N82" s="69" t="s">
        <v>46</v>
      </c>
      <c r="O82" s="69" t="s">
        <v>113</v>
      </c>
      <c r="P82" s="69" t="s">
        <v>114</v>
      </c>
      <c r="Q82" s="69" t="s">
        <v>115</v>
      </c>
      <c r="R82" s="69" t="s">
        <v>116</v>
      </c>
      <c r="S82" s="69" t="s">
        <v>117</v>
      </c>
      <c r="T82" s="70" t="s">
        <v>118</v>
      </c>
    </row>
    <row r="83" spans="2:63" s="1" customFormat="1" ht="29.25" customHeight="1">
      <c r="B83" s="36"/>
      <c r="C83" s="72" t="s">
        <v>90</v>
      </c>
      <c r="I83" s="138"/>
      <c r="J83" s="146">
        <f>BK83</f>
        <v>0</v>
      </c>
      <c r="L83" s="36"/>
      <c r="M83" s="71"/>
      <c r="N83" s="63"/>
      <c r="O83" s="63"/>
      <c r="P83" s="147">
        <f>P84+P316</f>
        <v>0</v>
      </c>
      <c r="Q83" s="63"/>
      <c r="R83" s="147">
        <f>R84+R316</f>
        <v>77.55704297</v>
      </c>
      <c r="S83" s="63"/>
      <c r="T83" s="148">
        <f>T84+T316</f>
        <v>115.98552399999998</v>
      </c>
      <c r="AT83" s="18" t="s">
        <v>75</v>
      </c>
      <c r="AU83" s="18" t="s">
        <v>91</v>
      </c>
      <c r="BK83" s="149">
        <f>BK84+BK316</f>
        <v>0</v>
      </c>
    </row>
    <row r="84" spans="2:63" s="10" customFormat="1" ht="36.75" customHeight="1">
      <c r="B84" s="150"/>
      <c r="D84" s="151" t="s">
        <v>75</v>
      </c>
      <c r="E84" s="152" t="s">
        <v>119</v>
      </c>
      <c r="F84" s="152" t="s">
        <v>120</v>
      </c>
      <c r="I84" s="153"/>
      <c r="J84" s="154">
        <f>BK84</f>
        <v>0</v>
      </c>
      <c r="L84" s="150"/>
      <c r="M84" s="155"/>
      <c r="N84" s="156"/>
      <c r="O84" s="156"/>
      <c r="P84" s="157">
        <f>P85+P88+P276+P308+P314</f>
        <v>0</v>
      </c>
      <c r="Q84" s="156"/>
      <c r="R84" s="157">
        <f>R85+R88+R276+R308+R314</f>
        <v>73.88596199999999</v>
      </c>
      <c r="S84" s="156"/>
      <c r="T84" s="158">
        <f>T85+T88+T276+T308+T314</f>
        <v>114.73292799999999</v>
      </c>
      <c r="AR84" s="151" t="s">
        <v>23</v>
      </c>
      <c r="AT84" s="159" t="s">
        <v>75</v>
      </c>
      <c r="AU84" s="159" t="s">
        <v>76</v>
      </c>
      <c r="AY84" s="151" t="s">
        <v>121</v>
      </c>
      <c r="BK84" s="160">
        <f>BK85+BK88+BK276+BK308+BK314</f>
        <v>0</v>
      </c>
    </row>
    <row r="85" spans="2:63" s="10" customFormat="1" ht="19.5" customHeight="1">
      <c r="B85" s="150"/>
      <c r="D85" s="161" t="s">
        <v>75</v>
      </c>
      <c r="E85" s="162" t="s">
        <v>122</v>
      </c>
      <c r="F85" s="162" t="s">
        <v>123</v>
      </c>
      <c r="I85" s="153"/>
      <c r="J85" s="163">
        <f>BK85</f>
        <v>0</v>
      </c>
      <c r="L85" s="150"/>
      <c r="M85" s="155"/>
      <c r="N85" s="156"/>
      <c r="O85" s="156"/>
      <c r="P85" s="157">
        <f>SUM(P86:P87)</f>
        <v>0</v>
      </c>
      <c r="Q85" s="156"/>
      <c r="R85" s="157">
        <f>SUM(R86:R87)</f>
        <v>5.92721791</v>
      </c>
      <c r="S85" s="156"/>
      <c r="T85" s="158">
        <f>SUM(T86:T87)</f>
        <v>0</v>
      </c>
      <c r="AR85" s="151" t="s">
        <v>23</v>
      </c>
      <c r="AT85" s="159" t="s">
        <v>75</v>
      </c>
      <c r="AU85" s="159" t="s">
        <v>23</v>
      </c>
      <c r="AY85" s="151" t="s">
        <v>121</v>
      </c>
      <c r="BK85" s="160">
        <f>SUM(BK86:BK87)</f>
        <v>0</v>
      </c>
    </row>
    <row r="86" spans="2:65" s="1" customFormat="1" ht="22.5" customHeight="1">
      <c r="B86" s="164"/>
      <c r="C86" s="165" t="s">
        <v>23</v>
      </c>
      <c r="D86" s="165" t="s">
        <v>124</v>
      </c>
      <c r="E86" s="166" t="s">
        <v>125</v>
      </c>
      <c r="F86" s="167" t="s">
        <v>126</v>
      </c>
      <c r="G86" s="168" t="s">
        <v>127</v>
      </c>
      <c r="H86" s="169">
        <v>207.463</v>
      </c>
      <c r="I86" s="170"/>
      <c r="J86" s="171">
        <f>ROUND(I86*H86,2)</f>
        <v>0</v>
      </c>
      <c r="K86" s="167" t="s">
        <v>128</v>
      </c>
      <c r="L86" s="36"/>
      <c r="M86" s="172" t="s">
        <v>22</v>
      </c>
      <c r="N86" s="173" t="s">
        <v>47</v>
      </c>
      <c r="O86" s="37"/>
      <c r="P86" s="174">
        <f>O86*H86</f>
        <v>0</v>
      </c>
      <c r="Q86" s="174">
        <v>0.02857</v>
      </c>
      <c r="R86" s="174">
        <f>Q86*H86</f>
        <v>5.92721791</v>
      </c>
      <c r="S86" s="174">
        <v>0</v>
      </c>
      <c r="T86" s="175">
        <f>S86*H86</f>
        <v>0</v>
      </c>
      <c r="AR86" s="18" t="s">
        <v>129</v>
      </c>
      <c r="AT86" s="18" t="s">
        <v>124</v>
      </c>
      <c r="AU86" s="18" t="s">
        <v>84</v>
      </c>
      <c r="AY86" s="18" t="s">
        <v>121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23</v>
      </c>
      <c r="BK86" s="176">
        <f>ROUND(I86*H86,2)</f>
        <v>0</v>
      </c>
      <c r="BL86" s="18" t="s">
        <v>129</v>
      </c>
      <c r="BM86" s="18" t="s">
        <v>130</v>
      </c>
    </row>
    <row r="87" spans="2:51" s="11" customFormat="1" ht="22.5" customHeight="1">
      <c r="B87" s="177"/>
      <c r="D87" s="178" t="s">
        <v>131</v>
      </c>
      <c r="E87" s="179" t="s">
        <v>22</v>
      </c>
      <c r="F87" s="180" t="s">
        <v>132</v>
      </c>
      <c r="H87" s="181">
        <v>207.463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79" t="s">
        <v>131</v>
      </c>
      <c r="AU87" s="179" t="s">
        <v>84</v>
      </c>
      <c r="AV87" s="11" t="s">
        <v>84</v>
      </c>
      <c r="AW87" s="11" t="s">
        <v>40</v>
      </c>
      <c r="AX87" s="11" t="s">
        <v>23</v>
      </c>
      <c r="AY87" s="179" t="s">
        <v>121</v>
      </c>
    </row>
    <row r="88" spans="2:63" s="10" customFormat="1" ht="29.25" customHeight="1">
      <c r="B88" s="150"/>
      <c r="D88" s="161" t="s">
        <v>75</v>
      </c>
      <c r="E88" s="162" t="s">
        <v>133</v>
      </c>
      <c r="F88" s="162" t="s">
        <v>134</v>
      </c>
      <c r="I88" s="153"/>
      <c r="J88" s="163">
        <f>BK88</f>
        <v>0</v>
      </c>
      <c r="L88" s="150"/>
      <c r="M88" s="155"/>
      <c r="N88" s="156"/>
      <c r="O88" s="156"/>
      <c r="P88" s="157">
        <f>SUM(P89:P275)</f>
        <v>0</v>
      </c>
      <c r="Q88" s="156"/>
      <c r="R88" s="157">
        <f>SUM(R89:R275)</f>
        <v>67.95874409</v>
      </c>
      <c r="S88" s="156"/>
      <c r="T88" s="158">
        <f>SUM(T89:T275)</f>
        <v>0.006</v>
      </c>
      <c r="AR88" s="151" t="s">
        <v>23</v>
      </c>
      <c r="AT88" s="159" t="s">
        <v>75</v>
      </c>
      <c r="AU88" s="159" t="s">
        <v>23</v>
      </c>
      <c r="AY88" s="151" t="s">
        <v>121</v>
      </c>
      <c r="BK88" s="160">
        <f>SUM(BK89:BK275)</f>
        <v>0</v>
      </c>
    </row>
    <row r="89" spans="2:65" s="1" customFormat="1" ht="31.5" customHeight="1">
      <c r="B89" s="164"/>
      <c r="C89" s="165" t="s">
        <v>84</v>
      </c>
      <c r="D89" s="165" t="s">
        <v>124</v>
      </c>
      <c r="E89" s="166" t="s">
        <v>135</v>
      </c>
      <c r="F89" s="167" t="s">
        <v>136</v>
      </c>
      <c r="G89" s="168" t="s">
        <v>127</v>
      </c>
      <c r="H89" s="169">
        <v>118.88</v>
      </c>
      <c r="I89" s="170"/>
      <c r="J89" s="171">
        <f>ROUND(I89*H89,2)</f>
        <v>0</v>
      </c>
      <c r="K89" s="167" t="s">
        <v>22</v>
      </c>
      <c r="L89" s="36"/>
      <c r="M89" s="172" t="s">
        <v>22</v>
      </c>
      <c r="N89" s="173" t="s">
        <v>47</v>
      </c>
      <c r="O89" s="37"/>
      <c r="P89" s="174">
        <f>O89*H89</f>
        <v>0</v>
      </c>
      <c r="Q89" s="174">
        <v>0.0094</v>
      </c>
      <c r="R89" s="174">
        <f>Q89*H89</f>
        <v>1.117472</v>
      </c>
      <c r="S89" s="174">
        <v>0</v>
      </c>
      <c r="T89" s="175">
        <f>S89*H89</f>
        <v>0</v>
      </c>
      <c r="AR89" s="18" t="s">
        <v>129</v>
      </c>
      <c r="AT89" s="18" t="s">
        <v>124</v>
      </c>
      <c r="AU89" s="18" t="s">
        <v>84</v>
      </c>
      <c r="AY89" s="18" t="s">
        <v>121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8" t="s">
        <v>23</v>
      </c>
      <c r="BK89" s="176">
        <f>ROUND(I89*H89,2)</f>
        <v>0</v>
      </c>
      <c r="BL89" s="18" t="s">
        <v>129</v>
      </c>
      <c r="BM89" s="18" t="s">
        <v>137</v>
      </c>
    </row>
    <row r="90" spans="2:51" s="12" customFormat="1" ht="22.5" customHeight="1">
      <c r="B90" s="186"/>
      <c r="D90" s="178" t="s">
        <v>131</v>
      </c>
      <c r="E90" s="187" t="s">
        <v>22</v>
      </c>
      <c r="F90" s="188" t="s">
        <v>138</v>
      </c>
      <c r="H90" s="189" t="s">
        <v>22</v>
      </c>
      <c r="I90" s="190"/>
      <c r="L90" s="186"/>
      <c r="M90" s="191"/>
      <c r="N90" s="192"/>
      <c r="O90" s="192"/>
      <c r="P90" s="192"/>
      <c r="Q90" s="192"/>
      <c r="R90" s="192"/>
      <c r="S90" s="192"/>
      <c r="T90" s="193"/>
      <c r="AT90" s="189" t="s">
        <v>131</v>
      </c>
      <c r="AU90" s="189" t="s">
        <v>84</v>
      </c>
      <c r="AV90" s="12" t="s">
        <v>23</v>
      </c>
      <c r="AW90" s="12" t="s">
        <v>40</v>
      </c>
      <c r="AX90" s="12" t="s">
        <v>76</v>
      </c>
      <c r="AY90" s="189" t="s">
        <v>121</v>
      </c>
    </row>
    <row r="91" spans="2:51" s="11" customFormat="1" ht="22.5" customHeight="1">
      <c r="B91" s="177"/>
      <c r="D91" s="178" t="s">
        <v>131</v>
      </c>
      <c r="E91" s="179" t="s">
        <v>22</v>
      </c>
      <c r="F91" s="180" t="s">
        <v>139</v>
      </c>
      <c r="H91" s="181">
        <v>69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131</v>
      </c>
      <c r="AU91" s="179" t="s">
        <v>84</v>
      </c>
      <c r="AV91" s="11" t="s">
        <v>84</v>
      </c>
      <c r="AW91" s="11" t="s">
        <v>40</v>
      </c>
      <c r="AX91" s="11" t="s">
        <v>76</v>
      </c>
      <c r="AY91" s="179" t="s">
        <v>121</v>
      </c>
    </row>
    <row r="92" spans="2:51" s="12" customFormat="1" ht="22.5" customHeight="1">
      <c r="B92" s="186"/>
      <c r="D92" s="178" t="s">
        <v>131</v>
      </c>
      <c r="E92" s="187" t="s">
        <v>22</v>
      </c>
      <c r="F92" s="188" t="s">
        <v>140</v>
      </c>
      <c r="H92" s="189" t="s">
        <v>22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9" t="s">
        <v>131</v>
      </c>
      <c r="AU92" s="189" t="s">
        <v>84</v>
      </c>
      <c r="AV92" s="12" t="s">
        <v>23</v>
      </c>
      <c r="AW92" s="12" t="s">
        <v>40</v>
      </c>
      <c r="AX92" s="12" t="s">
        <v>76</v>
      </c>
      <c r="AY92" s="189" t="s">
        <v>121</v>
      </c>
    </row>
    <row r="93" spans="2:51" s="11" customFormat="1" ht="22.5" customHeight="1">
      <c r="B93" s="177"/>
      <c r="D93" s="178" t="s">
        <v>131</v>
      </c>
      <c r="E93" s="179" t="s">
        <v>22</v>
      </c>
      <c r="F93" s="180" t="s">
        <v>141</v>
      </c>
      <c r="H93" s="181">
        <v>49.88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79" t="s">
        <v>131</v>
      </c>
      <c r="AU93" s="179" t="s">
        <v>84</v>
      </c>
      <c r="AV93" s="11" t="s">
        <v>84</v>
      </c>
      <c r="AW93" s="11" t="s">
        <v>40</v>
      </c>
      <c r="AX93" s="11" t="s">
        <v>76</v>
      </c>
      <c r="AY93" s="179" t="s">
        <v>121</v>
      </c>
    </row>
    <row r="94" spans="2:51" s="13" customFormat="1" ht="22.5" customHeight="1">
      <c r="B94" s="194"/>
      <c r="D94" s="195" t="s">
        <v>131</v>
      </c>
      <c r="E94" s="196" t="s">
        <v>22</v>
      </c>
      <c r="F94" s="197" t="s">
        <v>142</v>
      </c>
      <c r="H94" s="198">
        <v>118.88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131</v>
      </c>
      <c r="AU94" s="203" t="s">
        <v>84</v>
      </c>
      <c r="AV94" s="13" t="s">
        <v>129</v>
      </c>
      <c r="AW94" s="13" t="s">
        <v>40</v>
      </c>
      <c r="AX94" s="13" t="s">
        <v>23</v>
      </c>
      <c r="AY94" s="203" t="s">
        <v>121</v>
      </c>
    </row>
    <row r="95" spans="2:65" s="1" customFormat="1" ht="31.5" customHeight="1">
      <c r="B95" s="164"/>
      <c r="C95" s="165" t="s">
        <v>122</v>
      </c>
      <c r="D95" s="165" t="s">
        <v>124</v>
      </c>
      <c r="E95" s="166" t="s">
        <v>143</v>
      </c>
      <c r="F95" s="167" t="s">
        <v>144</v>
      </c>
      <c r="G95" s="168" t="s">
        <v>127</v>
      </c>
      <c r="H95" s="169">
        <v>118.88</v>
      </c>
      <c r="I95" s="170"/>
      <c r="J95" s="171">
        <f>ROUND(I95*H95,2)</f>
        <v>0</v>
      </c>
      <c r="K95" s="167" t="s">
        <v>22</v>
      </c>
      <c r="L95" s="36"/>
      <c r="M95" s="172" t="s">
        <v>22</v>
      </c>
      <c r="N95" s="173" t="s">
        <v>47</v>
      </c>
      <c r="O95" s="37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8" t="s">
        <v>129</v>
      </c>
      <c r="AT95" s="18" t="s">
        <v>124</v>
      </c>
      <c r="AU95" s="18" t="s">
        <v>84</v>
      </c>
      <c r="AY95" s="18" t="s">
        <v>121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23</v>
      </c>
      <c r="BK95" s="176">
        <f>ROUND(I95*H95,2)</f>
        <v>0</v>
      </c>
      <c r="BL95" s="18" t="s">
        <v>129</v>
      </c>
      <c r="BM95" s="18" t="s">
        <v>145</v>
      </c>
    </row>
    <row r="96" spans="2:65" s="1" customFormat="1" ht="22.5" customHeight="1">
      <c r="B96" s="164"/>
      <c r="C96" s="165" t="s">
        <v>129</v>
      </c>
      <c r="D96" s="165" t="s">
        <v>124</v>
      </c>
      <c r="E96" s="166" t="s">
        <v>146</v>
      </c>
      <c r="F96" s="167" t="s">
        <v>147</v>
      </c>
      <c r="G96" s="168" t="s">
        <v>127</v>
      </c>
      <c r="H96" s="169">
        <v>22.186</v>
      </c>
      <c r="I96" s="170"/>
      <c r="J96" s="171">
        <f>ROUND(I96*H96,2)</f>
        <v>0</v>
      </c>
      <c r="K96" s="167" t="s">
        <v>128</v>
      </c>
      <c r="L96" s="36"/>
      <c r="M96" s="172" t="s">
        <v>22</v>
      </c>
      <c r="N96" s="173" t="s">
        <v>47</v>
      </c>
      <c r="O96" s="37"/>
      <c r="P96" s="174">
        <f>O96*H96</f>
        <v>0</v>
      </c>
      <c r="Q96" s="174">
        <v>0.00273</v>
      </c>
      <c r="R96" s="174">
        <f>Q96*H96</f>
        <v>0.060567779999999995</v>
      </c>
      <c r="S96" s="174">
        <v>0</v>
      </c>
      <c r="T96" s="175">
        <f>S96*H96</f>
        <v>0</v>
      </c>
      <c r="AR96" s="18" t="s">
        <v>129</v>
      </c>
      <c r="AT96" s="18" t="s">
        <v>124</v>
      </c>
      <c r="AU96" s="18" t="s">
        <v>84</v>
      </c>
      <c r="AY96" s="18" t="s">
        <v>121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8" t="s">
        <v>23</v>
      </c>
      <c r="BK96" s="176">
        <f>ROUND(I96*H96,2)</f>
        <v>0</v>
      </c>
      <c r="BL96" s="18" t="s">
        <v>129</v>
      </c>
      <c r="BM96" s="18" t="s">
        <v>148</v>
      </c>
    </row>
    <row r="97" spans="2:51" s="11" customFormat="1" ht="22.5" customHeight="1">
      <c r="B97" s="177"/>
      <c r="D97" s="195" t="s">
        <v>131</v>
      </c>
      <c r="E97" s="204" t="s">
        <v>22</v>
      </c>
      <c r="F97" s="205" t="s">
        <v>149</v>
      </c>
      <c r="H97" s="206">
        <v>22.186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79" t="s">
        <v>131</v>
      </c>
      <c r="AU97" s="179" t="s">
        <v>84</v>
      </c>
      <c r="AV97" s="11" t="s">
        <v>84</v>
      </c>
      <c r="AW97" s="11" t="s">
        <v>40</v>
      </c>
      <c r="AX97" s="11" t="s">
        <v>23</v>
      </c>
      <c r="AY97" s="179" t="s">
        <v>121</v>
      </c>
    </row>
    <row r="98" spans="2:65" s="1" customFormat="1" ht="31.5" customHeight="1">
      <c r="B98" s="164"/>
      <c r="C98" s="165" t="s">
        <v>150</v>
      </c>
      <c r="D98" s="165" t="s">
        <v>124</v>
      </c>
      <c r="E98" s="166" t="s">
        <v>151</v>
      </c>
      <c r="F98" s="167" t="s">
        <v>152</v>
      </c>
      <c r="G98" s="168" t="s">
        <v>127</v>
      </c>
      <c r="H98" s="169">
        <v>22.186</v>
      </c>
      <c r="I98" s="170"/>
      <c r="J98" s="171">
        <f>ROUND(I98*H98,2)</f>
        <v>0</v>
      </c>
      <c r="K98" s="167" t="s">
        <v>128</v>
      </c>
      <c r="L98" s="36"/>
      <c r="M98" s="172" t="s">
        <v>22</v>
      </c>
      <c r="N98" s="173" t="s">
        <v>47</v>
      </c>
      <c r="O98" s="37"/>
      <c r="P98" s="174">
        <f>O98*H98</f>
        <v>0</v>
      </c>
      <c r="Q98" s="174">
        <v>0.02742</v>
      </c>
      <c r="R98" s="174">
        <f>Q98*H98</f>
        <v>0.60834012</v>
      </c>
      <c r="S98" s="174">
        <v>0</v>
      </c>
      <c r="T98" s="175">
        <f>S98*H98</f>
        <v>0</v>
      </c>
      <c r="AR98" s="18" t="s">
        <v>129</v>
      </c>
      <c r="AT98" s="18" t="s">
        <v>124</v>
      </c>
      <c r="AU98" s="18" t="s">
        <v>84</v>
      </c>
      <c r="AY98" s="18" t="s">
        <v>121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23</v>
      </c>
      <c r="BK98" s="176">
        <f>ROUND(I98*H98,2)</f>
        <v>0</v>
      </c>
      <c r="BL98" s="18" t="s">
        <v>129</v>
      </c>
      <c r="BM98" s="18" t="s">
        <v>153</v>
      </c>
    </row>
    <row r="99" spans="2:51" s="11" customFormat="1" ht="22.5" customHeight="1">
      <c r="B99" s="177"/>
      <c r="D99" s="178" t="s">
        <v>131</v>
      </c>
      <c r="E99" s="179" t="s">
        <v>22</v>
      </c>
      <c r="F99" s="180" t="s">
        <v>154</v>
      </c>
      <c r="H99" s="181">
        <v>11.84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131</v>
      </c>
      <c r="AU99" s="179" t="s">
        <v>84</v>
      </c>
      <c r="AV99" s="11" t="s">
        <v>84</v>
      </c>
      <c r="AW99" s="11" t="s">
        <v>40</v>
      </c>
      <c r="AX99" s="11" t="s">
        <v>76</v>
      </c>
      <c r="AY99" s="179" t="s">
        <v>121</v>
      </c>
    </row>
    <row r="100" spans="2:51" s="11" customFormat="1" ht="22.5" customHeight="1">
      <c r="B100" s="177"/>
      <c r="D100" s="178" t="s">
        <v>131</v>
      </c>
      <c r="E100" s="179" t="s">
        <v>22</v>
      </c>
      <c r="F100" s="180" t="s">
        <v>155</v>
      </c>
      <c r="H100" s="181">
        <v>5.72</v>
      </c>
      <c r="I100" s="182"/>
      <c r="L100" s="177"/>
      <c r="M100" s="183"/>
      <c r="N100" s="184"/>
      <c r="O100" s="184"/>
      <c r="P100" s="184"/>
      <c r="Q100" s="184"/>
      <c r="R100" s="184"/>
      <c r="S100" s="184"/>
      <c r="T100" s="185"/>
      <c r="AT100" s="179" t="s">
        <v>131</v>
      </c>
      <c r="AU100" s="179" t="s">
        <v>84</v>
      </c>
      <c r="AV100" s="11" t="s">
        <v>84</v>
      </c>
      <c r="AW100" s="11" t="s">
        <v>40</v>
      </c>
      <c r="AX100" s="11" t="s">
        <v>76</v>
      </c>
      <c r="AY100" s="179" t="s">
        <v>121</v>
      </c>
    </row>
    <row r="101" spans="2:51" s="11" customFormat="1" ht="22.5" customHeight="1">
      <c r="B101" s="177"/>
      <c r="D101" s="178" t="s">
        <v>131</v>
      </c>
      <c r="E101" s="179" t="s">
        <v>22</v>
      </c>
      <c r="F101" s="180" t="s">
        <v>156</v>
      </c>
      <c r="H101" s="181">
        <v>4.626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79" t="s">
        <v>131</v>
      </c>
      <c r="AU101" s="179" t="s">
        <v>84</v>
      </c>
      <c r="AV101" s="11" t="s">
        <v>84</v>
      </c>
      <c r="AW101" s="11" t="s">
        <v>40</v>
      </c>
      <c r="AX101" s="11" t="s">
        <v>76</v>
      </c>
      <c r="AY101" s="179" t="s">
        <v>121</v>
      </c>
    </row>
    <row r="102" spans="2:51" s="13" customFormat="1" ht="22.5" customHeight="1">
      <c r="B102" s="194"/>
      <c r="D102" s="195" t="s">
        <v>131</v>
      </c>
      <c r="E102" s="196" t="s">
        <v>22</v>
      </c>
      <c r="F102" s="197" t="s">
        <v>142</v>
      </c>
      <c r="H102" s="198">
        <v>22.186</v>
      </c>
      <c r="I102" s="199"/>
      <c r="L102" s="194"/>
      <c r="M102" s="200"/>
      <c r="N102" s="201"/>
      <c r="O102" s="201"/>
      <c r="P102" s="201"/>
      <c r="Q102" s="201"/>
      <c r="R102" s="201"/>
      <c r="S102" s="201"/>
      <c r="T102" s="202"/>
      <c r="AT102" s="203" t="s">
        <v>131</v>
      </c>
      <c r="AU102" s="203" t="s">
        <v>84</v>
      </c>
      <c r="AV102" s="13" t="s">
        <v>129</v>
      </c>
      <c r="AW102" s="13" t="s">
        <v>40</v>
      </c>
      <c r="AX102" s="13" t="s">
        <v>23</v>
      </c>
      <c r="AY102" s="203" t="s">
        <v>121</v>
      </c>
    </row>
    <row r="103" spans="2:65" s="1" customFormat="1" ht="22.5" customHeight="1">
      <c r="B103" s="164"/>
      <c r="C103" s="165" t="s">
        <v>133</v>
      </c>
      <c r="D103" s="165" t="s">
        <v>124</v>
      </c>
      <c r="E103" s="166" t="s">
        <v>157</v>
      </c>
      <c r="F103" s="167" t="s">
        <v>158</v>
      </c>
      <c r="G103" s="168" t="s">
        <v>127</v>
      </c>
      <c r="H103" s="169">
        <v>207.463</v>
      </c>
      <c r="I103" s="170"/>
      <c r="J103" s="171">
        <f>ROUND(I103*H103,2)</f>
        <v>0</v>
      </c>
      <c r="K103" s="167" t="s">
        <v>128</v>
      </c>
      <c r="L103" s="36"/>
      <c r="M103" s="172" t="s">
        <v>22</v>
      </c>
      <c r="N103" s="173" t="s">
        <v>47</v>
      </c>
      <c r="O103" s="37"/>
      <c r="P103" s="174">
        <f>O103*H103</f>
        <v>0</v>
      </c>
      <c r="Q103" s="174">
        <v>0.02048</v>
      </c>
      <c r="R103" s="174">
        <f>Q103*H103</f>
        <v>4.24884224</v>
      </c>
      <c r="S103" s="174">
        <v>0</v>
      </c>
      <c r="T103" s="175">
        <f>S103*H103</f>
        <v>0</v>
      </c>
      <c r="AR103" s="18" t="s">
        <v>129</v>
      </c>
      <c r="AT103" s="18" t="s">
        <v>124</v>
      </c>
      <c r="AU103" s="18" t="s">
        <v>84</v>
      </c>
      <c r="AY103" s="18" t="s">
        <v>121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23</v>
      </c>
      <c r="BK103" s="176">
        <f>ROUND(I103*H103,2)</f>
        <v>0</v>
      </c>
      <c r="BL103" s="18" t="s">
        <v>129</v>
      </c>
      <c r="BM103" s="18" t="s">
        <v>159</v>
      </c>
    </row>
    <row r="104" spans="2:51" s="11" customFormat="1" ht="22.5" customHeight="1">
      <c r="B104" s="177"/>
      <c r="D104" s="195" t="s">
        <v>131</v>
      </c>
      <c r="E104" s="204" t="s">
        <v>22</v>
      </c>
      <c r="F104" s="205" t="s">
        <v>132</v>
      </c>
      <c r="H104" s="206">
        <v>207.463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131</v>
      </c>
      <c r="AU104" s="179" t="s">
        <v>84</v>
      </c>
      <c r="AV104" s="11" t="s">
        <v>84</v>
      </c>
      <c r="AW104" s="11" t="s">
        <v>40</v>
      </c>
      <c r="AX104" s="11" t="s">
        <v>23</v>
      </c>
      <c r="AY104" s="179" t="s">
        <v>121</v>
      </c>
    </row>
    <row r="105" spans="2:65" s="1" customFormat="1" ht="22.5" customHeight="1">
      <c r="B105" s="164"/>
      <c r="C105" s="165" t="s">
        <v>160</v>
      </c>
      <c r="D105" s="165" t="s">
        <v>124</v>
      </c>
      <c r="E105" s="166" t="s">
        <v>161</v>
      </c>
      <c r="F105" s="167" t="s">
        <v>162</v>
      </c>
      <c r="G105" s="168" t="s">
        <v>127</v>
      </c>
      <c r="H105" s="169">
        <v>2052.441</v>
      </c>
      <c r="I105" s="170"/>
      <c r="J105" s="171">
        <f>ROUND(I105*H105,2)</f>
        <v>0</v>
      </c>
      <c r="K105" s="167" t="s">
        <v>128</v>
      </c>
      <c r="L105" s="36"/>
      <c r="M105" s="172" t="s">
        <v>22</v>
      </c>
      <c r="N105" s="173" t="s">
        <v>47</v>
      </c>
      <c r="O105" s="37"/>
      <c r="P105" s="174">
        <f>O105*H105</f>
        <v>0</v>
      </c>
      <c r="Q105" s="174">
        <v>0.00273</v>
      </c>
      <c r="R105" s="174">
        <f>Q105*H105</f>
        <v>5.603163929999999</v>
      </c>
      <c r="S105" s="174">
        <v>0</v>
      </c>
      <c r="T105" s="175">
        <f>S105*H105</f>
        <v>0</v>
      </c>
      <c r="AR105" s="18" t="s">
        <v>129</v>
      </c>
      <c r="AT105" s="18" t="s">
        <v>124</v>
      </c>
      <c r="AU105" s="18" t="s">
        <v>84</v>
      </c>
      <c r="AY105" s="18" t="s">
        <v>121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23</v>
      </c>
      <c r="BK105" s="176">
        <f>ROUND(I105*H105,2)</f>
        <v>0</v>
      </c>
      <c r="BL105" s="18" t="s">
        <v>129</v>
      </c>
      <c r="BM105" s="18" t="s">
        <v>163</v>
      </c>
    </row>
    <row r="106" spans="2:51" s="11" customFormat="1" ht="22.5" customHeight="1">
      <c r="B106" s="177"/>
      <c r="D106" s="195" t="s">
        <v>131</v>
      </c>
      <c r="E106" s="204" t="s">
        <v>22</v>
      </c>
      <c r="F106" s="205" t="s">
        <v>164</v>
      </c>
      <c r="H106" s="206">
        <v>2052.441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131</v>
      </c>
      <c r="AU106" s="179" t="s">
        <v>84</v>
      </c>
      <c r="AV106" s="11" t="s">
        <v>84</v>
      </c>
      <c r="AW106" s="11" t="s">
        <v>40</v>
      </c>
      <c r="AX106" s="11" t="s">
        <v>23</v>
      </c>
      <c r="AY106" s="179" t="s">
        <v>121</v>
      </c>
    </row>
    <row r="107" spans="2:65" s="1" customFormat="1" ht="31.5" customHeight="1">
      <c r="B107" s="164"/>
      <c r="C107" s="165" t="s">
        <v>165</v>
      </c>
      <c r="D107" s="165" t="s">
        <v>124</v>
      </c>
      <c r="E107" s="166" t="s">
        <v>166</v>
      </c>
      <c r="F107" s="167" t="s">
        <v>167</v>
      </c>
      <c r="G107" s="168" t="s">
        <v>127</v>
      </c>
      <c r="H107" s="169">
        <v>2052.441</v>
      </c>
      <c r="I107" s="170"/>
      <c r="J107" s="171">
        <f>ROUND(I107*H107,2)</f>
        <v>0</v>
      </c>
      <c r="K107" s="167" t="s">
        <v>128</v>
      </c>
      <c r="L107" s="36"/>
      <c r="M107" s="172" t="s">
        <v>22</v>
      </c>
      <c r="N107" s="173" t="s">
        <v>47</v>
      </c>
      <c r="O107" s="37"/>
      <c r="P107" s="174">
        <f>O107*H107</f>
        <v>0</v>
      </c>
      <c r="Q107" s="174">
        <v>0.02742</v>
      </c>
      <c r="R107" s="174">
        <f>Q107*H107</f>
        <v>56.27793222</v>
      </c>
      <c r="S107" s="174">
        <v>0</v>
      </c>
      <c r="T107" s="175">
        <f>S107*H107</f>
        <v>0</v>
      </c>
      <c r="AR107" s="18" t="s">
        <v>129</v>
      </c>
      <c r="AT107" s="18" t="s">
        <v>124</v>
      </c>
      <c r="AU107" s="18" t="s">
        <v>84</v>
      </c>
      <c r="AY107" s="18" t="s">
        <v>121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8" t="s">
        <v>23</v>
      </c>
      <c r="BK107" s="176">
        <f>ROUND(I107*H107,2)</f>
        <v>0</v>
      </c>
      <c r="BL107" s="18" t="s">
        <v>129</v>
      </c>
      <c r="BM107" s="18" t="s">
        <v>168</v>
      </c>
    </row>
    <row r="108" spans="2:51" s="11" customFormat="1" ht="22.5" customHeight="1">
      <c r="B108" s="177"/>
      <c r="D108" s="178" t="s">
        <v>131</v>
      </c>
      <c r="E108" s="179" t="s">
        <v>22</v>
      </c>
      <c r="F108" s="180" t="s">
        <v>169</v>
      </c>
      <c r="H108" s="181">
        <v>2074.627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131</v>
      </c>
      <c r="AU108" s="179" t="s">
        <v>84</v>
      </c>
      <c r="AV108" s="11" t="s">
        <v>84</v>
      </c>
      <c r="AW108" s="11" t="s">
        <v>40</v>
      </c>
      <c r="AX108" s="11" t="s">
        <v>76</v>
      </c>
      <c r="AY108" s="179" t="s">
        <v>121</v>
      </c>
    </row>
    <row r="109" spans="2:51" s="11" customFormat="1" ht="22.5" customHeight="1">
      <c r="B109" s="177"/>
      <c r="D109" s="178" t="s">
        <v>131</v>
      </c>
      <c r="E109" s="179" t="s">
        <v>22</v>
      </c>
      <c r="F109" s="180" t="s">
        <v>170</v>
      </c>
      <c r="H109" s="181">
        <v>-22.186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131</v>
      </c>
      <c r="AU109" s="179" t="s">
        <v>84</v>
      </c>
      <c r="AV109" s="11" t="s">
        <v>84</v>
      </c>
      <c r="AW109" s="11" t="s">
        <v>40</v>
      </c>
      <c r="AX109" s="11" t="s">
        <v>76</v>
      </c>
      <c r="AY109" s="179" t="s">
        <v>121</v>
      </c>
    </row>
    <row r="110" spans="2:51" s="13" customFormat="1" ht="22.5" customHeight="1">
      <c r="B110" s="194"/>
      <c r="D110" s="195" t="s">
        <v>131</v>
      </c>
      <c r="E110" s="196" t="s">
        <v>22</v>
      </c>
      <c r="F110" s="197" t="s">
        <v>142</v>
      </c>
      <c r="H110" s="198">
        <v>2052.441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131</v>
      </c>
      <c r="AU110" s="203" t="s">
        <v>84</v>
      </c>
      <c r="AV110" s="13" t="s">
        <v>129</v>
      </c>
      <c r="AW110" s="13" t="s">
        <v>40</v>
      </c>
      <c r="AX110" s="13" t="s">
        <v>23</v>
      </c>
      <c r="AY110" s="203" t="s">
        <v>121</v>
      </c>
    </row>
    <row r="111" spans="2:65" s="1" customFormat="1" ht="22.5" customHeight="1">
      <c r="B111" s="164"/>
      <c r="C111" s="165" t="s">
        <v>171</v>
      </c>
      <c r="D111" s="165" t="s">
        <v>124</v>
      </c>
      <c r="E111" s="166" t="s">
        <v>172</v>
      </c>
      <c r="F111" s="167" t="s">
        <v>173</v>
      </c>
      <c r="G111" s="168" t="s">
        <v>127</v>
      </c>
      <c r="H111" s="169">
        <v>305.465</v>
      </c>
      <c r="I111" s="170"/>
      <c r="J111" s="171">
        <f>ROUND(I111*H111,2)</f>
        <v>0</v>
      </c>
      <c r="K111" s="167" t="s">
        <v>128</v>
      </c>
      <c r="L111" s="36"/>
      <c r="M111" s="172" t="s">
        <v>22</v>
      </c>
      <c r="N111" s="173" t="s">
        <v>47</v>
      </c>
      <c r="O111" s="37"/>
      <c r="P111" s="174">
        <f>O111*H111</f>
        <v>0</v>
      </c>
      <c r="Q111" s="174">
        <v>0.00012</v>
      </c>
      <c r="R111" s="174">
        <f>Q111*H111</f>
        <v>0.036655799999999995</v>
      </c>
      <c r="S111" s="174">
        <v>0</v>
      </c>
      <c r="T111" s="175">
        <f>S111*H111</f>
        <v>0</v>
      </c>
      <c r="AR111" s="18" t="s">
        <v>129</v>
      </c>
      <c r="AT111" s="18" t="s">
        <v>124</v>
      </c>
      <c r="AU111" s="18" t="s">
        <v>84</v>
      </c>
      <c r="AY111" s="18" t="s">
        <v>121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23</v>
      </c>
      <c r="BK111" s="176">
        <f>ROUND(I111*H111,2)</f>
        <v>0</v>
      </c>
      <c r="BL111" s="18" t="s">
        <v>129</v>
      </c>
      <c r="BM111" s="18" t="s">
        <v>174</v>
      </c>
    </row>
    <row r="112" spans="2:51" s="12" customFormat="1" ht="22.5" customHeight="1">
      <c r="B112" s="186"/>
      <c r="D112" s="178" t="s">
        <v>131</v>
      </c>
      <c r="E112" s="187" t="s">
        <v>22</v>
      </c>
      <c r="F112" s="188" t="s">
        <v>175</v>
      </c>
      <c r="H112" s="189" t="s">
        <v>22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9" t="s">
        <v>131</v>
      </c>
      <c r="AU112" s="189" t="s">
        <v>84</v>
      </c>
      <c r="AV112" s="12" t="s">
        <v>23</v>
      </c>
      <c r="AW112" s="12" t="s">
        <v>40</v>
      </c>
      <c r="AX112" s="12" t="s">
        <v>76</v>
      </c>
      <c r="AY112" s="189" t="s">
        <v>121</v>
      </c>
    </row>
    <row r="113" spans="2:51" s="11" customFormat="1" ht="22.5" customHeight="1">
      <c r="B113" s="177"/>
      <c r="D113" s="178" t="s">
        <v>131</v>
      </c>
      <c r="E113" s="179" t="s">
        <v>22</v>
      </c>
      <c r="F113" s="180" t="s">
        <v>176</v>
      </c>
      <c r="H113" s="181">
        <v>26.14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79" t="s">
        <v>131</v>
      </c>
      <c r="AU113" s="179" t="s">
        <v>84</v>
      </c>
      <c r="AV113" s="11" t="s">
        <v>84</v>
      </c>
      <c r="AW113" s="11" t="s">
        <v>40</v>
      </c>
      <c r="AX113" s="11" t="s">
        <v>76</v>
      </c>
      <c r="AY113" s="179" t="s">
        <v>121</v>
      </c>
    </row>
    <row r="114" spans="2:51" s="11" customFormat="1" ht="22.5" customHeight="1">
      <c r="B114" s="177"/>
      <c r="D114" s="178" t="s">
        <v>131</v>
      </c>
      <c r="E114" s="179" t="s">
        <v>22</v>
      </c>
      <c r="F114" s="180" t="s">
        <v>177</v>
      </c>
      <c r="H114" s="181">
        <v>10.258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131</v>
      </c>
      <c r="AU114" s="179" t="s">
        <v>84</v>
      </c>
      <c r="AV114" s="11" t="s">
        <v>84</v>
      </c>
      <c r="AW114" s="11" t="s">
        <v>40</v>
      </c>
      <c r="AX114" s="11" t="s">
        <v>76</v>
      </c>
      <c r="AY114" s="179" t="s">
        <v>121</v>
      </c>
    </row>
    <row r="115" spans="2:51" s="11" customFormat="1" ht="22.5" customHeight="1">
      <c r="B115" s="177"/>
      <c r="D115" s="178" t="s">
        <v>131</v>
      </c>
      <c r="E115" s="179" t="s">
        <v>22</v>
      </c>
      <c r="F115" s="180" t="s">
        <v>178</v>
      </c>
      <c r="H115" s="181">
        <v>2.628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131</v>
      </c>
      <c r="AU115" s="179" t="s">
        <v>84</v>
      </c>
      <c r="AV115" s="11" t="s">
        <v>84</v>
      </c>
      <c r="AW115" s="11" t="s">
        <v>40</v>
      </c>
      <c r="AX115" s="11" t="s">
        <v>76</v>
      </c>
      <c r="AY115" s="179" t="s">
        <v>121</v>
      </c>
    </row>
    <row r="116" spans="2:51" s="14" customFormat="1" ht="22.5" customHeight="1">
      <c r="B116" s="207"/>
      <c r="D116" s="178" t="s">
        <v>131</v>
      </c>
      <c r="E116" s="208" t="s">
        <v>22</v>
      </c>
      <c r="F116" s="209" t="s">
        <v>179</v>
      </c>
      <c r="H116" s="210">
        <v>39.026</v>
      </c>
      <c r="I116" s="211"/>
      <c r="L116" s="207"/>
      <c r="M116" s="212"/>
      <c r="N116" s="213"/>
      <c r="O116" s="213"/>
      <c r="P116" s="213"/>
      <c r="Q116" s="213"/>
      <c r="R116" s="213"/>
      <c r="S116" s="213"/>
      <c r="T116" s="214"/>
      <c r="AT116" s="208" t="s">
        <v>131</v>
      </c>
      <c r="AU116" s="208" t="s">
        <v>84</v>
      </c>
      <c r="AV116" s="14" t="s">
        <v>122</v>
      </c>
      <c r="AW116" s="14" t="s">
        <v>40</v>
      </c>
      <c r="AX116" s="14" t="s">
        <v>76</v>
      </c>
      <c r="AY116" s="208" t="s">
        <v>121</v>
      </c>
    </row>
    <row r="117" spans="2:51" s="12" customFormat="1" ht="22.5" customHeight="1">
      <c r="B117" s="186"/>
      <c r="D117" s="178" t="s">
        <v>131</v>
      </c>
      <c r="E117" s="187" t="s">
        <v>22</v>
      </c>
      <c r="F117" s="188" t="s">
        <v>180</v>
      </c>
      <c r="H117" s="189" t="s">
        <v>22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9" t="s">
        <v>131</v>
      </c>
      <c r="AU117" s="189" t="s">
        <v>84</v>
      </c>
      <c r="AV117" s="12" t="s">
        <v>23</v>
      </c>
      <c r="AW117" s="12" t="s">
        <v>40</v>
      </c>
      <c r="AX117" s="12" t="s">
        <v>76</v>
      </c>
      <c r="AY117" s="189" t="s">
        <v>121</v>
      </c>
    </row>
    <row r="118" spans="2:51" s="11" customFormat="1" ht="22.5" customHeight="1">
      <c r="B118" s="177"/>
      <c r="D118" s="178" t="s">
        <v>131</v>
      </c>
      <c r="E118" s="179" t="s">
        <v>22</v>
      </c>
      <c r="F118" s="180" t="s">
        <v>181</v>
      </c>
      <c r="H118" s="181">
        <v>34.804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131</v>
      </c>
      <c r="AU118" s="179" t="s">
        <v>84</v>
      </c>
      <c r="AV118" s="11" t="s">
        <v>84</v>
      </c>
      <c r="AW118" s="11" t="s">
        <v>40</v>
      </c>
      <c r="AX118" s="11" t="s">
        <v>76</v>
      </c>
      <c r="AY118" s="179" t="s">
        <v>121</v>
      </c>
    </row>
    <row r="119" spans="2:51" s="14" customFormat="1" ht="22.5" customHeight="1">
      <c r="B119" s="207"/>
      <c r="D119" s="178" t="s">
        <v>131</v>
      </c>
      <c r="E119" s="208" t="s">
        <v>22</v>
      </c>
      <c r="F119" s="209" t="s">
        <v>179</v>
      </c>
      <c r="H119" s="210">
        <v>34.804</v>
      </c>
      <c r="I119" s="211"/>
      <c r="L119" s="207"/>
      <c r="M119" s="212"/>
      <c r="N119" s="213"/>
      <c r="O119" s="213"/>
      <c r="P119" s="213"/>
      <c r="Q119" s="213"/>
      <c r="R119" s="213"/>
      <c r="S119" s="213"/>
      <c r="T119" s="214"/>
      <c r="AT119" s="208" t="s">
        <v>131</v>
      </c>
      <c r="AU119" s="208" t="s">
        <v>84</v>
      </c>
      <c r="AV119" s="14" t="s">
        <v>122</v>
      </c>
      <c r="AW119" s="14" t="s">
        <v>40</v>
      </c>
      <c r="AX119" s="14" t="s">
        <v>76</v>
      </c>
      <c r="AY119" s="208" t="s">
        <v>121</v>
      </c>
    </row>
    <row r="120" spans="2:51" s="12" customFormat="1" ht="22.5" customHeight="1">
      <c r="B120" s="186"/>
      <c r="D120" s="178" t="s">
        <v>131</v>
      </c>
      <c r="E120" s="187" t="s">
        <v>22</v>
      </c>
      <c r="F120" s="188" t="s">
        <v>182</v>
      </c>
      <c r="H120" s="189" t="s">
        <v>22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9" t="s">
        <v>131</v>
      </c>
      <c r="AU120" s="189" t="s">
        <v>84</v>
      </c>
      <c r="AV120" s="12" t="s">
        <v>23</v>
      </c>
      <c r="AW120" s="12" t="s">
        <v>40</v>
      </c>
      <c r="AX120" s="12" t="s">
        <v>76</v>
      </c>
      <c r="AY120" s="189" t="s">
        <v>121</v>
      </c>
    </row>
    <row r="121" spans="2:51" s="11" customFormat="1" ht="22.5" customHeight="1">
      <c r="B121" s="177"/>
      <c r="D121" s="178" t="s">
        <v>131</v>
      </c>
      <c r="E121" s="179" t="s">
        <v>22</v>
      </c>
      <c r="F121" s="180" t="s">
        <v>183</v>
      </c>
      <c r="H121" s="181">
        <v>6.713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131</v>
      </c>
      <c r="AU121" s="179" t="s">
        <v>84</v>
      </c>
      <c r="AV121" s="11" t="s">
        <v>84</v>
      </c>
      <c r="AW121" s="11" t="s">
        <v>40</v>
      </c>
      <c r="AX121" s="11" t="s">
        <v>76</v>
      </c>
      <c r="AY121" s="179" t="s">
        <v>121</v>
      </c>
    </row>
    <row r="122" spans="2:51" s="14" customFormat="1" ht="22.5" customHeight="1">
      <c r="B122" s="207"/>
      <c r="D122" s="178" t="s">
        <v>131</v>
      </c>
      <c r="E122" s="208" t="s">
        <v>22</v>
      </c>
      <c r="F122" s="209" t="s">
        <v>179</v>
      </c>
      <c r="H122" s="210">
        <v>6.713</v>
      </c>
      <c r="I122" s="211"/>
      <c r="L122" s="207"/>
      <c r="M122" s="212"/>
      <c r="N122" s="213"/>
      <c r="O122" s="213"/>
      <c r="P122" s="213"/>
      <c r="Q122" s="213"/>
      <c r="R122" s="213"/>
      <c r="S122" s="213"/>
      <c r="T122" s="214"/>
      <c r="AT122" s="208" t="s">
        <v>131</v>
      </c>
      <c r="AU122" s="208" t="s">
        <v>84</v>
      </c>
      <c r="AV122" s="14" t="s">
        <v>122</v>
      </c>
      <c r="AW122" s="14" t="s">
        <v>40</v>
      </c>
      <c r="AX122" s="14" t="s">
        <v>76</v>
      </c>
      <c r="AY122" s="208" t="s">
        <v>121</v>
      </c>
    </row>
    <row r="123" spans="2:51" s="12" customFormat="1" ht="22.5" customHeight="1">
      <c r="B123" s="186"/>
      <c r="D123" s="178" t="s">
        <v>131</v>
      </c>
      <c r="E123" s="187" t="s">
        <v>22</v>
      </c>
      <c r="F123" s="188" t="s">
        <v>184</v>
      </c>
      <c r="H123" s="189" t="s">
        <v>22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9" t="s">
        <v>131</v>
      </c>
      <c r="AU123" s="189" t="s">
        <v>84</v>
      </c>
      <c r="AV123" s="12" t="s">
        <v>23</v>
      </c>
      <c r="AW123" s="12" t="s">
        <v>40</v>
      </c>
      <c r="AX123" s="12" t="s">
        <v>76</v>
      </c>
      <c r="AY123" s="189" t="s">
        <v>121</v>
      </c>
    </row>
    <row r="124" spans="2:51" s="11" customFormat="1" ht="22.5" customHeight="1">
      <c r="B124" s="177"/>
      <c r="D124" s="178" t="s">
        <v>131</v>
      </c>
      <c r="E124" s="179" t="s">
        <v>22</v>
      </c>
      <c r="F124" s="180" t="s">
        <v>185</v>
      </c>
      <c r="H124" s="181">
        <v>78.66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131</v>
      </c>
      <c r="AU124" s="179" t="s">
        <v>84</v>
      </c>
      <c r="AV124" s="11" t="s">
        <v>84</v>
      </c>
      <c r="AW124" s="11" t="s">
        <v>40</v>
      </c>
      <c r="AX124" s="11" t="s">
        <v>76</v>
      </c>
      <c r="AY124" s="179" t="s">
        <v>121</v>
      </c>
    </row>
    <row r="125" spans="2:51" s="11" customFormat="1" ht="22.5" customHeight="1">
      <c r="B125" s="177"/>
      <c r="D125" s="178" t="s">
        <v>131</v>
      </c>
      <c r="E125" s="179" t="s">
        <v>22</v>
      </c>
      <c r="F125" s="180" t="s">
        <v>186</v>
      </c>
      <c r="H125" s="181">
        <v>10.925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131</v>
      </c>
      <c r="AU125" s="179" t="s">
        <v>84</v>
      </c>
      <c r="AV125" s="11" t="s">
        <v>84</v>
      </c>
      <c r="AW125" s="11" t="s">
        <v>40</v>
      </c>
      <c r="AX125" s="11" t="s">
        <v>76</v>
      </c>
      <c r="AY125" s="179" t="s">
        <v>121</v>
      </c>
    </row>
    <row r="126" spans="2:51" s="11" customFormat="1" ht="22.5" customHeight="1">
      <c r="B126" s="177"/>
      <c r="D126" s="178" t="s">
        <v>131</v>
      </c>
      <c r="E126" s="179" t="s">
        <v>22</v>
      </c>
      <c r="F126" s="180" t="s">
        <v>187</v>
      </c>
      <c r="H126" s="181">
        <v>13.823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131</v>
      </c>
      <c r="AU126" s="179" t="s">
        <v>84</v>
      </c>
      <c r="AV126" s="11" t="s">
        <v>84</v>
      </c>
      <c r="AW126" s="11" t="s">
        <v>40</v>
      </c>
      <c r="AX126" s="11" t="s">
        <v>76</v>
      </c>
      <c r="AY126" s="179" t="s">
        <v>121</v>
      </c>
    </row>
    <row r="127" spans="2:51" s="14" customFormat="1" ht="22.5" customHeight="1">
      <c r="B127" s="207"/>
      <c r="D127" s="178" t="s">
        <v>131</v>
      </c>
      <c r="E127" s="208" t="s">
        <v>22</v>
      </c>
      <c r="F127" s="209" t="s">
        <v>179</v>
      </c>
      <c r="H127" s="210">
        <v>103.408</v>
      </c>
      <c r="I127" s="211"/>
      <c r="L127" s="207"/>
      <c r="M127" s="212"/>
      <c r="N127" s="213"/>
      <c r="O127" s="213"/>
      <c r="P127" s="213"/>
      <c r="Q127" s="213"/>
      <c r="R127" s="213"/>
      <c r="S127" s="213"/>
      <c r="T127" s="214"/>
      <c r="AT127" s="208" t="s">
        <v>131</v>
      </c>
      <c r="AU127" s="208" t="s">
        <v>84</v>
      </c>
      <c r="AV127" s="14" t="s">
        <v>122</v>
      </c>
      <c r="AW127" s="14" t="s">
        <v>40</v>
      </c>
      <c r="AX127" s="14" t="s">
        <v>76</v>
      </c>
      <c r="AY127" s="208" t="s">
        <v>121</v>
      </c>
    </row>
    <row r="128" spans="2:51" s="12" customFormat="1" ht="22.5" customHeight="1">
      <c r="B128" s="186"/>
      <c r="D128" s="178" t="s">
        <v>131</v>
      </c>
      <c r="E128" s="187" t="s">
        <v>22</v>
      </c>
      <c r="F128" s="188" t="s">
        <v>188</v>
      </c>
      <c r="H128" s="189" t="s">
        <v>22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9" t="s">
        <v>131</v>
      </c>
      <c r="AU128" s="189" t="s">
        <v>84</v>
      </c>
      <c r="AV128" s="12" t="s">
        <v>23</v>
      </c>
      <c r="AW128" s="12" t="s">
        <v>40</v>
      </c>
      <c r="AX128" s="12" t="s">
        <v>76</v>
      </c>
      <c r="AY128" s="189" t="s">
        <v>121</v>
      </c>
    </row>
    <row r="129" spans="2:51" s="11" customFormat="1" ht="22.5" customHeight="1">
      <c r="B129" s="177"/>
      <c r="D129" s="178" t="s">
        <v>131</v>
      </c>
      <c r="E129" s="179" t="s">
        <v>22</v>
      </c>
      <c r="F129" s="180" t="s">
        <v>189</v>
      </c>
      <c r="H129" s="181">
        <v>4.851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131</v>
      </c>
      <c r="AU129" s="179" t="s">
        <v>84</v>
      </c>
      <c r="AV129" s="11" t="s">
        <v>84</v>
      </c>
      <c r="AW129" s="11" t="s">
        <v>40</v>
      </c>
      <c r="AX129" s="11" t="s">
        <v>76</v>
      </c>
      <c r="AY129" s="179" t="s">
        <v>121</v>
      </c>
    </row>
    <row r="130" spans="2:51" s="11" customFormat="1" ht="22.5" customHeight="1">
      <c r="B130" s="177"/>
      <c r="D130" s="178" t="s">
        <v>131</v>
      </c>
      <c r="E130" s="179" t="s">
        <v>22</v>
      </c>
      <c r="F130" s="180" t="s">
        <v>190</v>
      </c>
      <c r="H130" s="181">
        <v>4.232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131</v>
      </c>
      <c r="AU130" s="179" t="s">
        <v>84</v>
      </c>
      <c r="AV130" s="11" t="s">
        <v>84</v>
      </c>
      <c r="AW130" s="11" t="s">
        <v>40</v>
      </c>
      <c r="AX130" s="11" t="s">
        <v>76</v>
      </c>
      <c r="AY130" s="179" t="s">
        <v>121</v>
      </c>
    </row>
    <row r="131" spans="2:51" s="11" customFormat="1" ht="22.5" customHeight="1">
      <c r="B131" s="177"/>
      <c r="D131" s="178" t="s">
        <v>131</v>
      </c>
      <c r="E131" s="179" t="s">
        <v>22</v>
      </c>
      <c r="F131" s="180" t="s">
        <v>191</v>
      </c>
      <c r="H131" s="181">
        <v>6.803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131</v>
      </c>
      <c r="AU131" s="179" t="s">
        <v>84</v>
      </c>
      <c r="AV131" s="11" t="s">
        <v>84</v>
      </c>
      <c r="AW131" s="11" t="s">
        <v>40</v>
      </c>
      <c r="AX131" s="11" t="s">
        <v>76</v>
      </c>
      <c r="AY131" s="179" t="s">
        <v>121</v>
      </c>
    </row>
    <row r="132" spans="2:51" s="11" customFormat="1" ht="22.5" customHeight="1">
      <c r="B132" s="177"/>
      <c r="D132" s="178" t="s">
        <v>131</v>
      </c>
      <c r="E132" s="179" t="s">
        <v>22</v>
      </c>
      <c r="F132" s="180" t="s">
        <v>192</v>
      </c>
      <c r="H132" s="181">
        <v>0.994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131</v>
      </c>
      <c r="AU132" s="179" t="s">
        <v>84</v>
      </c>
      <c r="AV132" s="11" t="s">
        <v>84</v>
      </c>
      <c r="AW132" s="11" t="s">
        <v>40</v>
      </c>
      <c r="AX132" s="11" t="s">
        <v>76</v>
      </c>
      <c r="AY132" s="179" t="s">
        <v>121</v>
      </c>
    </row>
    <row r="133" spans="2:51" s="14" customFormat="1" ht="22.5" customHeight="1">
      <c r="B133" s="207"/>
      <c r="D133" s="178" t="s">
        <v>131</v>
      </c>
      <c r="E133" s="208" t="s">
        <v>22</v>
      </c>
      <c r="F133" s="209" t="s">
        <v>179</v>
      </c>
      <c r="H133" s="210">
        <v>16.88</v>
      </c>
      <c r="I133" s="211"/>
      <c r="L133" s="207"/>
      <c r="M133" s="212"/>
      <c r="N133" s="213"/>
      <c r="O133" s="213"/>
      <c r="P133" s="213"/>
      <c r="Q133" s="213"/>
      <c r="R133" s="213"/>
      <c r="S133" s="213"/>
      <c r="T133" s="214"/>
      <c r="AT133" s="208" t="s">
        <v>131</v>
      </c>
      <c r="AU133" s="208" t="s">
        <v>84</v>
      </c>
      <c r="AV133" s="14" t="s">
        <v>122</v>
      </c>
      <c r="AW133" s="14" t="s">
        <v>40</v>
      </c>
      <c r="AX133" s="14" t="s">
        <v>76</v>
      </c>
      <c r="AY133" s="208" t="s">
        <v>121</v>
      </c>
    </row>
    <row r="134" spans="2:51" s="12" customFormat="1" ht="22.5" customHeight="1">
      <c r="B134" s="186"/>
      <c r="D134" s="178" t="s">
        <v>131</v>
      </c>
      <c r="E134" s="187" t="s">
        <v>22</v>
      </c>
      <c r="F134" s="188" t="s">
        <v>193</v>
      </c>
      <c r="H134" s="189" t="s">
        <v>22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9" t="s">
        <v>131</v>
      </c>
      <c r="AU134" s="189" t="s">
        <v>84</v>
      </c>
      <c r="AV134" s="12" t="s">
        <v>23</v>
      </c>
      <c r="AW134" s="12" t="s">
        <v>40</v>
      </c>
      <c r="AX134" s="12" t="s">
        <v>76</v>
      </c>
      <c r="AY134" s="189" t="s">
        <v>121</v>
      </c>
    </row>
    <row r="135" spans="2:51" s="11" customFormat="1" ht="22.5" customHeight="1">
      <c r="B135" s="177"/>
      <c r="D135" s="178" t="s">
        <v>131</v>
      </c>
      <c r="E135" s="179" t="s">
        <v>22</v>
      </c>
      <c r="F135" s="180" t="s">
        <v>194</v>
      </c>
      <c r="H135" s="181">
        <v>18.984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131</v>
      </c>
      <c r="AU135" s="179" t="s">
        <v>84</v>
      </c>
      <c r="AV135" s="11" t="s">
        <v>84</v>
      </c>
      <c r="AW135" s="11" t="s">
        <v>40</v>
      </c>
      <c r="AX135" s="11" t="s">
        <v>76</v>
      </c>
      <c r="AY135" s="179" t="s">
        <v>121</v>
      </c>
    </row>
    <row r="136" spans="2:51" s="14" customFormat="1" ht="22.5" customHeight="1">
      <c r="B136" s="207"/>
      <c r="D136" s="178" t="s">
        <v>131</v>
      </c>
      <c r="E136" s="208" t="s">
        <v>22</v>
      </c>
      <c r="F136" s="209" t="s">
        <v>179</v>
      </c>
      <c r="H136" s="210">
        <v>18.984</v>
      </c>
      <c r="I136" s="211"/>
      <c r="L136" s="207"/>
      <c r="M136" s="212"/>
      <c r="N136" s="213"/>
      <c r="O136" s="213"/>
      <c r="P136" s="213"/>
      <c r="Q136" s="213"/>
      <c r="R136" s="213"/>
      <c r="S136" s="213"/>
      <c r="T136" s="214"/>
      <c r="AT136" s="208" t="s">
        <v>131</v>
      </c>
      <c r="AU136" s="208" t="s">
        <v>84</v>
      </c>
      <c r="AV136" s="14" t="s">
        <v>122</v>
      </c>
      <c r="AW136" s="14" t="s">
        <v>40</v>
      </c>
      <c r="AX136" s="14" t="s">
        <v>76</v>
      </c>
      <c r="AY136" s="208" t="s">
        <v>121</v>
      </c>
    </row>
    <row r="137" spans="2:51" s="12" customFormat="1" ht="22.5" customHeight="1">
      <c r="B137" s="186"/>
      <c r="D137" s="178" t="s">
        <v>131</v>
      </c>
      <c r="E137" s="187" t="s">
        <v>22</v>
      </c>
      <c r="F137" s="188" t="s">
        <v>195</v>
      </c>
      <c r="H137" s="189" t="s">
        <v>22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9" t="s">
        <v>131</v>
      </c>
      <c r="AU137" s="189" t="s">
        <v>84</v>
      </c>
      <c r="AV137" s="12" t="s">
        <v>23</v>
      </c>
      <c r="AW137" s="12" t="s">
        <v>40</v>
      </c>
      <c r="AX137" s="12" t="s">
        <v>76</v>
      </c>
      <c r="AY137" s="189" t="s">
        <v>121</v>
      </c>
    </row>
    <row r="138" spans="2:51" s="11" customFormat="1" ht="22.5" customHeight="1">
      <c r="B138" s="177"/>
      <c r="D138" s="178" t="s">
        <v>131</v>
      </c>
      <c r="E138" s="179" t="s">
        <v>22</v>
      </c>
      <c r="F138" s="180" t="s">
        <v>196</v>
      </c>
      <c r="H138" s="181">
        <v>76.641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131</v>
      </c>
      <c r="AU138" s="179" t="s">
        <v>84</v>
      </c>
      <c r="AV138" s="11" t="s">
        <v>84</v>
      </c>
      <c r="AW138" s="11" t="s">
        <v>40</v>
      </c>
      <c r="AX138" s="11" t="s">
        <v>76</v>
      </c>
      <c r="AY138" s="179" t="s">
        <v>121</v>
      </c>
    </row>
    <row r="139" spans="2:51" s="14" customFormat="1" ht="22.5" customHeight="1">
      <c r="B139" s="207"/>
      <c r="D139" s="178" t="s">
        <v>131</v>
      </c>
      <c r="E139" s="208" t="s">
        <v>22</v>
      </c>
      <c r="F139" s="209" t="s">
        <v>179</v>
      </c>
      <c r="H139" s="210">
        <v>76.641</v>
      </c>
      <c r="I139" s="211"/>
      <c r="L139" s="207"/>
      <c r="M139" s="212"/>
      <c r="N139" s="213"/>
      <c r="O139" s="213"/>
      <c r="P139" s="213"/>
      <c r="Q139" s="213"/>
      <c r="R139" s="213"/>
      <c r="S139" s="213"/>
      <c r="T139" s="214"/>
      <c r="AT139" s="208" t="s">
        <v>131</v>
      </c>
      <c r="AU139" s="208" t="s">
        <v>84</v>
      </c>
      <c r="AV139" s="14" t="s">
        <v>122</v>
      </c>
      <c r="AW139" s="14" t="s">
        <v>40</v>
      </c>
      <c r="AX139" s="14" t="s">
        <v>76</v>
      </c>
      <c r="AY139" s="208" t="s">
        <v>121</v>
      </c>
    </row>
    <row r="140" spans="2:51" s="12" customFormat="1" ht="22.5" customHeight="1">
      <c r="B140" s="186"/>
      <c r="D140" s="178" t="s">
        <v>131</v>
      </c>
      <c r="E140" s="187" t="s">
        <v>22</v>
      </c>
      <c r="F140" s="188" t="s">
        <v>197</v>
      </c>
      <c r="H140" s="189" t="s">
        <v>22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9" t="s">
        <v>131</v>
      </c>
      <c r="AU140" s="189" t="s">
        <v>84</v>
      </c>
      <c r="AV140" s="12" t="s">
        <v>23</v>
      </c>
      <c r="AW140" s="12" t="s">
        <v>40</v>
      </c>
      <c r="AX140" s="12" t="s">
        <v>76</v>
      </c>
      <c r="AY140" s="189" t="s">
        <v>121</v>
      </c>
    </row>
    <row r="141" spans="2:51" s="11" customFormat="1" ht="22.5" customHeight="1">
      <c r="B141" s="177"/>
      <c r="D141" s="178" t="s">
        <v>131</v>
      </c>
      <c r="E141" s="179" t="s">
        <v>22</v>
      </c>
      <c r="F141" s="180" t="s">
        <v>198</v>
      </c>
      <c r="H141" s="181">
        <v>7.809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131</v>
      </c>
      <c r="AU141" s="179" t="s">
        <v>84</v>
      </c>
      <c r="AV141" s="11" t="s">
        <v>84</v>
      </c>
      <c r="AW141" s="11" t="s">
        <v>40</v>
      </c>
      <c r="AX141" s="11" t="s">
        <v>76</v>
      </c>
      <c r="AY141" s="179" t="s">
        <v>121</v>
      </c>
    </row>
    <row r="142" spans="2:51" s="11" customFormat="1" ht="22.5" customHeight="1">
      <c r="B142" s="177"/>
      <c r="D142" s="178" t="s">
        <v>131</v>
      </c>
      <c r="E142" s="179" t="s">
        <v>22</v>
      </c>
      <c r="F142" s="180" t="s">
        <v>199</v>
      </c>
      <c r="H142" s="181">
        <v>0.48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131</v>
      </c>
      <c r="AU142" s="179" t="s">
        <v>84</v>
      </c>
      <c r="AV142" s="11" t="s">
        <v>84</v>
      </c>
      <c r="AW142" s="11" t="s">
        <v>40</v>
      </c>
      <c r="AX142" s="11" t="s">
        <v>76</v>
      </c>
      <c r="AY142" s="179" t="s">
        <v>121</v>
      </c>
    </row>
    <row r="143" spans="2:51" s="11" customFormat="1" ht="22.5" customHeight="1">
      <c r="B143" s="177"/>
      <c r="D143" s="178" t="s">
        <v>131</v>
      </c>
      <c r="E143" s="179" t="s">
        <v>22</v>
      </c>
      <c r="F143" s="180" t="s">
        <v>200</v>
      </c>
      <c r="H143" s="181">
        <v>0.72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131</v>
      </c>
      <c r="AU143" s="179" t="s">
        <v>84</v>
      </c>
      <c r="AV143" s="11" t="s">
        <v>84</v>
      </c>
      <c r="AW143" s="11" t="s">
        <v>40</v>
      </c>
      <c r="AX143" s="11" t="s">
        <v>76</v>
      </c>
      <c r="AY143" s="179" t="s">
        <v>121</v>
      </c>
    </row>
    <row r="144" spans="2:51" s="14" customFormat="1" ht="22.5" customHeight="1">
      <c r="B144" s="207"/>
      <c r="D144" s="178" t="s">
        <v>131</v>
      </c>
      <c r="E144" s="208" t="s">
        <v>22</v>
      </c>
      <c r="F144" s="209" t="s">
        <v>179</v>
      </c>
      <c r="H144" s="210">
        <v>9.009</v>
      </c>
      <c r="I144" s="211"/>
      <c r="L144" s="207"/>
      <c r="M144" s="212"/>
      <c r="N144" s="213"/>
      <c r="O144" s="213"/>
      <c r="P144" s="213"/>
      <c r="Q144" s="213"/>
      <c r="R144" s="213"/>
      <c r="S144" s="213"/>
      <c r="T144" s="214"/>
      <c r="AT144" s="208" t="s">
        <v>131</v>
      </c>
      <c r="AU144" s="208" t="s">
        <v>84</v>
      </c>
      <c r="AV144" s="14" t="s">
        <v>122</v>
      </c>
      <c r="AW144" s="14" t="s">
        <v>40</v>
      </c>
      <c r="AX144" s="14" t="s">
        <v>76</v>
      </c>
      <c r="AY144" s="208" t="s">
        <v>121</v>
      </c>
    </row>
    <row r="145" spans="2:51" s="13" customFormat="1" ht="22.5" customHeight="1">
      <c r="B145" s="194"/>
      <c r="D145" s="195" t="s">
        <v>131</v>
      </c>
      <c r="E145" s="196" t="s">
        <v>22</v>
      </c>
      <c r="F145" s="197" t="s">
        <v>142</v>
      </c>
      <c r="H145" s="198">
        <v>305.465</v>
      </c>
      <c r="I145" s="199"/>
      <c r="L145" s="194"/>
      <c r="M145" s="200"/>
      <c r="N145" s="201"/>
      <c r="O145" s="201"/>
      <c r="P145" s="201"/>
      <c r="Q145" s="201"/>
      <c r="R145" s="201"/>
      <c r="S145" s="201"/>
      <c r="T145" s="202"/>
      <c r="AT145" s="203" t="s">
        <v>131</v>
      </c>
      <c r="AU145" s="203" t="s">
        <v>84</v>
      </c>
      <c r="AV145" s="13" t="s">
        <v>129</v>
      </c>
      <c r="AW145" s="13" t="s">
        <v>40</v>
      </c>
      <c r="AX145" s="13" t="s">
        <v>23</v>
      </c>
      <c r="AY145" s="203" t="s">
        <v>121</v>
      </c>
    </row>
    <row r="146" spans="2:65" s="1" customFormat="1" ht="22.5" customHeight="1">
      <c r="B146" s="164"/>
      <c r="C146" s="165" t="s">
        <v>28</v>
      </c>
      <c r="D146" s="165" t="s">
        <v>124</v>
      </c>
      <c r="E146" s="166" t="s">
        <v>201</v>
      </c>
      <c r="F146" s="167" t="s">
        <v>202</v>
      </c>
      <c r="G146" s="168" t="s">
        <v>127</v>
      </c>
      <c r="H146" s="169">
        <v>2074.627</v>
      </c>
      <c r="I146" s="170"/>
      <c r="J146" s="171">
        <f>ROUND(I146*H146,2)</f>
        <v>0</v>
      </c>
      <c r="K146" s="167" t="s">
        <v>128</v>
      </c>
      <c r="L146" s="36"/>
      <c r="M146" s="172" t="s">
        <v>22</v>
      </c>
      <c r="N146" s="173" t="s">
        <v>47</v>
      </c>
      <c r="O146" s="37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8" t="s">
        <v>129</v>
      </c>
      <c r="AT146" s="18" t="s">
        <v>124</v>
      </c>
      <c r="AU146" s="18" t="s">
        <v>84</v>
      </c>
      <c r="AY146" s="18" t="s">
        <v>121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23</v>
      </c>
      <c r="BK146" s="176">
        <f>ROUND(I146*H146,2)</f>
        <v>0</v>
      </c>
      <c r="BL146" s="18" t="s">
        <v>129</v>
      </c>
      <c r="BM146" s="18" t="s">
        <v>203</v>
      </c>
    </row>
    <row r="147" spans="2:51" s="12" customFormat="1" ht="22.5" customHeight="1">
      <c r="B147" s="186"/>
      <c r="D147" s="178" t="s">
        <v>131</v>
      </c>
      <c r="E147" s="187" t="s">
        <v>22</v>
      </c>
      <c r="F147" s="188" t="s">
        <v>175</v>
      </c>
      <c r="H147" s="189" t="s">
        <v>22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9" t="s">
        <v>131</v>
      </c>
      <c r="AU147" s="189" t="s">
        <v>84</v>
      </c>
      <c r="AV147" s="12" t="s">
        <v>23</v>
      </c>
      <c r="AW147" s="12" t="s">
        <v>40</v>
      </c>
      <c r="AX147" s="12" t="s">
        <v>76</v>
      </c>
      <c r="AY147" s="189" t="s">
        <v>121</v>
      </c>
    </row>
    <row r="148" spans="2:51" s="11" customFormat="1" ht="22.5" customHeight="1">
      <c r="B148" s="177"/>
      <c r="D148" s="178" t="s">
        <v>131</v>
      </c>
      <c r="E148" s="179" t="s">
        <v>22</v>
      </c>
      <c r="F148" s="180" t="s">
        <v>204</v>
      </c>
      <c r="H148" s="181">
        <v>188.32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131</v>
      </c>
      <c r="AU148" s="179" t="s">
        <v>84</v>
      </c>
      <c r="AV148" s="11" t="s">
        <v>84</v>
      </c>
      <c r="AW148" s="11" t="s">
        <v>40</v>
      </c>
      <c r="AX148" s="11" t="s">
        <v>76</v>
      </c>
      <c r="AY148" s="179" t="s">
        <v>121</v>
      </c>
    </row>
    <row r="149" spans="2:51" s="11" customFormat="1" ht="22.5" customHeight="1">
      <c r="B149" s="177"/>
      <c r="D149" s="178" t="s">
        <v>131</v>
      </c>
      <c r="E149" s="179" t="s">
        <v>22</v>
      </c>
      <c r="F149" s="180" t="s">
        <v>205</v>
      </c>
      <c r="H149" s="181">
        <v>-26.14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131</v>
      </c>
      <c r="AU149" s="179" t="s">
        <v>84</v>
      </c>
      <c r="AV149" s="11" t="s">
        <v>84</v>
      </c>
      <c r="AW149" s="11" t="s">
        <v>40</v>
      </c>
      <c r="AX149" s="11" t="s">
        <v>76</v>
      </c>
      <c r="AY149" s="179" t="s">
        <v>121</v>
      </c>
    </row>
    <row r="150" spans="2:51" s="11" customFormat="1" ht="22.5" customHeight="1">
      <c r="B150" s="177"/>
      <c r="D150" s="178" t="s">
        <v>131</v>
      </c>
      <c r="E150" s="179" t="s">
        <v>22</v>
      </c>
      <c r="F150" s="180" t="s">
        <v>206</v>
      </c>
      <c r="H150" s="181">
        <v>-2.628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131</v>
      </c>
      <c r="AU150" s="179" t="s">
        <v>84</v>
      </c>
      <c r="AV150" s="11" t="s">
        <v>84</v>
      </c>
      <c r="AW150" s="11" t="s">
        <v>40</v>
      </c>
      <c r="AX150" s="11" t="s">
        <v>76</v>
      </c>
      <c r="AY150" s="179" t="s">
        <v>121</v>
      </c>
    </row>
    <row r="151" spans="2:51" s="11" customFormat="1" ht="22.5" customHeight="1">
      <c r="B151" s="177"/>
      <c r="D151" s="178" t="s">
        <v>131</v>
      </c>
      <c r="E151" s="179" t="s">
        <v>22</v>
      </c>
      <c r="F151" s="180" t="s">
        <v>207</v>
      </c>
      <c r="H151" s="181">
        <v>7.98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131</v>
      </c>
      <c r="AU151" s="179" t="s">
        <v>84</v>
      </c>
      <c r="AV151" s="11" t="s">
        <v>84</v>
      </c>
      <c r="AW151" s="11" t="s">
        <v>40</v>
      </c>
      <c r="AX151" s="11" t="s">
        <v>76</v>
      </c>
      <c r="AY151" s="179" t="s">
        <v>121</v>
      </c>
    </row>
    <row r="152" spans="2:51" s="11" customFormat="1" ht="22.5" customHeight="1">
      <c r="B152" s="177"/>
      <c r="D152" s="178" t="s">
        <v>131</v>
      </c>
      <c r="E152" s="179" t="s">
        <v>22</v>
      </c>
      <c r="F152" s="180" t="s">
        <v>208</v>
      </c>
      <c r="H152" s="181">
        <v>11.2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131</v>
      </c>
      <c r="AU152" s="179" t="s">
        <v>84</v>
      </c>
      <c r="AV152" s="11" t="s">
        <v>84</v>
      </c>
      <c r="AW152" s="11" t="s">
        <v>40</v>
      </c>
      <c r="AX152" s="11" t="s">
        <v>76</v>
      </c>
      <c r="AY152" s="179" t="s">
        <v>121</v>
      </c>
    </row>
    <row r="153" spans="2:51" s="11" customFormat="1" ht="22.5" customHeight="1">
      <c r="B153" s="177"/>
      <c r="D153" s="178" t="s">
        <v>131</v>
      </c>
      <c r="E153" s="179" t="s">
        <v>22</v>
      </c>
      <c r="F153" s="180" t="s">
        <v>209</v>
      </c>
      <c r="H153" s="181">
        <v>2.59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131</v>
      </c>
      <c r="AU153" s="179" t="s">
        <v>84</v>
      </c>
      <c r="AV153" s="11" t="s">
        <v>84</v>
      </c>
      <c r="AW153" s="11" t="s">
        <v>40</v>
      </c>
      <c r="AX153" s="11" t="s">
        <v>76</v>
      </c>
      <c r="AY153" s="179" t="s">
        <v>121</v>
      </c>
    </row>
    <row r="154" spans="2:51" s="11" customFormat="1" ht="22.5" customHeight="1">
      <c r="B154" s="177"/>
      <c r="D154" s="178" t="s">
        <v>131</v>
      </c>
      <c r="E154" s="179" t="s">
        <v>22</v>
      </c>
      <c r="F154" s="180" t="s">
        <v>210</v>
      </c>
      <c r="H154" s="181">
        <v>64.249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131</v>
      </c>
      <c r="AU154" s="179" t="s">
        <v>84</v>
      </c>
      <c r="AV154" s="11" t="s">
        <v>84</v>
      </c>
      <c r="AW154" s="11" t="s">
        <v>40</v>
      </c>
      <c r="AX154" s="11" t="s">
        <v>76</v>
      </c>
      <c r="AY154" s="179" t="s">
        <v>121</v>
      </c>
    </row>
    <row r="155" spans="2:51" s="11" customFormat="1" ht="22.5" customHeight="1">
      <c r="B155" s="177"/>
      <c r="D155" s="178" t="s">
        <v>131</v>
      </c>
      <c r="E155" s="179" t="s">
        <v>22</v>
      </c>
      <c r="F155" s="180" t="s">
        <v>211</v>
      </c>
      <c r="H155" s="181">
        <v>-10.258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131</v>
      </c>
      <c r="AU155" s="179" t="s">
        <v>84</v>
      </c>
      <c r="AV155" s="11" t="s">
        <v>84</v>
      </c>
      <c r="AW155" s="11" t="s">
        <v>40</v>
      </c>
      <c r="AX155" s="11" t="s">
        <v>76</v>
      </c>
      <c r="AY155" s="179" t="s">
        <v>121</v>
      </c>
    </row>
    <row r="156" spans="2:51" s="11" customFormat="1" ht="22.5" customHeight="1">
      <c r="B156" s="177"/>
      <c r="D156" s="178" t="s">
        <v>131</v>
      </c>
      <c r="E156" s="179" t="s">
        <v>22</v>
      </c>
      <c r="F156" s="180" t="s">
        <v>212</v>
      </c>
      <c r="H156" s="181">
        <v>8.944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131</v>
      </c>
      <c r="AU156" s="179" t="s">
        <v>84</v>
      </c>
      <c r="AV156" s="11" t="s">
        <v>84</v>
      </c>
      <c r="AW156" s="11" t="s">
        <v>40</v>
      </c>
      <c r="AX156" s="11" t="s">
        <v>76</v>
      </c>
      <c r="AY156" s="179" t="s">
        <v>121</v>
      </c>
    </row>
    <row r="157" spans="2:51" s="11" customFormat="1" ht="22.5" customHeight="1">
      <c r="B157" s="177"/>
      <c r="D157" s="178" t="s">
        <v>131</v>
      </c>
      <c r="E157" s="179" t="s">
        <v>22</v>
      </c>
      <c r="F157" s="180" t="s">
        <v>213</v>
      </c>
      <c r="H157" s="181">
        <v>29.277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131</v>
      </c>
      <c r="AU157" s="179" t="s">
        <v>84</v>
      </c>
      <c r="AV157" s="11" t="s">
        <v>84</v>
      </c>
      <c r="AW157" s="11" t="s">
        <v>40</v>
      </c>
      <c r="AX157" s="11" t="s">
        <v>76</v>
      </c>
      <c r="AY157" s="179" t="s">
        <v>121</v>
      </c>
    </row>
    <row r="158" spans="2:51" s="14" customFormat="1" ht="22.5" customHeight="1">
      <c r="B158" s="207"/>
      <c r="D158" s="178" t="s">
        <v>131</v>
      </c>
      <c r="E158" s="208" t="s">
        <v>22</v>
      </c>
      <c r="F158" s="209" t="s">
        <v>179</v>
      </c>
      <c r="H158" s="210">
        <v>273.534</v>
      </c>
      <c r="I158" s="211"/>
      <c r="L158" s="207"/>
      <c r="M158" s="212"/>
      <c r="N158" s="213"/>
      <c r="O158" s="213"/>
      <c r="P158" s="213"/>
      <c r="Q158" s="213"/>
      <c r="R158" s="213"/>
      <c r="S158" s="213"/>
      <c r="T158" s="214"/>
      <c r="AT158" s="208" t="s">
        <v>131</v>
      </c>
      <c r="AU158" s="208" t="s">
        <v>84</v>
      </c>
      <c r="AV158" s="14" t="s">
        <v>122</v>
      </c>
      <c r="AW158" s="14" t="s">
        <v>40</v>
      </c>
      <c r="AX158" s="14" t="s">
        <v>76</v>
      </c>
      <c r="AY158" s="208" t="s">
        <v>121</v>
      </c>
    </row>
    <row r="159" spans="2:51" s="12" customFormat="1" ht="22.5" customHeight="1">
      <c r="B159" s="186"/>
      <c r="D159" s="178" t="s">
        <v>131</v>
      </c>
      <c r="E159" s="187" t="s">
        <v>22</v>
      </c>
      <c r="F159" s="188" t="s">
        <v>180</v>
      </c>
      <c r="H159" s="189" t="s">
        <v>22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9" t="s">
        <v>131</v>
      </c>
      <c r="AU159" s="189" t="s">
        <v>84</v>
      </c>
      <c r="AV159" s="12" t="s">
        <v>23</v>
      </c>
      <c r="AW159" s="12" t="s">
        <v>40</v>
      </c>
      <c r="AX159" s="12" t="s">
        <v>76</v>
      </c>
      <c r="AY159" s="189" t="s">
        <v>121</v>
      </c>
    </row>
    <row r="160" spans="2:51" s="11" customFormat="1" ht="22.5" customHeight="1">
      <c r="B160" s="177"/>
      <c r="D160" s="178" t="s">
        <v>131</v>
      </c>
      <c r="E160" s="179" t="s">
        <v>22</v>
      </c>
      <c r="F160" s="180" t="s">
        <v>214</v>
      </c>
      <c r="H160" s="181">
        <v>127.764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131</v>
      </c>
      <c r="AU160" s="179" t="s">
        <v>84</v>
      </c>
      <c r="AV160" s="11" t="s">
        <v>84</v>
      </c>
      <c r="AW160" s="11" t="s">
        <v>40</v>
      </c>
      <c r="AX160" s="11" t="s">
        <v>76</v>
      </c>
      <c r="AY160" s="179" t="s">
        <v>121</v>
      </c>
    </row>
    <row r="161" spans="2:51" s="11" customFormat="1" ht="22.5" customHeight="1">
      <c r="B161" s="177"/>
      <c r="D161" s="178" t="s">
        <v>131</v>
      </c>
      <c r="E161" s="179" t="s">
        <v>22</v>
      </c>
      <c r="F161" s="180" t="s">
        <v>215</v>
      </c>
      <c r="H161" s="181">
        <v>-34.804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131</v>
      </c>
      <c r="AU161" s="179" t="s">
        <v>84</v>
      </c>
      <c r="AV161" s="11" t="s">
        <v>84</v>
      </c>
      <c r="AW161" s="11" t="s">
        <v>40</v>
      </c>
      <c r="AX161" s="11" t="s">
        <v>76</v>
      </c>
      <c r="AY161" s="179" t="s">
        <v>121</v>
      </c>
    </row>
    <row r="162" spans="2:51" s="11" customFormat="1" ht="22.5" customHeight="1">
      <c r="B162" s="177"/>
      <c r="D162" s="178" t="s">
        <v>131</v>
      </c>
      <c r="E162" s="179" t="s">
        <v>22</v>
      </c>
      <c r="F162" s="180" t="s">
        <v>216</v>
      </c>
      <c r="H162" s="181">
        <v>12.08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131</v>
      </c>
      <c r="AU162" s="179" t="s">
        <v>84</v>
      </c>
      <c r="AV162" s="11" t="s">
        <v>84</v>
      </c>
      <c r="AW162" s="11" t="s">
        <v>40</v>
      </c>
      <c r="AX162" s="11" t="s">
        <v>76</v>
      </c>
      <c r="AY162" s="179" t="s">
        <v>121</v>
      </c>
    </row>
    <row r="163" spans="2:51" s="11" customFormat="1" ht="22.5" customHeight="1">
      <c r="B163" s="177"/>
      <c r="D163" s="178" t="s">
        <v>131</v>
      </c>
      <c r="E163" s="179" t="s">
        <v>22</v>
      </c>
      <c r="F163" s="180" t="s">
        <v>217</v>
      </c>
      <c r="H163" s="181">
        <v>3.198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131</v>
      </c>
      <c r="AU163" s="179" t="s">
        <v>84</v>
      </c>
      <c r="AV163" s="11" t="s">
        <v>84</v>
      </c>
      <c r="AW163" s="11" t="s">
        <v>40</v>
      </c>
      <c r="AX163" s="11" t="s">
        <v>76</v>
      </c>
      <c r="AY163" s="179" t="s">
        <v>121</v>
      </c>
    </row>
    <row r="164" spans="2:51" s="11" customFormat="1" ht="22.5" customHeight="1">
      <c r="B164" s="177"/>
      <c r="D164" s="178" t="s">
        <v>131</v>
      </c>
      <c r="E164" s="179" t="s">
        <v>22</v>
      </c>
      <c r="F164" s="180" t="s">
        <v>218</v>
      </c>
      <c r="H164" s="181">
        <v>84.338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131</v>
      </c>
      <c r="AU164" s="179" t="s">
        <v>84</v>
      </c>
      <c r="AV164" s="11" t="s">
        <v>84</v>
      </c>
      <c r="AW164" s="11" t="s">
        <v>40</v>
      </c>
      <c r="AX164" s="11" t="s">
        <v>76</v>
      </c>
      <c r="AY164" s="179" t="s">
        <v>121</v>
      </c>
    </row>
    <row r="165" spans="2:51" s="11" customFormat="1" ht="22.5" customHeight="1">
      <c r="B165" s="177"/>
      <c r="D165" s="178" t="s">
        <v>131</v>
      </c>
      <c r="E165" s="179" t="s">
        <v>22</v>
      </c>
      <c r="F165" s="180" t="s">
        <v>219</v>
      </c>
      <c r="H165" s="181">
        <v>21.193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131</v>
      </c>
      <c r="AU165" s="179" t="s">
        <v>84</v>
      </c>
      <c r="AV165" s="11" t="s">
        <v>84</v>
      </c>
      <c r="AW165" s="11" t="s">
        <v>40</v>
      </c>
      <c r="AX165" s="11" t="s">
        <v>76</v>
      </c>
      <c r="AY165" s="179" t="s">
        <v>121</v>
      </c>
    </row>
    <row r="166" spans="2:51" s="11" customFormat="1" ht="22.5" customHeight="1">
      <c r="B166" s="177"/>
      <c r="D166" s="178" t="s">
        <v>131</v>
      </c>
      <c r="E166" s="179" t="s">
        <v>22</v>
      </c>
      <c r="F166" s="180" t="s">
        <v>220</v>
      </c>
      <c r="H166" s="181">
        <v>54.791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131</v>
      </c>
      <c r="AU166" s="179" t="s">
        <v>84</v>
      </c>
      <c r="AV166" s="11" t="s">
        <v>84</v>
      </c>
      <c r="AW166" s="11" t="s">
        <v>40</v>
      </c>
      <c r="AX166" s="11" t="s">
        <v>76</v>
      </c>
      <c r="AY166" s="179" t="s">
        <v>121</v>
      </c>
    </row>
    <row r="167" spans="2:51" s="11" customFormat="1" ht="22.5" customHeight="1">
      <c r="B167" s="177"/>
      <c r="D167" s="178" t="s">
        <v>131</v>
      </c>
      <c r="E167" s="179" t="s">
        <v>22</v>
      </c>
      <c r="F167" s="180" t="s">
        <v>221</v>
      </c>
      <c r="H167" s="181">
        <v>38.795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131</v>
      </c>
      <c r="AU167" s="179" t="s">
        <v>84</v>
      </c>
      <c r="AV167" s="11" t="s">
        <v>84</v>
      </c>
      <c r="AW167" s="11" t="s">
        <v>40</v>
      </c>
      <c r="AX167" s="11" t="s">
        <v>76</v>
      </c>
      <c r="AY167" s="179" t="s">
        <v>121</v>
      </c>
    </row>
    <row r="168" spans="2:51" s="11" customFormat="1" ht="22.5" customHeight="1">
      <c r="B168" s="177"/>
      <c r="D168" s="178" t="s">
        <v>131</v>
      </c>
      <c r="E168" s="179" t="s">
        <v>22</v>
      </c>
      <c r="F168" s="180" t="s">
        <v>222</v>
      </c>
      <c r="H168" s="181">
        <v>12.52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131</v>
      </c>
      <c r="AU168" s="179" t="s">
        <v>84</v>
      </c>
      <c r="AV168" s="11" t="s">
        <v>84</v>
      </c>
      <c r="AW168" s="11" t="s">
        <v>40</v>
      </c>
      <c r="AX168" s="11" t="s">
        <v>76</v>
      </c>
      <c r="AY168" s="179" t="s">
        <v>121</v>
      </c>
    </row>
    <row r="169" spans="2:51" s="11" customFormat="1" ht="22.5" customHeight="1">
      <c r="B169" s="177"/>
      <c r="D169" s="178" t="s">
        <v>131</v>
      </c>
      <c r="E169" s="179" t="s">
        <v>22</v>
      </c>
      <c r="F169" s="180" t="s">
        <v>223</v>
      </c>
      <c r="H169" s="181">
        <v>38.907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131</v>
      </c>
      <c r="AU169" s="179" t="s">
        <v>84</v>
      </c>
      <c r="AV169" s="11" t="s">
        <v>84</v>
      </c>
      <c r="AW169" s="11" t="s">
        <v>40</v>
      </c>
      <c r="AX169" s="11" t="s">
        <v>76</v>
      </c>
      <c r="AY169" s="179" t="s">
        <v>121</v>
      </c>
    </row>
    <row r="170" spans="2:51" s="14" customFormat="1" ht="22.5" customHeight="1">
      <c r="B170" s="207"/>
      <c r="D170" s="178" t="s">
        <v>131</v>
      </c>
      <c r="E170" s="208" t="s">
        <v>22</v>
      </c>
      <c r="F170" s="209" t="s">
        <v>179</v>
      </c>
      <c r="H170" s="210">
        <v>358.782</v>
      </c>
      <c r="I170" s="211"/>
      <c r="L170" s="207"/>
      <c r="M170" s="212"/>
      <c r="N170" s="213"/>
      <c r="O170" s="213"/>
      <c r="P170" s="213"/>
      <c r="Q170" s="213"/>
      <c r="R170" s="213"/>
      <c r="S170" s="213"/>
      <c r="T170" s="214"/>
      <c r="AT170" s="208" t="s">
        <v>131</v>
      </c>
      <c r="AU170" s="208" t="s">
        <v>84</v>
      </c>
      <c r="AV170" s="14" t="s">
        <v>122</v>
      </c>
      <c r="AW170" s="14" t="s">
        <v>40</v>
      </c>
      <c r="AX170" s="14" t="s">
        <v>76</v>
      </c>
      <c r="AY170" s="208" t="s">
        <v>121</v>
      </c>
    </row>
    <row r="171" spans="2:51" s="12" customFormat="1" ht="22.5" customHeight="1">
      <c r="B171" s="186"/>
      <c r="D171" s="178" t="s">
        <v>131</v>
      </c>
      <c r="E171" s="187" t="s">
        <v>22</v>
      </c>
      <c r="F171" s="188" t="s">
        <v>182</v>
      </c>
      <c r="H171" s="189" t="s">
        <v>22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9" t="s">
        <v>131</v>
      </c>
      <c r="AU171" s="189" t="s">
        <v>84</v>
      </c>
      <c r="AV171" s="12" t="s">
        <v>23</v>
      </c>
      <c r="AW171" s="12" t="s">
        <v>40</v>
      </c>
      <c r="AX171" s="12" t="s">
        <v>76</v>
      </c>
      <c r="AY171" s="189" t="s">
        <v>121</v>
      </c>
    </row>
    <row r="172" spans="2:51" s="11" customFormat="1" ht="22.5" customHeight="1">
      <c r="B172" s="177"/>
      <c r="D172" s="178" t="s">
        <v>131</v>
      </c>
      <c r="E172" s="179" t="s">
        <v>22</v>
      </c>
      <c r="F172" s="180" t="s">
        <v>224</v>
      </c>
      <c r="H172" s="181">
        <v>43.806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131</v>
      </c>
      <c r="AU172" s="179" t="s">
        <v>84</v>
      </c>
      <c r="AV172" s="11" t="s">
        <v>84</v>
      </c>
      <c r="AW172" s="11" t="s">
        <v>40</v>
      </c>
      <c r="AX172" s="11" t="s">
        <v>76</v>
      </c>
      <c r="AY172" s="179" t="s">
        <v>121</v>
      </c>
    </row>
    <row r="173" spans="2:51" s="11" customFormat="1" ht="22.5" customHeight="1">
      <c r="B173" s="177"/>
      <c r="D173" s="178" t="s">
        <v>131</v>
      </c>
      <c r="E173" s="179" t="s">
        <v>22</v>
      </c>
      <c r="F173" s="180" t="s">
        <v>225</v>
      </c>
      <c r="H173" s="181">
        <v>-11.928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131</v>
      </c>
      <c r="AU173" s="179" t="s">
        <v>84</v>
      </c>
      <c r="AV173" s="11" t="s">
        <v>84</v>
      </c>
      <c r="AW173" s="11" t="s">
        <v>40</v>
      </c>
      <c r="AX173" s="11" t="s">
        <v>76</v>
      </c>
      <c r="AY173" s="179" t="s">
        <v>121</v>
      </c>
    </row>
    <row r="174" spans="2:51" s="11" customFormat="1" ht="22.5" customHeight="1">
      <c r="B174" s="177"/>
      <c r="D174" s="178" t="s">
        <v>131</v>
      </c>
      <c r="E174" s="179" t="s">
        <v>22</v>
      </c>
      <c r="F174" s="180" t="s">
        <v>226</v>
      </c>
      <c r="H174" s="181">
        <v>-6.713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131</v>
      </c>
      <c r="AU174" s="179" t="s">
        <v>84</v>
      </c>
      <c r="AV174" s="11" t="s">
        <v>84</v>
      </c>
      <c r="AW174" s="11" t="s">
        <v>40</v>
      </c>
      <c r="AX174" s="11" t="s">
        <v>76</v>
      </c>
      <c r="AY174" s="179" t="s">
        <v>121</v>
      </c>
    </row>
    <row r="175" spans="2:51" s="11" customFormat="1" ht="22.5" customHeight="1">
      <c r="B175" s="177"/>
      <c r="D175" s="178" t="s">
        <v>131</v>
      </c>
      <c r="E175" s="179" t="s">
        <v>22</v>
      </c>
      <c r="F175" s="180" t="s">
        <v>227</v>
      </c>
      <c r="H175" s="181">
        <v>-1.333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131</v>
      </c>
      <c r="AU175" s="179" t="s">
        <v>84</v>
      </c>
      <c r="AV175" s="11" t="s">
        <v>84</v>
      </c>
      <c r="AW175" s="11" t="s">
        <v>40</v>
      </c>
      <c r="AX175" s="11" t="s">
        <v>76</v>
      </c>
      <c r="AY175" s="179" t="s">
        <v>121</v>
      </c>
    </row>
    <row r="176" spans="2:51" s="11" customFormat="1" ht="22.5" customHeight="1">
      <c r="B176" s="177"/>
      <c r="D176" s="178" t="s">
        <v>131</v>
      </c>
      <c r="E176" s="179" t="s">
        <v>22</v>
      </c>
      <c r="F176" s="180" t="s">
        <v>228</v>
      </c>
      <c r="H176" s="181">
        <v>-2.86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131</v>
      </c>
      <c r="AU176" s="179" t="s">
        <v>84</v>
      </c>
      <c r="AV176" s="11" t="s">
        <v>84</v>
      </c>
      <c r="AW176" s="11" t="s">
        <v>40</v>
      </c>
      <c r="AX176" s="11" t="s">
        <v>76</v>
      </c>
      <c r="AY176" s="179" t="s">
        <v>121</v>
      </c>
    </row>
    <row r="177" spans="2:51" s="11" customFormat="1" ht="22.5" customHeight="1">
      <c r="B177" s="177"/>
      <c r="D177" s="178" t="s">
        <v>131</v>
      </c>
      <c r="E177" s="179" t="s">
        <v>22</v>
      </c>
      <c r="F177" s="180" t="s">
        <v>229</v>
      </c>
      <c r="H177" s="181">
        <v>4.446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131</v>
      </c>
      <c r="AU177" s="179" t="s">
        <v>84</v>
      </c>
      <c r="AV177" s="11" t="s">
        <v>84</v>
      </c>
      <c r="AW177" s="11" t="s">
        <v>40</v>
      </c>
      <c r="AX177" s="11" t="s">
        <v>76</v>
      </c>
      <c r="AY177" s="179" t="s">
        <v>121</v>
      </c>
    </row>
    <row r="178" spans="2:51" s="11" customFormat="1" ht="22.5" customHeight="1">
      <c r="B178" s="177"/>
      <c r="D178" s="178" t="s">
        <v>131</v>
      </c>
      <c r="E178" s="179" t="s">
        <v>22</v>
      </c>
      <c r="F178" s="180" t="s">
        <v>230</v>
      </c>
      <c r="H178" s="181">
        <v>1.368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131</v>
      </c>
      <c r="AU178" s="179" t="s">
        <v>84</v>
      </c>
      <c r="AV178" s="11" t="s">
        <v>84</v>
      </c>
      <c r="AW178" s="11" t="s">
        <v>40</v>
      </c>
      <c r="AX178" s="11" t="s">
        <v>76</v>
      </c>
      <c r="AY178" s="179" t="s">
        <v>121</v>
      </c>
    </row>
    <row r="179" spans="2:51" s="11" customFormat="1" ht="22.5" customHeight="1">
      <c r="B179" s="177"/>
      <c r="D179" s="178" t="s">
        <v>131</v>
      </c>
      <c r="E179" s="179" t="s">
        <v>22</v>
      </c>
      <c r="F179" s="180" t="s">
        <v>231</v>
      </c>
      <c r="H179" s="181">
        <v>6.903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131</v>
      </c>
      <c r="AU179" s="179" t="s">
        <v>84</v>
      </c>
      <c r="AV179" s="11" t="s">
        <v>84</v>
      </c>
      <c r="AW179" s="11" t="s">
        <v>40</v>
      </c>
      <c r="AX179" s="11" t="s">
        <v>76</v>
      </c>
      <c r="AY179" s="179" t="s">
        <v>121</v>
      </c>
    </row>
    <row r="180" spans="2:51" s="14" customFormat="1" ht="22.5" customHeight="1">
      <c r="B180" s="207"/>
      <c r="D180" s="178" t="s">
        <v>131</v>
      </c>
      <c r="E180" s="208" t="s">
        <v>22</v>
      </c>
      <c r="F180" s="209" t="s">
        <v>179</v>
      </c>
      <c r="H180" s="210">
        <v>33.689</v>
      </c>
      <c r="I180" s="211"/>
      <c r="L180" s="207"/>
      <c r="M180" s="212"/>
      <c r="N180" s="213"/>
      <c r="O180" s="213"/>
      <c r="P180" s="213"/>
      <c r="Q180" s="213"/>
      <c r="R180" s="213"/>
      <c r="S180" s="213"/>
      <c r="T180" s="214"/>
      <c r="AT180" s="208" t="s">
        <v>131</v>
      </c>
      <c r="AU180" s="208" t="s">
        <v>84</v>
      </c>
      <c r="AV180" s="14" t="s">
        <v>122</v>
      </c>
      <c r="AW180" s="14" t="s">
        <v>40</v>
      </c>
      <c r="AX180" s="14" t="s">
        <v>76</v>
      </c>
      <c r="AY180" s="208" t="s">
        <v>121</v>
      </c>
    </row>
    <row r="181" spans="2:51" s="12" customFormat="1" ht="22.5" customHeight="1">
      <c r="B181" s="186"/>
      <c r="D181" s="178" t="s">
        <v>131</v>
      </c>
      <c r="E181" s="187" t="s">
        <v>22</v>
      </c>
      <c r="F181" s="188" t="s">
        <v>184</v>
      </c>
      <c r="H181" s="189" t="s">
        <v>22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9" t="s">
        <v>131</v>
      </c>
      <c r="AU181" s="189" t="s">
        <v>84</v>
      </c>
      <c r="AV181" s="12" t="s">
        <v>23</v>
      </c>
      <c r="AW181" s="12" t="s">
        <v>40</v>
      </c>
      <c r="AX181" s="12" t="s">
        <v>76</v>
      </c>
      <c r="AY181" s="189" t="s">
        <v>121</v>
      </c>
    </row>
    <row r="182" spans="2:51" s="11" customFormat="1" ht="22.5" customHeight="1">
      <c r="B182" s="177"/>
      <c r="D182" s="178" t="s">
        <v>131</v>
      </c>
      <c r="E182" s="179" t="s">
        <v>22</v>
      </c>
      <c r="F182" s="180" t="s">
        <v>232</v>
      </c>
      <c r="H182" s="181">
        <v>367.559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131</v>
      </c>
      <c r="AU182" s="179" t="s">
        <v>84</v>
      </c>
      <c r="AV182" s="11" t="s">
        <v>84</v>
      </c>
      <c r="AW182" s="11" t="s">
        <v>40</v>
      </c>
      <c r="AX182" s="11" t="s">
        <v>76</v>
      </c>
      <c r="AY182" s="179" t="s">
        <v>121</v>
      </c>
    </row>
    <row r="183" spans="2:51" s="11" customFormat="1" ht="22.5" customHeight="1">
      <c r="B183" s="177"/>
      <c r="D183" s="178" t="s">
        <v>131</v>
      </c>
      <c r="E183" s="179" t="s">
        <v>22</v>
      </c>
      <c r="F183" s="180" t="s">
        <v>233</v>
      </c>
      <c r="H183" s="181">
        <v>-78.66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79" t="s">
        <v>131</v>
      </c>
      <c r="AU183" s="179" t="s">
        <v>84</v>
      </c>
      <c r="AV183" s="11" t="s">
        <v>84</v>
      </c>
      <c r="AW183" s="11" t="s">
        <v>40</v>
      </c>
      <c r="AX183" s="11" t="s">
        <v>76</v>
      </c>
      <c r="AY183" s="179" t="s">
        <v>121</v>
      </c>
    </row>
    <row r="184" spans="2:51" s="11" customFormat="1" ht="22.5" customHeight="1">
      <c r="B184" s="177"/>
      <c r="D184" s="178" t="s">
        <v>131</v>
      </c>
      <c r="E184" s="179" t="s">
        <v>22</v>
      </c>
      <c r="F184" s="180" t="s">
        <v>234</v>
      </c>
      <c r="H184" s="181">
        <v>89.91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131</v>
      </c>
      <c r="AU184" s="179" t="s">
        <v>84</v>
      </c>
      <c r="AV184" s="11" t="s">
        <v>84</v>
      </c>
      <c r="AW184" s="11" t="s">
        <v>40</v>
      </c>
      <c r="AX184" s="11" t="s">
        <v>76</v>
      </c>
      <c r="AY184" s="179" t="s">
        <v>121</v>
      </c>
    </row>
    <row r="185" spans="2:51" s="11" customFormat="1" ht="22.5" customHeight="1">
      <c r="B185" s="177"/>
      <c r="D185" s="178" t="s">
        <v>131</v>
      </c>
      <c r="E185" s="179" t="s">
        <v>22</v>
      </c>
      <c r="F185" s="180" t="s">
        <v>235</v>
      </c>
      <c r="H185" s="181">
        <v>20.11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131</v>
      </c>
      <c r="AU185" s="179" t="s">
        <v>84</v>
      </c>
      <c r="AV185" s="11" t="s">
        <v>84</v>
      </c>
      <c r="AW185" s="11" t="s">
        <v>40</v>
      </c>
      <c r="AX185" s="11" t="s">
        <v>76</v>
      </c>
      <c r="AY185" s="179" t="s">
        <v>121</v>
      </c>
    </row>
    <row r="186" spans="2:51" s="11" customFormat="1" ht="22.5" customHeight="1">
      <c r="B186" s="177"/>
      <c r="D186" s="178" t="s">
        <v>131</v>
      </c>
      <c r="E186" s="179" t="s">
        <v>22</v>
      </c>
      <c r="F186" s="180" t="s">
        <v>236</v>
      </c>
      <c r="H186" s="181">
        <v>-3.501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79" t="s">
        <v>131</v>
      </c>
      <c r="AU186" s="179" t="s">
        <v>84</v>
      </c>
      <c r="AV186" s="11" t="s">
        <v>84</v>
      </c>
      <c r="AW186" s="11" t="s">
        <v>40</v>
      </c>
      <c r="AX186" s="11" t="s">
        <v>76</v>
      </c>
      <c r="AY186" s="179" t="s">
        <v>121</v>
      </c>
    </row>
    <row r="187" spans="2:51" s="11" customFormat="1" ht="22.5" customHeight="1">
      <c r="B187" s="177"/>
      <c r="D187" s="178" t="s">
        <v>131</v>
      </c>
      <c r="E187" s="179" t="s">
        <v>22</v>
      </c>
      <c r="F187" s="180" t="s">
        <v>237</v>
      </c>
      <c r="H187" s="181">
        <v>46.73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131</v>
      </c>
      <c r="AU187" s="179" t="s">
        <v>84</v>
      </c>
      <c r="AV187" s="11" t="s">
        <v>84</v>
      </c>
      <c r="AW187" s="11" t="s">
        <v>40</v>
      </c>
      <c r="AX187" s="11" t="s">
        <v>76</v>
      </c>
      <c r="AY187" s="179" t="s">
        <v>121</v>
      </c>
    </row>
    <row r="188" spans="2:51" s="11" customFormat="1" ht="22.5" customHeight="1">
      <c r="B188" s="177"/>
      <c r="D188" s="178" t="s">
        <v>131</v>
      </c>
      <c r="E188" s="179" t="s">
        <v>22</v>
      </c>
      <c r="F188" s="180" t="s">
        <v>238</v>
      </c>
      <c r="H188" s="181">
        <v>-10.925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131</v>
      </c>
      <c r="AU188" s="179" t="s">
        <v>84</v>
      </c>
      <c r="AV188" s="11" t="s">
        <v>84</v>
      </c>
      <c r="AW188" s="11" t="s">
        <v>40</v>
      </c>
      <c r="AX188" s="11" t="s">
        <v>76</v>
      </c>
      <c r="AY188" s="179" t="s">
        <v>121</v>
      </c>
    </row>
    <row r="189" spans="2:51" s="11" customFormat="1" ht="22.5" customHeight="1">
      <c r="B189" s="177"/>
      <c r="D189" s="178" t="s">
        <v>131</v>
      </c>
      <c r="E189" s="179" t="s">
        <v>22</v>
      </c>
      <c r="F189" s="180" t="s">
        <v>239</v>
      </c>
      <c r="H189" s="181">
        <v>12.488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131</v>
      </c>
      <c r="AU189" s="179" t="s">
        <v>84</v>
      </c>
      <c r="AV189" s="11" t="s">
        <v>84</v>
      </c>
      <c r="AW189" s="11" t="s">
        <v>40</v>
      </c>
      <c r="AX189" s="11" t="s">
        <v>76</v>
      </c>
      <c r="AY189" s="179" t="s">
        <v>121</v>
      </c>
    </row>
    <row r="190" spans="2:51" s="11" customFormat="1" ht="22.5" customHeight="1">
      <c r="B190" s="177"/>
      <c r="D190" s="178" t="s">
        <v>131</v>
      </c>
      <c r="E190" s="179" t="s">
        <v>22</v>
      </c>
      <c r="F190" s="180" t="s">
        <v>240</v>
      </c>
      <c r="H190" s="181">
        <v>6.324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131</v>
      </c>
      <c r="AU190" s="179" t="s">
        <v>84</v>
      </c>
      <c r="AV190" s="11" t="s">
        <v>84</v>
      </c>
      <c r="AW190" s="11" t="s">
        <v>40</v>
      </c>
      <c r="AX190" s="11" t="s">
        <v>76</v>
      </c>
      <c r="AY190" s="179" t="s">
        <v>121</v>
      </c>
    </row>
    <row r="191" spans="2:51" s="11" customFormat="1" ht="22.5" customHeight="1">
      <c r="B191" s="177"/>
      <c r="D191" s="178" t="s">
        <v>131</v>
      </c>
      <c r="E191" s="179" t="s">
        <v>22</v>
      </c>
      <c r="F191" s="180" t="s">
        <v>241</v>
      </c>
      <c r="H191" s="181">
        <v>3.9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131</v>
      </c>
      <c r="AU191" s="179" t="s">
        <v>84</v>
      </c>
      <c r="AV191" s="11" t="s">
        <v>84</v>
      </c>
      <c r="AW191" s="11" t="s">
        <v>40</v>
      </c>
      <c r="AX191" s="11" t="s">
        <v>76</v>
      </c>
      <c r="AY191" s="179" t="s">
        <v>121</v>
      </c>
    </row>
    <row r="192" spans="2:51" s="11" customFormat="1" ht="22.5" customHeight="1">
      <c r="B192" s="177"/>
      <c r="D192" s="178" t="s">
        <v>131</v>
      </c>
      <c r="E192" s="179" t="s">
        <v>22</v>
      </c>
      <c r="F192" s="180" t="s">
        <v>242</v>
      </c>
      <c r="H192" s="181">
        <v>43.8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131</v>
      </c>
      <c r="AU192" s="179" t="s">
        <v>84</v>
      </c>
      <c r="AV192" s="11" t="s">
        <v>84</v>
      </c>
      <c r="AW192" s="11" t="s">
        <v>40</v>
      </c>
      <c r="AX192" s="11" t="s">
        <v>76</v>
      </c>
      <c r="AY192" s="179" t="s">
        <v>121</v>
      </c>
    </row>
    <row r="193" spans="2:51" s="11" customFormat="1" ht="22.5" customHeight="1">
      <c r="B193" s="177"/>
      <c r="D193" s="178" t="s">
        <v>131</v>
      </c>
      <c r="E193" s="179" t="s">
        <v>22</v>
      </c>
      <c r="F193" s="180" t="s">
        <v>243</v>
      </c>
      <c r="H193" s="181">
        <v>11.55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131</v>
      </c>
      <c r="AU193" s="179" t="s">
        <v>84</v>
      </c>
      <c r="AV193" s="11" t="s">
        <v>84</v>
      </c>
      <c r="AW193" s="11" t="s">
        <v>40</v>
      </c>
      <c r="AX193" s="11" t="s">
        <v>76</v>
      </c>
      <c r="AY193" s="179" t="s">
        <v>121</v>
      </c>
    </row>
    <row r="194" spans="2:51" s="11" customFormat="1" ht="22.5" customHeight="1">
      <c r="B194" s="177"/>
      <c r="D194" s="178" t="s">
        <v>131</v>
      </c>
      <c r="E194" s="179" t="s">
        <v>22</v>
      </c>
      <c r="F194" s="180" t="s">
        <v>244</v>
      </c>
      <c r="H194" s="181">
        <v>-13.823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131</v>
      </c>
      <c r="AU194" s="179" t="s">
        <v>84</v>
      </c>
      <c r="AV194" s="11" t="s">
        <v>84</v>
      </c>
      <c r="AW194" s="11" t="s">
        <v>40</v>
      </c>
      <c r="AX194" s="11" t="s">
        <v>76</v>
      </c>
      <c r="AY194" s="179" t="s">
        <v>121</v>
      </c>
    </row>
    <row r="195" spans="2:51" s="11" customFormat="1" ht="22.5" customHeight="1">
      <c r="B195" s="177"/>
      <c r="D195" s="178" t="s">
        <v>131</v>
      </c>
      <c r="E195" s="179" t="s">
        <v>22</v>
      </c>
      <c r="F195" s="180" t="s">
        <v>245</v>
      </c>
      <c r="H195" s="181">
        <v>9.932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131</v>
      </c>
      <c r="AU195" s="179" t="s">
        <v>84</v>
      </c>
      <c r="AV195" s="11" t="s">
        <v>84</v>
      </c>
      <c r="AW195" s="11" t="s">
        <v>40</v>
      </c>
      <c r="AX195" s="11" t="s">
        <v>76</v>
      </c>
      <c r="AY195" s="179" t="s">
        <v>121</v>
      </c>
    </row>
    <row r="196" spans="2:51" s="11" customFormat="1" ht="22.5" customHeight="1">
      <c r="B196" s="177"/>
      <c r="D196" s="178" t="s">
        <v>131</v>
      </c>
      <c r="E196" s="179" t="s">
        <v>22</v>
      </c>
      <c r="F196" s="180" t="s">
        <v>246</v>
      </c>
      <c r="H196" s="181">
        <v>-1.736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131</v>
      </c>
      <c r="AU196" s="179" t="s">
        <v>84</v>
      </c>
      <c r="AV196" s="11" t="s">
        <v>84</v>
      </c>
      <c r="AW196" s="11" t="s">
        <v>40</v>
      </c>
      <c r="AX196" s="11" t="s">
        <v>76</v>
      </c>
      <c r="AY196" s="179" t="s">
        <v>121</v>
      </c>
    </row>
    <row r="197" spans="2:51" s="14" customFormat="1" ht="22.5" customHeight="1">
      <c r="B197" s="207"/>
      <c r="D197" s="178" t="s">
        <v>131</v>
      </c>
      <c r="E197" s="208" t="s">
        <v>22</v>
      </c>
      <c r="F197" s="209" t="s">
        <v>179</v>
      </c>
      <c r="H197" s="210">
        <v>503.658</v>
      </c>
      <c r="I197" s="211"/>
      <c r="L197" s="207"/>
      <c r="M197" s="212"/>
      <c r="N197" s="213"/>
      <c r="O197" s="213"/>
      <c r="P197" s="213"/>
      <c r="Q197" s="213"/>
      <c r="R197" s="213"/>
      <c r="S197" s="213"/>
      <c r="T197" s="214"/>
      <c r="AT197" s="208" t="s">
        <v>131</v>
      </c>
      <c r="AU197" s="208" t="s">
        <v>84</v>
      </c>
      <c r="AV197" s="14" t="s">
        <v>122</v>
      </c>
      <c r="AW197" s="14" t="s">
        <v>40</v>
      </c>
      <c r="AX197" s="14" t="s">
        <v>76</v>
      </c>
      <c r="AY197" s="208" t="s">
        <v>121</v>
      </c>
    </row>
    <row r="198" spans="2:51" s="12" customFormat="1" ht="22.5" customHeight="1">
      <c r="B198" s="186"/>
      <c r="D198" s="178" t="s">
        <v>131</v>
      </c>
      <c r="E198" s="187" t="s">
        <v>22</v>
      </c>
      <c r="F198" s="188" t="s">
        <v>188</v>
      </c>
      <c r="H198" s="189" t="s">
        <v>22</v>
      </c>
      <c r="I198" s="190"/>
      <c r="L198" s="186"/>
      <c r="M198" s="191"/>
      <c r="N198" s="192"/>
      <c r="O198" s="192"/>
      <c r="P198" s="192"/>
      <c r="Q198" s="192"/>
      <c r="R198" s="192"/>
      <c r="S198" s="192"/>
      <c r="T198" s="193"/>
      <c r="AT198" s="189" t="s">
        <v>131</v>
      </c>
      <c r="AU198" s="189" t="s">
        <v>84</v>
      </c>
      <c r="AV198" s="12" t="s">
        <v>23</v>
      </c>
      <c r="AW198" s="12" t="s">
        <v>40</v>
      </c>
      <c r="AX198" s="12" t="s">
        <v>76</v>
      </c>
      <c r="AY198" s="189" t="s">
        <v>121</v>
      </c>
    </row>
    <row r="199" spans="2:51" s="11" customFormat="1" ht="22.5" customHeight="1">
      <c r="B199" s="177"/>
      <c r="D199" s="178" t="s">
        <v>131</v>
      </c>
      <c r="E199" s="179" t="s">
        <v>22</v>
      </c>
      <c r="F199" s="180" t="s">
        <v>247</v>
      </c>
      <c r="H199" s="181">
        <v>65.202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131</v>
      </c>
      <c r="AU199" s="179" t="s">
        <v>84</v>
      </c>
      <c r="AV199" s="11" t="s">
        <v>84</v>
      </c>
      <c r="AW199" s="11" t="s">
        <v>40</v>
      </c>
      <c r="AX199" s="11" t="s">
        <v>76</v>
      </c>
      <c r="AY199" s="179" t="s">
        <v>121</v>
      </c>
    </row>
    <row r="200" spans="2:51" s="11" customFormat="1" ht="22.5" customHeight="1">
      <c r="B200" s="177"/>
      <c r="D200" s="178" t="s">
        <v>131</v>
      </c>
      <c r="E200" s="179" t="s">
        <v>22</v>
      </c>
      <c r="F200" s="180" t="s">
        <v>248</v>
      </c>
      <c r="H200" s="181">
        <v>30.906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131</v>
      </c>
      <c r="AU200" s="179" t="s">
        <v>84</v>
      </c>
      <c r="AV200" s="11" t="s">
        <v>84</v>
      </c>
      <c r="AW200" s="11" t="s">
        <v>40</v>
      </c>
      <c r="AX200" s="11" t="s">
        <v>76</v>
      </c>
      <c r="AY200" s="179" t="s">
        <v>121</v>
      </c>
    </row>
    <row r="201" spans="2:51" s="11" customFormat="1" ht="22.5" customHeight="1">
      <c r="B201" s="177"/>
      <c r="D201" s="178" t="s">
        <v>131</v>
      </c>
      <c r="E201" s="179" t="s">
        <v>22</v>
      </c>
      <c r="F201" s="180" t="s">
        <v>249</v>
      </c>
      <c r="H201" s="181">
        <v>5.607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131</v>
      </c>
      <c r="AU201" s="179" t="s">
        <v>84</v>
      </c>
      <c r="AV201" s="11" t="s">
        <v>84</v>
      </c>
      <c r="AW201" s="11" t="s">
        <v>40</v>
      </c>
      <c r="AX201" s="11" t="s">
        <v>76</v>
      </c>
      <c r="AY201" s="179" t="s">
        <v>121</v>
      </c>
    </row>
    <row r="202" spans="2:51" s="11" customFormat="1" ht="22.5" customHeight="1">
      <c r="B202" s="177"/>
      <c r="D202" s="178" t="s">
        <v>131</v>
      </c>
      <c r="E202" s="179" t="s">
        <v>22</v>
      </c>
      <c r="F202" s="180" t="s">
        <v>250</v>
      </c>
      <c r="H202" s="181">
        <v>20.968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131</v>
      </c>
      <c r="AU202" s="179" t="s">
        <v>84</v>
      </c>
      <c r="AV202" s="11" t="s">
        <v>84</v>
      </c>
      <c r="AW202" s="11" t="s">
        <v>40</v>
      </c>
      <c r="AX202" s="11" t="s">
        <v>76</v>
      </c>
      <c r="AY202" s="179" t="s">
        <v>121</v>
      </c>
    </row>
    <row r="203" spans="2:51" s="11" customFormat="1" ht="22.5" customHeight="1">
      <c r="B203" s="177"/>
      <c r="D203" s="178" t="s">
        <v>131</v>
      </c>
      <c r="E203" s="179" t="s">
        <v>22</v>
      </c>
      <c r="F203" s="180" t="s">
        <v>251</v>
      </c>
      <c r="H203" s="181">
        <v>18.434</v>
      </c>
      <c r="I203" s="182"/>
      <c r="L203" s="177"/>
      <c r="M203" s="183"/>
      <c r="N203" s="184"/>
      <c r="O203" s="184"/>
      <c r="P203" s="184"/>
      <c r="Q203" s="184"/>
      <c r="R203" s="184"/>
      <c r="S203" s="184"/>
      <c r="T203" s="185"/>
      <c r="AT203" s="179" t="s">
        <v>131</v>
      </c>
      <c r="AU203" s="179" t="s">
        <v>84</v>
      </c>
      <c r="AV203" s="11" t="s">
        <v>84</v>
      </c>
      <c r="AW203" s="11" t="s">
        <v>40</v>
      </c>
      <c r="AX203" s="11" t="s">
        <v>76</v>
      </c>
      <c r="AY203" s="179" t="s">
        <v>121</v>
      </c>
    </row>
    <row r="204" spans="2:51" s="11" customFormat="1" ht="22.5" customHeight="1">
      <c r="B204" s="177"/>
      <c r="D204" s="178" t="s">
        <v>131</v>
      </c>
      <c r="E204" s="179" t="s">
        <v>22</v>
      </c>
      <c r="F204" s="180" t="s">
        <v>252</v>
      </c>
      <c r="H204" s="181">
        <v>6.918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79" t="s">
        <v>131</v>
      </c>
      <c r="AU204" s="179" t="s">
        <v>84</v>
      </c>
      <c r="AV204" s="11" t="s">
        <v>84</v>
      </c>
      <c r="AW204" s="11" t="s">
        <v>40</v>
      </c>
      <c r="AX204" s="11" t="s">
        <v>76</v>
      </c>
      <c r="AY204" s="179" t="s">
        <v>121</v>
      </c>
    </row>
    <row r="205" spans="2:51" s="11" customFormat="1" ht="22.5" customHeight="1">
      <c r="B205" s="177"/>
      <c r="D205" s="178" t="s">
        <v>131</v>
      </c>
      <c r="E205" s="179" t="s">
        <v>22</v>
      </c>
      <c r="F205" s="180" t="s">
        <v>253</v>
      </c>
      <c r="H205" s="181">
        <v>-4.851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131</v>
      </c>
      <c r="AU205" s="179" t="s">
        <v>84</v>
      </c>
      <c r="AV205" s="11" t="s">
        <v>84</v>
      </c>
      <c r="AW205" s="11" t="s">
        <v>40</v>
      </c>
      <c r="AX205" s="11" t="s">
        <v>76</v>
      </c>
      <c r="AY205" s="179" t="s">
        <v>121</v>
      </c>
    </row>
    <row r="206" spans="2:51" s="11" customFormat="1" ht="22.5" customHeight="1">
      <c r="B206" s="177"/>
      <c r="D206" s="178" t="s">
        <v>131</v>
      </c>
      <c r="E206" s="179" t="s">
        <v>22</v>
      </c>
      <c r="F206" s="180" t="s">
        <v>254</v>
      </c>
      <c r="H206" s="181">
        <v>7.011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131</v>
      </c>
      <c r="AU206" s="179" t="s">
        <v>84</v>
      </c>
      <c r="AV206" s="11" t="s">
        <v>84</v>
      </c>
      <c r="AW206" s="11" t="s">
        <v>40</v>
      </c>
      <c r="AX206" s="11" t="s">
        <v>76</v>
      </c>
      <c r="AY206" s="179" t="s">
        <v>121</v>
      </c>
    </row>
    <row r="207" spans="2:51" s="11" customFormat="1" ht="22.5" customHeight="1">
      <c r="B207" s="177"/>
      <c r="D207" s="178" t="s">
        <v>131</v>
      </c>
      <c r="E207" s="179" t="s">
        <v>22</v>
      </c>
      <c r="F207" s="180" t="s">
        <v>255</v>
      </c>
      <c r="H207" s="181">
        <v>33.908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131</v>
      </c>
      <c r="AU207" s="179" t="s">
        <v>84</v>
      </c>
      <c r="AV207" s="11" t="s">
        <v>84</v>
      </c>
      <c r="AW207" s="11" t="s">
        <v>40</v>
      </c>
      <c r="AX207" s="11" t="s">
        <v>76</v>
      </c>
      <c r="AY207" s="179" t="s">
        <v>121</v>
      </c>
    </row>
    <row r="208" spans="2:51" s="11" customFormat="1" ht="22.5" customHeight="1">
      <c r="B208" s="177"/>
      <c r="D208" s="178" t="s">
        <v>131</v>
      </c>
      <c r="E208" s="179" t="s">
        <v>22</v>
      </c>
      <c r="F208" s="180" t="s">
        <v>256</v>
      </c>
      <c r="H208" s="181">
        <v>2.713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131</v>
      </c>
      <c r="AU208" s="179" t="s">
        <v>84</v>
      </c>
      <c r="AV208" s="11" t="s">
        <v>84</v>
      </c>
      <c r="AW208" s="11" t="s">
        <v>40</v>
      </c>
      <c r="AX208" s="11" t="s">
        <v>76</v>
      </c>
      <c r="AY208" s="179" t="s">
        <v>121</v>
      </c>
    </row>
    <row r="209" spans="2:51" s="11" customFormat="1" ht="22.5" customHeight="1">
      <c r="B209" s="177"/>
      <c r="D209" s="178" t="s">
        <v>131</v>
      </c>
      <c r="E209" s="179" t="s">
        <v>22</v>
      </c>
      <c r="F209" s="180" t="s">
        <v>257</v>
      </c>
      <c r="H209" s="181">
        <v>-4.232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131</v>
      </c>
      <c r="AU209" s="179" t="s">
        <v>84</v>
      </c>
      <c r="AV209" s="11" t="s">
        <v>84</v>
      </c>
      <c r="AW209" s="11" t="s">
        <v>40</v>
      </c>
      <c r="AX209" s="11" t="s">
        <v>76</v>
      </c>
      <c r="AY209" s="179" t="s">
        <v>121</v>
      </c>
    </row>
    <row r="210" spans="2:51" s="11" customFormat="1" ht="22.5" customHeight="1">
      <c r="B210" s="177"/>
      <c r="D210" s="178" t="s">
        <v>131</v>
      </c>
      <c r="E210" s="179" t="s">
        <v>22</v>
      </c>
      <c r="F210" s="180" t="s">
        <v>258</v>
      </c>
      <c r="H210" s="181">
        <v>5.724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131</v>
      </c>
      <c r="AU210" s="179" t="s">
        <v>84</v>
      </c>
      <c r="AV210" s="11" t="s">
        <v>84</v>
      </c>
      <c r="AW210" s="11" t="s">
        <v>40</v>
      </c>
      <c r="AX210" s="11" t="s">
        <v>76</v>
      </c>
      <c r="AY210" s="179" t="s">
        <v>121</v>
      </c>
    </row>
    <row r="211" spans="2:51" s="11" customFormat="1" ht="22.5" customHeight="1">
      <c r="B211" s="177"/>
      <c r="D211" s="178" t="s">
        <v>131</v>
      </c>
      <c r="E211" s="179" t="s">
        <v>22</v>
      </c>
      <c r="F211" s="180" t="s">
        <v>259</v>
      </c>
      <c r="H211" s="181">
        <v>3.495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79" t="s">
        <v>131</v>
      </c>
      <c r="AU211" s="179" t="s">
        <v>84</v>
      </c>
      <c r="AV211" s="11" t="s">
        <v>84</v>
      </c>
      <c r="AW211" s="11" t="s">
        <v>40</v>
      </c>
      <c r="AX211" s="11" t="s">
        <v>76</v>
      </c>
      <c r="AY211" s="179" t="s">
        <v>121</v>
      </c>
    </row>
    <row r="212" spans="2:51" s="11" customFormat="1" ht="22.5" customHeight="1">
      <c r="B212" s="177"/>
      <c r="D212" s="178" t="s">
        <v>131</v>
      </c>
      <c r="E212" s="179" t="s">
        <v>22</v>
      </c>
      <c r="F212" s="180" t="s">
        <v>260</v>
      </c>
      <c r="H212" s="181">
        <v>41.358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131</v>
      </c>
      <c r="AU212" s="179" t="s">
        <v>84</v>
      </c>
      <c r="AV212" s="11" t="s">
        <v>84</v>
      </c>
      <c r="AW212" s="11" t="s">
        <v>40</v>
      </c>
      <c r="AX212" s="11" t="s">
        <v>76</v>
      </c>
      <c r="AY212" s="179" t="s">
        <v>121</v>
      </c>
    </row>
    <row r="213" spans="2:51" s="11" customFormat="1" ht="22.5" customHeight="1">
      <c r="B213" s="177"/>
      <c r="D213" s="178" t="s">
        <v>131</v>
      </c>
      <c r="E213" s="179" t="s">
        <v>22</v>
      </c>
      <c r="F213" s="180" t="s">
        <v>261</v>
      </c>
      <c r="H213" s="181">
        <v>10.148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131</v>
      </c>
      <c r="AU213" s="179" t="s">
        <v>84</v>
      </c>
      <c r="AV213" s="11" t="s">
        <v>84</v>
      </c>
      <c r="AW213" s="11" t="s">
        <v>40</v>
      </c>
      <c r="AX213" s="11" t="s">
        <v>76</v>
      </c>
      <c r="AY213" s="179" t="s">
        <v>121</v>
      </c>
    </row>
    <row r="214" spans="2:51" s="11" customFormat="1" ht="22.5" customHeight="1">
      <c r="B214" s="177"/>
      <c r="D214" s="178" t="s">
        <v>131</v>
      </c>
      <c r="E214" s="179" t="s">
        <v>22</v>
      </c>
      <c r="F214" s="180" t="s">
        <v>262</v>
      </c>
      <c r="H214" s="181">
        <v>20.8</v>
      </c>
      <c r="I214" s="182"/>
      <c r="L214" s="177"/>
      <c r="M214" s="183"/>
      <c r="N214" s="184"/>
      <c r="O214" s="184"/>
      <c r="P214" s="184"/>
      <c r="Q214" s="184"/>
      <c r="R214" s="184"/>
      <c r="S214" s="184"/>
      <c r="T214" s="185"/>
      <c r="AT214" s="179" t="s">
        <v>131</v>
      </c>
      <c r="AU214" s="179" t="s">
        <v>84</v>
      </c>
      <c r="AV214" s="11" t="s">
        <v>84</v>
      </c>
      <c r="AW214" s="11" t="s">
        <v>40</v>
      </c>
      <c r="AX214" s="11" t="s">
        <v>76</v>
      </c>
      <c r="AY214" s="179" t="s">
        <v>121</v>
      </c>
    </row>
    <row r="215" spans="2:51" s="11" customFormat="1" ht="22.5" customHeight="1">
      <c r="B215" s="177"/>
      <c r="D215" s="178" t="s">
        <v>131</v>
      </c>
      <c r="E215" s="179" t="s">
        <v>22</v>
      </c>
      <c r="F215" s="180" t="s">
        <v>263</v>
      </c>
      <c r="H215" s="181">
        <v>8.4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131</v>
      </c>
      <c r="AU215" s="179" t="s">
        <v>84</v>
      </c>
      <c r="AV215" s="11" t="s">
        <v>84</v>
      </c>
      <c r="AW215" s="11" t="s">
        <v>40</v>
      </c>
      <c r="AX215" s="11" t="s">
        <v>76</v>
      </c>
      <c r="AY215" s="179" t="s">
        <v>121</v>
      </c>
    </row>
    <row r="216" spans="2:51" s="11" customFormat="1" ht="22.5" customHeight="1">
      <c r="B216" s="177"/>
      <c r="D216" s="178" t="s">
        <v>131</v>
      </c>
      <c r="E216" s="179" t="s">
        <v>22</v>
      </c>
      <c r="F216" s="180" t="s">
        <v>264</v>
      </c>
      <c r="H216" s="181">
        <v>-2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131</v>
      </c>
      <c r="AU216" s="179" t="s">
        <v>84</v>
      </c>
      <c r="AV216" s="11" t="s">
        <v>84</v>
      </c>
      <c r="AW216" s="11" t="s">
        <v>40</v>
      </c>
      <c r="AX216" s="11" t="s">
        <v>76</v>
      </c>
      <c r="AY216" s="179" t="s">
        <v>121</v>
      </c>
    </row>
    <row r="217" spans="2:51" s="11" customFormat="1" ht="22.5" customHeight="1">
      <c r="B217" s="177"/>
      <c r="D217" s="178" t="s">
        <v>131</v>
      </c>
      <c r="E217" s="179" t="s">
        <v>22</v>
      </c>
      <c r="F217" s="180" t="s">
        <v>265</v>
      </c>
      <c r="H217" s="181">
        <v>-6.803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131</v>
      </c>
      <c r="AU217" s="179" t="s">
        <v>84</v>
      </c>
      <c r="AV217" s="11" t="s">
        <v>84</v>
      </c>
      <c r="AW217" s="11" t="s">
        <v>40</v>
      </c>
      <c r="AX217" s="11" t="s">
        <v>76</v>
      </c>
      <c r="AY217" s="179" t="s">
        <v>121</v>
      </c>
    </row>
    <row r="218" spans="2:51" s="11" customFormat="1" ht="22.5" customHeight="1">
      <c r="B218" s="177"/>
      <c r="D218" s="178" t="s">
        <v>131</v>
      </c>
      <c r="E218" s="179" t="s">
        <v>22</v>
      </c>
      <c r="F218" s="180" t="s">
        <v>266</v>
      </c>
      <c r="H218" s="181">
        <v>5.468</v>
      </c>
      <c r="I218" s="182"/>
      <c r="L218" s="177"/>
      <c r="M218" s="183"/>
      <c r="N218" s="184"/>
      <c r="O218" s="184"/>
      <c r="P218" s="184"/>
      <c r="Q218" s="184"/>
      <c r="R218" s="184"/>
      <c r="S218" s="184"/>
      <c r="T218" s="185"/>
      <c r="AT218" s="179" t="s">
        <v>131</v>
      </c>
      <c r="AU218" s="179" t="s">
        <v>84</v>
      </c>
      <c r="AV218" s="11" t="s">
        <v>84</v>
      </c>
      <c r="AW218" s="11" t="s">
        <v>40</v>
      </c>
      <c r="AX218" s="11" t="s">
        <v>76</v>
      </c>
      <c r="AY218" s="179" t="s">
        <v>121</v>
      </c>
    </row>
    <row r="219" spans="2:51" s="11" customFormat="1" ht="22.5" customHeight="1">
      <c r="B219" s="177"/>
      <c r="D219" s="178" t="s">
        <v>131</v>
      </c>
      <c r="E219" s="179" t="s">
        <v>22</v>
      </c>
      <c r="F219" s="180" t="s">
        <v>267</v>
      </c>
      <c r="H219" s="181">
        <v>2.76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131</v>
      </c>
      <c r="AU219" s="179" t="s">
        <v>84</v>
      </c>
      <c r="AV219" s="11" t="s">
        <v>84</v>
      </c>
      <c r="AW219" s="11" t="s">
        <v>40</v>
      </c>
      <c r="AX219" s="11" t="s">
        <v>76</v>
      </c>
      <c r="AY219" s="179" t="s">
        <v>121</v>
      </c>
    </row>
    <row r="220" spans="2:51" s="11" customFormat="1" ht="22.5" customHeight="1">
      <c r="B220" s="177"/>
      <c r="D220" s="178" t="s">
        <v>131</v>
      </c>
      <c r="E220" s="179" t="s">
        <v>22</v>
      </c>
      <c r="F220" s="180" t="s">
        <v>268</v>
      </c>
      <c r="H220" s="181">
        <v>6.206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131</v>
      </c>
      <c r="AU220" s="179" t="s">
        <v>84</v>
      </c>
      <c r="AV220" s="11" t="s">
        <v>84</v>
      </c>
      <c r="AW220" s="11" t="s">
        <v>40</v>
      </c>
      <c r="AX220" s="11" t="s">
        <v>76</v>
      </c>
      <c r="AY220" s="179" t="s">
        <v>121</v>
      </c>
    </row>
    <row r="221" spans="2:51" s="14" customFormat="1" ht="22.5" customHeight="1">
      <c r="B221" s="207"/>
      <c r="D221" s="178" t="s">
        <v>131</v>
      </c>
      <c r="E221" s="208" t="s">
        <v>22</v>
      </c>
      <c r="F221" s="209" t="s">
        <v>179</v>
      </c>
      <c r="H221" s="210">
        <v>278.14</v>
      </c>
      <c r="I221" s="211"/>
      <c r="L221" s="207"/>
      <c r="M221" s="212"/>
      <c r="N221" s="213"/>
      <c r="O221" s="213"/>
      <c r="P221" s="213"/>
      <c r="Q221" s="213"/>
      <c r="R221" s="213"/>
      <c r="S221" s="213"/>
      <c r="T221" s="214"/>
      <c r="AT221" s="208" t="s">
        <v>131</v>
      </c>
      <c r="AU221" s="208" t="s">
        <v>84</v>
      </c>
      <c r="AV221" s="14" t="s">
        <v>122</v>
      </c>
      <c r="AW221" s="14" t="s">
        <v>40</v>
      </c>
      <c r="AX221" s="14" t="s">
        <v>76</v>
      </c>
      <c r="AY221" s="208" t="s">
        <v>121</v>
      </c>
    </row>
    <row r="222" spans="2:51" s="12" customFormat="1" ht="22.5" customHeight="1">
      <c r="B222" s="186"/>
      <c r="D222" s="178" t="s">
        <v>131</v>
      </c>
      <c r="E222" s="187" t="s">
        <v>22</v>
      </c>
      <c r="F222" s="188" t="s">
        <v>193</v>
      </c>
      <c r="H222" s="189" t="s">
        <v>22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9" t="s">
        <v>131</v>
      </c>
      <c r="AU222" s="189" t="s">
        <v>84</v>
      </c>
      <c r="AV222" s="12" t="s">
        <v>23</v>
      </c>
      <c r="AW222" s="12" t="s">
        <v>40</v>
      </c>
      <c r="AX222" s="12" t="s">
        <v>76</v>
      </c>
      <c r="AY222" s="189" t="s">
        <v>121</v>
      </c>
    </row>
    <row r="223" spans="2:51" s="11" customFormat="1" ht="22.5" customHeight="1">
      <c r="B223" s="177"/>
      <c r="D223" s="178" t="s">
        <v>131</v>
      </c>
      <c r="E223" s="179" t="s">
        <v>22</v>
      </c>
      <c r="F223" s="180" t="s">
        <v>269</v>
      </c>
      <c r="H223" s="181">
        <v>78.572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79" t="s">
        <v>131</v>
      </c>
      <c r="AU223" s="179" t="s">
        <v>84</v>
      </c>
      <c r="AV223" s="11" t="s">
        <v>84</v>
      </c>
      <c r="AW223" s="11" t="s">
        <v>40</v>
      </c>
      <c r="AX223" s="11" t="s">
        <v>76</v>
      </c>
      <c r="AY223" s="179" t="s">
        <v>121</v>
      </c>
    </row>
    <row r="224" spans="2:51" s="11" customFormat="1" ht="22.5" customHeight="1">
      <c r="B224" s="177"/>
      <c r="D224" s="178" t="s">
        <v>131</v>
      </c>
      <c r="E224" s="179" t="s">
        <v>22</v>
      </c>
      <c r="F224" s="180" t="s">
        <v>270</v>
      </c>
      <c r="H224" s="181">
        <v>-18.984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131</v>
      </c>
      <c r="AU224" s="179" t="s">
        <v>84</v>
      </c>
      <c r="AV224" s="11" t="s">
        <v>84</v>
      </c>
      <c r="AW224" s="11" t="s">
        <v>40</v>
      </c>
      <c r="AX224" s="11" t="s">
        <v>76</v>
      </c>
      <c r="AY224" s="179" t="s">
        <v>121</v>
      </c>
    </row>
    <row r="225" spans="2:51" s="11" customFormat="1" ht="22.5" customHeight="1">
      <c r="B225" s="177"/>
      <c r="D225" s="178" t="s">
        <v>131</v>
      </c>
      <c r="E225" s="179" t="s">
        <v>22</v>
      </c>
      <c r="F225" s="180" t="s">
        <v>271</v>
      </c>
      <c r="H225" s="181">
        <v>21.222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131</v>
      </c>
      <c r="AU225" s="179" t="s">
        <v>84</v>
      </c>
      <c r="AV225" s="11" t="s">
        <v>84</v>
      </c>
      <c r="AW225" s="11" t="s">
        <v>40</v>
      </c>
      <c r="AX225" s="11" t="s">
        <v>76</v>
      </c>
      <c r="AY225" s="179" t="s">
        <v>121</v>
      </c>
    </row>
    <row r="226" spans="2:51" s="11" customFormat="1" ht="22.5" customHeight="1">
      <c r="B226" s="177"/>
      <c r="D226" s="178" t="s">
        <v>131</v>
      </c>
      <c r="E226" s="179" t="s">
        <v>22</v>
      </c>
      <c r="F226" s="180" t="s">
        <v>272</v>
      </c>
      <c r="H226" s="181">
        <v>4.038</v>
      </c>
      <c r="I226" s="182"/>
      <c r="L226" s="177"/>
      <c r="M226" s="183"/>
      <c r="N226" s="184"/>
      <c r="O226" s="184"/>
      <c r="P226" s="184"/>
      <c r="Q226" s="184"/>
      <c r="R226" s="184"/>
      <c r="S226" s="184"/>
      <c r="T226" s="185"/>
      <c r="AT226" s="179" t="s">
        <v>131</v>
      </c>
      <c r="AU226" s="179" t="s">
        <v>84</v>
      </c>
      <c r="AV226" s="11" t="s">
        <v>84</v>
      </c>
      <c r="AW226" s="11" t="s">
        <v>40</v>
      </c>
      <c r="AX226" s="11" t="s">
        <v>76</v>
      </c>
      <c r="AY226" s="179" t="s">
        <v>121</v>
      </c>
    </row>
    <row r="227" spans="2:51" s="11" customFormat="1" ht="22.5" customHeight="1">
      <c r="B227" s="177"/>
      <c r="D227" s="178" t="s">
        <v>131</v>
      </c>
      <c r="E227" s="179" t="s">
        <v>22</v>
      </c>
      <c r="F227" s="180" t="s">
        <v>273</v>
      </c>
      <c r="H227" s="181">
        <v>21.45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131</v>
      </c>
      <c r="AU227" s="179" t="s">
        <v>84</v>
      </c>
      <c r="AV227" s="11" t="s">
        <v>84</v>
      </c>
      <c r="AW227" s="11" t="s">
        <v>40</v>
      </c>
      <c r="AX227" s="11" t="s">
        <v>76</v>
      </c>
      <c r="AY227" s="179" t="s">
        <v>121</v>
      </c>
    </row>
    <row r="228" spans="2:51" s="14" customFormat="1" ht="22.5" customHeight="1">
      <c r="B228" s="207"/>
      <c r="D228" s="178" t="s">
        <v>131</v>
      </c>
      <c r="E228" s="208" t="s">
        <v>22</v>
      </c>
      <c r="F228" s="209" t="s">
        <v>179</v>
      </c>
      <c r="H228" s="210">
        <v>106.298</v>
      </c>
      <c r="I228" s="211"/>
      <c r="L228" s="207"/>
      <c r="M228" s="212"/>
      <c r="N228" s="213"/>
      <c r="O228" s="213"/>
      <c r="P228" s="213"/>
      <c r="Q228" s="213"/>
      <c r="R228" s="213"/>
      <c r="S228" s="213"/>
      <c r="T228" s="214"/>
      <c r="AT228" s="208" t="s">
        <v>131</v>
      </c>
      <c r="AU228" s="208" t="s">
        <v>84</v>
      </c>
      <c r="AV228" s="14" t="s">
        <v>122</v>
      </c>
      <c r="AW228" s="14" t="s">
        <v>40</v>
      </c>
      <c r="AX228" s="14" t="s">
        <v>76</v>
      </c>
      <c r="AY228" s="208" t="s">
        <v>121</v>
      </c>
    </row>
    <row r="229" spans="2:51" s="12" customFormat="1" ht="22.5" customHeight="1">
      <c r="B229" s="186"/>
      <c r="D229" s="178" t="s">
        <v>131</v>
      </c>
      <c r="E229" s="187" t="s">
        <v>22</v>
      </c>
      <c r="F229" s="188" t="s">
        <v>195</v>
      </c>
      <c r="H229" s="189" t="s">
        <v>22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9" t="s">
        <v>131</v>
      </c>
      <c r="AU229" s="189" t="s">
        <v>84</v>
      </c>
      <c r="AV229" s="12" t="s">
        <v>23</v>
      </c>
      <c r="AW229" s="12" t="s">
        <v>40</v>
      </c>
      <c r="AX229" s="12" t="s">
        <v>76</v>
      </c>
      <c r="AY229" s="189" t="s">
        <v>121</v>
      </c>
    </row>
    <row r="230" spans="2:51" s="11" customFormat="1" ht="22.5" customHeight="1">
      <c r="B230" s="177"/>
      <c r="D230" s="178" t="s">
        <v>131</v>
      </c>
      <c r="E230" s="179" t="s">
        <v>22</v>
      </c>
      <c r="F230" s="180" t="s">
        <v>274</v>
      </c>
      <c r="H230" s="181">
        <v>422.963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131</v>
      </c>
      <c r="AU230" s="179" t="s">
        <v>84</v>
      </c>
      <c r="AV230" s="11" t="s">
        <v>84</v>
      </c>
      <c r="AW230" s="11" t="s">
        <v>40</v>
      </c>
      <c r="AX230" s="11" t="s">
        <v>76</v>
      </c>
      <c r="AY230" s="179" t="s">
        <v>121</v>
      </c>
    </row>
    <row r="231" spans="2:51" s="11" customFormat="1" ht="22.5" customHeight="1">
      <c r="B231" s="177"/>
      <c r="D231" s="178" t="s">
        <v>131</v>
      </c>
      <c r="E231" s="179" t="s">
        <v>22</v>
      </c>
      <c r="F231" s="180" t="s">
        <v>275</v>
      </c>
      <c r="H231" s="181">
        <v>-14.453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131</v>
      </c>
      <c r="AU231" s="179" t="s">
        <v>84</v>
      </c>
      <c r="AV231" s="11" t="s">
        <v>84</v>
      </c>
      <c r="AW231" s="11" t="s">
        <v>40</v>
      </c>
      <c r="AX231" s="11" t="s">
        <v>76</v>
      </c>
      <c r="AY231" s="179" t="s">
        <v>121</v>
      </c>
    </row>
    <row r="232" spans="2:51" s="11" customFormat="1" ht="22.5" customHeight="1">
      <c r="B232" s="177"/>
      <c r="D232" s="178" t="s">
        <v>131</v>
      </c>
      <c r="E232" s="179" t="s">
        <v>22</v>
      </c>
      <c r="F232" s="180" t="s">
        <v>276</v>
      </c>
      <c r="H232" s="181">
        <v>-76.641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131</v>
      </c>
      <c r="AU232" s="179" t="s">
        <v>84</v>
      </c>
      <c r="AV232" s="11" t="s">
        <v>84</v>
      </c>
      <c r="AW232" s="11" t="s">
        <v>40</v>
      </c>
      <c r="AX232" s="11" t="s">
        <v>76</v>
      </c>
      <c r="AY232" s="179" t="s">
        <v>121</v>
      </c>
    </row>
    <row r="233" spans="2:51" s="11" customFormat="1" ht="31.5" customHeight="1">
      <c r="B233" s="177"/>
      <c r="D233" s="178" t="s">
        <v>131</v>
      </c>
      <c r="E233" s="179" t="s">
        <v>22</v>
      </c>
      <c r="F233" s="180" t="s">
        <v>277</v>
      </c>
      <c r="H233" s="181">
        <v>68.49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131</v>
      </c>
      <c r="AU233" s="179" t="s">
        <v>84</v>
      </c>
      <c r="AV233" s="11" t="s">
        <v>84</v>
      </c>
      <c r="AW233" s="11" t="s">
        <v>40</v>
      </c>
      <c r="AX233" s="11" t="s">
        <v>76</v>
      </c>
      <c r="AY233" s="179" t="s">
        <v>121</v>
      </c>
    </row>
    <row r="234" spans="2:51" s="11" customFormat="1" ht="22.5" customHeight="1">
      <c r="B234" s="177"/>
      <c r="D234" s="178" t="s">
        <v>131</v>
      </c>
      <c r="E234" s="179" t="s">
        <v>22</v>
      </c>
      <c r="F234" s="180" t="s">
        <v>278</v>
      </c>
      <c r="H234" s="181">
        <v>8.01</v>
      </c>
      <c r="I234" s="182"/>
      <c r="L234" s="177"/>
      <c r="M234" s="183"/>
      <c r="N234" s="184"/>
      <c r="O234" s="184"/>
      <c r="P234" s="184"/>
      <c r="Q234" s="184"/>
      <c r="R234" s="184"/>
      <c r="S234" s="184"/>
      <c r="T234" s="185"/>
      <c r="AT234" s="179" t="s">
        <v>131</v>
      </c>
      <c r="AU234" s="179" t="s">
        <v>84</v>
      </c>
      <c r="AV234" s="11" t="s">
        <v>84</v>
      </c>
      <c r="AW234" s="11" t="s">
        <v>40</v>
      </c>
      <c r="AX234" s="11" t="s">
        <v>76</v>
      </c>
      <c r="AY234" s="179" t="s">
        <v>121</v>
      </c>
    </row>
    <row r="235" spans="2:51" s="11" customFormat="1" ht="22.5" customHeight="1">
      <c r="B235" s="177"/>
      <c r="D235" s="178" t="s">
        <v>131</v>
      </c>
      <c r="E235" s="179" t="s">
        <v>22</v>
      </c>
      <c r="F235" s="180" t="s">
        <v>279</v>
      </c>
      <c r="H235" s="181">
        <v>29.16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131</v>
      </c>
      <c r="AU235" s="179" t="s">
        <v>84</v>
      </c>
      <c r="AV235" s="11" t="s">
        <v>84</v>
      </c>
      <c r="AW235" s="11" t="s">
        <v>40</v>
      </c>
      <c r="AX235" s="11" t="s">
        <v>76</v>
      </c>
      <c r="AY235" s="179" t="s">
        <v>121</v>
      </c>
    </row>
    <row r="236" spans="2:51" s="11" customFormat="1" ht="22.5" customHeight="1">
      <c r="B236" s="177"/>
      <c r="D236" s="178" t="s">
        <v>131</v>
      </c>
      <c r="E236" s="179" t="s">
        <v>22</v>
      </c>
      <c r="F236" s="180" t="s">
        <v>280</v>
      </c>
      <c r="H236" s="181">
        <v>7.704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131</v>
      </c>
      <c r="AU236" s="179" t="s">
        <v>84</v>
      </c>
      <c r="AV236" s="11" t="s">
        <v>84</v>
      </c>
      <c r="AW236" s="11" t="s">
        <v>40</v>
      </c>
      <c r="AX236" s="11" t="s">
        <v>76</v>
      </c>
      <c r="AY236" s="179" t="s">
        <v>121</v>
      </c>
    </row>
    <row r="237" spans="2:51" s="11" customFormat="1" ht="22.5" customHeight="1">
      <c r="B237" s="177"/>
      <c r="D237" s="178" t="s">
        <v>131</v>
      </c>
      <c r="E237" s="179" t="s">
        <v>22</v>
      </c>
      <c r="F237" s="180" t="s">
        <v>156</v>
      </c>
      <c r="H237" s="181">
        <v>4.626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131</v>
      </c>
      <c r="AU237" s="179" t="s">
        <v>84</v>
      </c>
      <c r="AV237" s="11" t="s">
        <v>84</v>
      </c>
      <c r="AW237" s="11" t="s">
        <v>40</v>
      </c>
      <c r="AX237" s="11" t="s">
        <v>76</v>
      </c>
      <c r="AY237" s="179" t="s">
        <v>121</v>
      </c>
    </row>
    <row r="238" spans="2:51" s="11" customFormat="1" ht="22.5" customHeight="1">
      <c r="B238" s="177"/>
      <c r="D238" s="178" t="s">
        <v>131</v>
      </c>
      <c r="E238" s="179" t="s">
        <v>22</v>
      </c>
      <c r="F238" s="180" t="s">
        <v>281</v>
      </c>
      <c r="H238" s="181">
        <v>11.016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131</v>
      </c>
      <c r="AU238" s="179" t="s">
        <v>84</v>
      </c>
      <c r="AV238" s="11" t="s">
        <v>84</v>
      </c>
      <c r="AW238" s="11" t="s">
        <v>40</v>
      </c>
      <c r="AX238" s="11" t="s">
        <v>76</v>
      </c>
      <c r="AY238" s="179" t="s">
        <v>121</v>
      </c>
    </row>
    <row r="239" spans="2:51" s="11" customFormat="1" ht="22.5" customHeight="1">
      <c r="B239" s="177"/>
      <c r="D239" s="178" t="s">
        <v>131</v>
      </c>
      <c r="E239" s="179" t="s">
        <v>22</v>
      </c>
      <c r="F239" s="180" t="s">
        <v>282</v>
      </c>
      <c r="H239" s="181">
        <v>-2.56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131</v>
      </c>
      <c r="AU239" s="179" t="s">
        <v>84</v>
      </c>
      <c r="AV239" s="11" t="s">
        <v>84</v>
      </c>
      <c r="AW239" s="11" t="s">
        <v>40</v>
      </c>
      <c r="AX239" s="11" t="s">
        <v>76</v>
      </c>
      <c r="AY239" s="179" t="s">
        <v>121</v>
      </c>
    </row>
    <row r="240" spans="2:51" s="11" customFormat="1" ht="22.5" customHeight="1">
      <c r="B240" s="177"/>
      <c r="D240" s="178" t="s">
        <v>131</v>
      </c>
      <c r="E240" s="179" t="s">
        <v>22</v>
      </c>
      <c r="F240" s="180" t="s">
        <v>283</v>
      </c>
      <c r="H240" s="181">
        <v>4.96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79" t="s">
        <v>131</v>
      </c>
      <c r="AU240" s="179" t="s">
        <v>84</v>
      </c>
      <c r="AV240" s="11" t="s">
        <v>84</v>
      </c>
      <c r="AW240" s="11" t="s">
        <v>40</v>
      </c>
      <c r="AX240" s="11" t="s">
        <v>76</v>
      </c>
      <c r="AY240" s="179" t="s">
        <v>121</v>
      </c>
    </row>
    <row r="241" spans="2:51" s="14" customFormat="1" ht="22.5" customHeight="1">
      <c r="B241" s="207"/>
      <c r="D241" s="178" t="s">
        <v>131</v>
      </c>
      <c r="E241" s="208" t="s">
        <v>22</v>
      </c>
      <c r="F241" s="209" t="s">
        <v>179</v>
      </c>
      <c r="H241" s="210">
        <v>463.275</v>
      </c>
      <c r="I241" s="211"/>
      <c r="L241" s="207"/>
      <c r="M241" s="212"/>
      <c r="N241" s="213"/>
      <c r="O241" s="213"/>
      <c r="P241" s="213"/>
      <c r="Q241" s="213"/>
      <c r="R241" s="213"/>
      <c r="S241" s="213"/>
      <c r="T241" s="214"/>
      <c r="AT241" s="208" t="s">
        <v>131</v>
      </c>
      <c r="AU241" s="208" t="s">
        <v>84</v>
      </c>
      <c r="AV241" s="14" t="s">
        <v>122</v>
      </c>
      <c r="AW241" s="14" t="s">
        <v>40</v>
      </c>
      <c r="AX241" s="14" t="s">
        <v>76</v>
      </c>
      <c r="AY241" s="208" t="s">
        <v>121</v>
      </c>
    </row>
    <row r="242" spans="2:51" s="12" customFormat="1" ht="22.5" customHeight="1">
      <c r="B242" s="186"/>
      <c r="D242" s="178" t="s">
        <v>131</v>
      </c>
      <c r="E242" s="187" t="s">
        <v>22</v>
      </c>
      <c r="F242" s="188" t="s">
        <v>197</v>
      </c>
      <c r="H242" s="189" t="s">
        <v>22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9" t="s">
        <v>131</v>
      </c>
      <c r="AU242" s="189" t="s">
        <v>84</v>
      </c>
      <c r="AV242" s="12" t="s">
        <v>23</v>
      </c>
      <c r="AW242" s="12" t="s">
        <v>40</v>
      </c>
      <c r="AX242" s="12" t="s">
        <v>76</v>
      </c>
      <c r="AY242" s="189" t="s">
        <v>121</v>
      </c>
    </row>
    <row r="243" spans="2:51" s="11" customFormat="1" ht="22.5" customHeight="1">
      <c r="B243" s="177"/>
      <c r="D243" s="178" t="s">
        <v>131</v>
      </c>
      <c r="E243" s="179" t="s">
        <v>22</v>
      </c>
      <c r="F243" s="180" t="s">
        <v>284</v>
      </c>
      <c r="H243" s="181">
        <v>18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79" t="s">
        <v>131</v>
      </c>
      <c r="AU243" s="179" t="s">
        <v>84</v>
      </c>
      <c r="AV243" s="11" t="s">
        <v>84</v>
      </c>
      <c r="AW243" s="11" t="s">
        <v>40</v>
      </c>
      <c r="AX243" s="11" t="s">
        <v>76</v>
      </c>
      <c r="AY243" s="179" t="s">
        <v>121</v>
      </c>
    </row>
    <row r="244" spans="2:51" s="11" customFormat="1" ht="22.5" customHeight="1">
      <c r="B244" s="177"/>
      <c r="D244" s="178" t="s">
        <v>131</v>
      </c>
      <c r="E244" s="179" t="s">
        <v>22</v>
      </c>
      <c r="F244" s="180" t="s">
        <v>285</v>
      </c>
      <c r="H244" s="181">
        <v>20.55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131</v>
      </c>
      <c r="AU244" s="179" t="s">
        <v>84</v>
      </c>
      <c r="AV244" s="11" t="s">
        <v>84</v>
      </c>
      <c r="AW244" s="11" t="s">
        <v>40</v>
      </c>
      <c r="AX244" s="11" t="s">
        <v>76</v>
      </c>
      <c r="AY244" s="179" t="s">
        <v>121</v>
      </c>
    </row>
    <row r="245" spans="2:51" s="11" customFormat="1" ht="22.5" customHeight="1">
      <c r="B245" s="177"/>
      <c r="D245" s="178" t="s">
        <v>131</v>
      </c>
      <c r="E245" s="179" t="s">
        <v>22</v>
      </c>
      <c r="F245" s="180" t="s">
        <v>286</v>
      </c>
      <c r="H245" s="181">
        <v>-7.809</v>
      </c>
      <c r="I245" s="182"/>
      <c r="L245" s="177"/>
      <c r="M245" s="183"/>
      <c r="N245" s="184"/>
      <c r="O245" s="184"/>
      <c r="P245" s="184"/>
      <c r="Q245" s="184"/>
      <c r="R245" s="184"/>
      <c r="S245" s="184"/>
      <c r="T245" s="185"/>
      <c r="AT245" s="179" t="s">
        <v>131</v>
      </c>
      <c r="AU245" s="179" t="s">
        <v>84</v>
      </c>
      <c r="AV245" s="11" t="s">
        <v>84</v>
      </c>
      <c r="AW245" s="11" t="s">
        <v>40</v>
      </c>
      <c r="AX245" s="11" t="s">
        <v>76</v>
      </c>
      <c r="AY245" s="179" t="s">
        <v>121</v>
      </c>
    </row>
    <row r="246" spans="2:51" s="11" customFormat="1" ht="22.5" customHeight="1">
      <c r="B246" s="177"/>
      <c r="D246" s="178" t="s">
        <v>131</v>
      </c>
      <c r="E246" s="179" t="s">
        <v>22</v>
      </c>
      <c r="F246" s="180" t="s">
        <v>287</v>
      </c>
      <c r="H246" s="181">
        <v>6.98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131</v>
      </c>
      <c r="AU246" s="179" t="s">
        <v>84</v>
      </c>
      <c r="AV246" s="11" t="s">
        <v>84</v>
      </c>
      <c r="AW246" s="11" t="s">
        <v>40</v>
      </c>
      <c r="AX246" s="11" t="s">
        <v>76</v>
      </c>
      <c r="AY246" s="179" t="s">
        <v>121</v>
      </c>
    </row>
    <row r="247" spans="2:51" s="11" customFormat="1" ht="22.5" customHeight="1">
      <c r="B247" s="177"/>
      <c r="D247" s="178" t="s">
        <v>131</v>
      </c>
      <c r="E247" s="179" t="s">
        <v>22</v>
      </c>
      <c r="F247" s="180" t="s">
        <v>288</v>
      </c>
      <c r="H247" s="181">
        <v>4.45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131</v>
      </c>
      <c r="AU247" s="179" t="s">
        <v>84</v>
      </c>
      <c r="AV247" s="11" t="s">
        <v>84</v>
      </c>
      <c r="AW247" s="11" t="s">
        <v>40</v>
      </c>
      <c r="AX247" s="11" t="s">
        <v>76</v>
      </c>
      <c r="AY247" s="179" t="s">
        <v>121</v>
      </c>
    </row>
    <row r="248" spans="2:51" s="11" customFormat="1" ht="22.5" customHeight="1">
      <c r="B248" s="177"/>
      <c r="D248" s="178" t="s">
        <v>131</v>
      </c>
      <c r="E248" s="179" t="s">
        <v>22</v>
      </c>
      <c r="F248" s="180" t="s">
        <v>289</v>
      </c>
      <c r="H248" s="181">
        <v>0.9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131</v>
      </c>
      <c r="AU248" s="179" t="s">
        <v>84</v>
      </c>
      <c r="AV248" s="11" t="s">
        <v>84</v>
      </c>
      <c r="AW248" s="11" t="s">
        <v>40</v>
      </c>
      <c r="AX248" s="11" t="s">
        <v>76</v>
      </c>
      <c r="AY248" s="179" t="s">
        <v>121</v>
      </c>
    </row>
    <row r="249" spans="2:51" s="11" customFormat="1" ht="22.5" customHeight="1">
      <c r="B249" s="177"/>
      <c r="D249" s="178" t="s">
        <v>131</v>
      </c>
      <c r="E249" s="179" t="s">
        <v>22</v>
      </c>
      <c r="F249" s="180" t="s">
        <v>290</v>
      </c>
      <c r="H249" s="181">
        <v>2.58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131</v>
      </c>
      <c r="AU249" s="179" t="s">
        <v>84</v>
      </c>
      <c r="AV249" s="11" t="s">
        <v>84</v>
      </c>
      <c r="AW249" s="11" t="s">
        <v>40</v>
      </c>
      <c r="AX249" s="11" t="s">
        <v>76</v>
      </c>
      <c r="AY249" s="179" t="s">
        <v>121</v>
      </c>
    </row>
    <row r="250" spans="2:51" s="11" customFormat="1" ht="22.5" customHeight="1">
      <c r="B250" s="177"/>
      <c r="D250" s="178" t="s">
        <v>131</v>
      </c>
      <c r="E250" s="179" t="s">
        <v>22</v>
      </c>
      <c r="F250" s="180" t="s">
        <v>291</v>
      </c>
      <c r="H250" s="181">
        <v>3.5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131</v>
      </c>
      <c r="AU250" s="179" t="s">
        <v>84</v>
      </c>
      <c r="AV250" s="11" t="s">
        <v>84</v>
      </c>
      <c r="AW250" s="11" t="s">
        <v>40</v>
      </c>
      <c r="AX250" s="11" t="s">
        <v>76</v>
      </c>
      <c r="AY250" s="179" t="s">
        <v>121</v>
      </c>
    </row>
    <row r="251" spans="2:51" s="11" customFormat="1" ht="22.5" customHeight="1">
      <c r="B251" s="177"/>
      <c r="D251" s="178" t="s">
        <v>131</v>
      </c>
      <c r="E251" s="179" t="s">
        <v>22</v>
      </c>
      <c r="F251" s="180" t="s">
        <v>292</v>
      </c>
      <c r="H251" s="181">
        <v>8.1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131</v>
      </c>
      <c r="AU251" s="179" t="s">
        <v>84</v>
      </c>
      <c r="AV251" s="11" t="s">
        <v>84</v>
      </c>
      <c r="AW251" s="11" t="s">
        <v>40</v>
      </c>
      <c r="AX251" s="11" t="s">
        <v>76</v>
      </c>
      <c r="AY251" s="179" t="s">
        <v>121</v>
      </c>
    </row>
    <row r="252" spans="2:51" s="14" customFormat="1" ht="22.5" customHeight="1">
      <c r="B252" s="207"/>
      <c r="D252" s="178" t="s">
        <v>131</v>
      </c>
      <c r="E252" s="208" t="s">
        <v>22</v>
      </c>
      <c r="F252" s="209" t="s">
        <v>179</v>
      </c>
      <c r="H252" s="210">
        <v>57.251</v>
      </c>
      <c r="I252" s="211"/>
      <c r="L252" s="207"/>
      <c r="M252" s="212"/>
      <c r="N252" s="213"/>
      <c r="O252" s="213"/>
      <c r="P252" s="213"/>
      <c r="Q252" s="213"/>
      <c r="R252" s="213"/>
      <c r="S252" s="213"/>
      <c r="T252" s="214"/>
      <c r="AT252" s="208" t="s">
        <v>131</v>
      </c>
      <c r="AU252" s="208" t="s">
        <v>84</v>
      </c>
      <c r="AV252" s="14" t="s">
        <v>122</v>
      </c>
      <c r="AW252" s="14" t="s">
        <v>40</v>
      </c>
      <c r="AX252" s="14" t="s">
        <v>76</v>
      </c>
      <c r="AY252" s="208" t="s">
        <v>121</v>
      </c>
    </row>
    <row r="253" spans="2:51" s="13" customFormat="1" ht="22.5" customHeight="1">
      <c r="B253" s="194"/>
      <c r="D253" s="195" t="s">
        <v>131</v>
      </c>
      <c r="E253" s="196" t="s">
        <v>22</v>
      </c>
      <c r="F253" s="197" t="s">
        <v>142</v>
      </c>
      <c r="H253" s="198">
        <v>2074.627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131</v>
      </c>
      <c r="AU253" s="203" t="s">
        <v>84</v>
      </c>
      <c r="AV253" s="13" t="s">
        <v>129</v>
      </c>
      <c r="AW253" s="13" t="s">
        <v>40</v>
      </c>
      <c r="AX253" s="13" t="s">
        <v>23</v>
      </c>
      <c r="AY253" s="203" t="s">
        <v>121</v>
      </c>
    </row>
    <row r="254" spans="2:65" s="1" customFormat="1" ht="22.5" customHeight="1">
      <c r="B254" s="164"/>
      <c r="C254" s="165" t="s">
        <v>293</v>
      </c>
      <c r="D254" s="165" t="s">
        <v>124</v>
      </c>
      <c r="E254" s="166" t="s">
        <v>294</v>
      </c>
      <c r="F254" s="167" t="s">
        <v>295</v>
      </c>
      <c r="G254" s="168" t="s">
        <v>296</v>
      </c>
      <c r="H254" s="169">
        <v>1</v>
      </c>
      <c r="I254" s="170"/>
      <c r="J254" s="171">
        <f>ROUND(I254*H254,2)</f>
        <v>0</v>
      </c>
      <c r="K254" s="167" t="s">
        <v>22</v>
      </c>
      <c r="L254" s="36"/>
      <c r="M254" s="172" t="s">
        <v>22</v>
      </c>
      <c r="N254" s="173" t="s">
        <v>47</v>
      </c>
      <c r="O254" s="37"/>
      <c r="P254" s="174">
        <f>O254*H254</f>
        <v>0</v>
      </c>
      <c r="Q254" s="174">
        <v>0.00577</v>
      </c>
      <c r="R254" s="174">
        <f>Q254*H254</f>
        <v>0.00577</v>
      </c>
      <c r="S254" s="174">
        <v>0.006</v>
      </c>
      <c r="T254" s="175">
        <f>S254*H254</f>
        <v>0.006</v>
      </c>
      <c r="AR254" s="18" t="s">
        <v>129</v>
      </c>
      <c r="AT254" s="18" t="s">
        <v>124</v>
      </c>
      <c r="AU254" s="18" t="s">
        <v>84</v>
      </c>
      <c r="AY254" s="18" t="s">
        <v>121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8" t="s">
        <v>23</v>
      </c>
      <c r="BK254" s="176">
        <f>ROUND(I254*H254,2)</f>
        <v>0</v>
      </c>
      <c r="BL254" s="18" t="s">
        <v>129</v>
      </c>
      <c r="BM254" s="18" t="s">
        <v>297</v>
      </c>
    </row>
    <row r="255" spans="2:51" s="11" customFormat="1" ht="22.5" customHeight="1">
      <c r="B255" s="177"/>
      <c r="D255" s="195" t="s">
        <v>131</v>
      </c>
      <c r="E255" s="204" t="s">
        <v>22</v>
      </c>
      <c r="F255" s="205" t="s">
        <v>298</v>
      </c>
      <c r="H255" s="206">
        <v>1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131</v>
      </c>
      <c r="AU255" s="179" t="s">
        <v>84</v>
      </c>
      <c r="AV255" s="11" t="s">
        <v>84</v>
      </c>
      <c r="AW255" s="11" t="s">
        <v>40</v>
      </c>
      <c r="AX255" s="11" t="s">
        <v>23</v>
      </c>
      <c r="AY255" s="179" t="s">
        <v>121</v>
      </c>
    </row>
    <row r="256" spans="2:65" s="1" customFormat="1" ht="22.5" customHeight="1">
      <c r="B256" s="164"/>
      <c r="C256" s="165" t="s">
        <v>299</v>
      </c>
      <c r="D256" s="165" t="s">
        <v>124</v>
      </c>
      <c r="E256" s="166" t="s">
        <v>300</v>
      </c>
      <c r="F256" s="167" t="s">
        <v>301</v>
      </c>
      <c r="G256" s="168" t="s">
        <v>127</v>
      </c>
      <c r="H256" s="169">
        <v>187.526</v>
      </c>
      <c r="I256" s="170"/>
      <c r="J256" s="171">
        <f>ROUND(I256*H256,2)</f>
        <v>0</v>
      </c>
      <c r="K256" s="167" t="s">
        <v>128</v>
      </c>
      <c r="L256" s="36"/>
      <c r="M256" s="172" t="s">
        <v>22</v>
      </c>
      <c r="N256" s="173" t="s">
        <v>47</v>
      </c>
      <c r="O256" s="37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AR256" s="18" t="s">
        <v>129</v>
      </c>
      <c r="AT256" s="18" t="s">
        <v>124</v>
      </c>
      <c r="AU256" s="18" t="s">
        <v>84</v>
      </c>
      <c r="AY256" s="18" t="s">
        <v>121</v>
      </c>
      <c r="BE256" s="176">
        <f>IF(N256="základní",J256,0)</f>
        <v>0</v>
      </c>
      <c r="BF256" s="176">
        <f>IF(N256="snížená",J256,0)</f>
        <v>0</v>
      </c>
      <c r="BG256" s="176">
        <f>IF(N256="zákl. přenesená",J256,0)</f>
        <v>0</v>
      </c>
      <c r="BH256" s="176">
        <f>IF(N256="sníž. přenesená",J256,0)</f>
        <v>0</v>
      </c>
      <c r="BI256" s="176">
        <f>IF(N256="nulová",J256,0)</f>
        <v>0</v>
      </c>
      <c r="BJ256" s="18" t="s">
        <v>23</v>
      </c>
      <c r="BK256" s="176">
        <f>ROUND(I256*H256,2)</f>
        <v>0</v>
      </c>
      <c r="BL256" s="18" t="s">
        <v>129</v>
      </c>
      <c r="BM256" s="18" t="s">
        <v>302</v>
      </c>
    </row>
    <row r="257" spans="2:51" s="12" customFormat="1" ht="22.5" customHeight="1">
      <c r="B257" s="186"/>
      <c r="D257" s="178" t="s">
        <v>131</v>
      </c>
      <c r="E257" s="187" t="s">
        <v>22</v>
      </c>
      <c r="F257" s="188" t="s">
        <v>180</v>
      </c>
      <c r="H257" s="189" t="s">
        <v>22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9" t="s">
        <v>131</v>
      </c>
      <c r="AU257" s="189" t="s">
        <v>84</v>
      </c>
      <c r="AV257" s="12" t="s">
        <v>23</v>
      </c>
      <c r="AW257" s="12" t="s">
        <v>40</v>
      </c>
      <c r="AX257" s="12" t="s">
        <v>76</v>
      </c>
      <c r="AY257" s="189" t="s">
        <v>121</v>
      </c>
    </row>
    <row r="258" spans="2:51" s="11" customFormat="1" ht="22.5" customHeight="1">
      <c r="B258" s="177"/>
      <c r="D258" s="178" t="s">
        <v>131</v>
      </c>
      <c r="E258" s="179" t="s">
        <v>22</v>
      </c>
      <c r="F258" s="180" t="s">
        <v>219</v>
      </c>
      <c r="H258" s="181">
        <v>21.193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131</v>
      </c>
      <c r="AU258" s="179" t="s">
        <v>84</v>
      </c>
      <c r="AV258" s="11" t="s">
        <v>84</v>
      </c>
      <c r="AW258" s="11" t="s">
        <v>40</v>
      </c>
      <c r="AX258" s="11" t="s">
        <v>76</v>
      </c>
      <c r="AY258" s="179" t="s">
        <v>121</v>
      </c>
    </row>
    <row r="259" spans="2:51" s="11" customFormat="1" ht="22.5" customHeight="1">
      <c r="B259" s="177"/>
      <c r="D259" s="178" t="s">
        <v>131</v>
      </c>
      <c r="E259" s="179" t="s">
        <v>22</v>
      </c>
      <c r="F259" s="180" t="s">
        <v>221</v>
      </c>
      <c r="H259" s="181">
        <v>38.795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131</v>
      </c>
      <c r="AU259" s="179" t="s">
        <v>84</v>
      </c>
      <c r="AV259" s="11" t="s">
        <v>84</v>
      </c>
      <c r="AW259" s="11" t="s">
        <v>40</v>
      </c>
      <c r="AX259" s="11" t="s">
        <v>76</v>
      </c>
      <c r="AY259" s="179" t="s">
        <v>121</v>
      </c>
    </row>
    <row r="260" spans="2:51" s="14" customFormat="1" ht="22.5" customHeight="1">
      <c r="B260" s="207"/>
      <c r="D260" s="178" t="s">
        <v>131</v>
      </c>
      <c r="E260" s="208" t="s">
        <v>22</v>
      </c>
      <c r="F260" s="209" t="s">
        <v>179</v>
      </c>
      <c r="H260" s="210">
        <v>59.988</v>
      </c>
      <c r="I260" s="211"/>
      <c r="L260" s="207"/>
      <c r="M260" s="212"/>
      <c r="N260" s="213"/>
      <c r="O260" s="213"/>
      <c r="P260" s="213"/>
      <c r="Q260" s="213"/>
      <c r="R260" s="213"/>
      <c r="S260" s="213"/>
      <c r="T260" s="214"/>
      <c r="AT260" s="208" t="s">
        <v>131</v>
      </c>
      <c r="AU260" s="208" t="s">
        <v>84</v>
      </c>
      <c r="AV260" s="14" t="s">
        <v>122</v>
      </c>
      <c r="AW260" s="14" t="s">
        <v>40</v>
      </c>
      <c r="AX260" s="14" t="s">
        <v>76</v>
      </c>
      <c r="AY260" s="208" t="s">
        <v>121</v>
      </c>
    </row>
    <row r="261" spans="2:51" s="12" customFormat="1" ht="22.5" customHeight="1">
      <c r="B261" s="186"/>
      <c r="D261" s="178" t="s">
        <v>131</v>
      </c>
      <c r="E261" s="187" t="s">
        <v>22</v>
      </c>
      <c r="F261" s="188" t="s">
        <v>184</v>
      </c>
      <c r="H261" s="189" t="s">
        <v>22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9" t="s">
        <v>131</v>
      </c>
      <c r="AU261" s="189" t="s">
        <v>84</v>
      </c>
      <c r="AV261" s="12" t="s">
        <v>23</v>
      </c>
      <c r="AW261" s="12" t="s">
        <v>40</v>
      </c>
      <c r="AX261" s="12" t="s">
        <v>76</v>
      </c>
      <c r="AY261" s="189" t="s">
        <v>121</v>
      </c>
    </row>
    <row r="262" spans="2:51" s="11" customFormat="1" ht="22.5" customHeight="1">
      <c r="B262" s="177"/>
      <c r="D262" s="178" t="s">
        <v>131</v>
      </c>
      <c r="E262" s="179" t="s">
        <v>22</v>
      </c>
      <c r="F262" s="180" t="s">
        <v>240</v>
      </c>
      <c r="H262" s="181">
        <v>6.324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131</v>
      </c>
      <c r="AU262" s="179" t="s">
        <v>84</v>
      </c>
      <c r="AV262" s="11" t="s">
        <v>84</v>
      </c>
      <c r="AW262" s="11" t="s">
        <v>40</v>
      </c>
      <c r="AX262" s="11" t="s">
        <v>76</v>
      </c>
      <c r="AY262" s="179" t="s">
        <v>121</v>
      </c>
    </row>
    <row r="263" spans="2:51" s="11" customFormat="1" ht="22.5" customHeight="1">
      <c r="B263" s="177"/>
      <c r="D263" s="178" t="s">
        <v>131</v>
      </c>
      <c r="E263" s="179" t="s">
        <v>22</v>
      </c>
      <c r="F263" s="180" t="s">
        <v>241</v>
      </c>
      <c r="H263" s="181">
        <v>3.9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131</v>
      </c>
      <c r="AU263" s="179" t="s">
        <v>84</v>
      </c>
      <c r="AV263" s="11" t="s">
        <v>84</v>
      </c>
      <c r="AW263" s="11" t="s">
        <v>40</v>
      </c>
      <c r="AX263" s="11" t="s">
        <v>76</v>
      </c>
      <c r="AY263" s="179" t="s">
        <v>121</v>
      </c>
    </row>
    <row r="264" spans="2:51" s="12" customFormat="1" ht="22.5" customHeight="1">
      <c r="B264" s="186"/>
      <c r="D264" s="178" t="s">
        <v>131</v>
      </c>
      <c r="E264" s="187" t="s">
        <v>22</v>
      </c>
      <c r="F264" s="188" t="s">
        <v>193</v>
      </c>
      <c r="H264" s="189" t="s">
        <v>22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9" t="s">
        <v>131</v>
      </c>
      <c r="AU264" s="189" t="s">
        <v>84</v>
      </c>
      <c r="AV264" s="12" t="s">
        <v>23</v>
      </c>
      <c r="AW264" s="12" t="s">
        <v>40</v>
      </c>
      <c r="AX264" s="12" t="s">
        <v>76</v>
      </c>
      <c r="AY264" s="189" t="s">
        <v>121</v>
      </c>
    </row>
    <row r="265" spans="2:51" s="11" customFormat="1" ht="22.5" customHeight="1">
      <c r="B265" s="177"/>
      <c r="D265" s="178" t="s">
        <v>131</v>
      </c>
      <c r="E265" s="179" t="s">
        <v>22</v>
      </c>
      <c r="F265" s="180" t="s">
        <v>269</v>
      </c>
      <c r="H265" s="181">
        <v>78.572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79" t="s">
        <v>131</v>
      </c>
      <c r="AU265" s="179" t="s">
        <v>84</v>
      </c>
      <c r="AV265" s="11" t="s">
        <v>84</v>
      </c>
      <c r="AW265" s="11" t="s">
        <v>40</v>
      </c>
      <c r="AX265" s="11" t="s">
        <v>76</v>
      </c>
      <c r="AY265" s="179" t="s">
        <v>121</v>
      </c>
    </row>
    <row r="266" spans="2:51" s="11" customFormat="1" ht="22.5" customHeight="1">
      <c r="B266" s="177"/>
      <c r="D266" s="178" t="s">
        <v>131</v>
      </c>
      <c r="E266" s="179" t="s">
        <v>22</v>
      </c>
      <c r="F266" s="180" t="s">
        <v>270</v>
      </c>
      <c r="H266" s="181">
        <v>-18.984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131</v>
      </c>
      <c r="AU266" s="179" t="s">
        <v>84</v>
      </c>
      <c r="AV266" s="11" t="s">
        <v>84</v>
      </c>
      <c r="AW266" s="11" t="s">
        <v>40</v>
      </c>
      <c r="AX266" s="11" t="s">
        <v>76</v>
      </c>
      <c r="AY266" s="179" t="s">
        <v>121</v>
      </c>
    </row>
    <row r="267" spans="2:51" s="11" customFormat="1" ht="22.5" customHeight="1">
      <c r="B267" s="177"/>
      <c r="D267" s="178" t="s">
        <v>131</v>
      </c>
      <c r="E267" s="179" t="s">
        <v>22</v>
      </c>
      <c r="F267" s="180" t="s">
        <v>271</v>
      </c>
      <c r="H267" s="181">
        <v>21.222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79" t="s">
        <v>131</v>
      </c>
      <c r="AU267" s="179" t="s">
        <v>84</v>
      </c>
      <c r="AV267" s="11" t="s">
        <v>84</v>
      </c>
      <c r="AW267" s="11" t="s">
        <v>40</v>
      </c>
      <c r="AX267" s="11" t="s">
        <v>76</v>
      </c>
      <c r="AY267" s="179" t="s">
        <v>121</v>
      </c>
    </row>
    <row r="268" spans="2:51" s="11" customFormat="1" ht="22.5" customHeight="1">
      <c r="B268" s="177"/>
      <c r="D268" s="178" t="s">
        <v>131</v>
      </c>
      <c r="E268" s="179" t="s">
        <v>22</v>
      </c>
      <c r="F268" s="180" t="s">
        <v>272</v>
      </c>
      <c r="H268" s="181">
        <v>4.038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131</v>
      </c>
      <c r="AU268" s="179" t="s">
        <v>84</v>
      </c>
      <c r="AV268" s="11" t="s">
        <v>84</v>
      </c>
      <c r="AW268" s="11" t="s">
        <v>40</v>
      </c>
      <c r="AX268" s="11" t="s">
        <v>76</v>
      </c>
      <c r="AY268" s="179" t="s">
        <v>121</v>
      </c>
    </row>
    <row r="269" spans="2:51" s="11" customFormat="1" ht="22.5" customHeight="1">
      <c r="B269" s="177"/>
      <c r="D269" s="178" t="s">
        <v>131</v>
      </c>
      <c r="E269" s="179" t="s">
        <v>22</v>
      </c>
      <c r="F269" s="180" t="s">
        <v>273</v>
      </c>
      <c r="H269" s="181">
        <v>21.45</v>
      </c>
      <c r="I269" s="182"/>
      <c r="L269" s="177"/>
      <c r="M269" s="183"/>
      <c r="N269" s="184"/>
      <c r="O269" s="184"/>
      <c r="P269" s="184"/>
      <c r="Q269" s="184"/>
      <c r="R269" s="184"/>
      <c r="S269" s="184"/>
      <c r="T269" s="185"/>
      <c r="AT269" s="179" t="s">
        <v>131</v>
      </c>
      <c r="AU269" s="179" t="s">
        <v>84</v>
      </c>
      <c r="AV269" s="11" t="s">
        <v>84</v>
      </c>
      <c r="AW269" s="11" t="s">
        <v>40</v>
      </c>
      <c r="AX269" s="11" t="s">
        <v>76</v>
      </c>
      <c r="AY269" s="179" t="s">
        <v>121</v>
      </c>
    </row>
    <row r="270" spans="2:51" s="14" customFormat="1" ht="22.5" customHeight="1">
      <c r="B270" s="207"/>
      <c r="D270" s="178" t="s">
        <v>131</v>
      </c>
      <c r="E270" s="208" t="s">
        <v>22</v>
      </c>
      <c r="F270" s="209" t="s">
        <v>179</v>
      </c>
      <c r="H270" s="210">
        <v>116.522</v>
      </c>
      <c r="I270" s="211"/>
      <c r="L270" s="207"/>
      <c r="M270" s="212"/>
      <c r="N270" s="213"/>
      <c r="O270" s="213"/>
      <c r="P270" s="213"/>
      <c r="Q270" s="213"/>
      <c r="R270" s="213"/>
      <c r="S270" s="213"/>
      <c r="T270" s="214"/>
      <c r="AT270" s="208" t="s">
        <v>131</v>
      </c>
      <c r="AU270" s="208" t="s">
        <v>84</v>
      </c>
      <c r="AV270" s="14" t="s">
        <v>122</v>
      </c>
      <c r="AW270" s="14" t="s">
        <v>40</v>
      </c>
      <c r="AX270" s="14" t="s">
        <v>76</v>
      </c>
      <c r="AY270" s="208" t="s">
        <v>121</v>
      </c>
    </row>
    <row r="271" spans="2:51" s="12" customFormat="1" ht="22.5" customHeight="1">
      <c r="B271" s="186"/>
      <c r="D271" s="178" t="s">
        <v>131</v>
      </c>
      <c r="E271" s="187" t="s">
        <v>22</v>
      </c>
      <c r="F271" s="188" t="s">
        <v>195</v>
      </c>
      <c r="H271" s="189" t="s">
        <v>22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9" t="s">
        <v>131</v>
      </c>
      <c r="AU271" s="189" t="s">
        <v>84</v>
      </c>
      <c r="AV271" s="12" t="s">
        <v>23</v>
      </c>
      <c r="AW271" s="12" t="s">
        <v>40</v>
      </c>
      <c r="AX271" s="12" t="s">
        <v>76</v>
      </c>
      <c r="AY271" s="189" t="s">
        <v>121</v>
      </c>
    </row>
    <row r="272" spans="2:51" s="11" customFormat="1" ht="22.5" customHeight="1">
      <c r="B272" s="177"/>
      <c r="D272" s="178" t="s">
        <v>131</v>
      </c>
      <c r="E272" s="179" t="s">
        <v>22</v>
      </c>
      <c r="F272" s="180" t="s">
        <v>281</v>
      </c>
      <c r="H272" s="181">
        <v>11.016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131</v>
      </c>
      <c r="AU272" s="179" t="s">
        <v>84</v>
      </c>
      <c r="AV272" s="11" t="s">
        <v>84</v>
      </c>
      <c r="AW272" s="11" t="s">
        <v>40</v>
      </c>
      <c r="AX272" s="11" t="s">
        <v>76</v>
      </c>
      <c r="AY272" s="179" t="s">
        <v>121</v>
      </c>
    </row>
    <row r="273" spans="2:51" s="14" customFormat="1" ht="22.5" customHeight="1">
      <c r="B273" s="207"/>
      <c r="D273" s="178" t="s">
        <v>131</v>
      </c>
      <c r="E273" s="208" t="s">
        <v>22</v>
      </c>
      <c r="F273" s="209" t="s">
        <v>179</v>
      </c>
      <c r="H273" s="210">
        <v>11.016</v>
      </c>
      <c r="I273" s="211"/>
      <c r="L273" s="207"/>
      <c r="M273" s="212"/>
      <c r="N273" s="213"/>
      <c r="O273" s="213"/>
      <c r="P273" s="213"/>
      <c r="Q273" s="213"/>
      <c r="R273" s="213"/>
      <c r="S273" s="213"/>
      <c r="T273" s="214"/>
      <c r="AT273" s="208" t="s">
        <v>131</v>
      </c>
      <c r="AU273" s="208" t="s">
        <v>84</v>
      </c>
      <c r="AV273" s="14" t="s">
        <v>122</v>
      </c>
      <c r="AW273" s="14" t="s">
        <v>40</v>
      </c>
      <c r="AX273" s="14" t="s">
        <v>76</v>
      </c>
      <c r="AY273" s="208" t="s">
        <v>121</v>
      </c>
    </row>
    <row r="274" spans="2:51" s="13" customFormat="1" ht="22.5" customHeight="1">
      <c r="B274" s="194"/>
      <c r="D274" s="195" t="s">
        <v>131</v>
      </c>
      <c r="E274" s="196" t="s">
        <v>22</v>
      </c>
      <c r="F274" s="197" t="s">
        <v>142</v>
      </c>
      <c r="H274" s="198">
        <v>187.526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203" t="s">
        <v>131</v>
      </c>
      <c r="AU274" s="203" t="s">
        <v>84</v>
      </c>
      <c r="AV274" s="13" t="s">
        <v>129</v>
      </c>
      <c r="AW274" s="13" t="s">
        <v>40</v>
      </c>
      <c r="AX274" s="13" t="s">
        <v>23</v>
      </c>
      <c r="AY274" s="203" t="s">
        <v>121</v>
      </c>
    </row>
    <row r="275" spans="2:65" s="1" customFormat="1" ht="22.5" customHeight="1">
      <c r="B275" s="164"/>
      <c r="C275" s="165" t="s">
        <v>303</v>
      </c>
      <c r="D275" s="165" t="s">
        <v>124</v>
      </c>
      <c r="E275" s="166" t="s">
        <v>304</v>
      </c>
      <c r="F275" s="167" t="s">
        <v>305</v>
      </c>
      <c r="G275" s="168" t="s">
        <v>306</v>
      </c>
      <c r="H275" s="169">
        <v>1</v>
      </c>
      <c r="I275" s="170"/>
      <c r="J275" s="171">
        <f>ROUND(I275*H275,2)</f>
        <v>0</v>
      </c>
      <c r="K275" s="167" t="s">
        <v>22</v>
      </c>
      <c r="L275" s="36"/>
      <c r="M275" s="172" t="s">
        <v>22</v>
      </c>
      <c r="N275" s="173" t="s">
        <v>47</v>
      </c>
      <c r="O275" s="37"/>
      <c r="P275" s="174">
        <f>O275*H275</f>
        <v>0</v>
      </c>
      <c r="Q275" s="174">
        <v>0</v>
      </c>
      <c r="R275" s="174">
        <f>Q275*H275</f>
        <v>0</v>
      </c>
      <c r="S275" s="174">
        <v>0</v>
      </c>
      <c r="T275" s="175">
        <f>S275*H275</f>
        <v>0</v>
      </c>
      <c r="AR275" s="18" t="s">
        <v>129</v>
      </c>
      <c r="AT275" s="18" t="s">
        <v>124</v>
      </c>
      <c r="AU275" s="18" t="s">
        <v>84</v>
      </c>
      <c r="AY275" s="18" t="s">
        <v>121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8" t="s">
        <v>23</v>
      </c>
      <c r="BK275" s="176">
        <f>ROUND(I275*H275,2)</f>
        <v>0</v>
      </c>
      <c r="BL275" s="18" t="s">
        <v>129</v>
      </c>
      <c r="BM275" s="18" t="s">
        <v>307</v>
      </c>
    </row>
    <row r="276" spans="2:63" s="10" customFormat="1" ht="29.25" customHeight="1">
      <c r="B276" s="150"/>
      <c r="D276" s="161" t="s">
        <v>75</v>
      </c>
      <c r="E276" s="162" t="s">
        <v>171</v>
      </c>
      <c r="F276" s="162" t="s">
        <v>308</v>
      </c>
      <c r="I276" s="153"/>
      <c r="J276" s="163">
        <f>BK276</f>
        <v>0</v>
      </c>
      <c r="L276" s="150"/>
      <c r="M276" s="155"/>
      <c r="N276" s="156"/>
      <c r="O276" s="156"/>
      <c r="P276" s="157">
        <f>SUM(P277:P307)</f>
        <v>0</v>
      </c>
      <c r="Q276" s="156"/>
      <c r="R276" s="157">
        <f>SUM(R277:R307)</f>
        <v>0</v>
      </c>
      <c r="S276" s="156"/>
      <c r="T276" s="158">
        <f>SUM(T277:T307)</f>
        <v>114.72692799999999</v>
      </c>
      <c r="AR276" s="151" t="s">
        <v>23</v>
      </c>
      <c r="AT276" s="159" t="s">
        <v>75</v>
      </c>
      <c r="AU276" s="159" t="s">
        <v>23</v>
      </c>
      <c r="AY276" s="151" t="s">
        <v>121</v>
      </c>
      <c r="BK276" s="160">
        <f>SUM(BK277:BK307)</f>
        <v>0</v>
      </c>
    </row>
    <row r="277" spans="2:65" s="1" customFormat="1" ht="22.5" customHeight="1">
      <c r="B277" s="164"/>
      <c r="C277" s="165" t="s">
        <v>309</v>
      </c>
      <c r="D277" s="165" t="s">
        <v>124</v>
      </c>
      <c r="E277" s="166" t="s">
        <v>310</v>
      </c>
      <c r="F277" s="167" t="s">
        <v>311</v>
      </c>
      <c r="G277" s="168" t="s">
        <v>127</v>
      </c>
      <c r="H277" s="169">
        <v>2070.254</v>
      </c>
      <c r="I277" s="170"/>
      <c r="J277" s="171">
        <f>ROUND(I277*H277,2)</f>
        <v>0</v>
      </c>
      <c r="K277" s="167" t="s">
        <v>22</v>
      </c>
      <c r="L277" s="36"/>
      <c r="M277" s="172" t="s">
        <v>22</v>
      </c>
      <c r="N277" s="173" t="s">
        <v>47</v>
      </c>
      <c r="O277" s="37"/>
      <c r="P277" s="174">
        <f>O277*H277</f>
        <v>0</v>
      </c>
      <c r="Q277" s="174">
        <v>0</v>
      </c>
      <c r="R277" s="174">
        <f>Q277*H277</f>
        <v>0</v>
      </c>
      <c r="S277" s="174">
        <v>0</v>
      </c>
      <c r="T277" s="175">
        <f>S277*H277</f>
        <v>0</v>
      </c>
      <c r="AR277" s="18" t="s">
        <v>129</v>
      </c>
      <c r="AT277" s="18" t="s">
        <v>124</v>
      </c>
      <c r="AU277" s="18" t="s">
        <v>84</v>
      </c>
      <c r="AY277" s="18" t="s">
        <v>121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8" t="s">
        <v>23</v>
      </c>
      <c r="BK277" s="176">
        <f>ROUND(I277*H277,2)</f>
        <v>0</v>
      </c>
      <c r="BL277" s="18" t="s">
        <v>129</v>
      </c>
      <c r="BM277" s="18" t="s">
        <v>312</v>
      </c>
    </row>
    <row r="278" spans="2:51" s="11" customFormat="1" ht="22.5" customHeight="1">
      <c r="B278" s="177"/>
      <c r="D278" s="178" t="s">
        <v>131</v>
      </c>
      <c r="E278" s="179" t="s">
        <v>22</v>
      </c>
      <c r="F278" s="180" t="s">
        <v>313</v>
      </c>
      <c r="H278" s="181">
        <v>267.9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131</v>
      </c>
      <c r="AU278" s="179" t="s">
        <v>84</v>
      </c>
      <c r="AV278" s="11" t="s">
        <v>84</v>
      </c>
      <c r="AW278" s="11" t="s">
        <v>40</v>
      </c>
      <c r="AX278" s="11" t="s">
        <v>76</v>
      </c>
      <c r="AY278" s="179" t="s">
        <v>121</v>
      </c>
    </row>
    <row r="279" spans="2:51" s="11" customFormat="1" ht="22.5" customHeight="1">
      <c r="B279" s="177"/>
      <c r="D279" s="178" t="s">
        <v>131</v>
      </c>
      <c r="E279" s="179" t="s">
        <v>22</v>
      </c>
      <c r="F279" s="180" t="s">
        <v>314</v>
      </c>
      <c r="H279" s="181">
        <v>361.62</v>
      </c>
      <c r="I279" s="182"/>
      <c r="L279" s="177"/>
      <c r="M279" s="183"/>
      <c r="N279" s="184"/>
      <c r="O279" s="184"/>
      <c r="P279" s="184"/>
      <c r="Q279" s="184"/>
      <c r="R279" s="184"/>
      <c r="S279" s="184"/>
      <c r="T279" s="185"/>
      <c r="AT279" s="179" t="s">
        <v>131</v>
      </c>
      <c r="AU279" s="179" t="s">
        <v>84</v>
      </c>
      <c r="AV279" s="11" t="s">
        <v>84</v>
      </c>
      <c r="AW279" s="11" t="s">
        <v>40</v>
      </c>
      <c r="AX279" s="11" t="s">
        <v>76</v>
      </c>
      <c r="AY279" s="179" t="s">
        <v>121</v>
      </c>
    </row>
    <row r="280" spans="2:51" s="11" customFormat="1" ht="22.5" customHeight="1">
      <c r="B280" s="177"/>
      <c r="D280" s="178" t="s">
        <v>131</v>
      </c>
      <c r="E280" s="179" t="s">
        <v>22</v>
      </c>
      <c r="F280" s="180" t="s">
        <v>315</v>
      </c>
      <c r="H280" s="181">
        <v>492.703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131</v>
      </c>
      <c r="AU280" s="179" t="s">
        <v>84</v>
      </c>
      <c r="AV280" s="11" t="s">
        <v>84</v>
      </c>
      <c r="AW280" s="11" t="s">
        <v>40</v>
      </c>
      <c r="AX280" s="11" t="s">
        <v>76</v>
      </c>
      <c r="AY280" s="179" t="s">
        <v>121</v>
      </c>
    </row>
    <row r="281" spans="2:51" s="11" customFormat="1" ht="22.5" customHeight="1">
      <c r="B281" s="177"/>
      <c r="D281" s="178" t="s">
        <v>131</v>
      </c>
      <c r="E281" s="179" t="s">
        <v>22</v>
      </c>
      <c r="F281" s="180" t="s">
        <v>316</v>
      </c>
      <c r="H281" s="181">
        <v>137.46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131</v>
      </c>
      <c r="AU281" s="179" t="s">
        <v>84</v>
      </c>
      <c r="AV281" s="11" t="s">
        <v>84</v>
      </c>
      <c r="AW281" s="11" t="s">
        <v>40</v>
      </c>
      <c r="AX281" s="11" t="s">
        <v>76</v>
      </c>
      <c r="AY281" s="179" t="s">
        <v>121</v>
      </c>
    </row>
    <row r="282" spans="2:51" s="11" customFormat="1" ht="22.5" customHeight="1">
      <c r="B282" s="177"/>
      <c r="D282" s="178" t="s">
        <v>131</v>
      </c>
      <c r="E282" s="179" t="s">
        <v>22</v>
      </c>
      <c r="F282" s="180" t="s">
        <v>317</v>
      </c>
      <c r="H282" s="181">
        <v>476.847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131</v>
      </c>
      <c r="AU282" s="179" t="s">
        <v>84</v>
      </c>
      <c r="AV282" s="11" t="s">
        <v>84</v>
      </c>
      <c r="AW282" s="11" t="s">
        <v>40</v>
      </c>
      <c r="AX282" s="11" t="s">
        <v>76</v>
      </c>
      <c r="AY282" s="179" t="s">
        <v>121</v>
      </c>
    </row>
    <row r="283" spans="2:51" s="11" customFormat="1" ht="22.5" customHeight="1">
      <c r="B283" s="177"/>
      <c r="D283" s="178" t="s">
        <v>131</v>
      </c>
      <c r="E283" s="179" t="s">
        <v>22</v>
      </c>
      <c r="F283" s="180" t="s">
        <v>318</v>
      </c>
      <c r="H283" s="181">
        <v>239.76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131</v>
      </c>
      <c r="AU283" s="179" t="s">
        <v>84</v>
      </c>
      <c r="AV283" s="11" t="s">
        <v>84</v>
      </c>
      <c r="AW283" s="11" t="s">
        <v>40</v>
      </c>
      <c r="AX283" s="11" t="s">
        <v>76</v>
      </c>
      <c r="AY283" s="179" t="s">
        <v>121</v>
      </c>
    </row>
    <row r="284" spans="2:51" s="11" customFormat="1" ht="22.5" customHeight="1">
      <c r="B284" s="177"/>
      <c r="D284" s="178" t="s">
        <v>131</v>
      </c>
      <c r="E284" s="179" t="s">
        <v>22</v>
      </c>
      <c r="F284" s="180" t="s">
        <v>319</v>
      </c>
      <c r="H284" s="181">
        <v>45.884</v>
      </c>
      <c r="I284" s="182"/>
      <c r="L284" s="177"/>
      <c r="M284" s="183"/>
      <c r="N284" s="184"/>
      <c r="O284" s="184"/>
      <c r="P284" s="184"/>
      <c r="Q284" s="184"/>
      <c r="R284" s="184"/>
      <c r="S284" s="184"/>
      <c r="T284" s="185"/>
      <c r="AT284" s="179" t="s">
        <v>131</v>
      </c>
      <c r="AU284" s="179" t="s">
        <v>84</v>
      </c>
      <c r="AV284" s="11" t="s">
        <v>84</v>
      </c>
      <c r="AW284" s="11" t="s">
        <v>40</v>
      </c>
      <c r="AX284" s="11" t="s">
        <v>76</v>
      </c>
      <c r="AY284" s="179" t="s">
        <v>121</v>
      </c>
    </row>
    <row r="285" spans="2:51" s="11" customFormat="1" ht="22.5" customHeight="1">
      <c r="B285" s="177"/>
      <c r="D285" s="178" t="s">
        <v>131</v>
      </c>
      <c r="E285" s="179" t="s">
        <v>22</v>
      </c>
      <c r="F285" s="180" t="s">
        <v>320</v>
      </c>
      <c r="H285" s="181">
        <v>48.08</v>
      </c>
      <c r="I285" s="182"/>
      <c r="L285" s="177"/>
      <c r="M285" s="183"/>
      <c r="N285" s="184"/>
      <c r="O285" s="184"/>
      <c r="P285" s="184"/>
      <c r="Q285" s="184"/>
      <c r="R285" s="184"/>
      <c r="S285" s="184"/>
      <c r="T285" s="185"/>
      <c r="AT285" s="179" t="s">
        <v>131</v>
      </c>
      <c r="AU285" s="179" t="s">
        <v>84</v>
      </c>
      <c r="AV285" s="11" t="s">
        <v>84</v>
      </c>
      <c r="AW285" s="11" t="s">
        <v>40</v>
      </c>
      <c r="AX285" s="11" t="s">
        <v>76</v>
      </c>
      <c r="AY285" s="179" t="s">
        <v>121</v>
      </c>
    </row>
    <row r="286" spans="2:51" s="13" customFormat="1" ht="22.5" customHeight="1">
      <c r="B286" s="194"/>
      <c r="D286" s="195" t="s">
        <v>131</v>
      </c>
      <c r="E286" s="196" t="s">
        <v>22</v>
      </c>
      <c r="F286" s="197" t="s">
        <v>142</v>
      </c>
      <c r="H286" s="198">
        <v>2070.254</v>
      </c>
      <c r="I286" s="199"/>
      <c r="L286" s="194"/>
      <c r="M286" s="200"/>
      <c r="N286" s="201"/>
      <c r="O286" s="201"/>
      <c r="P286" s="201"/>
      <c r="Q286" s="201"/>
      <c r="R286" s="201"/>
      <c r="S286" s="201"/>
      <c r="T286" s="202"/>
      <c r="AT286" s="203" t="s">
        <v>131</v>
      </c>
      <c r="AU286" s="203" t="s">
        <v>84</v>
      </c>
      <c r="AV286" s="13" t="s">
        <v>129</v>
      </c>
      <c r="AW286" s="13" t="s">
        <v>40</v>
      </c>
      <c r="AX286" s="13" t="s">
        <v>23</v>
      </c>
      <c r="AY286" s="203" t="s">
        <v>121</v>
      </c>
    </row>
    <row r="287" spans="2:65" s="1" customFormat="1" ht="22.5" customHeight="1">
      <c r="B287" s="164"/>
      <c r="C287" s="165" t="s">
        <v>8</v>
      </c>
      <c r="D287" s="165" t="s">
        <v>124</v>
      </c>
      <c r="E287" s="166" t="s">
        <v>321</v>
      </c>
      <c r="F287" s="167" t="s">
        <v>322</v>
      </c>
      <c r="G287" s="168" t="s">
        <v>127</v>
      </c>
      <c r="H287" s="169">
        <v>186322.86</v>
      </c>
      <c r="I287" s="170"/>
      <c r="J287" s="171">
        <f>ROUND(I287*H287,2)</f>
        <v>0</v>
      </c>
      <c r="K287" s="167" t="s">
        <v>22</v>
      </c>
      <c r="L287" s="36"/>
      <c r="M287" s="172" t="s">
        <v>22</v>
      </c>
      <c r="N287" s="173" t="s">
        <v>47</v>
      </c>
      <c r="O287" s="37"/>
      <c r="P287" s="174">
        <f>O287*H287</f>
        <v>0</v>
      </c>
      <c r="Q287" s="174">
        <v>0</v>
      </c>
      <c r="R287" s="174">
        <f>Q287*H287</f>
        <v>0</v>
      </c>
      <c r="S287" s="174">
        <v>0</v>
      </c>
      <c r="T287" s="175">
        <f>S287*H287</f>
        <v>0</v>
      </c>
      <c r="AR287" s="18" t="s">
        <v>129</v>
      </c>
      <c r="AT287" s="18" t="s">
        <v>124</v>
      </c>
      <c r="AU287" s="18" t="s">
        <v>84</v>
      </c>
      <c r="AY287" s="18" t="s">
        <v>121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8" t="s">
        <v>23</v>
      </c>
      <c r="BK287" s="176">
        <f>ROUND(I287*H287,2)</f>
        <v>0</v>
      </c>
      <c r="BL287" s="18" t="s">
        <v>129</v>
      </c>
      <c r="BM287" s="18" t="s">
        <v>323</v>
      </c>
    </row>
    <row r="288" spans="2:51" s="11" customFormat="1" ht="22.5" customHeight="1">
      <c r="B288" s="177"/>
      <c r="D288" s="195" t="s">
        <v>131</v>
      </c>
      <c r="E288" s="204" t="s">
        <v>22</v>
      </c>
      <c r="F288" s="205" t="s">
        <v>324</v>
      </c>
      <c r="H288" s="206">
        <v>186322.86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131</v>
      </c>
      <c r="AU288" s="179" t="s">
        <v>84</v>
      </c>
      <c r="AV288" s="11" t="s">
        <v>84</v>
      </c>
      <c r="AW288" s="11" t="s">
        <v>40</v>
      </c>
      <c r="AX288" s="11" t="s">
        <v>23</v>
      </c>
      <c r="AY288" s="179" t="s">
        <v>121</v>
      </c>
    </row>
    <row r="289" spans="2:65" s="1" customFormat="1" ht="22.5" customHeight="1">
      <c r="B289" s="164"/>
      <c r="C289" s="165" t="s">
        <v>325</v>
      </c>
      <c r="D289" s="165" t="s">
        <v>124</v>
      </c>
      <c r="E289" s="166" t="s">
        <v>326</v>
      </c>
      <c r="F289" s="167" t="s">
        <v>327</v>
      </c>
      <c r="G289" s="168" t="s">
        <v>127</v>
      </c>
      <c r="H289" s="169">
        <v>2070.254</v>
      </c>
      <c r="I289" s="170"/>
      <c r="J289" s="171">
        <f>ROUND(I289*H289,2)</f>
        <v>0</v>
      </c>
      <c r="K289" s="167" t="s">
        <v>128</v>
      </c>
      <c r="L289" s="36"/>
      <c r="M289" s="172" t="s">
        <v>22</v>
      </c>
      <c r="N289" s="173" t="s">
        <v>47</v>
      </c>
      <c r="O289" s="37"/>
      <c r="P289" s="174">
        <f>O289*H289</f>
        <v>0</v>
      </c>
      <c r="Q289" s="174">
        <v>0</v>
      </c>
      <c r="R289" s="174">
        <f>Q289*H289</f>
        <v>0</v>
      </c>
      <c r="S289" s="174">
        <v>0</v>
      </c>
      <c r="T289" s="175">
        <f>S289*H289</f>
        <v>0</v>
      </c>
      <c r="AR289" s="18" t="s">
        <v>129</v>
      </c>
      <c r="AT289" s="18" t="s">
        <v>124</v>
      </c>
      <c r="AU289" s="18" t="s">
        <v>84</v>
      </c>
      <c r="AY289" s="18" t="s">
        <v>121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8" t="s">
        <v>23</v>
      </c>
      <c r="BK289" s="176">
        <f>ROUND(I289*H289,2)</f>
        <v>0</v>
      </c>
      <c r="BL289" s="18" t="s">
        <v>129</v>
      </c>
      <c r="BM289" s="18" t="s">
        <v>328</v>
      </c>
    </row>
    <row r="290" spans="2:65" s="1" customFormat="1" ht="22.5" customHeight="1">
      <c r="B290" s="164"/>
      <c r="C290" s="165" t="s">
        <v>329</v>
      </c>
      <c r="D290" s="165" t="s">
        <v>124</v>
      </c>
      <c r="E290" s="166" t="s">
        <v>330</v>
      </c>
      <c r="F290" s="167" t="s">
        <v>331</v>
      </c>
      <c r="G290" s="168" t="s">
        <v>127</v>
      </c>
      <c r="H290" s="169">
        <v>2070.254</v>
      </c>
      <c r="I290" s="170"/>
      <c r="J290" s="171">
        <f>ROUND(I290*H290,2)</f>
        <v>0</v>
      </c>
      <c r="K290" s="167" t="s">
        <v>128</v>
      </c>
      <c r="L290" s="36"/>
      <c r="M290" s="172" t="s">
        <v>22</v>
      </c>
      <c r="N290" s="173" t="s">
        <v>47</v>
      </c>
      <c r="O290" s="37"/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8" t="s">
        <v>129</v>
      </c>
      <c r="AT290" s="18" t="s">
        <v>124</v>
      </c>
      <c r="AU290" s="18" t="s">
        <v>84</v>
      </c>
      <c r="AY290" s="18" t="s">
        <v>121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8" t="s">
        <v>23</v>
      </c>
      <c r="BK290" s="176">
        <f>ROUND(I290*H290,2)</f>
        <v>0</v>
      </c>
      <c r="BL290" s="18" t="s">
        <v>129</v>
      </c>
      <c r="BM290" s="18" t="s">
        <v>332</v>
      </c>
    </row>
    <row r="291" spans="2:51" s="11" customFormat="1" ht="22.5" customHeight="1">
      <c r="B291" s="177"/>
      <c r="D291" s="195" t="s">
        <v>131</v>
      </c>
      <c r="E291" s="204" t="s">
        <v>22</v>
      </c>
      <c r="F291" s="205" t="s">
        <v>333</v>
      </c>
      <c r="H291" s="206">
        <v>2070.254</v>
      </c>
      <c r="I291" s="182"/>
      <c r="L291" s="177"/>
      <c r="M291" s="183"/>
      <c r="N291" s="184"/>
      <c r="O291" s="184"/>
      <c r="P291" s="184"/>
      <c r="Q291" s="184"/>
      <c r="R291" s="184"/>
      <c r="S291" s="184"/>
      <c r="T291" s="185"/>
      <c r="AT291" s="179" t="s">
        <v>131</v>
      </c>
      <c r="AU291" s="179" t="s">
        <v>84</v>
      </c>
      <c r="AV291" s="11" t="s">
        <v>84</v>
      </c>
      <c r="AW291" s="11" t="s">
        <v>40</v>
      </c>
      <c r="AX291" s="11" t="s">
        <v>23</v>
      </c>
      <c r="AY291" s="179" t="s">
        <v>121</v>
      </c>
    </row>
    <row r="292" spans="2:65" s="1" customFormat="1" ht="22.5" customHeight="1">
      <c r="B292" s="164"/>
      <c r="C292" s="165" t="s">
        <v>334</v>
      </c>
      <c r="D292" s="165" t="s">
        <v>124</v>
      </c>
      <c r="E292" s="166" t="s">
        <v>335</v>
      </c>
      <c r="F292" s="167" t="s">
        <v>336</v>
      </c>
      <c r="G292" s="168" t="s">
        <v>127</v>
      </c>
      <c r="H292" s="169">
        <v>186322.86</v>
      </c>
      <c r="I292" s="170"/>
      <c r="J292" s="171">
        <f>ROUND(I292*H292,2)</f>
        <v>0</v>
      </c>
      <c r="K292" s="167" t="s">
        <v>128</v>
      </c>
      <c r="L292" s="36"/>
      <c r="M292" s="172" t="s">
        <v>22</v>
      </c>
      <c r="N292" s="173" t="s">
        <v>47</v>
      </c>
      <c r="O292" s="37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AR292" s="18" t="s">
        <v>129</v>
      </c>
      <c r="AT292" s="18" t="s">
        <v>124</v>
      </c>
      <c r="AU292" s="18" t="s">
        <v>84</v>
      </c>
      <c r="AY292" s="18" t="s">
        <v>121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8" t="s">
        <v>23</v>
      </c>
      <c r="BK292" s="176">
        <f>ROUND(I292*H292,2)</f>
        <v>0</v>
      </c>
      <c r="BL292" s="18" t="s">
        <v>129</v>
      </c>
      <c r="BM292" s="18" t="s">
        <v>337</v>
      </c>
    </row>
    <row r="293" spans="2:65" s="1" customFormat="1" ht="22.5" customHeight="1">
      <c r="B293" s="164"/>
      <c r="C293" s="165" t="s">
        <v>338</v>
      </c>
      <c r="D293" s="165" t="s">
        <v>124</v>
      </c>
      <c r="E293" s="166" t="s">
        <v>339</v>
      </c>
      <c r="F293" s="167" t="s">
        <v>340</v>
      </c>
      <c r="G293" s="168" t="s">
        <v>127</v>
      </c>
      <c r="H293" s="169">
        <v>2070.254</v>
      </c>
      <c r="I293" s="170"/>
      <c r="J293" s="171">
        <f>ROUND(I293*H293,2)</f>
        <v>0</v>
      </c>
      <c r="K293" s="167" t="s">
        <v>128</v>
      </c>
      <c r="L293" s="36"/>
      <c r="M293" s="172" t="s">
        <v>22</v>
      </c>
      <c r="N293" s="173" t="s">
        <v>47</v>
      </c>
      <c r="O293" s="37"/>
      <c r="P293" s="174">
        <f>O293*H293</f>
        <v>0</v>
      </c>
      <c r="Q293" s="174">
        <v>0</v>
      </c>
      <c r="R293" s="174">
        <f>Q293*H293</f>
        <v>0</v>
      </c>
      <c r="S293" s="174">
        <v>0</v>
      </c>
      <c r="T293" s="175">
        <f>S293*H293</f>
        <v>0</v>
      </c>
      <c r="AR293" s="18" t="s">
        <v>129</v>
      </c>
      <c r="AT293" s="18" t="s">
        <v>124</v>
      </c>
      <c r="AU293" s="18" t="s">
        <v>84</v>
      </c>
      <c r="AY293" s="18" t="s">
        <v>121</v>
      </c>
      <c r="BE293" s="176">
        <f>IF(N293="základní",J293,0)</f>
        <v>0</v>
      </c>
      <c r="BF293" s="176">
        <f>IF(N293="snížená",J293,0)</f>
        <v>0</v>
      </c>
      <c r="BG293" s="176">
        <f>IF(N293="zákl. přenesená",J293,0)</f>
        <v>0</v>
      </c>
      <c r="BH293" s="176">
        <f>IF(N293="sníž. přenesená",J293,0)</f>
        <v>0</v>
      </c>
      <c r="BI293" s="176">
        <f>IF(N293="nulová",J293,0)</f>
        <v>0</v>
      </c>
      <c r="BJ293" s="18" t="s">
        <v>23</v>
      </c>
      <c r="BK293" s="176">
        <f>ROUND(I293*H293,2)</f>
        <v>0</v>
      </c>
      <c r="BL293" s="18" t="s">
        <v>129</v>
      </c>
      <c r="BM293" s="18" t="s">
        <v>341</v>
      </c>
    </row>
    <row r="294" spans="2:65" s="1" customFormat="1" ht="22.5" customHeight="1">
      <c r="B294" s="164"/>
      <c r="C294" s="165" t="s">
        <v>342</v>
      </c>
      <c r="D294" s="165" t="s">
        <v>124</v>
      </c>
      <c r="E294" s="166" t="s">
        <v>343</v>
      </c>
      <c r="F294" s="167" t="s">
        <v>344</v>
      </c>
      <c r="G294" s="168" t="s">
        <v>345</v>
      </c>
      <c r="H294" s="169">
        <v>14</v>
      </c>
      <c r="I294" s="170"/>
      <c r="J294" s="171">
        <f>ROUND(I294*H294,2)</f>
        <v>0</v>
      </c>
      <c r="K294" s="167" t="s">
        <v>128</v>
      </c>
      <c r="L294" s="36"/>
      <c r="M294" s="172" t="s">
        <v>22</v>
      </c>
      <c r="N294" s="173" t="s">
        <v>47</v>
      </c>
      <c r="O294" s="37"/>
      <c r="P294" s="174">
        <f>O294*H294</f>
        <v>0</v>
      </c>
      <c r="Q294" s="174">
        <v>0</v>
      </c>
      <c r="R294" s="174">
        <f>Q294*H294</f>
        <v>0</v>
      </c>
      <c r="S294" s="174">
        <v>0</v>
      </c>
      <c r="T294" s="175">
        <f>S294*H294</f>
        <v>0</v>
      </c>
      <c r="AR294" s="18" t="s">
        <v>129</v>
      </c>
      <c r="AT294" s="18" t="s">
        <v>124</v>
      </c>
      <c r="AU294" s="18" t="s">
        <v>84</v>
      </c>
      <c r="AY294" s="18" t="s">
        <v>121</v>
      </c>
      <c r="BE294" s="176">
        <f>IF(N294="základní",J294,0)</f>
        <v>0</v>
      </c>
      <c r="BF294" s="176">
        <f>IF(N294="snížená",J294,0)</f>
        <v>0</v>
      </c>
      <c r="BG294" s="176">
        <f>IF(N294="zákl. přenesená",J294,0)</f>
        <v>0</v>
      </c>
      <c r="BH294" s="176">
        <f>IF(N294="sníž. přenesená",J294,0)</f>
        <v>0</v>
      </c>
      <c r="BI294" s="176">
        <f>IF(N294="nulová",J294,0)</f>
        <v>0</v>
      </c>
      <c r="BJ294" s="18" t="s">
        <v>23</v>
      </c>
      <c r="BK294" s="176">
        <f>ROUND(I294*H294,2)</f>
        <v>0</v>
      </c>
      <c r="BL294" s="18" t="s">
        <v>129</v>
      </c>
      <c r="BM294" s="18" t="s">
        <v>346</v>
      </c>
    </row>
    <row r="295" spans="2:65" s="1" customFormat="1" ht="22.5" customHeight="1">
      <c r="B295" s="164"/>
      <c r="C295" s="165" t="s">
        <v>7</v>
      </c>
      <c r="D295" s="165" t="s">
        <v>124</v>
      </c>
      <c r="E295" s="166" t="s">
        <v>347</v>
      </c>
      <c r="F295" s="167" t="s">
        <v>348</v>
      </c>
      <c r="G295" s="168" t="s">
        <v>345</v>
      </c>
      <c r="H295" s="169">
        <v>1260</v>
      </c>
      <c r="I295" s="170"/>
      <c r="J295" s="171">
        <f>ROUND(I295*H295,2)</f>
        <v>0</v>
      </c>
      <c r="K295" s="167" t="s">
        <v>128</v>
      </c>
      <c r="L295" s="36"/>
      <c r="M295" s="172" t="s">
        <v>22</v>
      </c>
      <c r="N295" s="173" t="s">
        <v>47</v>
      </c>
      <c r="O295" s="37"/>
      <c r="P295" s="174">
        <f>O295*H295</f>
        <v>0</v>
      </c>
      <c r="Q295" s="174">
        <v>0</v>
      </c>
      <c r="R295" s="174">
        <f>Q295*H295</f>
        <v>0</v>
      </c>
      <c r="S295" s="174">
        <v>0</v>
      </c>
      <c r="T295" s="175">
        <f>S295*H295</f>
        <v>0</v>
      </c>
      <c r="AR295" s="18" t="s">
        <v>129</v>
      </c>
      <c r="AT295" s="18" t="s">
        <v>124</v>
      </c>
      <c r="AU295" s="18" t="s">
        <v>84</v>
      </c>
      <c r="AY295" s="18" t="s">
        <v>121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8" t="s">
        <v>23</v>
      </c>
      <c r="BK295" s="176">
        <f>ROUND(I295*H295,2)</f>
        <v>0</v>
      </c>
      <c r="BL295" s="18" t="s">
        <v>129</v>
      </c>
      <c r="BM295" s="18" t="s">
        <v>349</v>
      </c>
    </row>
    <row r="296" spans="2:51" s="11" customFormat="1" ht="22.5" customHeight="1">
      <c r="B296" s="177"/>
      <c r="D296" s="195" t="s">
        <v>131</v>
      </c>
      <c r="E296" s="204" t="s">
        <v>22</v>
      </c>
      <c r="F296" s="205" t="s">
        <v>350</v>
      </c>
      <c r="H296" s="206">
        <v>1260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131</v>
      </c>
      <c r="AU296" s="179" t="s">
        <v>84</v>
      </c>
      <c r="AV296" s="11" t="s">
        <v>84</v>
      </c>
      <c r="AW296" s="11" t="s">
        <v>40</v>
      </c>
      <c r="AX296" s="11" t="s">
        <v>23</v>
      </c>
      <c r="AY296" s="179" t="s">
        <v>121</v>
      </c>
    </row>
    <row r="297" spans="2:65" s="1" customFormat="1" ht="22.5" customHeight="1">
      <c r="B297" s="164"/>
      <c r="C297" s="165" t="s">
        <v>351</v>
      </c>
      <c r="D297" s="165" t="s">
        <v>124</v>
      </c>
      <c r="E297" s="166" t="s">
        <v>352</v>
      </c>
      <c r="F297" s="167" t="s">
        <v>353</v>
      </c>
      <c r="G297" s="168" t="s">
        <v>345</v>
      </c>
      <c r="H297" s="169">
        <v>14</v>
      </c>
      <c r="I297" s="170"/>
      <c r="J297" s="171">
        <f>ROUND(I297*H297,2)</f>
        <v>0</v>
      </c>
      <c r="K297" s="167" t="s">
        <v>128</v>
      </c>
      <c r="L297" s="36"/>
      <c r="M297" s="172" t="s">
        <v>22</v>
      </c>
      <c r="N297" s="173" t="s">
        <v>47</v>
      </c>
      <c r="O297" s="37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AR297" s="18" t="s">
        <v>129</v>
      </c>
      <c r="AT297" s="18" t="s">
        <v>124</v>
      </c>
      <c r="AU297" s="18" t="s">
        <v>84</v>
      </c>
      <c r="AY297" s="18" t="s">
        <v>121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8" t="s">
        <v>23</v>
      </c>
      <c r="BK297" s="176">
        <f>ROUND(I297*H297,2)</f>
        <v>0</v>
      </c>
      <c r="BL297" s="18" t="s">
        <v>129</v>
      </c>
      <c r="BM297" s="18" t="s">
        <v>354</v>
      </c>
    </row>
    <row r="298" spans="2:65" s="1" customFormat="1" ht="22.5" customHeight="1">
      <c r="B298" s="164"/>
      <c r="C298" s="165" t="s">
        <v>355</v>
      </c>
      <c r="D298" s="165" t="s">
        <v>124</v>
      </c>
      <c r="E298" s="166" t="s">
        <v>356</v>
      </c>
      <c r="F298" s="167" t="s">
        <v>357</v>
      </c>
      <c r="G298" s="168" t="s">
        <v>306</v>
      </c>
      <c r="H298" s="169">
        <v>1</v>
      </c>
      <c r="I298" s="170"/>
      <c r="J298" s="171">
        <f>ROUND(I298*H298,2)</f>
        <v>0</v>
      </c>
      <c r="K298" s="167" t="s">
        <v>22</v>
      </c>
      <c r="L298" s="36"/>
      <c r="M298" s="172" t="s">
        <v>22</v>
      </c>
      <c r="N298" s="173" t="s">
        <v>47</v>
      </c>
      <c r="O298" s="37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AR298" s="18" t="s">
        <v>129</v>
      </c>
      <c r="AT298" s="18" t="s">
        <v>124</v>
      </c>
      <c r="AU298" s="18" t="s">
        <v>84</v>
      </c>
      <c r="AY298" s="18" t="s">
        <v>121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8" t="s">
        <v>23</v>
      </c>
      <c r="BK298" s="176">
        <f>ROUND(I298*H298,2)</f>
        <v>0</v>
      </c>
      <c r="BL298" s="18" t="s">
        <v>129</v>
      </c>
      <c r="BM298" s="18" t="s">
        <v>358</v>
      </c>
    </row>
    <row r="299" spans="2:65" s="1" customFormat="1" ht="22.5" customHeight="1">
      <c r="B299" s="164"/>
      <c r="C299" s="165" t="s">
        <v>359</v>
      </c>
      <c r="D299" s="165" t="s">
        <v>124</v>
      </c>
      <c r="E299" s="166" t="s">
        <v>360</v>
      </c>
      <c r="F299" s="167" t="s">
        <v>361</v>
      </c>
      <c r="G299" s="168" t="s">
        <v>127</v>
      </c>
      <c r="H299" s="169">
        <v>200</v>
      </c>
      <c r="I299" s="170"/>
      <c r="J299" s="171">
        <f>ROUND(I299*H299,2)</f>
        <v>0</v>
      </c>
      <c r="K299" s="167" t="s">
        <v>22</v>
      </c>
      <c r="L299" s="36"/>
      <c r="M299" s="172" t="s">
        <v>22</v>
      </c>
      <c r="N299" s="173" t="s">
        <v>47</v>
      </c>
      <c r="O299" s="37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AR299" s="18" t="s">
        <v>129</v>
      </c>
      <c r="AT299" s="18" t="s">
        <v>124</v>
      </c>
      <c r="AU299" s="18" t="s">
        <v>84</v>
      </c>
      <c r="AY299" s="18" t="s">
        <v>121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8" t="s">
        <v>23</v>
      </c>
      <c r="BK299" s="176">
        <f>ROUND(I299*H299,2)</f>
        <v>0</v>
      </c>
      <c r="BL299" s="18" t="s">
        <v>129</v>
      </c>
      <c r="BM299" s="18" t="s">
        <v>362</v>
      </c>
    </row>
    <row r="300" spans="2:65" s="1" customFormat="1" ht="22.5" customHeight="1">
      <c r="B300" s="164"/>
      <c r="C300" s="165" t="s">
        <v>363</v>
      </c>
      <c r="D300" s="165" t="s">
        <v>124</v>
      </c>
      <c r="E300" s="166" t="s">
        <v>364</v>
      </c>
      <c r="F300" s="167" t="s">
        <v>365</v>
      </c>
      <c r="G300" s="168" t="s">
        <v>127</v>
      </c>
      <c r="H300" s="169">
        <v>360</v>
      </c>
      <c r="I300" s="170"/>
      <c r="J300" s="171">
        <f>ROUND(I300*H300,2)</f>
        <v>0</v>
      </c>
      <c r="K300" s="167" t="s">
        <v>22</v>
      </c>
      <c r="L300" s="36"/>
      <c r="M300" s="172" t="s">
        <v>22</v>
      </c>
      <c r="N300" s="173" t="s">
        <v>47</v>
      </c>
      <c r="O300" s="37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AR300" s="18" t="s">
        <v>129</v>
      </c>
      <c r="AT300" s="18" t="s">
        <v>124</v>
      </c>
      <c r="AU300" s="18" t="s">
        <v>84</v>
      </c>
      <c r="AY300" s="18" t="s">
        <v>121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8" t="s">
        <v>23</v>
      </c>
      <c r="BK300" s="176">
        <f>ROUND(I300*H300,2)</f>
        <v>0</v>
      </c>
      <c r="BL300" s="18" t="s">
        <v>129</v>
      </c>
      <c r="BM300" s="18" t="s">
        <v>366</v>
      </c>
    </row>
    <row r="301" spans="2:51" s="11" customFormat="1" ht="22.5" customHeight="1">
      <c r="B301" s="177"/>
      <c r="D301" s="178" t="s">
        <v>131</v>
      </c>
      <c r="E301" s="179" t="s">
        <v>22</v>
      </c>
      <c r="F301" s="180" t="s">
        <v>367</v>
      </c>
      <c r="H301" s="181">
        <v>225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131</v>
      </c>
      <c r="AU301" s="179" t="s">
        <v>84</v>
      </c>
      <c r="AV301" s="11" t="s">
        <v>84</v>
      </c>
      <c r="AW301" s="11" t="s">
        <v>40</v>
      </c>
      <c r="AX301" s="11" t="s">
        <v>76</v>
      </c>
      <c r="AY301" s="179" t="s">
        <v>121</v>
      </c>
    </row>
    <row r="302" spans="2:51" s="11" customFormat="1" ht="22.5" customHeight="1">
      <c r="B302" s="177"/>
      <c r="D302" s="178" t="s">
        <v>131</v>
      </c>
      <c r="E302" s="179" t="s">
        <v>22</v>
      </c>
      <c r="F302" s="180" t="s">
        <v>368</v>
      </c>
      <c r="H302" s="181">
        <v>135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131</v>
      </c>
      <c r="AU302" s="179" t="s">
        <v>84</v>
      </c>
      <c r="AV302" s="11" t="s">
        <v>84</v>
      </c>
      <c r="AW302" s="11" t="s">
        <v>40</v>
      </c>
      <c r="AX302" s="11" t="s">
        <v>76</v>
      </c>
      <c r="AY302" s="179" t="s">
        <v>121</v>
      </c>
    </row>
    <row r="303" spans="2:51" s="13" customFormat="1" ht="22.5" customHeight="1">
      <c r="B303" s="194"/>
      <c r="D303" s="195" t="s">
        <v>131</v>
      </c>
      <c r="E303" s="196" t="s">
        <v>22</v>
      </c>
      <c r="F303" s="197" t="s">
        <v>142</v>
      </c>
      <c r="H303" s="198">
        <v>360</v>
      </c>
      <c r="I303" s="199"/>
      <c r="L303" s="194"/>
      <c r="M303" s="200"/>
      <c r="N303" s="201"/>
      <c r="O303" s="201"/>
      <c r="P303" s="201"/>
      <c r="Q303" s="201"/>
      <c r="R303" s="201"/>
      <c r="S303" s="201"/>
      <c r="T303" s="202"/>
      <c r="AT303" s="203" t="s">
        <v>131</v>
      </c>
      <c r="AU303" s="203" t="s">
        <v>84</v>
      </c>
      <c r="AV303" s="13" t="s">
        <v>129</v>
      </c>
      <c r="AW303" s="13" t="s">
        <v>40</v>
      </c>
      <c r="AX303" s="13" t="s">
        <v>23</v>
      </c>
      <c r="AY303" s="203" t="s">
        <v>121</v>
      </c>
    </row>
    <row r="304" spans="2:65" s="1" customFormat="1" ht="31.5" customHeight="1">
      <c r="B304" s="164"/>
      <c r="C304" s="165" t="s">
        <v>369</v>
      </c>
      <c r="D304" s="165" t="s">
        <v>124</v>
      </c>
      <c r="E304" s="166" t="s">
        <v>370</v>
      </c>
      <c r="F304" s="167" t="s">
        <v>371</v>
      </c>
      <c r="G304" s="168" t="s">
        <v>127</v>
      </c>
      <c r="H304" s="169">
        <v>2074.627</v>
      </c>
      <c r="I304" s="170"/>
      <c r="J304" s="171">
        <f>ROUND(I304*H304,2)</f>
        <v>0</v>
      </c>
      <c r="K304" s="167" t="s">
        <v>128</v>
      </c>
      <c r="L304" s="36"/>
      <c r="M304" s="172" t="s">
        <v>22</v>
      </c>
      <c r="N304" s="173" t="s">
        <v>47</v>
      </c>
      <c r="O304" s="37"/>
      <c r="P304" s="174">
        <f>O304*H304</f>
        <v>0</v>
      </c>
      <c r="Q304" s="174">
        <v>0</v>
      </c>
      <c r="R304" s="174">
        <f>Q304*H304</f>
        <v>0</v>
      </c>
      <c r="S304" s="174">
        <v>0.037</v>
      </c>
      <c r="T304" s="175">
        <f>S304*H304</f>
        <v>76.76119899999999</v>
      </c>
      <c r="AR304" s="18" t="s">
        <v>129</v>
      </c>
      <c r="AT304" s="18" t="s">
        <v>124</v>
      </c>
      <c r="AU304" s="18" t="s">
        <v>84</v>
      </c>
      <c r="AY304" s="18" t="s">
        <v>121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8" t="s">
        <v>23</v>
      </c>
      <c r="BK304" s="176">
        <f>ROUND(I304*H304,2)</f>
        <v>0</v>
      </c>
      <c r="BL304" s="18" t="s">
        <v>129</v>
      </c>
      <c r="BM304" s="18" t="s">
        <v>372</v>
      </c>
    </row>
    <row r="305" spans="2:51" s="11" customFormat="1" ht="22.5" customHeight="1">
      <c r="B305" s="177"/>
      <c r="D305" s="195" t="s">
        <v>131</v>
      </c>
      <c r="E305" s="204" t="s">
        <v>22</v>
      </c>
      <c r="F305" s="205" t="s">
        <v>373</v>
      </c>
      <c r="H305" s="206">
        <v>2074.627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131</v>
      </c>
      <c r="AU305" s="179" t="s">
        <v>84</v>
      </c>
      <c r="AV305" s="11" t="s">
        <v>84</v>
      </c>
      <c r="AW305" s="11" t="s">
        <v>40</v>
      </c>
      <c r="AX305" s="11" t="s">
        <v>23</v>
      </c>
      <c r="AY305" s="179" t="s">
        <v>121</v>
      </c>
    </row>
    <row r="306" spans="2:65" s="1" customFormat="1" ht="22.5" customHeight="1">
      <c r="B306" s="164"/>
      <c r="C306" s="165" t="s">
        <v>374</v>
      </c>
      <c r="D306" s="165" t="s">
        <v>124</v>
      </c>
      <c r="E306" s="166" t="s">
        <v>375</v>
      </c>
      <c r="F306" s="167" t="s">
        <v>376</v>
      </c>
      <c r="G306" s="168" t="s">
        <v>127</v>
      </c>
      <c r="H306" s="169">
        <v>207.463</v>
      </c>
      <c r="I306" s="170"/>
      <c r="J306" s="171">
        <f>ROUND(I306*H306,2)</f>
        <v>0</v>
      </c>
      <c r="K306" s="167" t="s">
        <v>22</v>
      </c>
      <c r="L306" s="36"/>
      <c r="M306" s="172" t="s">
        <v>22</v>
      </c>
      <c r="N306" s="173" t="s">
        <v>47</v>
      </c>
      <c r="O306" s="37"/>
      <c r="P306" s="174">
        <f>O306*H306</f>
        <v>0</v>
      </c>
      <c r="Q306" s="174">
        <v>0</v>
      </c>
      <c r="R306" s="174">
        <f>Q306*H306</f>
        <v>0</v>
      </c>
      <c r="S306" s="174">
        <v>0.183</v>
      </c>
      <c r="T306" s="175">
        <f>S306*H306</f>
        <v>37.965728999999996</v>
      </c>
      <c r="AR306" s="18" t="s">
        <v>129</v>
      </c>
      <c r="AT306" s="18" t="s">
        <v>124</v>
      </c>
      <c r="AU306" s="18" t="s">
        <v>84</v>
      </c>
      <c r="AY306" s="18" t="s">
        <v>121</v>
      </c>
      <c r="BE306" s="176">
        <f>IF(N306="základní",J306,0)</f>
        <v>0</v>
      </c>
      <c r="BF306" s="176">
        <f>IF(N306="snížená",J306,0)</f>
        <v>0</v>
      </c>
      <c r="BG306" s="176">
        <f>IF(N306="zákl. přenesená",J306,0)</f>
        <v>0</v>
      </c>
      <c r="BH306" s="176">
        <f>IF(N306="sníž. přenesená",J306,0)</f>
        <v>0</v>
      </c>
      <c r="BI306" s="176">
        <f>IF(N306="nulová",J306,0)</f>
        <v>0</v>
      </c>
      <c r="BJ306" s="18" t="s">
        <v>23</v>
      </c>
      <c r="BK306" s="176">
        <f>ROUND(I306*H306,2)</f>
        <v>0</v>
      </c>
      <c r="BL306" s="18" t="s">
        <v>129</v>
      </c>
      <c r="BM306" s="18" t="s">
        <v>377</v>
      </c>
    </row>
    <row r="307" spans="2:51" s="11" customFormat="1" ht="22.5" customHeight="1">
      <c r="B307" s="177"/>
      <c r="D307" s="178" t="s">
        <v>131</v>
      </c>
      <c r="E307" s="179" t="s">
        <v>22</v>
      </c>
      <c r="F307" s="180" t="s">
        <v>132</v>
      </c>
      <c r="H307" s="181">
        <v>207.463</v>
      </c>
      <c r="I307" s="182"/>
      <c r="L307" s="177"/>
      <c r="M307" s="183"/>
      <c r="N307" s="184"/>
      <c r="O307" s="184"/>
      <c r="P307" s="184"/>
      <c r="Q307" s="184"/>
      <c r="R307" s="184"/>
      <c r="S307" s="184"/>
      <c r="T307" s="185"/>
      <c r="AT307" s="179" t="s">
        <v>131</v>
      </c>
      <c r="AU307" s="179" t="s">
        <v>84</v>
      </c>
      <c r="AV307" s="11" t="s">
        <v>84</v>
      </c>
      <c r="AW307" s="11" t="s">
        <v>40</v>
      </c>
      <c r="AX307" s="11" t="s">
        <v>23</v>
      </c>
      <c r="AY307" s="179" t="s">
        <v>121</v>
      </c>
    </row>
    <row r="308" spans="2:63" s="10" customFormat="1" ht="29.25" customHeight="1">
      <c r="B308" s="150"/>
      <c r="D308" s="161" t="s">
        <v>75</v>
      </c>
      <c r="E308" s="162" t="s">
        <v>378</v>
      </c>
      <c r="F308" s="162" t="s">
        <v>379</v>
      </c>
      <c r="I308" s="153"/>
      <c r="J308" s="163">
        <f>BK308</f>
        <v>0</v>
      </c>
      <c r="L308" s="150"/>
      <c r="M308" s="155"/>
      <c r="N308" s="156"/>
      <c r="O308" s="156"/>
      <c r="P308" s="157">
        <f>SUM(P309:P313)</f>
        <v>0</v>
      </c>
      <c r="Q308" s="156"/>
      <c r="R308" s="157">
        <f>SUM(R309:R313)</f>
        <v>0</v>
      </c>
      <c r="S308" s="156"/>
      <c r="T308" s="158">
        <f>SUM(T309:T313)</f>
        <v>0</v>
      </c>
      <c r="AR308" s="151" t="s">
        <v>23</v>
      </c>
      <c r="AT308" s="159" t="s">
        <v>75</v>
      </c>
      <c r="AU308" s="159" t="s">
        <v>23</v>
      </c>
      <c r="AY308" s="151" t="s">
        <v>121</v>
      </c>
      <c r="BK308" s="160">
        <f>SUM(BK309:BK313)</f>
        <v>0</v>
      </c>
    </row>
    <row r="309" spans="2:65" s="1" customFormat="1" ht="31.5" customHeight="1">
      <c r="B309" s="164"/>
      <c r="C309" s="165" t="s">
        <v>380</v>
      </c>
      <c r="D309" s="165" t="s">
        <v>124</v>
      </c>
      <c r="E309" s="166" t="s">
        <v>381</v>
      </c>
      <c r="F309" s="167" t="s">
        <v>382</v>
      </c>
      <c r="G309" s="168" t="s">
        <v>383</v>
      </c>
      <c r="H309" s="169">
        <v>115.986</v>
      </c>
      <c r="I309" s="170"/>
      <c r="J309" s="171">
        <f>ROUND(I309*H309,2)</f>
        <v>0</v>
      </c>
      <c r="K309" s="167" t="s">
        <v>128</v>
      </c>
      <c r="L309" s="36"/>
      <c r="M309" s="172" t="s">
        <v>22</v>
      </c>
      <c r="N309" s="173" t="s">
        <v>47</v>
      </c>
      <c r="O309" s="37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AR309" s="18" t="s">
        <v>129</v>
      </c>
      <c r="AT309" s="18" t="s">
        <v>124</v>
      </c>
      <c r="AU309" s="18" t="s">
        <v>84</v>
      </c>
      <c r="AY309" s="18" t="s">
        <v>121</v>
      </c>
      <c r="BE309" s="176">
        <f>IF(N309="základní",J309,0)</f>
        <v>0</v>
      </c>
      <c r="BF309" s="176">
        <f>IF(N309="snížená",J309,0)</f>
        <v>0</v>
      </c>
      <c r="BG309" s="176">
        <f>IF(N309="zákl. přenesená",J309,0)</f>
        <v>0</v>
      </c>
      <c r="BH309" s="176">
        <f>IF(N309="sníž. přenesená",J309,0)</f>
        <v>0</v>
      </c>
      <c r="BI309" s="176">
        <f>IF(N309="nulová",J309,0)</f>
        <v>0</v>
      </c>
      <c r="BJ309" s="18" t="s">
        <v>23</v>
      </c>
      <c r="BK309" s="176">
        <f>ROUND(I309*H309,2)</f>
        <v>0</v>
      </c>
      <c r="BL309" s="18" t="s">
        <v>129</v>
      </c>
      <c r="BM309" s="18" t="s">
        <v>384</v>
      </c>
    </row>
    <row r="310" spans="2:65" s="1" customFormat="1" ht="22.5" customHeight="1">
      <c r="B310" s="164"/>
      <c r="C310" s="165" t="s">
        <v>385</v>
      </c>
      <c r="D310" s="165" t="s">
        <v>124</v>
      </c>
      <c r="E310" s="166" t="s">
        <v>386</v>
      </c>
      <c r="F310" s="167" t="s">
        <v>387</v>
      </c>
      <c r="G310" s="168" t="s">
        <v>383</v>
      </c>
      <c r="H310" s="169">
        <v>115.986</v>
      </c>
      <c r="I310" s="170"/>
      <c r="J310" s="171">
        <f>ROUND(I310*H310,2)</f>
        <v>0</v>
      </c>
      <c r="K310" s="167" t="s">
        <v>128</v>
      </c>
      <c r="L310" s="36"/>
      <c r="M310" s="172" t="s">
        <v>22</v>
      </c>
      <c r="N310" s="173" t="s">
        <v>47</v>
      </c>
      <c r="O310" s="37"/>
      <c r="P310" s="174">
        <f>O310*H310</f>
        <v>0</v>
      </c>
      <c r="Q310" s="174">
        <v>0</v>
      </c>
      <c r="R310" s="174">
        <f>Q310*H310</f>
        <v>0</v>
      </c>
      <c r="S310" s="174">
        <v>0</v>
      </c>
      <c r="T310" s="175">
        <f>S310*H310</f>
        <v>0</v>
      </c>
      <c r="AR310" s="18" t="s">
        <v>129</v>
      </c>
      <c r="AT310" s="18" t="s">
        <v>124</v>
      </c>
      <c r="AU310" s="18" t="s">
        <v>84</v>
      </c>
      <c r="AY310" s="18" t="s">
        <v>121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8" t="s">
        <v>23</v>
      </c>
      <c r="BK310" s="176">
        <f>ROUND(I310*H310,2)</f>
        <v>0</v>
      </c>
      <c r="BL310" s="18" t="s">
        <v>129</v>
      </c>
      <c r="BM310" s="18" t="s">
        <v>388</v>
      </c>
    </row>
    <row r="311" spans="2:65" s="1" customFormat="1" ht="22.5" customHeight="1">
      <c r="B311" s="164"/>
      <c r="C311" s="165" t="s">
        <v>389</v>
      </c>
      <c r="D311" s="165" t="s">
        <v>124</v>
      </c>
      <c r="E311" s="166" t="s">
        <v>390</v>
      </c>
      <c r="F311" s="167" t="s">
        <v>391</v>
      </c>
      <c r="G311" s="168" t="s">
        <v>383</v>
      </c>
      <c r="H311" s="169">
        <v>2203.734</v>
      </c>
      <c r="I311" s="170"/>
      <c r="J311" s="171">
        <f>ROUND(I311*H311,2)</f>
        <v>0</v>
      </c>
      <c r="K311" s="167" t="s">
        <v>128</v>
      </c>
      <c r="L311" s="36"/>
      <c r="M311" s="172" t="s">
        <v>22</v>
      </c>
      <c r="N311" s="173" t="s">
        <v>47</v>
      </c>
      <c r="O311" s="37"/>
      <c r="P311" s="174">
        <f>O311*H311</f>
        <v>0</v>
      </c>
      <c r="Q311" s="174">
        <v>0</v>
      </c>
      <c r="R311" s="174">
        <f>Q311*H311</f>
        <v>0</v>
      </c>
      <c r="S311" s="174">
        <v>0</v>
      </c>
      <c r="T311" s="175">
        <f>S311*H311</f>
        <v>0</v>
      </c>
      <c r="AR311" s="18" t="s">
        <v>129</v>
      </c>
      <c r="AT311" s="18" t="s">
        <v>124</v>
      </c>
      <c r="AU311" s="18" t="s">
        <v>84</v>
      </c>
      <c r="AY311" s="18" t="s">
        <v>121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8" t="s">
        <v>23</v>
      </c>
      <c r="BK311" s="176">
        <f>ROUND(I311*H311,2)</f>
        <v>0</v>
      </c>
      <c r="BL311" s="18" t="s">
        <v>129</v>
      </c>
      <c r="BM311" s="18" t="s">
        <v>392</v>
      </c>
    </row>
    <row r="312" spans="2:51" s="11" customFormat="1" ht="22.5" customHeight="1">
      <c r="B312" s="177"/>
      <c r="D312" s="195" t="s">
        <v>131</v>
      </c>
      <c r="F312" s="205" t="s">
        <v>393</v>
      </c>
      <c r="H312" s="206">
        <v>2203.734</v>
      </c>
      <c r="I312" s="182"/>
      <c r="L312" s="177"/>
      <c r="M312" s="183"/>
      <c r="N312" s="184"/>
      <c r="O312" s="184"/>
      <c r="P312" s="184"/>
      <c r="Q312" s="184"/>
      <c r="R312" s="184"/>
      <c r="S312" s="184"/>
      <c r="T312" s="185"/>
      <c r="AT312" s="179" t="s">
        <v>131</v>
      </c>
      <c r="AU312" s="179" t="s">
        <v>84</v>
      </c>
      <c r="AV312" s="11" t="s">
        <v>84</v>
      </c>
      <c r="AW312" s="11" t="s">
        <v>4</v>
      </c>
      <c r="AX312" s="11" t="s">
        <v>23</v>
      </c>
      <c r="AY312" s="179" t="s">
        <v>121</v>
      </c>
    </row>
    <row r="313" spans="2:65" s="1" customFormat="1" ht="22.5" customHeight="1">
      <c r="B313" s="164"/>
      <c r="C313" s="165" t="s">
        <v>394</v>
      </c>
      <c r="D313" s="165" t="s">
        <v>124</v>
      </c>
      <c r="E313" s="166" t="s">
        <v>395</v>
      </c>
      <c r="F313" s="167" t="s">
        <v>396</v>
      </c>
      <c r="G313" s="168" t="s">
        <v>383</v>
      </c>
      <c r="H313" s="169">
        <v>115.986</v>
      </c>
      <c r="I313" s="170"/>
      <c r="J313" s="171">
        <f>ROUND(I313*H313,2)</f>
        <v>0</v>
      </c>
      <c r="K313" s="167" t="s">
        <v>22</v>
      </c>
      <c r="L313" s="36"/>
      <c r="M313" s="172" t="s">
        <v>22</v>
      </c>
      <c r="N313" s="173" t="s">
        <v>47</v>
      </c>
      <c r="O313" s="37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AR313" s="18" t="s">
        <v>129</v>
      </c>
      <c r="AT313" s="18" t="s">
        <v>124</v>
      </c>
      <c r="AU313" s="18" t="s">
        <v>84</v>
      </c>
      <c r="AY313" s="18" t="s">
        <v>121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8" t="s">
        <v>23</v>
      </c>
      <c r="BK313" s="176">
        <f>ROUND(I313*H313,2)</f>
        <v>0</v>
      </c>
      <c r="BL313" s="18" t="s">
        <v>129</v>
      </c>
      <c r="BM313" s="18" t="s">
        <v>397</v>
      </c>
    </row>
    <row r="314" spans="2:63" s="10" customFormat="1" ht="29.25" customHeight="1">
      <c r="B314" s="150"/>
      <c r="D314" s="161" t="s">
        <v>75</v>
      </c>
      <c r="E314" s="162" t="s">
        <v>398</v>
      </c>
      <c r="F314" s="162" t="s">
        <v>399</v>
      </c>
      <c r="I314" s="153"/>
      <c r="J314" s="163">
        <f>BK314</f>
        <v>0</v>
      </c>
      <c r="L314" s="150"/>
      <c r="M314" s="155"/>
      <c r="N314" s="156"/>
      <c r="O314" s="156"/>
      <c r="P314" s="157">
        <f>P315</f>
        <v>0</v>
      </c>
      <c r="Q314" s="156"/>
      <c r="R314" s="157">
        <f>R315</f>
        <v>0</v>
      </c>
      <c r="S314" s="156"/>
      <c r="T314" s="158">
        <f>T315</f>
        <v>0</v>
      </c>
      <c r="AR314" s="151" t="s">
        <v>23</v>
      </c>
      <c r="AT314" s="159" t="s">
        <v>75</v>
      </c>
      <c r="AU314" s="159" t="s">
        <v>23</v>
      </c>
      <c r="AY314" s="151" t="s">
        <v>121</v>
      </c>
      <c r="BK314" s="160">
        <f>BK315</f>
        <v>0</v>
      </c>
    </row>
    <row r="315" spans="2:65" s="1" customFormat="1" ht="22.5" customHeight="1">
      <c r="B315" s="164"/>
      <c r="C315" s="165" t="s">
        <v>400</v>
      </c>
      <c r="D315" s="165" t="s">
        <v>124</v>
      </c>
      <c r="E315" s="166" t="s">
        <v>401</v>
      </c>
      <c r="F315" s="167" t="s">
        <v>402</v>
      </c>
      <c r="G315" s="168" t="s">
        <v>383</v>
      </c>
      <c r="H315" s="169">
        <v>73.886</v>
      </c>
      <c r="I315" s="170"/>
      <c r="J315" s="171">
        <f>ROUND(I315*H315,2)</f>
        <v>0</v>
      </c>
      <c r="K315" s="167" t="s">
        <v>128</v>
      </c>
      <c r="L315" s="36"/>
      <c r="M315" s="172" t="s">
        <v>22</v>
      </c>
      <c r="N315" s="173" t="s">
        <v>47</v>
      </c>
      <c r="O315" s="37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AR315" s="18" t="s">
        <v>129</v>
      </c>
      <c r="AT315" s="18" t="s">
        <v>124</v>
      </c>
      <c r="AU315" s="18" t="s">
        <v>84</v>
      </c>
      <c r="AY315" s="18" t="s">
        <v>121</v>
      </c>
      <c r="BE315" s="176">
        <f>IF(N315="základní",J315,0)</f>
        <v>0</v>
      </c>
      <c r="BF315" s="176">
        <f>IF(N315="snížená",J315,0)</f>
        <v>0</v>
      </c>
      <c r="BG315" s="176">
        <f>IF(N315="zákl. přenesená",J315,0)</f>
        <v>0</v>
      </c>
      <c r="BH315" s="176">
        <f>IF(N315="sníž. přenesená",J315,0)</f>
        <v>0</v>
      </c>
      <c r="BI315" s="176">
        <f>IF(N315="nulová",J315,0)</f>
        <v>0</v>
      </c>
      <c r="BJ315" s="18" t="s">
        <v>23</v>
      </c>
      <c r="BK315" s="176">
        <f>ROUND(I315*H315,2)</f>
        <v>0</v>
      </c>
      <c r="BL315" s="18" t="s">
        <v>129</v>
      </c>
      <c r="BM315" s="18" t="s">
        <v>403</v>
      </c>
    </row>
    <row r="316" spans="2:63" s="10" customFormat="1" ht="36.75" customHeight="1">
      <c r="B316" s="150"/>
      <c r="D316" s="151" t="s">
        <v>75</v>
      </c>
      <c r="E316" s="152" t="s">
        <v>404</v>
      </c>
      <c r="F316" s="152" t="s">
        <v>405</v>
      </c>
      <c r="I316" s="153"/>
      <c r="J316" s="154">
        <f>BK316</f>
        <v>0</v>
      </c>
      <c r="L316" s="150"/>
      <c r="M316" s="155"/>
      <c r="N316" s="156"/>
      <c r="O316" s="156"/>
      <c r="P316" s="157">
        <f>P317+P319+P326+P402+P404+P412</f>
        <v>0</v>
      </c>
      <c r="Q316" s="156"/>
      <c r="R316" s="157">
        <f>R317+R319+R326+R402+R404+R412</f>
        <v>3.6710809700000007</v>
      </c>
      <c r="S316" s="156"/>
      <c r="T316" s="158">
        <f>T317+T319+T326+T402+T404+T412</f>
        <v>1.252596</v>
      </c>
      <c r="AR316" s="151" t="s">
        <v>84</v>
      </c>
      <c r="AT316" s="159" t="s">
        <v>75</v>
      </c>
      <c r="AU316" s="159" t="s">
        <v>76</v>
      </c>
      <c r="AY316" s="151" t="s">
        <v>121</v>
      </c>
      <c r="BK316" s="160">
        <f>BK317+BK319+BK326+BK402+BK404+BK412</f>
        <v>0</v>
      </c>
    </row>
    <row r="317" spans="2:63" s="10" customFormat="1" ht="19.5" customHeight="1">
      <c r="B317" s="150"/>
      <c r="D317" s="161" t="s">
        <v>75</v>
      </c>
      <c r="E317" s="162" t="s">
        <v>406</v>
      </c>
      <c r="F317" s="162" t="s">
        <v>407</v>
      </c>
      <c r="I317" s="153"/>
      <c r="J317" s="163">
        <f>BK317</f>
        <v>0</v>
      </c>
      <c r="L317" s="150"/>
      <c r="M317" s="155"/>
      <c r="N317" s="156"/>
      <c r="O317" s="156"/>
      <c r="P317" s="157">
        <f>P318</f>
        <v>0</v>
      </c>
      <c r="Q317" s="156"/>
      <c r="R317" s="157">
        <f>R318</f>
        <v>0</v>
      </c>
      <c r="S317" s="156"/>
      <c r="T317" s="158">
        <f>T318</f>
        <v>0</v>
      </c>
      <c r="AR317" s="151" t="s">
        <v>84</v>
      </c>
      <c r="AT317" s="159" t="s">
        <v>75</v>
      </c>
      <c r="AU317" s="159" t="s">
        <v>23</v>
      </c>
      <c r="AY317" s="151" t="s">
        <v>121</v>
      </c>
      <c r="BK317" s="160">
        <f>BK318</f>
        <v>0</v>
      </c>
    </row>
    <row r="318" spans="2:65" s="1" customFormat="1" ht="31.5" customHeight="1">
      <c r="B318" s="164"/>
      <c r="C318" s="165" t="s">
        <v>408</v>
      </c>
      <c r="D318" s="165" t="s">
        <v>124</v>
      </c>
      <c r="E318" s="166" t="s">
        <v>409</v>
      </c>
      <c r="F318" s="167" t="s">
        <v>410</v>
      </c>
      <c r="G318" s="168" t="s">
        <v>296</v>
      </c>
      <c r="H318" s="169">
        <v>6</v>
      </c>
      <c r="I318" s="170"/>
      <c r="J318" s="171">
        <f>ROUND(I318*H318,2)</f>
        <v>0</v>
      </c>
      <c r="K318" s="167" t="s">
        <v>22</v>
      </c>
      <c r="L318" s="36"/>
      <c r="M318" s="172" t="s">
        <v>22</v>
      </c>
      <c r="N318" s="173" t="s">
        <v>47</v>
      </c>
      <c r="O318" s="37"/>
      <c r="P318" s="174">
        <f>O318*H318</f>
        <v>0</v>
      </c>
      <c r="Q318" s="174">
        <v>0</v>
      </c>
      <c r="R318" s="174">
        <f>Q318*H318</f>
        <v>0</v>
      </c>
      <c r="S318" s="174">
        <v>0</v>
      </c>
      <c r="T318" s="175">
        <f>S318*H318</f>
        <v>0</v>
      </c>
      <c r="AR318" s="18" t="s">
        <v>325</v>
      </c>
      <c r="AT318" s="18" t="s">
        <v>124</v>
      </c>
      <c r="AU318" s="18" t="s">
        <v>84</v>
      </c>
      <c r="AY318" s="18" t="s">
        <v>121</v>
      </c>
      <c r="BE318" s="176">
        <f>IF(N318="základní",J318,0)</f>
        <v>0</v>
      </c>
      <c r="BF318" s="176">
        <f>IF(N318="snížená",J318,0)</f>
        <v>0</v>
      </c>
      <c r="BG318" s="176">
        <f>IF(N318="zákl. přenesená",J318,0)</f>
        <v>0</v>
      </c>
      <c r="BH318" s="176">
        <f>IF(N318="sníž. přenesená",J318,0)</f>
        <v>0</v>
      </c>
      <c r="BI318" s="176">
        <f>IF(N318="nulová",J318,0)</f>
        <v>0</v>
      </c>
      <c r="BJ318" s="18" t="s">
        <v>23</v>
      </c>
      <c r="BK318" s="176">
        <f>ROUND(I318*H318,2)</f>
        <v>0</v>
      </c>
      <c r="BL318" s="18" t="s">
        <v>325</v>
      </c>
      <c r="BM318" s="18" t="s">
        <v>411</v>
      </c>
    </row>
    <row r="319" spans="2:63" s="10" customFormat="1" ht="29.25" customHeight="1">
      <c r="B319" s="150"/>
      <c r="D319" s="161" t="s">
        <v>75</v>
      </c>
      <c r="E319" s="162" t="s">
        <v>412</v>
      </c>
      <c r="F319" s="162" t="s">
        <v>413</v>
      </c>
      <c r="I319" s="153"/>
      <c r="J319" s="163">
        <f>BK319</f>
        <v>0</v>
      </c>
      <c r="L319" s="150"/>
      <c r="M319" s="155"/>
      <c r="N319" s="156"/>
      <c r="O319" s="156"/>
      <c r="P319" s="157">
        <f>SUM(P320:P325)</f>
        <v>0</v>
      </c>
      <c r="Q319" s="156"/>
      <c r="R319" s="157">
        <f>SUM(R320:R325)</f>
        <v>0.00328</v>
      </c>
      <c r="S319" s="156"/>
      <c r="T319" s="158">
        <f>SUM(T320:T325)</f>
        <v>0</v>
      </c>
      <c r="AR319" s="151" t="s">
        <v>84</v>
      </c>
      <c r="AT319" s="159" t="s">
        <v>75</v>
      </c>
      <c r="AU319" s="159" t="s">
        <v>23</v>
      </c>
      <c r="AY319" s="151" t="s">
        <v>121</v>
      </c>
      <c r="BK319" s="160">
        <f>SUM(BK320:BK325)</f>
        <v>0</v>
      </c>
    </row>
    <row r="320" spans="2:65" s="1" customFormat="1" ht="22.5" customHeight="1">
      <c r="B320" s="164"/>
      <c r="C320" s="165" t="s">
        <v>414</v>
      </c>
      <c r="D320" s="165" t="s">
        <v>124</v>
      </c>
      <c r="E320" s="166" t="s">
        <v>415</v>
      </c>
      <c r="F320" s="167" t="s">
        <v>416</v>
      </c>
      <c r="G320" s="168" t="s">
        <v>296</v>
      </c>
      <c r="H320" s="169">
        <v>2</v>
      </c>
      <c r="I320" s="170"/>
      <c r="J320" s="171">
        <f aca="true" t="shared" si="0" ref="J320:J325">ROUND(I320*H320,2)</f>
        <v>0</v>
      </c>
      <c r="K320" s="167" t="s">
        <v>128</v>
      </c>
      <c r="L320" s="36"/>
      <c r="M320" s="172" t="s">
        <v>22</v>
      </c>
      <c r="N320" s="173" t="s">
        <v>47</v>
      </c>
      <c r="O320" s="37"/>
      <c r="P320" s="174">
        <f aca="true" t="shared" si="1" ref="P320:P325">O320*H320</f>
        <v>0</v>
      </c>
      <c r="Q320" s="174">
        <v>0</v>
      </c>
      <c r="R320" s="174">
        <f aca="true" t="shared" si="2" ref="R320:R325">Q320*H320</f>
        <v>0</v>
      </c>
      <c r="S320" s="174">
        <v>0</v>
      </c>
      <c r="T320" s="175">
        <f aca="true" t="shared" si="3" ref="T320:T325">S320*H320</f>
        <v>0</v>
      </c>
      <c r="AR320" s="18" t="s">
        <v>325</v>
      </c>
      <c r="AT320" s="18" t="s">
        <v>124</v>
      </c>
      <c r="AU320" s="18" t="s">
        <v>84</v>
      </c>
      <c r="AY320" s="18" t="s">
        <v>121</v>
      </c>
      <c r="BE320" s="176">
        <f aca="true" t="shared" si="4" ref="BE320:BE325">IF(N320="základní",J320,0)</f>
        <v>0</v>
      </c>
      <c r="BF320" s="176">
        <f aca="true" t="shared" si="5" ref="BF320:BF325">IF(N320="snížená",J320,0)</f>
        <v>0</v>
      </c>
      <c r="BG320" s="176">
        <f aca="true" t="shared" si="6" ref="BG320:BG325">IF(N320="zákl. přenesená",J320,0)</f>
        <v>0</v>
      </c>
      <c r="BH320" s="176">
        <f aca="true" t="shared" si="7" ref="BH320:BH325">IF(N320="sníž. přenesená",J320,0)</f>
        <v>0</v>
      </c>
      <c r="BI320" s="176">
        <f aca="true" t="shared" si="8" ref="BI320:BI325">IF(N320="nulová",J320,0)</f>
        <v>0</v>
      </c>
      <c r="BJ320" s="18" t="s">
        <v>23</v>
      </c>
      <c r="BK320" s="176">
        <f aca="true" t="shared" si="9" ref="BK320:BK325">ROUND(I320*H320,2)</f>
        <v>0</v>
      </c>
      <c r="BL320" s="18" t="s">
        <v>325</v>
      </c>
      <c r="BM320" s="18" t="s">
        <v>417</v>
      </c>
    </row>
    <row r="321" spans="2:65" s="1" customFormat="1" ht="22.5" customHeight="1">
      <c r="B321" s="164"/>
      <c r="C321" s="215" t="s">
        <v>418</v>
      </c>
      <c r="D321" s="215" t="s">
        <v>419</v>
      </c>
      <c r="E321" s="216" t="s">
        <v>420</v>
      </c>
      <c r="F321" s="217" t="s">
        <v>421</v>
      </c>
      <c r="G321" s="218" t="s">
        <v>296</v>
      </c>
      <c r="H321" s="219">
        <v>2</v>
      </c>
      <c r="I321" s="220"/>
      <c r="J321" s="221">
        <f t="shared" si="0"/>
        <v>0</v>
      </c>
      <c r="K321" s="217" t="s">
        <v>22</v>
      </c>
      <c r="L321" s="222"/>
      <c r="M321" s="223" t="s">
        <v>22</v>
      </c>
      <c r="N321" s="224" t="s">
        <v>47</v>
      </c>
      <c r="O321" s="37"/>
      <c r="P321" s="174">
        <f t="shared" si="1"/>
        <v>0</v>
      </c>
      <c r="Q321" s="174">
        <v>0.00164</v>
      </c>
      <c r="R321" s="174">
        <f t="shared" si="2"/>
        <v>0.00328</v>
      </c>
      <c r="S321" s="174">
        <v>0</v>
      </c>
      <c r="T321" s="175">
        <f t="shared" si="3"/>
        <v>0</v>
      </c>
      <c r="AR321" s="18" t="s">
        <v>400</v>
      </c>
      <c r="AT321" s="18" t="s">
        <v>419</v>
      </c>
      <c r="AU321" s="18" t="s">
        <v>84</v>
      </c>
      <c r="AY321" s="18" t="s">
        <v>121</v>
      </c>
      <c r="BE321" s="176">
        <f t="shared" si="4"/>
        <v>0</v>
      </c>
      <c r="BF321" s="176">
        <f t="shared" si="5"/>
        <v>0</v>
      </c>
      <c r="BG321" s="176">
        <f t="shared" si="6"/>
        <v>0</v>
      </c>
      <c r="BH321" s="176">
        <f t="shared" si="7"/>
        <v>0</v>
      </c>
      <c r="BI321" s="176">
        <f t="shared" si="8"/>
        <v>0</v>
      </c>
      <c r="BJ321" s="18" t="s">
        <v>23</v>
      </c>
      <c r="BK321" s="176">
        <f t="shared" si="9"/>
        <v>0</v>
      </c>
      <c r="BL321" s="18" t="s">
        <v>325</v>
      </c>
      <c r="BM321" s="18" t="s">
        <v>422</v>
      </c>
    </row>
    <row r="322" spans="2:65" s="1" customFormat="1" ht="22.5" customHeight="1">
      <c r="B322" s="164"/>
      <c r="C322" s="165" t="s">
        <v>423</v>
      </c>
      <c r="D322" s="165" t="s">
        <v>124</v>
      </c>
      <c r="E322" s="166" t="s">
        <v>424</v>
      </c>
      <c r="F322" s="167" t="s">
        <v>425</v>
      </c>
      <c r="G322" s="168" t="s">
        <v>296</v>
      </c>
      <c r="H322" s="169">
        <v>2</v>
      </c>
      <c r="I322" s="170"/>
      <c r="J322" s="171">
        <f t="shared" si="0"/>
        <v>0</v>
      </c>
      <c r="K322" s="167" t="s">
        <v>22</v>
      </c>
      <c r="L322" s="36"/>
      <c r="M322" s="172" t="s">
        <v>22</v>
      </c>
      <c r="N322" s="173" t="s">
        <v>47</v>
      </c>
      <c r="O322" s="37"/>
      <c r="P322" s="174">
        <f t="shared" si="1"/>
        <v>0</v>
      </c>
      <c r="Q322" s="174">
        <v>0</v>
      </c>
      <c r="R322" s="174">
        <f t="shared" si="2"/>
        <v>0</v>
      </c>
      <c r="S322" s="174">
        <v>0</v>
      </c>
      <c r="T322" s="175">
        <f t="shared" si="3"/>
        <v>0</v>
      </c>
      <c r="AR322" s="18" t="s">
        <v>325</v>
      </c>
      <c r="AT322" s="18" t="s">
        <v>124</v>
      </c>
      <c r="AU322" s="18" t="s">
        <v>84</v>
      </c>
      <c r="AY322" s="18" t="s">
        <v>121</v>
      </c>
      <c r="BE322" s="176">
        <f t="shared" si="4"/>
        <v>0</v>
      </c>
      <c r="BF322" s="176">
        <f t="shared" si="5"/>
        <v>0</v>
      </c>
      <c r="BG322" s="176">
        <f t="shared" si="6"/>
        <v>0</v>
      </c>
      <c r="BH322" s="176">
        <f t="shared" si="7"/>
        <v>0</v>
      </c>
      <c r="BI322" s="176">
        <f t="shared" si="8"/>
        <v>0</v>
      </c>
      <c r="BJ322" s="18" t="s">
        <v>23</v>
      </c>
      <c r="BK322" s="176">
        <f t="shared" si="9"/>
        <v>0</v>
      </c>
      <c r="BL322" s="18" t="s">
        <v>325</v>
      </c>
      <c r="BM322" s="18" t="s">
        <v>426</v>
      </c>
    </row>
    <row r="323" spans="2:65" s="1" customFormat="1" ht="22.5" customHeight="1">
      <c r="B323" s="164"/>
      <c r="C323" s="165" t="s">
        <v>427</v>
      </c>
      <c r="D323" s="165" t="s">
        <v>124</v>
      </c>
      <c r="E323" s="166" t="s">
        <v>428</v>
      </c>
      <c r="F323" s="167" t="s">
        <v>429</v>
      </c>
      <c r="G323" s="168" t="s">
        <v>296</v>
      </c>
      <c r="H323" s="169">
        <v>2</v>
      </c>
      <c r="I323" s="170"/>
      <c r="J323" s="171">
        <f t="shared" si="0"/>
        <v>0</v>
      </c>
      <c r="K323" s="167" t="s">
        <v>22</v>
      </c>
      <c r="L323" s="36"/>
      <c r="M323" s="172" t="s">
        <v>22</v>
      </c>
      <c r="N323" s="173" t="s">
        <v>47</v>
      </c>
      <c r="O323" s="37"/>
      <c r="P323" s="174">
        <f t="shared" si="1"/>
        <v>0</v>
      </c>
      <c r="Q323" s="174">
        <v>0</v>
      </c>
      <c r="R323" s="174">
        <f t="shared" si="2"/>
        <v>0</v>
      </c>
      <c r="S323" s="174">
        <v>0</v>
      </c>
      <c r="T323" s="175">
        <f t="shared" si="3"/>
        <v>0</v>
      </c>
      <c r="AR323" s="18" t="s">
        <v>325</v>
      </c>
      <c r="AT323" s="18" t="s">
        <v>124</v>
      </c>
      <c r="AU323" s="18" t="s">
        <v>84</v>
      </c>
      <c r="AY323" s="18" t="s">
        <v>121</v>
      </c>
      <c r="BE323" s="176">
        <f t="shared" si="4"/>
        <v>0</v>
      </c>
      <c r="BF323" s="176">
        <f t="shared" si="5"/>
        <v>0</v>
      </c>
      <c r="BG323" s="176">
        <f t="shared" si="6"/>
        <v>0</v>
      </c>
      <c r="BH323" s="176">
        <f t="shared" si="7"/>
        <v>0</v>
      </c>
      <c r="BI323" s="176">
        <f t="shared" si="8"/>
        <v>0</v>
      </c>
      <c r="BJ323" s="18" t="s">
        <v>23</v>
      </c>
      <c r="BK323" s="176">
        <f t="shared" si="9"/>
        <v>0</v>
      </c>
      <c r="BL323" s="18" t="s">
        <v>325</v>
      </c>
      <c r="BM323" s="18" t="s">
        <v>430</v>
      </c>
    </row>
    <row r="324" spans="2:65" s="1" customFormat="1" ht="31.5" customHeight="1">
      <c r="B324" s="164"/>
      <c r="C324" s="165" t="s">
        <v>431</v>
      </c>
      <c r="D324" s="165" t="s">
        <v>124</v>
      </c>
      <c r="E324" s="166" t="s">
        <v>432</v>
      </c>
      <c r="F324" s="167" t="s">
        <v>433</v>
      </c>
      <c r="G324" s="168" t="s">
        <v>296</v>
      </c>
      <c r="H324" s="169">
        <v>3</v>
      </c>
      <c r="I324" s="170"/>
      <c r="J324" s="171">
        <f t="shared" si="0"/>
        <v>0</v>
      </c>
      <c r="K324" s="167" t="s">
        <v>22</v>
      </c>
      <c r="L324" s="36"/>
      <c r="M324" s="172" t="s">
        <v>22</v>
      </c>
      <c r="N324" s="173" t="s">
        <v>47</v>
      </c>
      <c r="O324" s="37"/>
      <c r="P324" s="174">
        <f t="shared" si="1"/>
        <v>0</v>
      </c>
      <c r="Q324" s="174">
        <v>0</v>
      </c>
      <c r="R324" s="174">
        <f t="shared" si="2"/>
        <v>0</v>
      </c>
      <c r="S324" s="174">
        <v>0</v>
      </c>
      <c r="T324" s="175">
        <f t="shared" si="3"/>
        <v>0</v>
      </c>
      <c r="AR324" s="18" t="s">
        <v>325</v>
      </c>
      <c r="AT324" s="18" t="s">
        <v>124</v>
      </c>
      <c r="AU324" s="18" t="s">
        <v>84</v>
      </c>
      <c r="AY324" s="18" t="s">
        <v>121</v>
      </c>
      <c r="BE324" s="176">
        <f t="shared" si="4"/>
        <v>0</v>
      </c>
      <c r="BF324" s="176">
        <f t="shared" si="5"/>
        <v>0</v>
      </c>
      <c r="BG324" s="176">
        <f t="shared" si="6"/>
        <v>0</v>
      </c>
      <c r="BH324" s="176">
        <f t="shared" si="7"/>
        <v>0</v>
      </c>
      <c r="BI324" s="176">
        <f t="shared" si="8"/>
        <v>0</v>
      </c>
      <c r="BJ324" s="18" t="s">
        <v>23</v>
      </c>
      <c r="BK324" s="176">
        <f t="shared" si="9"/>
        <v>0</v>
      </c>
      <c r="BL324" s="18" t="s">
        <v>325</v>
      </c>
      <c r="BM324" s="18" t="s">
        <v>434</v>
      </c>
    </row>
    <row r="325" spans="2:65" s="1" customFormat="1" ht="22.5" customHeight="1">
      <c r="B325" s="164"/>
      <c r="C325" s="165" t="s">
        <v>435</v>
      </c>
      <c r="D325" s="165" t="s">
        <v>124</v>
      </c>
      <c r="E325" s="166" t="s">
        <v>436</v>
      </c>
      <c r="F325" s="167" t="s">
        <v>437</v>
      </c>
      <c r="G325" s="168" t="s">
        <v>438</v>
      </c>
      <c r="H325" s="225"/>
      <c r="I325" s="170"/>
      <c r="J325" s="171">
        <f t="shared" si="0"/>
        <v>0</v>
      </c>
      <c r="K325" s="167" t="s">
        <v>128</v>
      </c>
      <c r="L325" s="36"/>
      <c r="M325" s="172" t="s">
        <v>22</v>
      </c>
      <c r="N325" s="173" t="s">
        <v>47</v>
      </c>
      <c r="O325" s="37"/>
      <c r="P325" s="174">
        <f t="shared" si="1"/>
        <v>0</v>
      </c>
      <c r="Q325" s="174">
        <v>0</v>
      </c>
      <c r="R325" s="174">
        <f t="shared" si="2"/>
        <v>0</v>
      </c>
      <c r="S325" s="174">
        <v>0</v>
      </c>
      <c r="T325" s="175">
        <f t="shared" si="3"/>
        <v>0</v>
      </c>
      <c r="AR325" s="18" t="s">
        <v>325</v>
      </c>
      <c r="AT325" s="18" t="s">
        <v>124</v>
      </c>
      <c r="AU325" s="18" t="s">
        <v>84</v>
      </c>
      <c r="AY325" s="18" t="s">
        <v>121</v>
      </c>
      <c r="BE325" s="176">
        <f t="shared" si="4"/>
        <v>0</v>
      </c>
      <c r="BF325" s="176">
        <f t="shared" si="5"/>
        <v>0</v>
      </c>
      <c r="BG325" s="176">
        <f t="shared" si="6"/>
        <v>0</v>
      </c>
      <c r="BH325" s="176">
        <f t="shared" si="7"/>
        <v>0</v>
      </c>
      <c r="BI325" s="176">
        <f t="shared" si="8"/>
        <v>0</v>
      </c>
      <c r="BJ325" s="18" t="s">
        <v>23</v>
      </c>
      <c r="BK325" s="176">
        <f t="shared" si="9"/>
        <v>0</v>
      </c>
      <c r="BL325" s="18" t="s">
        <v>325</v>
      </c>
      <c r="BM325" s="18" t="s">
        <v>439</v>
      </c>
    </row>
    <row r="326" spans="2:63" s="10" customFormat="1" ht="29.25" customHeight="1">
      <c r="B326" s="150"/>
      <c r="D326" s="161" t="s">
        <v>75</v>
      </c>
      <c r="E326" s="162" t="s">
        <v>440</v>
      </c>
      <c r="F326" s="162" t="s">
        <v>441</v>
      </c>
      <c r="I326" s="153"/>
      <c r="J326" s="163">
        <f>BK326</f>
        <v>0</v>
      </c>
      <c r="L326" s="150"/>
      <c r="M326" s="155"/>
      <c r="N326" s="156"/>
      <c r="O326" s="156"/>
      <c r="P326" s="157">
        <f>SUM(P327:P401)</f>
        <v>0</v>
      </c>
      <c r="Q326" s="156"/>
      <c r="R326" s="157">
        <f>SUM(R327:R401)</f>
        <v>1.7654400000000003</v>
      </c>
      <c r="S326" s="156"/>
      <c r="T326" s="158">
        <f>SUM(T327:T401)</f>
        <v>1.252596</v>
      </c>
      <c r="AR326" s="151" t="s">
        <v>84</v>
      </c>
      <c r="AT326" s="159" t="s">
        <v>75</v>
      </c>
      <c r="AU326" s="159" t="s">
        <v>23</v>
      </c>
      <c r="AY326" s="151" t="s">
        <v>121</v>
      </c>
      <c r="BK326" s="160">
        <f>SUM(BK327:BK401)</f>
        <v>0</v>
      </c>
    </row>
    <row r="327" spans="2:65" s="1" customFormat="1" ht="22.5" customHeight="1">
      <c r="B327" s="164"/>
      <c r="C327" s="165" t="s">
        <v>442</v>
      </c>
      <c r="D327" s="165" t="s">
        <v>124</v>
      </c>
      <c r="E327" s="166" t="s">
        <v>443</v>
      </c>
      <c r="F327" s="167" t="s">
        <v>444</v>
      </c>
      <c r="G327" s="168" t="s">
        <v>127</v>
      </c>
      <c r="H327" s="169">
        <v>2.1</v>
      </c>
      <c r="I327" s="170"/>
      <c r="J327" s="171">
        <f>ROUND(I327*H327,2)</f>
        <v>0</v>
      </c>
      <c r="K327" s="167" t="s">
        <v>128</v>
      </c>
      <c r="L327" s="36"/>
      <c r="M327" s="172" t="s">
        <v>22</v>
      </c>
      <c r="N327" s="173" t="s">
        <v>47</v>
      </c>
      <c r="O327" s="37"/>
      <c r="P327" s="174">
        <f>O327*H327</f>
        <v>0</v>
      </c>
      <c r="Q327" s="174">
        <v>0</v>
      </c>
      <c r="R327" s="174">
        <f>Q327*H327</f>
        <v>0</v>
      </c>
      <c r="S327" s="174">
        <v>0.00594</v>
      </c>
      <c r="T327" s="175">
        <f>S327*H327</f>
        <v>0.012474</v>
      </c>
      <c r="AR327" s="18" t="s">
        <v>325</v>
      </c>
      <c r="AT327" s="18" t="s">
        <v>124</v>
      </c>
      <c r="AU327" s="18" t="s">
        <v>84</v>
      </c>
      <c r="AY327" s="18" t="s">
        <v>121</v>
      </c>
      <c r="BE327" s="176">
        <f>IF(N327="základní",J327,0)</f>
        <v>0</v>
      </c>
      <c r="BF327" s="176">
        <f>IF(N327="snížená",J327,0)</f>
        <v>0</v>
      </c>
      <c r="BG327" s="176">
        <f>IF(N327="zákl. přenesená",J327,0)</f>
        <v>0</v>
      </c>
      <c r="BH327" s="176">
        <f>IF(N327="sníž. přenesená",J327,0)</f>
        <v>0</v>
      </c>
      <c r="BI327" s="176">
        <f>IF(N327="nulová",J327,0)</f>
        <v>0</v>
      </c>
      <c r="BJ327" s="18" t="s">
        <v>23</v>
      </c>
      <c r="BK327" s="176">
        <f>ROUND(I327*H327,2)</f>
        <v>0</v>
      </c>
      <c r="BL327" s="18" t="s">
        <v>325</v>
      </c>
      <c r="BM327" s="18" t="s">
        <v>445</v>
      </c>
    </row>
    <row r="328" spans="2:51" s="11" customFormat="1" ht="22.5" customHeight="1">
      <c r="B328" s="177"/>
      <c r="D328" s="195" t="s">
        <v>131</v>
      </c>
      <c r="E328" s="204" t="s">
        <v>22</v>
      </c>
      <c r="F328" s="205" t="s">
        <v>446</v>
      </c>
      <c r="H328" s="206">
        <v>2.1</v>
      </c>
      <c r="I328" s="182"/>
      <c r="L328" s="177"/>
      <c r="M328" s="183"/>
      <c r="N328" s="184"/>
      <c r="O328" s="184"/>
      <c r="P328" s="184"/>
      <c r="Q328" s="184"/>
      <c r="R328" s="184"/>
      <c r="S328" s="184"/>
      <c r="T328" s="185"/>
      <c r="AT328" s="179" t="s">
        <v>131</v>
      </c>
      <c r="AU328" s="179" t="s">
        <v>84</v>
      </c>
      <c r="AV328" s="11" t="s">
        <v>84</v>
      </c>
      <c r="AW328" s="11" t="s">
        <v>40</v>
      </c>
      <c r="AX328" s="11" t="s">
        <v>23</v>
      </c>
      <c r="AY328" s="179" t="s">
        <v>121</v>
      </c>
    </row>
    <row r="329" spans="2:65" s="1" customFormat="1" ht="22.5" customHeight="1">
      <c r="B329" s="164"/>
      <c r="C329" s="165" t="s">
        <v>447</v>
      </c>
      <c r="D329" s="165" t="s">
        <v>124</v>
      </c>
      <c r="E329" s="166" t="s">
        <v>448</v>
      </c>
      <c r="F329" s="167" t="s">
        <v>449</v>
      </c>
      <c r="G329" s="168" t="s">
        <v>345</v>
      </c>
      <c r="H329" s="169">
        <v>11.4</v>
      </c>
      <c r="I329" s="170"/>
      <c r="J329" s="171">
        <f>ROUND(I329*H329,2)</f>
        <v>0</v>
      </c>
      <c r="K329" s="167" t="s">
        <v>128</v>
      </c>
      <c r="L329" s="36"/>
      <c r="M329" s="172" t="s">
        <v>22</v>
      </c>
      <c r="N329" s="173" t="s">
        <v>47</v>
      </c>
      <c r="O329" s="37"/>
      <c r="P329" s="174">
        <f>O329*H329</f>
        <v>0</v>
      </c>
      <c r="Q329" s="174">
        <v>0</v>
      </c>
      <c r="R329" s="174">
        <f>Q329*H329</f>
        <v>0</v>
      </c>
      <c r="S329" s="174">
        <v>0.00177</v>
      </c>
      <c r="T329" s="175">
        <f>S329*H329</f>
        <v>0.020178</v>
      </c>
      <c r="AR329" s="18" t="s">
        <v>325</v>
      </c>
      <c r="AT329" s="18" t="s">
        <v>124</v>
      </c>
      <c r="AU329" s="18" t="s">
        <v>84</v>
      </c>
      <c r="AY329" s="18" t="s">
        <v>121</v>
      </c>
      <c r="BE329" s="176">
        <f>IF(N329="základní",J329,0)</f>
        <v>0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8" t="s">
        <v>23</v>
      </c>
      <c r="BK329" s="176">
        <f>ROUND(I329*H329,2)</f>
        <v>0</v>
      </c>
      <c r="BL329" s="18" t="s">
        <v>325</v>
      </c>
      <c r="BM329" s="18" t="s">
        <v>450</v>
      </c>
    </row>
    <row r="330" spans="2:51" s="11" customFormat="1" ht="22.5" customHeight="1">
      <c r="B330" s="177"/>
      <c r="D330" s="195" t="s">
        <v>131</v>
      </c>
      <c r="E330" s="204" t="s">
        <v>22</v>
      </c>
      <c r="F330" s="205" t="s">
        <v>451</v>
      </c>
      <c r="H330" s="206">
        <v>11.4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131</v>
      </c>
      <c r="AU330" s="179" t="s">
        <v>84</v>
      </c>
      <c r="AV330" s="11" t="s">
        <v>84</v>
      </c>
      <c r="AW330" s="11" t="s">
        <v>40</v>
      </c>
      <c r="AX330" s="11" t="s">
        <v>23</v>
      </c>
      <c r="AY330" s="179" t="s">
        <v>121</v>
      </c>
    </row>
    <row r="331" spans="2:65" s="1" customFormat="1" ht="22.5" customHeight="1">
      <c r="B331" s="164"/>
      <c r="C331" s="165" t="s">
        <v>452</v>
      </c>
      <c r="D331" s="165" t="s">
        <v>124</v>
      </c>
      <c r="E331" s="166" t="s">
        <v>453</v>
      </c>
      <c r="F331" s="167" t="s">
        <v>454</v>
      </c>
      <c r="G331" s="168" t="s">
        <v>345</v>
      </c>
      <c r="H331" s="169">
        <v>168.6</v>
      </c>
      <c r="I331" s="170"/>
      <c r="J331" s="171">
        <f>ROUND(I331*H331,2)</f>
        <v>0</v>
      </c>
      <c r="K331" s="167" t="s">
        <v>128</v>
      </c>
      <c r="L331" s="36"/>
      <c r="M331" s="172" t="s">
        <v>22</v>
      </c>
      <c r="N331" s="173" t="s">
        <v>47</v>
      </c>
      <c r="O331" s="37"/>
      <c r="P331" s="174">
        <f>O331*H331</f>
        <v>0</v>
      </c>
      <c r="Q331" s="174">
        <v>0</v>
      </c>
      <c r="R331" s="174">
        <f>Q331*H331</f>
        <v>0</v>
      </c>
      <c r="S331" s="174">
        <v>0.00167</v>
      </c>
      <c r="T331" s="175">
        <f>S331*H331</f>
        <v>0.281562</v>
      </c>
      <c r="AR331" s="18" t="s">
        <v>325</v>
      </c>
      <c r="AT331" s="18" t="s">
        <v>124</v>
      </c>
      <c r="AU331" s="18" t="s">
        <v>84</v>
      </c>
      <c r="AY331" s="18" t="s">
        <v>121</v>
      </c>
      <c r="BE331" s="176">
        <f>IF(N331="základní",J331,0)</f>
        <v>0</v>
      </c>
      <c r="BF331" s="176">
        <f>IF(N331="snížená",J331,0)</f>
        <v>0</v>
      </c>
      <c r="BG331" s="176">
        <f>IF(N331="zákl. přenesená",J331,0)</f>
        <v>0</v>
      </c>
      <c r="BH331" s="176">
        <f>IF(N331="sníž. přenesená",J331,0)</f>
        <v>0</v>
      </c>
      <c r="BI331" s="176">
        <f>IF(N331="nulová",J331,0)</f>
        <v>0</v>
      </c>
      <c r="BJ331" s="18" t="s">
        <v>23</v>
      </c>
      <c r="BK331" s="176">
        <f>ROUND(I331*H331,2)</f>
        <v>0</v>
      </c>
      <c r="BL331" s="18" t="s">
        <v>325</v>
      </c>
      <c r="BM331" s="18" t="s">
        <v>455</v>
      </c>
    </row>
    <row r="332" spans="2:51" s="11" customFormat="1" ht="22.5" customHeight="1">
      <c r="B332" s="177"/>
      <c r="D332" s="178" t="s">
        <v>131</v>
      </c>
      <c r="E332" s="179" t="s">
        <v>22</v>
      </c>
      <c r="F332" s="180" t="s">
        <v>456</v>
      </c>
      <c r="H332" s="181">
        <v>129.3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131</v>
      </c>
      <c r="AU332" s="179" t="s">
        <v>84</v>
      </c>
      <c r="AV332" s="11" t="s">
        <v>84</v>
      </c>
      <c r="AW332" s="11" t="s">
        <v>40</v>
      </c>
      <c r="AX332" s="11" t="s">
        <v>76</v>
      </c>
      <c r="AY332" s="179" t="s">
        <v>121</v>
      </c>
    </row>
    <row r="333" spans="2:51" s="11" customFormat="1" ht="22.5" customHeight="1">
      <c r="B333" s="177"/>
      <c r="D333" s="178" t="s">
        <v>131</v>
      </c>
      <c r="E333" s="179" t="s">
        <v>22</v>
      </c>
      <c r="F333" s="180" t="s">
        <v>457</v>
      </c>
      <c r="H333" s="181">
        <v>38.5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131</v>
      </c>
      <c r="AU333" s="179" t="s">
        <v>84</v>
      </c>
      <c r="AV333" s="11" t="s">
        <v>84</v>
      </c>
      <c r="AW333" s="11" t="s">
        <v>40</v>
      </c>
      <c r="AX333" s="11" t="s">
        <v>76</v>
      </c>
      <c r="AY333" s="179" t="s">
        <v>121</v>
      </c>
    </row>
    <row r="334" spans="2:51" s="11" customFormat="1" ht="22.5" customHeight="1">
      <c r="B334" s="177"/>
      <c r="D334" s="178" t="s">
        <v>131</v>
      </c>
      <c r="E334" s="179" t="s">
        <v>22</v>
      </c>
      <c r="F334" s="180" t="s">
        <v>458</v>
      </c>
      <c r="H334" s="181">
        <v>0.8</v>
      </c>
      <c r="I334" s="182"/>
      <c r="L334" s="177"/>
      <c r="M334" s="183"/>
      <c r="N334" s="184"/>
      <c r="O334" s="184"/>
      <c r="P334" s="184"/>
      <c r="Q334" s="184"/>
      <c r="R334" s="184"/>
      <c r="S334" s="184"/>
      <c r="T334" s="185"/>
      <c r="AT334" s="179" t="s">
        <v>131</v>
      </c>
      <c r="AU334" s="179" t="s">
        <v>84</v>
      </c>
      <c r="AV334" s="11" t="s">
        <v>84</v>
      </c>
      <c r="AW334" s="11" t="s">
        <v>40</v>
      </c>
      <c r="AX334" s="11" t="s">
        <v>76</v>
      </c>
      <c r="AY334" s="179" t="s">
        <v>121</v>
      </c>
    </row>
    <row r="335" spans="2:51" s="13" customFormat="1" ht="22.5" customHeight="1">
      <c r="B335" s="194"/>
      <c r="D335" s="195" t="s">
        <v>131</v>
      </c>
      <c r="E335" s="196" t="s">
        <v>22</v>
      </c>
      <c r="F335" s="197" t="s">
        <v>142</v>
      </c>
      <c r="H335" s="198">
        <v>168.6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203" t="s">
        <v>131</v>
      </c>
      <c r="AU335" s="203" t="s">
        <v>84</v>
      </c>
      <c r="AV335" s="13" t="s">
        <v>129</v>
      </c>
      <c r="AW335" s="13" t="s">
        <v>40</v>
      </c>
      <c r="AX335" s="13" t="s">
        <v>23</v>
      </c>
      <c r="AY335" s="203" t="s">
        <v>121</v>
      </c>
    </row>
    <row r="336" spans="2:65" s="1" customFormat="1" ht="22.5" customHeight="1">
      <c r="B336" s="164"/>
      <c r="C336" s="165" t="s">
        <v>459</v>
      </c>
      <c r="D336" s="165" t="s">
        <v>124</v>
      </c>
      <c r="E336" s="166" t="s">
        <v>460</v>
      </c>
      <c r="F336" s="167" t="s">
        <v>461</v>
      </c>
      <c r="G336" s="168" t="s">
        <v>345</v>
      </c>
      <c r="H336" s="169">
        <v>238.5</v>
      </c>
      <c r="I336" s="170"/>
      <c r="J336" s="171">
        <f>ROUND(I336*H336,2)</f>
        <v>0</v>
      </c>
      <c r="K336" s="167" t="s">
        <v>128</v>
      </c>
      <c r="L336" s="36"/>
      <c r="M336" s="172" t="s">
        <v>22</v>
      </c>
      <c r="N336" s="173" t="s">
        <v>47</v>
      </c>
      <c r="O336" s="37"/>
      <c r="P336" s="174">
        <f>O336*H336</f>
        <v>0</v>
      </c>
      <c r="Q336" s="174">
        <v>0</v>
      </c>
      <c r="R336" s="174">
        <f>Q336*H336</f>
        <v>0</v>
      </c>
      <c r="S336" s="174">
        <v>0.00223</v>
      </c>
      <c r="T336" s="175">
        <f>S336*H336</f>
        <v>0.5318550000000001</v>
      </c>
      <c r="AR336" s="18" t="s">
        <v>325</v>
      </c>
      <c r="AT336" s="18" t="s">
        <v>124</v>
      </c>
      <c r="AU336" s="18" t="s">
        <v>84</v>
      </c>
      <c r="AY336" s="18" t="s">
        <v>121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8" t="s">
        <v>23</v>
      </c>
      <c r="BK336" s="176">
        <f>ROUND(I336*H336,2)</f>
        <v>0</v>
      </c>
      <c r="BL336" s="18" t="s">
        <v>325</v>
      </c>
      <c r="BM336" s="18" t="s">
        <v>462</v>
      </c>
    </row>
    <row r="337" spans="2:51" s="11" customFormat="1" ht="22.5" customHeight="1">
      <c r="B337" s="177"/>
      <c r="D337" s="178" t="s">
        <v>131</v>
      </c>
      <c r="E337" s="179" t="s">
        <v>22</v>
      </c>
      <c r="F337" s="180" t="s">
        <v>463</v>
      </c>
      <c r="H337" s="181">
        <v>139.4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131</v>
      </c>
      <c r="AU337" s="179" t="s">
        <v>84</v>
      </c>
      <c r="AV337" s="11" t="s">
        <v>84</v>
      </c>
      <c r="AW337" s="11" t="s">
        <v>40</v>
      </c>
      <c r="AX337" s="11" t="s">
        <v>76</v>
      </c>
      <c r="AY337" s="179" t="s">
        <v>121</v>
      </c>
    </row>
    <row r="338" spans="2:51" s="11" customFormat="1" ht="22.5" customHeight="1">
      <c r="B338" s="177"/>
      <c r="D338" s="178" t="s">
        <v>131</v>
      </c>
      <c r="E338" s="179" t="s">
        <v>22</v>
      </c>
      <c r="F338" s="180" t="s">
        <v>464</v>
      </c>
      <c r="H338" s="181">
        <v>3.8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131</v>
      </c>
      <c r="AU338" s="179" t="s">
        <v>84</v>
      </c>
      <c r="AV338" s="11" t="s">
        <v>84</v>
      </c>
      <c r="AW338" s="11" t="s">
        <v>40</v>
      </c>
      <c r="AX338" s="11" t="s">
        <v>76</v>
      </c>
      <c r="AY338" s="179" t="s">
        <v>121</v>
      </c>
    </row>
    <row r="339" spans="2:51" s="11" customFormat="1" ht="22.5" customHeight="1">
      <c r="B339" s="177"/>
      <c r="D339" s="178" t="s">
        <v>131</v>
      </c>
      <c r="E339" s="179" t="s">
        <v>22</v>
      </c>
      <c r="F339" s="180" t="s">
        <v>465</v>
      </c>
      <c r="H339" s="181">
        <v>65.3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131</v>
      </c>
      <c r="AU339" s="179" t="s">
        <v>84</v>
      </c>
      <c r="AV339" s="11" t="s">
        <v>84</v>
      </c>
      <c r="AW339" s="11" t="s">
        <v>40</v>
      </c>
      <c r="AX339" s="11" t="s">
        <v>76</v>
      </c>
      <c r="AY339" s="179" t="s">
        <v>121</v>
      </c>
    </row>
    <row r="340" spans="2:51" s="11" customFormat="1" ht="22.5" customHeight="1">
      <c r="B340" s="177"/>
      <c r="D340" s="178" t="s">
        <v>131</v>
      </c>
      <c r="E340" s="179" t="s">
        <v>22</v>
      </c>
      <c r="F340" s="180" t="s">
        <v>466</v>
      </c>
      <c r="H340" s="181">
        <v>1.6</v>
      </c>
      <c r="I340" s="182"/>
      <c r="L340" s="177"/>
      <c r="M340" s="183"/>
      <c r="N340" s="184"/>
      <c r="O340" s="184"/>
      <c r="P340" s="184"/>
      <c r="Q340" s="184"/>
      <c r="R340" s="184"/>
      <c r="S340" s="184"/>
      <c r="T340" s="185"/>
      <c r="AT340" s="179" t="s">
        <v>131</v>
      </c>
      <c r="AU340" s="179" t="s">
        <v>84</v>
      </c>
      <c r="AV340" s="11" t="s">
        <v>84</v>
      </c>
      <c r="AW340" s="11" t="s">
        <v>40</v>
      </c>
      <c r="AX340" s="11" t="s">
        <v>76</v>
      </c>
      <c r="AY340" s="179" t="s">
        <v>121</v>
      </c>
    </row>
    <row r="341" spans="2:51" s="11" customFormat="1" ht="22.5" customHeight="1">
      <c r="B341" s="177"/>
      <c r="D341" s="178" t="s">
        <v>131</v>
      </c>
      <c r="E341" s="179" t="s">
        <v>22</v>
      </c>
      <c r="F341" s="180" t="s">
        <v>467</v>
      </c>
      <c r="H341" s="181">
        <v>7</v>
      </c>
      <c r="I341" s="182"/>
      <c r="L341" s="177"/>
      <c r="M341" s="183"/>
      <c r="N341" s="184"/>
      <c r="O341" s="184"/>
      <c r="P341" s="184"/>
      <c r="Q341" s="184"/>
      <c r="R341" s="184"/>
      <c r="S341" s="184"/>
      <c r="T341" s="185"/>
      <c r="AT341" s="179" t="s">
        <v>131</v>
      </c>
      <c r="AU341" s="179" t="s">
        <v>84</v>
      </c>
      <c r="AV341" s="11" t="s">
        <v>84</v>
      </c>
      <c r="AW341" s="11" t="s">
        <v>40</v>
      </c>
      <c r="AX341" s="11" t="s">
        <v>76</v>
      </c>
      <c r="AY341" s="179" t="s">
        <v>121</v>
      </c>
    </row>
    <row r="342" spans="2:51" s="11" customFormat="1" ht="22.5" customHeight="1">
      <c r="B342" s="177"/>
      <c r="D342" s="178" t="s">
        <v>131</v>
      </c>
      <c r="E342" s="179" t="s">
        <v>22</v>
      </c>
      <c r="F342" s="180" t="s">
        <v>468</v>
      </c>
      <c r="H342" s="181">
        <v>8.7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131</v>
      </c>
      <c r="AU342" s="179" t="s">
        <v>84</v>
      </c>
      <c r="AV342" s="11" t="s">
        <v>84</v>
      </c>
      <c r="AW342" s="11" t="s">
        <v>40</v>
      </c>
      <c r="AX342" s="11" t="s">
        <v>76</v>
      </c>
      <c r="AY342" s="179" t="s">
        <v>121</v>
      </c>
    </row>
    <row r="343" spans="2:51" s="11" customFormat="1" ht="22.5" customHeight="1">
      <c r="B343" s="177"/>
      <c r="D343" s="178" t="s">
        <v>131</v>
      </c>
      <c r="E343" s="179" t="s">
        <v>22</v>
      </c>
      <c r="F343" s="180" t="s">
        <v>469</v>
      </c>
      <c r="H343" s="181">
        <v>12.7</v>
      </c>
      <c r="I343" s="182"/>
      <c r="L343" s="177"/>
      <c r="M343" s="183"/>
      <c r="N343" s="184"/>
      <c r="O343" s="184"/>
      <c r="P343" s="184"/>
      <c r="Q343" s="184"/>
      <c r="R343" s="184"/>
      <c r="S343" s="184"/>
      <c r="T343" s="185"/>
      <c r="AT343" s="179" t="s">
        <v>131</v>
      </c>
      <c r="AU343" s="179" t="s">
        <v>84</v>
      </c>
      <c r="AV343" s="11" t="s">
        <v>84</v>
      </c>
      <c r="AW343" s="11" t="s">
        <v>40</v>
      </c>
      <c r="AX343" s="11" t="s">
        <v>76</v>
      </c>
      <c r="AY343" s="179" t="s">
        <v>121</v>
      </c>
    </row>
    <row r="344" spans="2:51" s="13" customFormat="1" ht="22.5" customHeight="1">
      <c r="B344" s="194"/>
      <c r="D344" s="195" t="s">
        <v>131</v>
      </c>
      <c r="E344" s="196" t="s">
        <v>22</v>
      </c>
      <c r="F344" s="197" t="s">
        <v>142</v>
      </c>
      <c r="H344" s="198">
        <v>238.5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131</v>
      </c>
      <c r="AU344" s="203" t="s">
        <v>84</v>
      </c>
      <c r="AV344" s="13" t="s">
        <v>129</v>
      </c>
      <c r="AW344" s="13" t="s">
        <v>40</v>
      </c>
      <c r="AX344" s="13" t="s">
        <v>23</v>
      </c>
      <c r="AY344" s="203" t="s">
        <v>121</v>
      </c>
    </row>
    <row r="345" spans="2:65" s="1" customFormat="1" ht="22.5" customHeight="1">
      <c r="B345" s="164"/>
      <c r="C345" s="165" t="s">
        <v>470</v>
      </c>
      <c r="D345" s="165" t="s">
        <v>124</v>
      </c>
      <c r="E345" s="166" t="s">
        <v>471</v>
      </c>
      <c r="F345" s="167" t="s">
        <v>472</v>
      </c>
      <c r="G345" s="168" t="s">
        <v>345</v>
      </c>
      <c r="H345" s="169">
        <v>12.7</v>
      </c>
      <c r="I345" s="170"/>
      <c r="J345" s="171">
        <f>ROUND(I345*H345,2)</f>
        <v>0</v>
      </c>
      <c r="K345" s="167" t="s">
        <v>128</v>
      </c>
      <c r="L345" s="36"/>
      <c r="M345" s="172" t="s">
        <v>22</v>
      </c>
      <c r="N345" s="173" t="s">
        <v>47</v>
      </c>
      <c r="O345" s="37"/>
      <c r="P345" s="174">
        <f>O345*H345</f>
        <v>0</v>
      </c>
      <c r="Q345" s="174">
        <v>0</v>
      </c>
      <c r="R345" s="174">
        <f>Q345*H345</f>
        <v>0</v>
      </c>
      <c r="S345" s="174">
        <v>0.00175</v>
      </c>
      <c r="T345" s="175">
        <f>S345*H345</f>
        <v>0.022224999999999998</v>
      </c>
      <c r="AR345" s="18" t="s">
        <v>325</v>
      </c>
      <c r="AT345" s="18" t="s">
        <v>124</v>
      </c>
      <c r="AU345" s="18" t="s">
        <v>84</v>
      </c>
      <c r="AY345" s="18" t="s">
        <v>121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8" t="s">
        <v>23</v>
      </c>
      <c r="BK345" s="176">
        <f>ROUND(I345*H345,2)</f>
        <v>0</v>
      </c>
      <c r="BL345" s="18" t="s">
        <v>325</v>
      </c>
      <c r="BM345" s="18" t="s">
        <v>473</v>
      </c>
    </row>
    <row r="346" spans="2:51" s="11" customFormat="1" ht="22.5" customHeight="1">
      <c r="B346" s="177"/>
      <c r="D346" s="195" t="s">
        <v>131</v>
      </c>
      <c r="E346" s="204" t="s">
        <v>22</v>
      </c>
      <c r="F346" s="205" t="s">
        <v>474</v>
      </c>
      <c r="H346" s="206">
        <v>12.7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131</v>
      </c>
      <c r="AU346" s="179" t="s">
        <v>84</v>
      </c>
      <c r="AV346" s="11" t="s">
        <v>84</v>
      </c>
      <c r="AW346" s="11" t="s">
        <v>40</v>
      </c>
      <c r="AX346" s="11" t="s">
        <v>23</v>
      </c>
      <c r="AY346" s="179" t="s">
        <v>121</v>
      </c>
    </row>
    <row r="347" spans="2:65" s="1" customFormat="1" ht="22.5" customHeight="1">
      <c r="B347" s="164"/>
      <c r="C347" s="165" t="s">
        <v>475</v>
      </c>
      <c r="D347" s="165" t="s">
        <v>124</v>
      </c>
      <c r="E347" s="166" t="s">
        <v>476</v>
      </c>
      <c r="F347" s="167" t="s">
        <v>477</v>
      </c>
      <c r="G347" s="168" t="s">
        <v>127</v>
      </c>
      <c r="H347" s="169">
        <v>1.8</v>
      </c>
      <c r="I347" s="170"/>
      <c r="J347" s="171">
        <f>ROUND(I347*H347,2)</f>
        <v>0</v>
      </c>
      <c r="K347" s="167" t="s">
        <v>128</v>
      </c>
      <c r="L347" s="36"/>
      <c r="M347" s="172" t="s">
        <v>22</v>
      </c>
      <c r="N347" s="173" t="s">
        <v>47</v>
      </c>
      <c r="O347" s="37"/>
      <c r="P347" s="174">
        <f>O347*H347</f>
        <v>0</v>
      </c>
      <c r="Q347" s="174">
        <v>0</v>
      </c>
      <c r="R347" s="174">
        <f>Q347*H347</f>
        <v>0</v>
      </c>
      <c r="S347" s="174">
        <v>0.00584</v>
      </c>
      <c r="T347" s="175">
        <f>S347*H347</f>
        <v>0.010512</v>
      </c>
      <c r="AR347" s="18" t="s">
        <v>325</v>
      </c>
      <c r="AT347" s="18" t="s">
        <v>124</v>
      </c>
      <c r="AU347" s="18" t="s">
        <v>84</v>
      </c>
      <c r="AY347" s="18" t="s">
        <v>121</v>
      </c>
      <c r="BE347" s="176">
        <f>IF(N347="základní",J347,0)</f>
        <v>0</v>
      </c>
      <c r="BF347" s="176">
        <f>IF(N347="snížená",J347,0)</f>
        <v>0</v>
      </c>
      <c r="BG347" s="176">
        <f>IF(N347="zákl. přenesená",J347,0)</f>
        <v>0</v>
      </c>
      <c r="BH347" s="176">
        <f>IF(N347="sníž. přenesená",J347,0)</f>
        <v>0</v>
      </c>
      <c r="BI347" s="176">
        <f>IF(N347="nulová",J347,0)</f>
        <v>0</v>
      </c>
      <c r="BJ347" s="18" t="s">
        <v>23</v>
      </c>
      <c r="BK347" s="176">
        <f>ROUND(I347*H347,2)</f>
        <v>0</v>
      </c>
      <c r="BL347" s="18" t="s">
        <v>325</v>
      </c>
      <c r="BM347" s="18" t="s">
        <v>478</v>
      </c>
    </row>
    <row r="348" spans="2:51" s="11" customFormat="1" ht="22.5" customHeight="1">
      <c r="B348" s="177"/>
      <c r="D348" s="195" t="s">
        <v>131</v>
      </c>
      <c r="E348" s="204" t="s">
        <v>22</v>
      </c>
      <c r="F348" s="205" t="s">
        <v>479</v>
      </c>
      <c r="H348" s="206">
        <v>1.8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131</v>
      </c>
      <c r="AU348" s="179" t="s">
        <v>84</v>
      </c>
      <c r="AV348" s="11" t="s">
        <v>84</v>
      </c>
      <c r="AW348" s="11" t="s">
        <v>40</v>
      </c>
      <c r="AX348" s="11" t="s">
        <v>23</v>
      </c>
      <c r="AY348" s="179" t="s">
        <v>121</v>
      </c>
    </row>
    <row r="349" spans="2:65" s="1" customFormat="1" ht="22.5" customHeight="1">
      <c r="B349" s="164"/>
      <c r="C349" s="165" t="s">
        <v>480</v>
      </c>
      <c r="D349" s="165" t="s">
        <v>124</v>
      </c>
      <c r="E349" s="166" t="s">
        <v>481</v>
      </c>
      <c r="F349" s="167" t="s">
        <v>482</v>
      </c>
      <c r="G349" s="168" t="s">
        <v>296</v>
      </c>
      <c r="H349" s="169">
        <v>1</v>
      </c>
      <c r="I349" s="170"/>
      <c r="J349" s="171">
        <f>ROUND(I349*H349,2)</f>
        <v>0</v>
      </c>
      <c r="K349" s="167" t="s">
        <v>22</v>
      </c>
      <c r="L349" s="36"/>
      <c r="M349" s="172" t="s">
        <v>22</v>
      </c>
      <c r="N349" s="173" t="s">
        <v>47</v>
      </c>
      <c r="O349" s="37"/>
      <c r="P349" s="174">
        <f>O349*H349</f>
        <v>0</v>
      </c>
      <c r="Q349" s="174">
        <v>0</v>
      </c>
      <c r="R349" s="174">
        <f>Q349*H349</f>
        <v>0</v>
      </c>
      <c r="S349" s="174">
        <v>0.00188</v>
      </c>
      <c r="T349" s="175">
        <f>S349*H349</f>
        <v>0.00188</v>
      </c>
      <c r="AR349" s="18" t="s">
        <v>325</v>
      </c>
      <c r="AT349" s="18" t="s">
        <v>124</v>
      </c>
      <c r="AU349" s="18" t="s">
        <v>84</v>
      </c>
      <c r="AY349" s="18" t="s">
        <v>121</v>
      </c>
      <c r="BE349" s="176">
        <f>IF(N349="základní",J349,0)</f>
        <v>0</v>
      </c>
      <c r="BF349" s="176">
        <f>IF(N349="snížená",J349,0)</f>
        <v>0</v>
      </c>
      <c r="BG349" s="176">
        <f>IF(N349="zákl. přenesená",J349,0)</f>
        <v>0</v>
      </c>
      <c r="BH349" s="176">
        <f>IF(N349="sníž. přenesená",J349,0)</f>
        <v>0</v>
      </c>
      <c r="BI349" s="176">
        <f>IF(N349="nulová",J349,0)</f>
        <v>0</v>
      </c>
      <c r="BJ349" s="18" t="s">
        <v>23</v>
      </c>
      <c r="BK349" s="176">
        <f>ROUND(I349*H349,2)</f>
        <v>0</v>
      </c>
      <c r="BL349" s="18" t="s">
        <v>325</v>
      </c>
      <c r="BM349" s="18" t="s">
        <v>483</v>
      </c>
    </row>
    <row r="350" spans="2:65" s="1" customFormat="1" ht="22.5" customHeight="1">
      <c r="B350" s="164"/>
      <c r="C350" s="165" t="s">
        <v>484</v>
      </c>
      <c r="D350" s="165" t="s">
        <v>124</v>
      </c>
      <c r="E350" s="166" t="s">
        <v>485</v>
      </c>
      <c r="F350" s="167" t="s">
        <v>486</v>
      </c>
      <c r="G350" s="168" t="s">
        <v>345</v>
      </c>
      <c r="H350" s="169">
        <v>36.2</v>
      </c>
      <c r="I350" s="170"/>
      <c r="J350" s="171">
        <f>ROUND(I350*H350,2)</f>
        <v>0</v>
      </c>
      <c r="K350" s="167" t="s">
        <v>128</v>
      </c>
      <c r="L350" s="36"/>
      <c r="M350" s="172" t="s">
        <v>22</v>
      </c>
      <c r="N350" s="173" t="s">
        <v>47</v>
      </c>
      <c r="O350" s="37"/>
      <c r="P350" s="174">
        <f>O350*H350</f>
        <v>0</v>
      </c>
      <c r="Q350" s="174">
        <v>0</v>
      </c>
      <c r="R350" s="174">
        <f>Q350*H350</f>
        <v>0</v>
      </c>
      <c r="S350" s="174">
        <v>0.0026</v>
      </c>
      <c r="T350" s="175">
        <f>S350*H350</f>
        <v>0.09412000000000001</v>
      </c>
      <c r="AR350" s="18" t="s">
        <v>325</v>
      </c>
      <c r="AT350" s="18" t="s">
        <v>124</v>
      </c>
      <c r="AU350" s="18" t="s">
        <v>84</v>
      </c>
      <c r="AY350" s="18" t="s">
        <v>121</v>
      </c>
      <c r="BE350" s="176">
        <f>IF(N350="základní",J350,0)</f>
        <v>0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8" t="s">
        <v>23</v>
      </c>
      <c r="BK350" s="176">
        <f>ROUND(I350*H350,2)</f>
        <v>0</v>
      </c>
      <c r="BL350" s="18" t="s">
        <v>325</v>
      </c>
      <c r="BM350" s="18" t="s">
        <v>487</v>
      </c>
    </row>
    <row r="351" spans="2:51" s="11" customFormat="1" ht="22.5" customHeight="1">
      <c r="B351" s="177"/>
      <c r="D351" s="178" t="s">
        <v>131</v>
      </c>
      <c r="E351" s="179" t="s">
        <v>22</v>
      </c>
      <c r="F351" s="180" t="s">
        <v>488</v>
      </c>
      <c r="H351" s="181">
        <v>23.7</v>
      </c>
      <c r="I351" s="182"/>
      <c r="L351" s="177"/>
      <c r="M351" s="183"/>
      <c r="N351" s="184"/>
      <c r="O351" s="184"/>
      <c r="P351" s="184"/>
      <c r="Q351" s="184"/>
      <c r="R351" s="184"/>
      <c r="S351" s="184"/>
      <c r="T351" s="185"/>
      <c r="AT351" s="179" t="s">
        <v>131</v>
      </c>
      <c r="AU351" s="179" t="s">
        <v>84</v>
      </c>
      <c r="AV351" s="11" t="s">
        <v>84</v>
      </c>
      <c r="AW351" s="11" t="s">
        <v>40</v>
      </c>
      <c r="AX351" s="11" t="s">
        <v>76</v>
      </c>
      <c r="AY351" s="179" t="s">
        <v>121</v>
      </c>
    </row>
    <row r="352" spans="2:51" s="11" customFormat="1" ht="22.5" customHeight="1">
      <c r="B352" s="177"/>
      <c r="D352" s="178" t="s">
        <v>131</v>
      </c>
      <c r="E352" s="179" t="s">
        <v>22</v>
      </c>
      <c r="F352" s="180" t="s">
        <v>489</v>
      </c>
      <c r="H352" s="181">
        <v>12.5</v>
      </c>
      <c r="I352" s="182"/>
      <c r="L352" s="177"/>
      <c r="M352" s="183"/>
      <c r="N352" s="184"/>
      <c r="O352" s="184"/>
      <c r="P352" s="184"/>
      <c r="Q352" s="184"/>
      <c r="R352" s="184"/>
      <c r="S352" s="184"/>
      <c r="T352" s="185"/>
      <c r="AT352" s="179" t="s">
        <v>131</v>
      </c>
      <c r="AU352" s="179" t="s">
        <v>84</v>
      </c>
      <c r="AV352" s="11" t="s">
        <v>84</v>
      </c>
      <c r="AW352" s="11" t="s">
        <v>40</v>
      </c>
      <c r="AX352" s="11" t="s">
        <v>76</v>
      </c>
      <c r="AY352" s="179" t="s">
        <v>121</v>
      </c>
    </row>
    <row r="353" spans="2:51" s="13" customFormat="1" ht="22.5" customHeight="1">
      <c r="B353" s="194"/>
      <c r="D353" s="195" t="s">
        <v>131</v>
      </c>
      <c r="E353" s="196" t="s">
        <v>22</v>
      </c>
      <c r="F353" s="197" t="s">
        <v>142</v>
      </c>
      <c r="H353" s="198">
        <v>36.2</v>
      </c>
      <c r="I353" s="199"/>
      <c r="L353" s="194"/>
      <c r="M353" s="200"/>
      <c r="N353" s="201"/>
      <c r="O353" s="201"/>
      <c r="P353" s="201"/>
      <c r="Q353" s="201"/>
      <c r="R353" s="201"/>
      <c r="S353" s="201"/>
      <c r="T353" s="202"/>
      <c r="AT353" s="203" t="s">
        <v>131</v>
      </c>
      <c r="AU353" s="203" t="s">
        <v>84</v>
      </c>
      <c r="AV353" s="13" t="s">
        <v>129</v>
      </c>
      <c r="AW353" s="13" t="s">
        <v>40</v>
      </c>
      <c r="AX353" s="13" t="s">
        <v>23</v>
      </c>
      <c r="AY353" s="203" t="s">
        <v>121</v>
      </c>
    </row>
    <row r="354" spans="2:65" s="1" customFormat="1" ht="22.5" customHeight="1">
      <c r="B354" s="164"/>
      <c r="C354" s="165" t="s">
        <v>490</v>
      </c>
      <c r="D354" s="165" t="s">
        <v>124</v>
      </c>
      <c r="E354" s="166" t="s">
        <v>491</v>
      </c>
      <c r="F354" s="167" t="s">
        <v>492</v>
      </c>
      <c r="G354" s="168" t="s">
        <v>345</v>
      </c>
      <c r="H354" s="169">
        <v>11.4</v>
      </c>
      <c r="I354" s="170"/>
      <c r="J354" s="171">
        <f>ROUND(I354*H354,2)</f>
        <v>0</v>
      </c>
      <c r="K354" s="167" t="s">
        <v>128</v>
      </c>
      <c r="L354" s="36"/>
      <c r="M354" s="172" t="s">
        <v>22</v>
      </c>
      <c r="N354" s="173" t="s">
        <v>47</v>
      </c>
      <c r="O354" s="37"/>
      <c r="P354" s="174">
        <f>O354*H354</f>
        <v>0</v>
      </c>
      <c r="Q354" s="174">
        <v>0</v>
      </c>
      <c r="R354" s="174">
        <f>Q354*H354</f>
        <v>0</v>
      </c>
      <c r="S354" s="174">
        <v>0.00605</v>
      </c>
      <c r="T354" s="175">
        <f>S354*H354</f>
        <v>0.06897</v>
      </c>
      <c r="AR354" s="18" t="s">
        <v>325</v>
      </c>
      <c r="AT354" s="18" t="s">
        <v>124</v>
      </c>
      <c r="AU354" s="18" t="s">
        <v>84</v>
      </c>
      <c r="AY354" s="18" t="s">
        <v>121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8" t="s">
        <v>23</v>
      </c>
      <c r="BK354" s="176">
        <f>ROUND(I354*H354,2)</f>
        <v>0</v>
      </c>
      <c r="BL354" s="18" t="s">
        <v>325</v>
      </c>
      <c r="BM354" s="18" t="s">
        <v>493</v>
      </c>
    </row>
    <row r="355" spans="2:51" s="11" customFormat="1" ht="22.5" customHeight="1">
      <c r="B355" s="177"/>
      <c r="D355" s="195" t="s">
        <v>131</v>
      </c>
      <c r="E355" s="204" t="s">
        <v>22</v>
      </c>
      <c r="F355" s="205" t="s">
        <v>494</v>
      </c>
      <c r="H355" s="206">
        <v>11.4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131</v>
      </c>
      <c r="AU355" s="179" t="s">
        <v>84</v>
      </c>
      <c r="AV355" s="11" t="s">
        <v>84</v>
      </c>
      <c r="AW355" s="11" t="s">
        <v>40</v>
      </c>
      <c r="AX355" s="11" t="s">
        <v>23</v>
      </c>
      <c r="AY355" s="179" t="s">
        <v>121</v>
      </c>
    </row>
    <row r="356" spans="2:65" s="1" customFormat="1" ht="22.5" customHeight="1">
      <c r="B356" s="164"/>
      <c r="C356" s="165" t="s">
        <v>495</v>
      </c>
      <c r="D356" s="165" t="s">
        <v>124</v>
      </c>
      <c r="E356" s="166" t="s">
        <v>496</v>
      </c>
      <c r="F356" s="167" t="s">
        <v>497</v>
      </c>
      <c r="G356" s="168" t="s">
        <v>345</v>
      </c>
      <c r="H356" s="169">
        <v>53</v>
      </c>
      <c r="I356" s="170"/>
      <c r="J356" s="171">
        <f>ROUND(I356*H356,2)</f>
        <v>0</v>
      </c>
      <c r="K356" s="167" t="s">
        <v>128</v>
      </c>
      <c r="L356" s="36"/>
      <c r="M356" s="172" t="s">
        <v>22</v>
      </c>
      <c r="N356" s="173" t="s">
        <v>47</v>
      </c>
      <c r="O356" s="37"/>
      <c r="P356" s="174">
        <f>O356*H356</f>
        <v>0</v>
      </c>
      <c r="Q356" s="174">
        <v>0</v>
      </c>
      <c r="R356" s="174">
        <f>Q356*H356</f>
        <v>0</v>
      </c>
      <c r="S356" s="174">
        <v>0.00394</v>
      </c>
      <c r="T356" s="175">
        <f>S356*H356</f>
        <v>0.20882</v>
      </c>
      <c r="AR356" s="18" t="s">
        <v>325</v>
      </c>
      <c r="AT356" s="18" t="s">
        <v>124</v>
      </c>
      <c r="AU356" s="18" t="s">
        <v>84</v>
      </c>
      <c r="AY356" s="18" t="s">
        <v>121</v>
      </c>
      <c r="BE356" s="176">
        <f>IF(N356="základní",J356,0)</f>
        <v>0</v>
      </c>
      <c r="BF356" s="176">
        <f>IF(N356="snížená",J356,0)</f>
        <v>0</v>
      </c>
      <c r="BG356" s="176">
        <f>IF(N356="zákl. přenesená",J356,0)</f>
        <v>0</v>
      </c>
      <c r="BH356" s="176">
        <f>IF(N356="sníž. přenesená",J356,0)</f>
        <v>0</v>
      </c>
      <c r="BI356" s="176">
        <f>IF(N356="nulová",J356,0)</f>
        <v>0</v>
      </c>
      <c r="BJ356" s="18" t="s">
        <v>23</v>
      </c>
      <c r="BK356" s="176">
        <f>ROUND(I356*H356,2)</f>
        <v>0</v>
      </c>
      <c r="BL356" s="18" t="s">
        <v>325</v>
      </c>
      <c r="BM356" s="18" t="s">
        <v>498</v>
      </c>
    </row>
    <row r="357" spans="2:51" s="11" customFormat="1" ht="22.5" customHeight="1">
      <c r="B357" s="177"/>
      <c r="D357" s="178" t="s">
        <v>131</v>
      </c>
      <c r="E357" s="179" t="s">
        <v>22</v>
      </c>
      <c r="F357" s="180" t="s">
        <v>499</v>
      </c>
      <c r="H357" s="181">
        <v>40.4</v>
      </c>
      <c r="I357" s="182"/>
      <c r="L357" s="177"/>
      <c r="M357" s="183"/>
      <c r="N357" s="184"/>
      <c r="O357" s="184"/>
      <c r="P357" s="184"/>
      <c r="Q357" s="184"/>
      <c r="R357" s="184"/>
      <c r="S357" s="184"/>
      <c r="T357" s="185"/>
      <c r="AT357" s="179" t="s">
        <v>131</v>
      </c>
      <c r="AU357" s="179" t="s">
        <v>84</v>
      </c>
      <c r="AV357" s="11" t="s">
        <v>84</v>
      </c>
      <c r="AW357" s="11" t="s">
        <v>40</v>
      </c>
      <c r="AX357" s="11" t="s">
        <v>76</v>
      </c>
      <c r="AY357" s="179" t="s">
        <v>121</v>
      </c>
    </row>
    <row r="358" spans="2:51" s="11" customFormat="1" ht="22.5" customHeight="1">
      <c r="B358" s="177"/>
      <c r="D358" s="178" t="s">
        <v>131</v>
      </c>
      <c r="E358" s="179" t="s">
        <v>22</v>
      </c>
      <c r="F358" s="180" t="s">
        <v>500</v>
      </c>
      <c r="H358" s="181">
        <v>12.6</v>
      </c>
      <c r="I358" s="182"/>
      <c r="L358" s="177"/>
      <c r="M358" s="183"/>
      <c r="N358" s="184"/>
      <c r="O358" s="184"/>
      <c r="P358" s="184"/>
      <c r="Q358" s="184"/>
      <c r="R358" s="184"/>
      <c r="S358" s="184"/>
      <c r="T358" s="185"/>
      <c r="AT358" s="179" t="s">
        <v>131</v>
      </c>
      <c r="AU358" s="179" t="s">
        <v>84</v>
      </c>
      <c r="AV358" s="11" t="s">
        <v>84</v>
      </c>
      <c r="AW358" s="11" t="s">
        <v>40</v>
      </c>
      <c r="AX358" s="11" t="s">
        <v>76</v>
      </c>
      <c r="AY358" s="179" t="s">
        <v>121</v>
      </c>
    </row>
    <row r="359" spans="2:51" s="13" customFormat="1" ht="22.5" customHeight="1">
      <c r="B359" s="194"/>
      <c r="D359" s="195" t="s">
        <v>131</v>
      </c>
      <c r="E359" s="196" t="s">
        <v>22</v>
      </c>
      <c r="F359" s="197" t="s">
        <v>142</v>
      </c>
      <c r="H359" s="198">
        <v>53</v>
      </c>
      <c r="I359" s="199"/>
      <c r="L359" s="194"/>
      <c r="M359" s="200"/>
      <c r="N359" s="201"/>
      <c r="O359" s="201"/>
      <c r="P359" s="201"/>
      <c r="Q359" s="201"/>
      <c r="R359" s="201"/>
      <c r="S359" s="201"/>
      <c r="T359" s="202"/>
      <c r="AT359" s="203" t="s">
        <v>131</v>
      </c>
      <c r="AU359" s="203" t="s">
        <v>84</v>
      </c>
      <c r="AV359" s="13" t="s">
        <v>129</v>
      </c>
      <c r="AW359" s="13" t="s">
        <v>40</v>
      </c>
      <c r="AX359" s="13" t="s">
        <v>23</v>
      </c>
      <c r="AY359" s="203" t="s">
        <v>121</v>
      </c>
    </row>
    <row r="360" spans="2:65" s="1" customFormat="1" ht="31.5" customHeight="1">
      <c r="B360" s="164"/>
      <c r="C360" s="165" t="s">
        <v>501</v>
      </c>
      <c r="D360" s="165" t="s">
        <v>124</v>
      </c>
      <c r="E360" s="166" t="s">
        <v>502</v>
      </c>
      <c r="F360" s="167" t="s">
        <v>503</v>
      </c>
      <c r="G360" s="168" t="s">
        <v>345</v>
      </c>
      <c r="H360" s="169">
        <v>129.3</v>
      </c>
      <c r="I360" s="170"/>
      <c r="J360" s="171">
        <f aca="true" t="shared" si="10" ref="J360:J401">ROUND(I360*H360,2)</f>
        <v>0</v>
      </c>
      <c r="K360" s="167" t="s">
        <v>22</v>
      </c>
      <c r="L360" s="36"/>
      <c r="M360" s="172" t="s">
        <v>22</v>
      </c>
      <c r="N360" s="173" t="s">
        <v>47</v>
      </c>
      <c r="O360" s="37"/>
      <c r="P360" s="174">
        <f aca="true" t="shared" si="11" ref="P360:P401">O360*H360</f>
        <v>0</v>
      </c>
      <c r="Q360" s="174">
        <v>0.00438</v>
      </c>
      <c r="R360" s="174">
        <f aca="true" t="shared" si="12" ref="R360:R401">Q360*H360</f>
        <v>0.5663340000000001</v>
      </c>
      <c r="S360" s="174">
        <v>0</v>
      </c>
      <c r="T360" s="175">
        <f aca="true" t="shared" si="13" ref="T360:T401">S360*H360</f>
        <v>0</v>
      </c>
      <c r="AR360" s="18" t="s">
        <v>325</v>
      </c>
      <c r="AT360" s="18" t="s">
        <v>124</v>
      </c>
      <c r="AU360" s="18" t="s">
        <v>84</v>
      </c>
      <c r="AY360" s="18" t="s">
        <v>121</v>
      </c>
      <c r="BE360" s="176">
        <f aca="true" t="shared" si="14" ref="BE360:BE401">IF(N360="základní",J360,0)</f>
        <v>0</v>
      </c>
      <c r="BF360" s="176">
        <f aca="true" t="shared" si="15" ref="BF360:BF401">IF(N360="snížená",J360,0)</f>
        <v>0</v>
      </c>
      <c r="BG360" s="176">
        <f aca="true" t="shared" si="16" ref="BG360:BG401">IF(N360="zákl. přenesená",J360,0)</f>
        <v>0</v>
      </c>
      <c r="BH360" s="176">
        <f aca="true" t="shared" si="17" ref="BH360:BH401">IF(N360="sníž. přenesená",J360,0)</f>
        <v>0</v>
      </c>
      <c r="BI360" s="176">
        <f aca="true" t="shared" si="18" ref="BI360:BI401">IF(N360="nulová",J360,0)</f>
        <v>0</v>
      </c>
      <c r="BJ360" s="18" t="s">
        <v>23</v>
      </c>
      <c r="BK360" s="176">
        <f aca="true" t="shared" si="19" ref="BK360:BK401">ROUND(I360*H360,2)</f>
        <v>0</v>
      </c>
      <c r="BL360" s="18" t="s">
        <v>325</v>
      </c>
      <c r="BM360" s="18" t="s">
        <v>504</v>
      </c>
    </row>
    <row r="361" spans="2:65" s="1" customFormat="1" ht="31.5" customHeight="1">
      <c r="B361" s="164"/>
      <c r="C361" s="165" t="s">
        <v>505</v>
      </c>
      <c r="D361" s="165" t="s">
        <v>124</v>
      </c>
      <c r="E361" s="166" t="s">
        <v>506</v>
      </c>
      <c r="F361" s="167" t="s">
        <v>507</v>
      </c>
      <c r="G361" s="168" t="s">
        <v>345</v>
      </c>
      <c r="H361" s="169">
        <v>38.5</v>
      </c>
      <c r="I361" s="170"/>
      <c r="J361" s="171">
        <f t="shared" si="10"/>
        <v>0</v>
      </c>
      <c r="K361" s="167" t="s">
        <v>128</v>
      </c>
      <c r="L361" s="36"/>
      <c r="M361" s="172" t="s">
        <v>22</v>
      </c>
      <c r="N361" s="173" t="s">
        <v>47</v>
      </c>
      <c r="O361" s="37"/>
      <c r="P361" s="174">
        <f t="shared" si="11"/>
        <v>0</v>
      </c>
      <c r="Q361" s="174">
        <v>0.00352</v>
      </c>
      <c r="R361" s="174">
        <f t="shared" si="12"/>
        <v>0.13552</v>
      </c>
      <c r="S361" s="174">
        <v>0</v>
      </c>
      <c r="T361" s="175">
        <f t="shared" si="13"/>
        <v>0</v>
      </c>
      <c r="AR361" s="18" t="s">
        <v>325</v>
      </c>
      <c r="AT361" s="18" t="s">
        <v>124</v>
      </c>
      <c r="AU361" s="18" t="s">
        <v>84</v>
      </c>
      <c r="AY361" s="18" t="s">
        <v>121</v>
      </c>
      <c r="BE361" s="176">
        <f t="shared" si="14"/>
        <v>0</v>
      </c>
      <c r="BF361" s="176">
        <f t="shared" si="15"/>
        <v>0</v>
      </c>
      <c r="BG361" s="176">
        <f t="shared" si="16"/>
        <v>0</v>
      </c>
      <c r="BH361" s="176">
        <f t="shared" si="17"/>
        <v>0</v>
      </c>
      <c r="BI361" s="176">
        <f t="shared" si="18"/>
        <v>0</v>
      </c>
      <c r="BJ361" s="18" t="s">
        <v>23</v>
      </c>
      <c r="BK361" s="176">
        <f t="shared" si="19"/>
        <v>0</v>
      </c>
      <c r="BL361" s="18" t="s">
        <v>325</v>
      </c>
      <c r="BM361" s="18" t="s">
        <v>508</v>
      </c>
    </row>
    <row r="362" spans="2:65" s="1" customFormat="1" ht="31.5" customHeight="1">
      <c r="B362" s="164"/>
      <c r="C362" s="165" t="s">
        <v>509</v>
      </c>
      <c r="D362" s="165" t="s">
        <v>124</v>
      </c>
      <c r="E362" s="166" t="s">
        <v>510</v>
      </c>
      <c r="F362" s="167" t="s">
        <v>511</v>
      </c>
      <c r="G362" s="168" t="s">
        <v>345</v>
      </c>
      <c r="H362" s="169">
        <v>0.8</v>
      </c>
      <c r="I362" s="170"/>
      <c r="J362" s="171">
        <f t="shared" si="10"/>
        <v>0</v>
      </c>
      <c r="K362" s="167" t="s">
        <v>22</v>
      </c>
      <c r="L362" s="36"/>
      <c r="M362" s="172" t="s">
        <v>22</v>
      </c>
      <c r="N362" s="173" t="s">
        <v>47</v>
      </c>
      <c r="O362" s="37"/>
      <c r="P362" s="174">
        <f t="shared" si="11"/>
        <v>0</v>
      </c>
      <c r="Q362" s="174">
        <v>0.00291</v>
      </c>
      <c r="R362" s="174">
        <f t="shared" si="12"/>
        <v>0.0023279999999999998</v>
      </c>
      <c r="S362" s="174">
        <v>0</v>
      </c>
      <c r="T362" s="175">
        <f t="shared" si="13"/>
        <v>0</v>
      </c>
      <c r="AR362" s="18" t="s">
        <v>325</v>
      </c>
      <c r="AT362" s="18" t="s">
        <v>124</v>
      </c>
      <c r="AU362" s="18" t="s">
        <v>84</v>
      </c>
      <c r="AY362" s="18" t="s">
        <v>121</v>
      </c>
      <c r="BE362" s="176">
        <f t="shared" si="14"/>
        <v>0</v>
      </c>
      <c r="BF362" s="176">
        <f t="shared" si="15"/>
        <v>0</v>
      </c>
      <c r="BG362" s="176">
        <f t="shared" si="16"/>
        <v>0</v>
      </c>
      <c r="BH362" s="176">
        <f t="shared" si="17"/>
        <v>0</v>
      </c>
      <c r="BI362" s="176">
        <f t="shared" si="18"/>
        <v>0</v>
      </c>
      <c r="BJ362" s="18" t="s">
        <v>23</v>
      </c>
      <c r="BK362" s="176">
        <f t="shared" si="19"/>
        <v>0</v>
      </c>
      <c r="BL362" s="18" t="s">
        <v>325</v>
      </c>
      <c r="BM362" s="18" t="s">
        <v>512</v>
      </c>
    </row>
    <row r="363" spans="2:65" s="1" customFormat="1" ht="31.5" customHeight="1">
      <c r="B363" s="164"/>
      <c r="C363" s="165" t="s">
        <v>513</v>
      </c>
      <c r="D363" s="165" t="s">
        <v>124</v>
      </c>
      <c r="E363" s="166" t="s">
        <v>514</v>
      </c>
      <c r="F363" s="167" t="s">
        <v>515</v>
      </c>
      <c r="G363" s="168" t="s">
        <v>345</v>
      </c>
      <c r="H363" s="169">
        <v>139.4</v>
      </c>
      <c r="I363" s="170"/>
      <c r="J363" s="171">
        <f t="shared" si="10"/>
        <v>0</v>
      </c>
      <c r="K363" s="167" t="s">
        <v>22</v>
      </c>
      <c r="L363" s="36"/>
      <c r="M363" s="172" t="s">
        <v>22</v>
      </c>
      <c r="N363" s="173" t="s">
        <v>47</v>
      </c>
      <c r="O363" s="37"/>
      <c r="P363" s="174">
        <f t="shared" si="11"/>
        <v>0</v>
      </c>
      <c r="Q363" s="174">
        <v>0.00179</v>
      </c>
      <c r="R363" s="174">
        <f t="shared" si="12"/>
        <v>0.249526</v>
      </c>
      <c r="S363" s="174">
        <v>0</v>
      </c>
      <c r="T363" s="175">
        <f t="shared" si="13"/>
        <v>0</v>
      </c>
      <c r="AR363" s="18" t="s">
        <v>325</v>
      </c>
      <c r="AT363" s="18" t="s">
        <v>124</v>
      </c>
      <c r="AU363" s="18" t="s">
        <v>84</v>
      </c>
      <c r="AY363" s="18" t="s">
        <v>121</v>
      </c>
      <c r="BE363" s="176">
        <f t="shared" si="14"/>
        <v>0</v>
      </c>
      <c r="BF363" s="176">
        <f t="shared" si="15"/>
        <v>0</v>
      </c>
      <c r="BG363" s="176">
        <f t="shared" si="16"/>
        <v>0</v>
      </c>
      <c r="BH363" s="176">
        <f t="shared" si="17"/>
        <v>0</v>
      </c>
      <c r="BI363" s="176">
        <f t="shared" si="18"/>
        <v>0</v>
      </c>
      <c r="BJ363" s="18" t="s">
        <v>23</v>
      </c>
      <c r="BK363" s="176">
        <f t="shared" si="19"/>
        <v>0</v>
      </c>
      <c r="BL363" s="18" t="s">
        <v>325</v>
      </c>
      <c r="BM363" s="18" t="s">
        <v>516</v>
      </c>
    </row>
    <row r="364" spans="2:65" s="1" customFormat="1" ht="31.5" customHeight="1">
      <c r="B364" s="164"/>
      <c r="C364" s="165" t="s">
        <v>517</v>
      </c>
      <c r="D364" s="165" t="s">
        <v>124</v>
      </c>
      <c r="E364" s="166" t="s">
        <v>518</v>
      </c>
      <c r="F364" s="167" t="s">
        <v>519</v>
      </c>
      <c r="G364" s="168" t="s">
        <v>345</v>
      </c>
      <c r="H364" s="169">
        <v>3.8</v>
      </c>
      <c r="I364" s="170"/>
      <c r="J364" s="171">
        <f t="shared" si="10"/>
        <v>0</v>
      </c>
      <c r="K364" s="167" t="s">
        <v>22</v>
      </c>
      <c r="L364" s="36"/>
      <c r="M364" s="172" t="s">
        <v>22</v>
      </c>
      <c r="N364" s="173" t="s">
        <v>47</v>
      </c>
      <c r="O364" s="37"/>
      <c r="P364" s="174">
        <f t="shared" si="11"/>
        <v>0</v>
      </c>
      <c r="Q364" s="174">
        <v>0.00291</v>
      </c>
      <c r="R364" s="174">
        <f t="shared" si="12"/>
        <v>0.011057999999999998</v>
      </c>
      <c r="S364" s="174">
        <v>0</v>
      </c>
      <c r="T364" s="175">
        <f t="shared" si="13"/>
        <v>0</v>
      </c>
      <c r="AR364" s="18" t="s">
        <v>325</v>
      </c>
      <c r="AT364" s="18" t="s">
        <v>124</v>
      </c>
      <c r="AU364" s="18" t="s">
        <v>84</v>
      </c>
      <c r="AY364" s="18" t="s">
        <v>121</v>
      </c>
      <c r="BE364" s="176">
        <f t="shared" si="14"/>
        <v>0</v>
      </c>
      <c r="BF364" s="176">
        <f t="shared" si="15"/>
        <v>0</v>
      </c>
      <c r="BG364" s="176">
        <f t="shared" si="16"/>
        <v>0</v>
      </c>
      <c r="BH364" s="176">
        <f t="shared" si="17"/>
        <v>0</v>
      </c>
      <c r="BI364" s="176">
        <f t="shared" si="18"/>
        <v>0</v>
      </c>
      <c r="BJ364" s="18" t="s">
        <v>23</v>
      </c>
      <c r="BK364" s="176">
        <f t="shared" si="19"/>
        <v>0</v>
      </c>
      <c r="BL364" s="18" t="s">
        <v>325</v>
      </c>
      <c r="BM364" s="18" t="s">
        <v>520</v>
      </c>
    </row>
    <row r="365" spans="2:65" s="1" customFormat="1" ht="31.5" customHeight="1">
      <c r="B365" s="164"/>
      <c r="C365" s="165" t="s">
        <v>521</v>
      </c>
      <c r="D365" s="165" t="s">
        <v>124</v>
      </c>
      <c r="E365" s="166" t="s">
        <v>522</v>
      </c>
      <c r="F365" s="167" t="s">
        <v>523</v>
      </c>
      <c r="G365" s="168" t="s">
        <v>345</v>
      </c>
      <c r="H365" s="169">
        <v>65.3</v>
      </c>
      <c r="I365" s="170"/>
      <c r="J365" s="171">
        <f t="shared" si="10"/>
        <v>0</v>
      </c>
      <c r="K365" s="167" t="s">
        <v>22</v>
      </c>
      <c r="L365" s="36"/>
      <c r="M365" s="172" t="s">
        <v>22</v>
      </c>
      <c r="N365" s="173" t="s">
        <v>47</v>
      </c>
      <c r="O365" s="37"/>
      <c r="P365" s="174">
        <f t="shared" si="11"/>
        <v>0</v>
      </c>
      <c r="Q365" s="174">
        <v>0.00438</v>
      </c>
      <c r="R365" s="174">
        <f t="shared" si="12"/>
        <v>0.286014</v>
      </c>
      <c r="S365" s="174">
        <v>0</v>
      </c>
      <c r="T365" s="175">
        <f t="shared" si="13"/>
        <v>0</v>
      </c>
      <c r="AR365" s="18" t="s">
        <v>325</v>
      </c>
      <c r="AT365" s="18" t="s">
        <v>124</v>
      </c>
      <c r="AU365" s="18" t="s">
        <v>84</v>
      </c>
      <c r="AY365" s="18" t="s">
        <v>121</v>
      </c>
      <c r="BE365" s="176">
        <f t="shared" si="14"/>
        <v>0</v>
      </c>
      <c r="BF365" s="176">
        <f t="shared" si="15"/>
        <v>0</v>
      </c>
      <c r="BG365" s="176">
        <f t="shared" si="16"/>
        <v>0</v>
      </c>
      <c r="BH365" s="176">
        <f t="shared" si="17"/>
        <v>0</v>
      </c>
      <c r="BI365" s="176">
        <f t="shared" si="18"/>
        <v>0</v>
      </c>
      <c r="BJ365" s="18" t="s">
        <v>23</v>
      </c>
      <c r="BK365" s="176">
        <f t="shared" si="19"/>
        <v>0</v>
      </c>
      <c r="BL365" s="18" t="s">
        <v>325</v>
      </c>
      <c r="BM365" s="18" t="s">
        <v>524</v>
      </c>
    </row>
    <row r="366" spans="2:65" s="1" customFormat="1" ht="31.5" customHeight="1">
      <c r="B366" s="164"/>
      <c r="C366" s="165" t="s">
        <v>525</v>
      </c>
      <c r="D366" s="165" t="s">
        <v>124</v>
      </c>
      <c r="E366" s="166" t="s">
        <v>526</v>
      </c>
      <c r="F366" s="167" t="s">
        <v>527</v>
      </c>
      <c r="G366" s="168" t="s">
        <v>127</v>
      </c>
      <c r="H366" s="169">
        <v>2.1</v>
      </c>
      <c r="I366" s="170"/>
      <c r="J366" s="171">
        <f t="shared" si="10"/>
        <v>0</v>
      </c>
      <c r="K366" s="167" t="s">
        <v>128</v>
      </c>
      <c r="L366" s="36"/>
      <c r="M366" s="172" t="s">
        <v>22</v>
      </c>
      <c r="N366" s="173" t="s">
        <v>47</v>
      </c>
      <c r="O366" s="37"/>
      <c r="P366" s="174">
        <f t="shared" si="11"/>
        <v>0</v>
      </c>
      <c r="Q366" s="174">
        <v>0.00759</v>
      </c>
      <c r="R366" s="174">
        <f t="shared" si="12"/>
        <v>0.015939000000000002</v>
      </c>
      <c r="S366" s="174">
        <v>0</v>
      </c>
      <c r="T366" s="175">
        <f t="shared" si="13"/>
        <v>0</v>
      </c>
      <c r="AR366" s="18" t="s">
        <v>325</v>
      </c>
      <c r="AT366" s="18" t="s">
        <v>124</v>
      </c>
      <c r="AU366" s="18" t="s">
        <v>84</v>
      </c>
      <c r="AY366" s="18" t="s">
        <v>121</v>
      </c>
      <c r="BE366" s="176">
        <f t="shared" si="14"/>
        <v>0</v>
      </c>
      <c r="BF366" s="176">
        <f t="shared" si="15"/>
        <v>0</v>
      </c>
      <c r="BG366" s="176">
        <f t="shared" si="16"/>
        <v>0</v>
      </c>
      <c r="BH366" s="176">
        <f t="shared" si="17"/>
        <v>0</v>
      </c>
      <c r="BI366" s="176">
        <f t="shared" si="18"/>
        <v>0</v>
      </c>
      <c r="BJ366" s="18" t="s">
        <v>23</v>
      </c>
      <c r="BK366" s="176">
        <f t="shared" si="19"/>
        <v>0</v>
      </c>
      <c r="BL366" s="18" t="s">
        <v>325</v>
      </c>
      <c r="BM366" s="18" t="s">
        <v>528</v>
      </c>
    </row>
    <row r="367" spans="2:65" s="1" customFormat="1" ht="31.5" customHeight="1">
      <c r="B367" s="164"/>
      <c r="C367" s="165" t="s">
        <v>529</v>
      </c>
      <c r="D367" s="165" t="s">
        <v>124</v>
      </c>
      <c r="E367" s="166" t="s">
        <v>530</v>
      </c>
      <c r="F367" s="167" t="s">
        <v>531</v>
      </c>
      <c r="G367" s="168" t="s">
        <v>345</v>
      </c>
      <c r="H367" s="169">
        <v>2.7</v>
      </c>
      <c r="I367" s="170"/>
      <c r="J367" s="171">
        <f t="shared" si="10"/>
        <v>0</v>
      </c>
      <c r="K367" s="167" t="s">
        <v>128</v>
      </c>
      <c r="L367" s="36"/>
      <c r="M367" s="172" t="s">
        <v>22</v>
      </c>
      <c r="N367" s="173" t="s">
        <v>47</v>
      </c>
      <c r="O367" s="37"/>
      <c r="P367" s="174">
        <f t="shared" si="11"/>
        <v>0</v>
      </c>
      <c r="Q367" s="174">
        <v>0.00607</v>
      </c>
      <c r="R367" s="174">
        <f t="shared" si="12"/>
        <v>0.016389</v>
      </c>
      <c r="S367" s="174">
        <v>0</v>
      </c>
      <c r="T367" s="175">
        <f t="shared" si="13"/>
        <v>0</v>
      </c>
      <c r="AR367" s="18" t="s">
        <v>325</v>
      </c>
      <c r="AT367" s="18" t="s">
        <v>124</v>
      </c>
      <c r="AU367" s="18" t="s">
        <v>84</v>
      </c>
      <c r="AY367" s="18" t="s">
        <v>121</v>
      </c>
      <c r="BE367" s="176">
        <f t="shared" si="14"/>
        <v>0</v>
      </c>
      <c r="BF367" s="176">
        <f t="shared" si="15"/>
        <v>0</v>
      </c>
      <c r="BG367" s="176">
        <f t="shared" si="16"/>
        <v>0</v>
      </c>
      <c r="BH367" s="176">
        <f t="shared" si="17"/>
        <v>0</v>
      </c>
      <c r="BI367" s="176">
        <f t="shared" si="18"/>
        <v>0</v>
      </c>
      <c r="BJ367" s="18" t="s">
        <v>23</v>
      </c>
      <c r="BK367" s="176">
        <f t="shared" si="19"/>
        <v>0</v>
      </c>
      <c r="BL367" s="18" t="s">
        <v>325</v>
      </c>
      <c r="BM367" s="18" t="s">
        <v>532</v>
      </c>
    </row>
    <row r="368" spans="2:65" s="1" customFormat="1" ht="31.5" customHeight="1">
      <c r="B368" s="164"/>
      <c r="C368" s="165" t="s">
        <v>533</v>
      </c>
      <c r="D368" s="165" t="s">
        <v>124</v>
      </c>
      <c r="E368" s="166" t="s">
        <v>534</v>
      </c>
      <c r="F368" s="167" t="s">
        <v>535</v>
      </c>
      <c r="G368" s="168" t="s">
        <v>345</v>
      </c>
      <c r="H368" s="169">
        <v>40.4</v>
      </c>
      <c r="I368" s="170"/>
      <c r="J368" s="171">
        <f t="shared" si="10"/>
        <v>0</v>
      </c>
      <c r="K368" s="167" t="s">
        <v>22</v>
      </c>
      <c r="L368" s="36"/>
      <c r="M368" s="172" t="s">
        <v>22</v>
      </c>
      <c r="N368" s="173" t="s">
        <v>47</v>
      </c>
      <c r="O368" s="37"/>
      <c r="P368" s="174">
        <f t="shared" si="11"/>
        <v>0</v>
      </c>
      <c r="Q368" s="174">
        <v>0.00289</v>
      </c>
      <c r="R368" s="174">
        <f t="shared" si="12"/>
        <v>0.116756</v>
      </c>
      <c r="S368" s="174">
        <v>0</v>
      </c>
      <c r="T368" s="175">
        <f t="shared" si="13"/>
        <v>0</v>
      </c>
      <c r="AR368" s="18" t="s">
        <v>325</v>
      </c>
      <c r="AT368" s="18" t="s">
        <v>124</v>
      </c>
      <c r="AU368" s="18" t="s">
        <v>84</v>
      </c>
      <c r="AY368" s="18" t="s">
        <v>121</v>
      </c>
      <c r="BE368" s="176">
        <f t="shared" si="14"/>
        <v>0</v>
      </c>
      <c r="BF368" s="176">
        <f t="shared" si="15"/>
        <v>0</v>
      </c>
      <c r="BG368" s="176">
        <f t="shared" si="16"/>
        <v>0</v>
      </c>
      <c r="BH368" s="176">
        <f t="shared" si="17"/>
        <v>0</v>
      </c>
      <c r="BI368" s="176">
        <f t="shared" si="18"/>
        <v>0</v>
      </c>
      <c r="BJ368" s="18" t="s">
        <v>23</v>
      </c>
      <c r="BK368" s="176">
        <f t="shared" si="19"/>
        <v>0</v>
      </c>
      <c r="BL368" s="18" t="s">
        <v>325</v>
      </c>
      <c r="BM368" s="18" t="s">
        <v>536</v>
      </c>
    </row>
    <row r="369" spans="2:65" s="1" customFormat="1" ht="31.5" customHeight="1">
      <c r="B369" s="164"/>
      <c r="C369" s="165" t="s">
        <v>537</v>
      </c>
      <c r="D369" s="165" t="s">
        <v>124</v>
      </c>
      <c r="E369" s="166" t="s">
        <v>538</v>
      </c>
      <c r="F369" s="167" t="s">
        <v>539</v>
      </c>
      <c r="G369" s="168" t="s">
        <v>127</v>
      </c>
      <c r="H369" s="169">
        <v>1.3</v>
      </c>
      <c r="I369" s="170"/>
      <c r="J369" s="171">
        <f t="shared" si="10"/>
        <v>0</v>
      </c>
      <c r="K369" s="167" t="s">
        <v>22</v>
      </c>
      <c r="L369" s="36"/>
      <c r="M369" s="172" t="s">
        <v>22</v>
      </c>
      <c r="N369" s="173" t="s">
        <v>47</v>
      </c>
      <c r="O369" s="37"/>
      <c r="P369" s="174">
        <f t="shared" si="11"/>
        <v>0</v>
      </c>
      <c r="Q369" s="174">
        <v>0.00759</v>
      </c>
      <c r="R369" s="174">
        <f t="shared" si="12"/>
        <v>0.009867</v>
      </c>
      <c r="S369" s="174">
        <v>0</v>
      </c>
      <c r="T369" s="175">
        <f t="shared" si="13"/>
        <v>0</v>
      </c>
      <c r="AR369" s="18" t="s">
        <v>325</v>
      </c>
      <c r="AT369" s="18" t="s">
        <v>124</v>
      </c>
      <c r="AU369" s="18" t="s">
        <v>84</v>
      </c>
      <c r="AY369" s="18" t="s">
        <v>121</v>
      </c>
      <c r="BE369" s="176">
        <f t="shared" si="14"/>
        <v>0</v>
      </c>
      <c r="BF369" s="176">
        <f t="shared" si="15"/>
        <v>0</v>
      </c>
      <c r="BG369" s="176">
        <f t="shared" si="16"/>
        <v>0</v>
      </c>
      <c r="BH369" s="176">
        <f t="shared" si="17"/>
        <v>0</v>
      </c>
      <c r="BI369" s="176">
        <f t="shared" si="18"/>
        <v>0</v>
      </c>
      <c r="BJ369" s="18" t="s">
        <v>23</v>
      </c>
      <c r="BK369" s="176">
        <f t="shared" si="19"/>
        <v>0</v>
      </c>
      <c r="BL369" s="18" t="s">
        <v>325</v>
      </c>
      <c r="BM369" s="18" t="s">
        <v>540</v>
      </c>
    </row>
    <row r="370" spans="2:65" s="1" customFormat="1" ht="31.5" customHeight="1">
      <c r="B370" s="164"/>
      <c r="C370" s="165" t="s">
        <v>541</v>
      </c>
      <c r="D370" s="165" t="s">
        <v>124</v>
      </c>
      <c r="E370" s="166" t="s">
        <v>542</v>
      </c>
      <c r="F370" s="167" t="s">
        <v>539</v>
      </c>
      <c r="G370" s="168" t="s">
        <v>127</v>
      </c>
      <c r="H370" s="169">
        <v>2.9</v>
      </c>
      <c r="I370" s="170"/>
      <c r="J370" s="171">
        <f t="shared" si="10"/>
        <v>0</v>
      </c>
      <c r="K370" s="167" t="s">
        <v>22</v>
      </c>
      <c r="L370" s="36"/>
      <c r="M370" s="172" t="s">
        <v>22</v>
      </c>
      <c r="N370" s="173" t="s">
        <v>47</v>
      </c>
      <c r="O370" s="37"/>
      <c r="P370" s="174">
        <f t="shared" si="11"/>
        <v>0</v>
      </c>
      <c r="Q370" s="174">
        <v>0.00759</v>
      </c>
      <c r="R370" s="174">
        <f t="shared" si="12"/>
        <v>0.022011</v>
      </c>
      <c r="S370" s="174">
        <v>0</v>
      </c>
      <c r="T370" s="175">
        <f t="shared" si="13"/>
        <v>0</v>
      </c>
      <c r="AR370" s="18" t="s">
        <v>325</v>
      </c>
      <c r="AT370" s="18" t="s">
        <v>124</v>
      </c>
      <c r="AU370" s="18" t="s">
        <v>84</v>
      </c>
      <c r="AY370" s="18" t="s">
        <v>121</v>
      </c>
      <c r="BE370" s="176">
        <f t="shared" si="14"/>
        <v>0</v>
      </c>
      <c r="BF370" s="176">
        <f t="shared" si="15"/>
        <v>0</v>
      </c>
      <c r="BG370" s="176">
        <f t="shared" si="16"/>
        <v>0</v>
      </c>
      <c r="BH370" s="176">
        <f t="shared" si="17"/>
        <v>0</v>
      </c>
      <c r="BI370" s="176">
        <f t="shared" si="18"/>
        <v>0</v>
      </c>
      <c r="BJ370" s="18" t="s">
        <v>23</v>
      </c>
      <c r="BK370" s="176">
        <f t="shared" si="19"/>
        <v>0</v>
      </c>
      <c r="BL370" s="18" t="s">
        <v>325</v>
      </c>
      <c r="BM370" s="18" t="s">
        <v>543</v>
      </c>
    </row>
    <row r="371" spans="2:65" s="1" customFormat="1" ht="31.5" customHeight="1">
      <c r="B371" s="164"/>
      <c r="C371" s="165" t="s">
        <v>544</v>
      </c>
      <c r="D371" s="165" t="s">
        <v>124</v>
      </c>
      <c r="E371" s="166" t="s">
        <v>545</v>
      </c>
      <c r="F371" s="167" t="s">
        <v>546</v>
      </c>
      <c r="G371" s="168" t="s">
        <v>345</v>
      </c>
      <c r="H371" s="169">
        <v>11.4</v>
      </c>
      <c r="I371" s="170"/>
      <c r="J371" s="171">
        <f t="shared" si="10"/>
        <v>0</v>
      </c>
      <c r="K371" s="167" t="s">
        <v>128</v>
      </c>
      <c r="L371" s="36"/>
      <c r="M371" s="172" t="s">
        <v>22</v>
      </c>
      <c r="N371" s="173" t="s">
        <v>47</v>
      </c>
      <c r="O371" s="37"/>
      <c r="P371" s="174">
        <f t="shared" si="11"/>
        <v>0</v>
      </c>
      <c r="Q371" s="174">
        <v>0.00604</v>
      </c>
      <c r="R371" s="174">
        <f t="shared" si="12"/>
        <v>0.068856</v>
      </c>
      <c r="S371" s="174">
        <v>0</v>
      </c>
      <c r="T371" s="175">
        <f t="shared" si="13"/>
        <v>0</v>
      </c>
      <c r="AR371" s="18" t="s">
        <v>325</v>
      </c>
      <c r="AT371" s="18" t="s">
        <v>124</v>
      </c>
      <c r="AU371" s="18" t="s">
        <v>84</v>
      </c>
      <c r="AY371" s="18" t="s">
        <v>121</v>
      </c>
      <c r="BE371" s="176">
        <f t="shared" si="14"/>
        <v>0</v>
      </c>
      <c r="BF371" s="176">
        <f t="shared" si="15"/>
        <v>0</v>
      </c>
      <c r="BG371" s="176">
        <f t="shared" si="16"/>
        <v>0</v>
      </c>
      <c r="BH371" s="176">
        <f t="shared" si="17"/>
        <v>0</v>
      </c>
      <c r="BI371" s="176">
        <f t="shared" si="18"/>
        <v>0</v>
      </c>
      <c r="BJ371" s="18" t="s">
        <v>23</v>
      </c>
      <c r="BK371" s="176">
        <f t="shared" si="19"/>
        <v>0</v>
      </c>
      <c r="BL371" s="18" t="s">
        <v>325</v>
      </c>
      <c r="BM371" s="18" t="s">
        <v>547</v>
      </c>
    </row>
    <row r="372" spans="2:65" s="1" customFormat="1" ht="31.5" customHeight="1">
      <c r="B372" s="164"/>
      <c r="C372" s="165" t="s">
        <v>548</v>
      </c>
      <c r="D372" s="165" t="s">
        <v>124</v>
      </c>
      <c r="E372" s="166" t="s">
        <v>549</v>
      </c>
      <c r="F372" s="167" t="s">
        <v>550</v>
      </c>
      <c r="G372" s="168" t="s">
        <v>345</v>
      </c>
      <c r="H372" s="169">
        <v>11.4</v>
      </c>
      <c r="I372" s="170"/>
      <c r="J372" s="171">
        <f t="shared" si="10"/>
        <v>0</v>
      </c>
      <c r="K372" s="167" t="s">
        <v>128</v>
      </c>
      <c r="L372" s="36"/>
      <c r="M372" s="172" t="s">
        <v>22</v>
      </c>
      <c r="N372" s="173" t="s">
        <v>47</v>
      </c>
      <c r="O372" s="37"/>
      <c r="P372" s="174">
        <f t="shared" si="11"/>
        <v>0</v>
      </c>
      <c r="Q372" s="174">
        <v>0.00219</v>
      </c>
      <c r="R372" s="174">
        <f t="shared" si="12"/>
        <v>0.024966000000000002</v>
      </c>
      <c r="S372" s="174">
        <v>0</v>
      </c>
      <c r="T372" s="175">
        <f t="shared" si="13"/>
        <v>0</v>
      </c>
      <c r="AR372" s="18" t="s">
        <v>325</v>
      </c>
      <c r="AT372" s="18" t="s">
        <v>124</v>
      </c>
      <c r="AU372" s="18" t="s">
        <v>84</v>
      </c>
      <c r="AY372" s="18" t="s">
        <v>121</v>
      </c>
      <c r="BE372" s="176">
        <f t="shared" si="14"/>
        <v>0</v>
      </c>
      <c r="BF372" s="176">
        <f t="shared" si="15"/>
        <v>0</v>
      </c>
      <c r="BG372" s="176">
        <f t="shared" si="16"/>
        <v>0</v>
      </c>
      <c r="BH372" s="176">
        <f t="shared" si="17"/>
        <v>0</v>
      </c>
      <c r="BI372" s="176">
        <f t="shared" si="18"/>
        <v>0</v>
      </c>
      <c r="BJ372" s="18" t="s">
        <v>23</v>
      </c>
      <c r="BK372" s="176">
        <f t="shared" si="19"/>
        <v>0</v>
      </c>
      <c r="BL372" s="18" t="s">
        <v>325</v>
      </c>
      <c r="BM372" s="18" t="s">
        <v>551</v>
      </c>
    </row>
    <row r="373" spans="2:65" s="1" customFormat="1" ht="31.5" customHeight="1">
      <c r="B373" s="164"/>
      <c r="C373" s="165" t="s">
        <v>552</v>
      </c>
      <c r="D373" s="165" t="s">
        <v>124</v>
      </c>
      <c r="E373" s="166" t="s">
        <v>553</v>
      </c>
      <c r="F373" s="167" t="s">
        <v>554</v>
      </c>
      <c r="G373" s="168" t="s">
        <v>345</v>
      </c>
      <c r="H373" s="169">
        <v>12.7</v>
      </c>
      <c r="I373" s="170"/>
      <c r="J373" s="171">
        <f t="shared" si="10"/>
        <v>0</v>
      </c>
      <c r="K373" s="167" t="s">
        <v>128</v>
      </c>
      <c r="L373" s="36"/>
      <c r="M373" s="172" t="s">
        <v>22</v>
      </c>
      <c r="N373" s="173" t="s">
        <v>47</v>
      </c>
      <c r="O373" s="37"/>
      <c r="P373" s="174">
        <f t="shared" si="11"/>
        <v>0</v>
      </c>
      <c r="Q373" s="174">
        <v>0.0035</v>
      </c>
      <c r="R373" s="174">
        <f t="shared" si="12"/>
        <v>0.044449999999999996</v>
      </c>
      <c r="S373" s="174">
        <v>0</v>
      </c>
      <c r="T373" s="175">
        <f t="shared" si="13"/>
        <v>0</v>
      </c>
      <c r="AR373" s="18" t="s">
        <v>325</v>
      </c>
      <c r="AT373" s="18" t="s">
        <v>124</v>
      </c>
      <c r="AU373" s="18" t="s">
        <v>84</v>
      </c>
      <c r="AY373" s="18" t="s">
        <v>121</v>
      </c>
      <c r="BE373" s="176">
        <f t="shared" si="14"/>
        <v>0</v>
      </c>
      <c r="BF373" s="176">
        <f t="shared" si="15"/>
        <v>0</v>
      </c>
      <c r="BG373" s="176">
        <f t="shared" si="16"/>
        <v>0</v>
      </c>
      <c r="BH373" s="176">
        <f t="shared" si="17"/>
        <v>0</v>
      </c>
      <c r="BI373" s="176">
        <f t="shared" si="18"/>
        <v>0</v>
      </c>
      <c r="BJ373" s="18" t="s">
        <v>23</v>
      </c>
      <c r="BK373" s="176">
        <f t="shared" si="19"/>
        <v>0</v>
      </c>
      <c r="BL373" s="18" t="s">
        <v>325</v>
      </c>
      <c r="BM373" s="18" t="s">
        <v>555</v>
      </c>
    </row>
    <row r="374" spans="2:65" s="1" customFormat="1" ht="31.5" customHeight="1">
      <c r="B374" s="164"/>
      <c r="C374" s="165" t="s">
        <v>556</v>
      </c>
      <c r="D374" s="165" t="s">
        <v>124</v>
      </c>
      <c r="E374" s="166" t="s">
        <v>557</v>
      </c>
      <c r="F374" s="167" t="s">
        <v>558</v>
      </c>
      <c r="G374" s="168" t="s">
        <v>345</v>
      </c>
      <c r="H374" s="169">
        <v>22.5</v>
      </c>
      <c r="I374" s="170"/>
      <c r="J374" s="171">
        <f t="shared" si="10"/>
        <v>0</v>
      </c>
      <c r="K374" s="167" t="s">
        <v>22</v>
      </c>
      <c r="L374" s="36"/>
      <c r="M374" s="172" t="s">
        <v>22</v>
      </c>
      <c r="N374" s="173" t="s">
        <v>47</v>
      </c>
      <c r="O374" s="37"/>
      <c r="P374" s="174">
        <f t="shared" si="11"/>
        <v>0</v>
      </c>
      <c r="Q374" s="174">
        <v>0</v>
      </c>
      <c r="R374" s="174">
        <f t="shared" si="12"/>
        <v>0</v>
      </c>
      <c r="S374" s="174">
        <v>0</v>
      </c>
      <c r="T374" s="175">
        <f t="shared" si="13"/>
        <v>0</v>
      </c>
      <c r="AR374" s="18" t="s">
        <v>325</v>
      </c>
      <c r="AT374" s="18" t="s">
        <v>124</v>
      </c>
      <c r="AU374" s="18" t="s">
        <v>84</v>
      </c>
      <c r="AY374" s="18" t="s">
        <v>121</v>
      </c>
      <c r="BE374" s="176">
        <f t="shared" si="14"/>
        <v>0</v>
      </c>
      <c r="BF374" s="176">
        <f t="shared" si="15"/>
        <v>0</v>
      </c>
      <c r="BG374" s="176">
        <f t="shared" si="16"/>
        <v>0</v>
      </c>
      <c r="BH374" s="176">
        <f t="shared" si="17"/>
        <v>0</v>
      </c>
      <c r="BI374" s="176">
        <f t="shared" si="18"/>
        <v>0</v>
      </c>
      <c r="BJ374" s="18" t="s">
        <v>23</v>
      </c>
      <c r="BK374" s="176">
        <f t="shared" si="19"/>
        <v>0</v>
      </c>
      <c r="BL374" s="18" t="s">
        <v>325</v>
      </c>
      <c r="BM374" s="18" t="s">
        <v>559</v>
      </c>
    </row>
    <row r="375" spans="2:65" s="1" customFormat="1" ht="31.5" customHeight="1">
      <c r="B375" s="164"/>
      <c r="C375" s="165" t="s">
        <v>560</v>
      </c>
      <c r="D375" s="165" t="s">
        <v>124</v>
      </c>
      <c r="E375" s="166" t="s">
        <v>561</v>
      </c>
      <c r="F375" s="167" t="s">
        <v>562</v>
      </c>
      <c r="G375" s="168" t="s">
        <v>345</v>
      </c>
      <c r="H375" s="169">
        <v>23.7</v>
      </c>
      <c r="I375" s="170"/>
      <c r="J375" s="171">
        <f t="shared" si="10"/>
        <v>0</v>
      </c>
      <c r="K375" s="167" t="s">
        <v>22</v>
      </c>
      <c r="L375" s="36"/>
      <c r="M375" s="172" t="s">
        <v>22</v>
      </c>
      <c r="N375" s="173" t="s">
        <v>47</v>
      </c>
      <c r="O375" s="37"/>
      <c r="P375" s="174">
        <f t="shared" si="11"/>
        <v>0</v>
      </c>
      <c r="Q375" s="174">
        <v>0.00174</v>
      </c>
      <c r="R375" s="174">
        <f t="shared" si="12"/>
        <v>0.041238</v>
      </c>
      <c r="S375" s="174">
        <v>0</v>
      </c>
      <c r="T375" s="175">
        <f t="shared" si="13"/>
        <v>0</v>
      </c>
      <c r="AR375" s="18" t="s">
        <v>325</v>
      </c>
      <c r="AT375" s="18" t="s">
        <v>124</v>
      </c>
      <c r="AU375" s="18" t="s">
        <v>84</v>
      </c>
      <c r="AY375" s="18" t="s">
        <v>121</v>
      </c>
      <c r="BE375" s="176">
        <f t="shared" si="14"/>
        <v>0</v>
      </c>
      <c r="BF375" s="176">
        <f t="shared" si="15"/>
        <v>0</v>
      </c>
      <c r="BG375" s="176">
        <f t="shared" si="16"/>
        <v>0</v>
      </c>
      <c r="BH375" s="176">
        <f t="shared" si="17"/>
        <v>0</v>
      </c>
      <c r="BI375" s="176">
        <f t="shared" si="18"/>
        <v>0</v>
      </c>
      <c r="BJ375" s="18" t="s">
        <v>23</v>
      </c>
      <c r="BK375" s="176">
        <f t="shared" si="19"/>
        <v>0</v>
      </c>
      <c r="BL375" s="18" t="s">
        <v>325</v>
      </c>
      <c r="BM375" s="18" t="s">
        <v>563</v>
      </c>
    </row>
    <row r="376" spans="2:65" s="1" customFormat="1" ht="31.5" customHeight="1">
      <c r="B376" s="164"/>
      <c r="C376" s="165" t="s">
        <v>564</v>
      </c>
      <c r="D376" s="165" t="s">
        <v>124</v>
      </c>
      <c r="E376" s="166" t="s">
        <v>565</v>
      </c>
      <c r="F376" s="167" t="s">
        <v>566</v>
      </c>
      <c r="G376" s="168" t="s">
        <v>345</v>
      </c>
      <c r="H376" s="169">
        <v>12.6</v>
      </c>
      <c r="I376" s="170"/>
      <c r="J376" s="171">
        <f t="shared" si="10"/>
        <v>0</v>
      </c>
      <c r="K376" s="167" t="s">
        <v>22</v>
      </c>
      <c r="L376" s="36"/>
      <c r="M376" s="172" t="s">
        <v>22</v>
      </c>
      <c r="N376" s="173" t="s">
        <v>47</v>
      </c>
      <c r="O376" s="37"/>
      <c r="P376" s="174">
        <f t="shared" si="11"/>
        <v>0</v>
      </c>
      <c r="Q376" s="174">
        <v>0.00212</v>
      </c>
      <c r="R376" s="174">
        <f t="shared" si="12"/>
        <v>0.026712</v>
      </c>
      <c r="S376" s="174">
        <v>0</v>
      </c>
      <c r="T376" s="175">
        <f t="shared" si="13"/>
        <v>0</v>
      </c>
      <c r="AR376" s="18" t="s">
        <v>325</v>
      </c>
      <c r="AT376" s="18" t="s">
        <v>124</v>
      </c>
      <c r="AU376" s="18" t="s">
        <v>84</v>
      </c>
      <c r="AY376" s="18" t="s">
        <v>121</v>
      </c>
      <c r="BE376" s="176">
        <f t="shared" si="14"/>
        <v>0</v>
      </c>
      <c r="BF376" s="176">
        <f t="shared" si="15"/>
        <v>0</v>
      </c>
      <c r="BG376" s="176">
        <f t="shared" si="16"/>
        <v>0</v>
      </c>
      <c r="BH376" s="176">
        <f t="shared" si="17"/>
        <v>0</v>
      </c>
      <c r="BI376" s="176">
        <f t="shared" si="18"/>
        <v>0</v>
      </c>
      <c r="BJ376" s="18" t="s">
        <v>23</v>
      </c>
      <c r="BK376" s="176">
        <f t="shared" si="19"/>
        <v>0</v>
      </c>
      <c r="BL376" s="18" t="s">
        <v>325</v>
      </c>
      <c r="BM376" s="18" t="s">
        <v>567</v>
      </c>
    </row>
    <row r="377" spans="2:65" s="1" customFormat="1" ht="31.5" customHeight="1">
      <c r="B377" s="164"/>
      <c r="C377" s="165" t="s">
        <v>568</v>
      </c>
      <c r="D377" s="165" t="s">
        <v>124</v>
      </c>
      <c r="E377" s="166" t="s">
        <v>569</v>
      </c>
      <c r="F377" s="167" t="s">
        <v>570</v>
      </c>
      <c r="G377" s="168" t="s">
        <v>345</v>
      </c>
      <c r="H377" s="169">
        <v>23.7</v>
      </c>
      <c r="I377" s="170"/>
      <c r="J377" s="171">
        <f t="shared" si="10"/>
        <v>0</v>
      </c>
      <c r="K377" s="167" t="s">
        <v>22</v>
      </c>
      <c r="L377" s="36"/>
      <c r="M377" s="172" t="s">
        <v>22</v>
      </c>
      <c r="N377" s="173" t="s">
        <v>47</v>
      </c>
      <c r="O377" s="37"/>
      <c r="P377" s="174">
        <f t="shared" si="11"/>
        <v>0</v>
      </c>
      <c r="Q377" s="174">
        <v>0</v>
      </c>
      <c r="R377" s="174">
        <f t="shared" si="12"/>
        <v>0</v>
      </c>
      <c r="S377" s="174">
        <v>0</v>
      </c>
      <c r="T377" s="175">
        <f t="shared" si="13"/>
        <v>0</v>
      </c>
      <c r="AR377" s="18" t="s">
        <v>325</v>
      </c>
      <c r="AT377" s="18" t="s">
        <v>124</v>
      </c>
      <c r="AU377" s="18" t="s">
        <v>84</v>
      </c>
      <c r="AY377" s="18" t="s">
        <v>121</v>
      </c>
      <c r="BE377" s="176">
        <f t="shared" si="14"/>
        <v>0</v>
      </c>
      <c r="BF377" s="176">
        <f t="shared" si="15"/>
        <v>0</v>
      </c>
      <c r="BG377" s="176">
        <f t="shared" si="16"/>
        <v>0</v>
      </c>
      <c r="BH377" s="176">
        <f t="shared" si="17"/>
        <v>0</v>
      </c>
      <c r="BI377" s="176">
        <f t="shared" si="18"/>
        <v>0</v>
      </c>
      <c r="BJ377" s="18" t="s">
        <v>23</v>
      </c>
      <c r="BK377" s="176">
        <f t="shared" si="19"/>
        <v>0</v>
      </c>
      <c r="BL377" s="18" t="s">
        <v>325</v>
      </c>
      <c r="BM377" s="18" t="s">
        <v>571</v>
      </c>
    </row>
    <row r="378" spans="2:65" s="1" customFormat="1" ht="31.5" customHeight="1">
      <c r="B378" s="164"/>
      <c r="C378" s="165" t="s">
        <v>572</v>
      </c>
      <c r="D378" s="165" t="s">
        <v>124</v>
      </c>
      <c r="E378" s="166" t="s">
        <v>573</v>
      </c>
      <c r="F378" s="167" t="s">
        <v>574</v>
      </c>
      <c r="G378" s="168" t="s">
        <v>345</v>
      </c>
      <c r="H378" s="169">
        <v>48.6</v>
      </c>
      <c r="I378" s="170"/>
      <c r="J378" s="171">
        <f t="shared" si="10"/>
        <v>0</v>
      </c>
      <c r="K378" s="167" t="s">
        <v>22</v>
      </c>
      <c r="L378" s="36"/>
      <c r="M378" s="172" t="s">
        <v>22</v>
      </c>
      <c r="N378" s="173" t="s">
        <v>47</v>
      </c>
      <c r="O378" s="37"/>
      <c r="P378" s="174">
        <f t="shared" si="11"/>
        <v>0</v>
      </c>
      <c r="Q378" s="174">
        <v>0</v>
      </c>
      <c r="R378" s="174">
        <f t="shared" si="12"/>
        <v>0</v>
      </c>
      <c r="S378" s="174">
        <v>0</v>
      </c>
      <c r="T378" s="175">
        <f t="shared" si="13"/>
        <v>0</v>
      </c>
      <c r="AR378" s="18" t="s">
        <v>325</v>
      </c>
      <c r="AT378" s="18" t="s">
        <v>124</v>
      </c>
      <c r="AU378" s="18" t="s">
        <v>84</v>
      </c>
      <c r="AY378" s="18" t="s">
        <v>121</v>
      </c>
      <c r="BE378" s="176">
        <f t="shared" si="14"/>
        <v>0</v>
      </c>
      <c r="BF378" s="176">
        <f t="shared" si="15"/>
        <v>0</v>
      </c>
      <c r="BG378" s="176">
        <f t="shared" si="16"/>
        <v>0</v>
      </c>
      <c r="BH378" s="176">
        <f t="shared" si="17"/>
        <v>0</v>
      </c>
      <c r="BI378" s="176">
        <f t="shared" si="18"/>
        <v>0</v>
      </c>
      <c r="BJ378" s="18" t="s">
        <v>23</v>
      </c>
      <c r="BK378" s="176">
        <f t="shared" si="19"/>
        <v>0</v>
      </c>
      <c r="BL378" s="18" t="s">
        <v>325</v>
      </c>
      <c r="BM378" s="18" t="s">
        <v>575</v>
      </c>
    </row>
    <row r="379" spans="2:65" s="1" customFormat="1" ht="31.5" customHeight="1">
      <c r="B379" s="164"/>
      <c r="C379" s="165" t="s">
        <v>576</v>
      </c>
      <c r="D379" s="165" t="s">
        <v>124</v>
      </c>
      <c r="E379" s="166" t="s">
        <v>577</v>
      </c>
      <c r="F379" s="167" t="s">
        <v>578</v>
      </c>
      <c r="G379" s="168" t="s">
        <v>345</v>
      </c>
      <c r="H379" s="169">
        <v>6.4</v>
      </c>
      <c r="I379" s="170"/>
      <c r="J379" s="171">
        <f t="shared" si="10"/>
        <v>0</v>
      </c>
      <c r="K379" s="167" t="s">
        <v>22</v>
      </c>
      <c r="L379" s="36"/>
      <c r="M379" s="172" t="s">
        <v>22</v>
      </c>
      <c r="N379" s="173" t="s">
        <v>47</v>
      </c>
      <c r="O379" s="37"/>
      <c r="P379" s="174">
        <f t="shared" si="11"/>
        <v>0</v>
      </c>
      <c r="Q379" s="174">
        <v>0</v>
      </c>
      <c r="R379" s="174">
        <f t="shared" si="12"/>
        <v>0</v>
      </c>
      <c r="S379" s="174">
        <v>0</v>
      </c>
      <c r="T379" s="175">
        <f t="shared" si="13"/>
        <v>0</v>
      </c>
      <c r="AR379" s="18" t="s">
        <v>325</v>
      </c>
      <c r="AT379" s="18" t="s">
        <v>124</v>
      </c>
      <c r="AU379" s="18" t="s">
        <v>84</v>
      </c>
      <c r="AY379" s="18" t="s">
        <v>121</v>
      </c>
      <c r="BE379" s="176">
        <f t="shared" si="14"/>
        <v>0</v>
      </c>
      <c r="BF379" s="176">
        <f t="shared" si="15"/>
        <v>0</v>
      </c>
      <c r="BG379" s="176">
        <f t="shared" si="16"/>
        <v>0</v>
      </c>
      <c r="BH379" s="176">
        <f t="shared" si="17"/>
        <v>0</v>
      </c>
      <c r="BI379" s="176">
        <f t="shared" si="18"/>
        <v>0</v>
      </c>
      <c r="BJ379" s="18" t="s">
        <v>23</v>
      </c>
      <c r="BK379" s="176">
        <f t="shared" si="19"/>
        <v>0</v>
      </c>
      <c r="BL379" s="18" t="s">
        <v>325</v>
      </c>
      <c r="BM379" s="18" t="s">
        <v>579</v>
      </c>
    </row>
    <row r="380" spans="2:65" s="1" customFormat="1" ht="31.5" customHeight="1">
      <c r="B380" s="164"/>
      <c r="C380" s="165" t="s">
        <v>580</v>
      </c>
      <c r="D380" s="165" t="s">
        <v>124</v>
      </c>
      <c r="E380" s="166" t="s">
        <v>581</v>
      </c>
      <c r="F380" s="167" t="s">
        <v>582</v>
      </c>
      <c r="G380" s="168" t="s">
        <v>345</v>
      </c>
      <c r="H380" s="169">
        <v>14.2</v>
      </c>
      <c r="I380" s="170"/>
      <c r="J380" s="171">
        <f t="shared" si="10"/>
        <v>0</v>
      </c>
      <c r="K380" s="167" t="s">
        <v>22</v>
      </c>
      <c r="L380" s="36"/>
      <c r="M380" s="172" t="s">
        <v>22</v>
      </c>
      <c r="N380" s="173" t="s">
        <v>47</v>
      </c>
      <c r="O380" s="37"/>
      <c r="P380" s="174">
        <f t="shared" si="11"/>
        <v>0</v>
      </c>
      <c r="Q380" s="174">
        <v>0</v>
      </c>
      <c r="R380" s="174">
        <f t="shared" si="12"/>
        <v>0</v>
      </c>
      <c r="S380" s="174">
        <v>0</v>
      </c>
      <c r="T380" s="175">
        <f t="shared" si="13"/>
        <v>0</v>
      </c>
      <c r="AR380" s="18" t="s">
        <v>325</v>
      </c>
      <c r="AT380" s="18" t="s">
        <v>124</v>
      </c>
      <c r="AU380" s="18" t="s">
        <v>84</v>
      </c>
      <c r="AY380" s="18" t="s">
        <v>121</v>
      </c>
      <c r="BE380" s="176">
        <f t="shared" si="14"/>
        <v>0</v>
      </c>
      <c r="BF380" s="176">
        <f t="shared" si="15"/>
        <v>0</v>
      </c>
      <c r="BG380" s="176">
        <f t="shared" si="16"/>
        <v>0</v>
      </c>
      <c r="BH380" s="176">
        <f t="shared" si="17"/>
        <v>0</v>
      </c>
      <c r="BI380" s="176">
        <f t="shared" si="18"/>
        <v>0</v>
      </c>
      <c r="BJ380" s="18" t="s">
        <v>23</v>
      </c>
      <c r="BK380" s="176">
        <f t="shared" si="19"/>
        <v>0</v>
      </c>
      <c r="BL380" s="18" t="s">
        <v>325</v>
      </c>
      <c r="BM380" s="18" t="s">
        <v>583</v>
      </c>
    </row>
    <row r="381" spans="2:65" s="1" customFormat="1" ht="31.5" customHeight="1">
      <c r="B381" s="164"/>
      <c r="C381" s="165" t="s">
        <v>584</v>
      </c>
      <c r="D381" s="165" t="s">
        <v>124</v>
      </c>
      <c r="E381" s="166" t="s">
        <v>585</v>
      </c>
      <c r="F381" s="167" t="s">
        <v>586</v>
      </c>
      <c r="G381" s="168" t="s">
        <v>127</v>
      </c>
      <c r="H381" s="169">
        <v>7.9</v>
      </c>
      <c r="I381" s="170"/>
      <c r="J381" s="171">
        <f t="shared" si="10"/>
        <v>0</v>
      </c>
      <c r="K381" s="167" t="s">
        <v>22</v>
      </c>
      <c r="L381" s="36"/>
      <c r="M381" s="172" t="s">
        <v>22</v>
      </c>
      <c r="N381" s="173" t="s">
        <v>47</v>
      </c>
      <c r="O381" s="37"/>
      <c r="P381" s="174">
        <f t="shared" si="11"/>
        <v>0</v>
      </c>
      <c r="Q381" s="174">
        <v>0</v>
      </c>
      <c r="R381" s="174">
        <f t="shared" si="12"/>
        <v>0</v>
      </c>
      <c r="S381" s="174">
        <v>0</v>
      </c>
      <c r="T381" s="175">
        <f t="shared" si="13"/>
        <v>0</v>
      </c>
      <c r="AR381" s="18" t="s">
        <v>325</v>
      </c>
      <c r="AT381" s="18" t="s">
        <v>124</v>
      </c>
      <c r="AU381" s="18" t="s">
        <v>84</v>
      </c>
      <c r="AY381" s="18" t="s">
        <v>121</v>
      </c>
      <c r="BE381" s="176">
        <f t="shared" si="14"/>
        <v>0</v>
      </c>
      <c r="BF381" s="176">
        <f t="shared" si="15"/>
        <v>0</v>
      </c>
      <c r="BG381" s="176">
        <f t="shared" si="16"/>
        <v>0</v>
      </c>
      <c r="BH381" s="176">
        <f t="shared" si="17"/>
        <v>0</v>
      </c>
      <c r="BI381" s="176">
        <f t="shared" si="18"/>
        <v>0</v>
      </c>
      <c r="BJ381" s="18" t="s">
        <v>23</v>
      </c>
      <c r="BK381" s="176">
        <f t="shared" si="19"/>
        <v>0</v>
      </c>
      <c r="BL381" s="18" t="s">
        <v>325</v>
      </c>
      <c r="BM381" s="18" t="s">
        <v>587</v>
      </c>
    </row>
    <row r="382" spans="2:65" s="1" customFormat="1" ht="31.5" customHeight="1">
      <c r="B382" s="164"/>
      <c r="C382" s="165" t="s">
        <v>588</v>
      </c>
      <c r="D382" s="165" t="s">
        <v>124</v>
      </c>
      <c r="E382" s="166" t="s">
        <v>589</v>
      </c>
      <c r="F382" s="167" t="s">
        <v>590</v>
      </c>
      <c r="G382" s="168" t="s">
        <v>345</v>
      </c>
      <c r="H382" s="169">
        <v>28.5</v>
      </c>
      <c r="I382" s="170"/>
      <c r="J382" s="171">
        <f t="shared" si="10"/>
        <v>0</v>
      </c>
      <c r="K382" s="167" t="s">
        <v>22</v>
      </c>
      <c r="L382" s="36"/>
      <c r="M382" s="172" t="s">
        <v>22</v>
      </c>
      <c r="N382" s="173" t="s">
        <v>47</v>
      </c>
      <c r="O382" s="37"/>
      <c r="P382" s="174">
        <f t="shared" si="11"/>
        <v>0</v>
      </c>
      <c r="Q382" s="174">
        <v>0</v>
      </c>
      <c r="R382" s="174">
        <f t="shared" si="12"/>
        <v>0</v>
      </c>
      <c r="S382" s="174">
        <v>0</v>
      </c>
      <c r="T382" s="175">
        <f t="shared" si="13"/>
        <v>0</v>
      </c>
      <c r="AR382" s="18" t="s">
        <v>325</v>
      </c>
      <c r="AT382" s="18" t="s">
        <v>124</v>
      </c>
      <c r="AU382" s="18" t="s">
        <v>84</v>
      </c>
      <c r="AY382" s="18" t="s">
        <v>121</v>
      </c>
      <c r="BE382" s="176">
        <f t="shared" si="14"/>
        <v>0</v>
      </c>
      <c r="BF382" s="176">
        <f t="shared" si="15"/>
        <v>0</v>
      </c>
      <c r="BG382" s="176">
        <f t="shared" si="16"/>
        <v>0</v>
      </c>
      <c r="BH382" s="176">
        <f t="shared" si="17"/>
        <v>0</v>
      </c>
      <c r="BI382" s="176">
        <f t="shared" si="18"/>
        <v>0</v>
      </c>
      <c r="BJ382" s="18" t="s">
        <v>23</v>
      </c>
      <c r="BK382" s="176">
        <f t="shared" si="19"/>
        <v>0</v>
      </c>
      <c r="BL382" s="18" t="s">
        <v>325</v>
      </c>
      <c r="BM382" s="18" t="s">
        <v>591</v>
      </c>
    </row>
    <row r="383" spans="2:65" s="1" customFormat="1" ht="31.5" customHeight="1">
      <c r="B383" s="164"/>
      <c r="C383" s="165" t="s">
        <v>592</v>
      </c>
      <c r="D383" s="165" t="s">
        <v>124</v>
      </c>
      <c r="E383" s="166" t="s">
        <v>593</v>
      </c>
      <c r="F383" s="167" t="s">
        <v>594</v>
      </c>
      <c r="G383" s="168" t="s">
        <v>127</v>
      </c>
      <c r="H383" s="169">
        <v>4.9</v>
      </c>
      <c r="I383" s="170"/>
      <c r="J383" s="171">
        <f t="shared" si="10"/>
        <v>0</v>
      </c>
      <c r="K383" s="167" t="s">
        <v>22</v>
      </c>
      <c r="L383" s="36"/>
      <c r="M383" s="172" t="s">
        <v>22</v>
      </c>
      <c r="N383" s="173" t="s">
        <v>47</v>
      </c>
      <c r="O383" s="37"/>
      <c r="P383" s="174">
        <f t="shared" si="11"/>
        <v>0</v>
      </c>
      <c r="Q383" s="174">
        <v>0</v>
      </c>
      <c r="R383" s="174">
        <f t="shared" si="12"/>
        <v>0</v>
      </c>
      <c r="S383" s="174">
        <v>0</v>
      </c>
      <c r="T383" s="175">
        <f t="shared" si="13"/>
        <v>0</v>
      </c>
      <c r="AR383" s="18" t="s">
        <v>325</v>
      </c>
      <c r="AT383" s="18" t="s">
        <v>124</v>
      </c>
      <c r="AU383" s="18" t="s">
        <v>84</v>
      </c>
      <c r="AY383" s="18" t="s">
        <v>121</v>
      </c>
      <c r="BE383" s="176">
        <f t="shared" si="14"/>
        <v>0</v>
      </c>
      <c r="BF383" s="176">
        <f t="shared" si="15"/>
        <v>0</v>
      </c>
      <c r="BG383" s="176">
        <f t="shared" si="16"/>
        <v>0</v>
      </c>
      <c r="BH383" s="176">
        <f t="shared" si="17"/>
        <v>0</v>
      </c>
      <c r="BI383" s="176">
        <f t="shared" si="18"/>
        <v>0</v>
      </c>
      <c r="BJ383" s="18" t="s">
        <v>23</v>
      </c>
      <c r="BK383" s="176">
        <f t="shared" si="19"/>
        <v>0</v>
      </c>
      <c r="BL383" s="18" t="s">
        <v>325</v>
      </c>
      <c r="BM383" s="18" t="s">
        <v>595</v>
      </c>
    </row>
    <row r="384" spans="2:65" s="1" customFormat="1" ht="31.5" customHeight="1">
      <c r="B384" s="164"/>
      <c r="C384" s="165" t="s">
        <v>596</v>
      </c>
      <c r="D384" s="165" t="s">
        <v>124</v>
      </c>
      <c r="E384" s="166" t="s">
        <v>597</v>
      </c>
      <c r="F384" s="167" t="s">
        <v>598</v>
      </c>
      <c r="G384" s="168" t="s">
        <v>127</v>
      </c>
      <c r="H384" s="169">
        <v>3.6</v>
      </c>
      <c r="I384" s="170"/>
      <c r="J384" s="171">
        <f t="shared" si="10"/>
        <v>0</v>
      </c>
      <c r="K384" s="167" t="s">
        <v>22</v>
      </c>
      <c r="L384" s="36"/>
      <c r="M384" s="172" t="s">
        <v>22</v>
      </c>
      <c r="N384" s="173" t="s">
        <v>47</v>
      </c>
      <c r="O384" s="37"/>
      <c r="P384" s="174">
        <f t="shared" si="11"/>
        <v>0</v>
      </c>
      <c r="Q384" s="174">
        <v>0</v>
      </c>
      <c r="R384" s="174">
        <f t="shared" si="12"/>
        <v>0</v>
      </c>
      <c r="S384" s="174">
        <v>0</v>
      </c>
      <c r="T384" s="175">
        <f t="shared" si="13"/>
        <v>0</v>
      </c>
      <c r="AR384" s="18" t="s">
        <v>325</v>
      </c>
      <c r="AT384" s="18" t="s">
        <v>124</v>
      </c>
      <c r="AU384" s="18" t="s">
        <v>84</v>
      </c>
      <c r="AY384" s="18" t="s">
        <v>121</v>
      </c>
      <c r="BE384" s="176">
        <f t="shared" si="14"/>
        <v>0</v>
      </c>
      <c r="BF384" s="176">
        <f t="shared" si="15"/>
        <v>0</v>
      </c>
      <c r="BG384" s="176">
        <f t="shared" si="16"/>
        <v>0</v>
      </c>
      <c r="BH384" s="176">
        <f t="shared" si="17"/>
        <v>0</v>
      </c>
      <c r="BI384" s="176">
        <f t="shared" si="18"/>
        <v>0</v>
      </c>
      <c r="BJ384" s="18" t="s">
        <v>23</v>
      </c>
      <c r="BK384" s="176">
        <f t="shared" si="19"/>
        <v>0</v>
      </c>
      <c r="BL384" s="18" t="s">
        <v>325</v>
      </c>
      <c r="BM384" s="18" t="s">
        <v>599</v>
      </c>
    </row>
    <row r="385" spans="2:65" s="1" customFormat="1" ht="22.5" customHeight="1">
      <c r="B385" s="164"/>
      <c r="C385" s="165" t="s">
        <v>600</v>
      </c>
      <c r="D385" s="165" t="s">
        <v>124</v>
      </c>
      <c r="E385" s="166" t="s">
        <v>601</v>
      </c>
      <c r="F385" s="167" t="s">
        <v>602</v>
      </c>
      <c r="G385" s="168" t="s">
        <v>345</v>
      </c>
      <c r="H385" s="169">
        <v>15.7</v>
      </c>
      <c r="I385" s="170"/>
      <c r="J385" s="171">
        <f t="shared" si="10"/>
        <v>0</v>
      </c>
      <c r="K385" s="167" t="s">
        <v>128</v>
      </c>
      <c r="L385" s="36"/>
      <c r="M385" s="172" t="s">
        <v>22</v>
      </c>
      <c r="N385" s="173" t="s">
        <v>47</v>
      </c>
      <c r="O385" s="37"/>
      <c r="P385" s="174">
        <f t="shared" si="11"/>
        <v>0</v>
      </c>
      <c r="Q385" s="174">
        <v>0</v>
      </c>
      <c r="R385" s="174">
        <f t="shared" si="12"/>
        <v>0</v>
      </c>
      <c r="S385" s="174">
        <v>0</v>
      </c>
      <c r="T385" s="175">
        <f t="shared" si="13"/>
        <v>0</v>
      </c>
      <c r="AR385" s="18" t="s">
        <v>325</v>
      </c>
      <c r="AT385" s="18" t="s">
        <v>124</v>
      </c>
      <c r="AU385" s="18" t="s">
        <v>84</v>
      </c>
      <c r="AY385" s="18" t="s">
        <v>121</v>
      </c>
      <c r="BE385" s="176">
        <f t="shared" si="14"/>
        <v>0</v>
      </c>
      <c r="BF385" s="176">
        <f t="shared" si="15"/>
        <v>0</v>
      </c>
      <c r="BG385" s="176">
        <f t="shared" si="16"/>
        <v>0</v>
      </c>
      <c r="BH385" s="176">
        <f t="shared" si="17"/>
        <v>0</v>
      </c>
      <c r="BI385" s="176">
        <f t="shared" si="18"/>
        <v>0</v>
      </c>
      <c r="BJ385" s="18" t="s">
        <v>23</v>
      </c>
      <c r="BK385" s="176">
        <f t="shared" si="19"/>
        <v>0</v>
      </c>
      <c r="BL385" s="18" t="s">
        <v>325</v>
      </c>
      <c r="BM385" s="18" t="s">
        <v>603</v>
      </c>
    </row>
    <row r="386" spans="2:65" s="1" customFormat="1" ht="31.5" customHeight="1">
      <c r="B386" s="164"/>
      <c r="C386" s="165" t="s">
        <v>604</v>
      </c>
      <c r="D386" s="165" t="s">
        <v>124</v>
      </c>
      <c r="E386" s="166" t="s">
        <v>605</v>
      </c>
      <c r="F386" s="167" t="s">
        <v>606</v>
      </c>
      <c r="G386" s="168" t="s">
        <v>345</v>
      </c>
      <c r="H386" s="169">
        <v>8.7</v>
      </c>
      <c r="I386" s="170"/>
      <c r="J386" s="171">
        <f t="shared" si="10"/>
        <v>0</v>
      </c>
      <c r="K386" s="167" t="s">
        <v>22</v>
      </c>
      <c r="L386" s="36"/>
      <c r="M386" s="172" t="s">
        <v>22</v>
      </c>
      <c r="N386" s="173" t="s">
        <v>47</v>
      </c>
      <c r="O386" s="37"/>
      <c r="P386" s="174">
        <f t="shared" si="11"/>
        <v>0</v>
      </c>
      <c r="Q386" s="174">
        <v>0.00352</v>
      </c>
      <c r="R386" s="174">
        <f t="shared" si="12"/>
        <v>0.030624</v>
      </c>
      <c r="S386" s="174">
        <v>0</v>
      </c>
      <c r="T386" s="175">
        <f t="shared" si="13"/>
        <v>0</v>
      </c>
      <c r="AR386" s="18" t="s">
        <v>325</v>
      </c>
      <c r="AT386" s="18" t="s">
        <v>124</v>
      </c>
      <c r="AU386" s="18" t="s">
        <v>84</v>
      </c>
      <c r="AY386" s="18" t="s">
        <v>121</v>
      </c>
      <c r="BE386" s="176">
        <f t="shared" si="14"/>
        <v>0</v>
      </c>
      <c r="BF386" s="176">
        <f t="shared" si="15"/>
        <v>0</v>
      </c>
      <c r="BG386" s="176">
        <f t="shared" si="16"/>
        <v>0</v>
      </c>
      <c r="BH386" s="176">
        <f t="shared" si="17"/>
        <v>0</v>
      </c>
      <c r="BI386" s="176">
        <f t="shared" si="18"/>
        <v>0</v>
      </c>
      <c r="BJ386" s="18" t="s">
        <v>23</v>
      </c>
      <c r="BK386" s="176">
        <f t="shared" si="19"/>
        <v>0</v>
      </c>
      <c r="BL386" s="18" t="s">
        <v>325</v>
      </c>
      <c r="BM386" s="18" t="s">
        <v>607</v>
      </c>
    </row>
    <row r="387" spans="2:65" s="1" customFormat="1" ht="31.5" customHeight="1">
      <c r="B387" s="164"/>
      <c r="C387" s="165" t="s">
        <v>608</v>
      </c>
      <c r="D387" s="165" t="s">
        <v>124</v>
      </c>
      <c r="E387" s="166" t="s">
        <v>609</v>
      </c>
      <c r="F387" s="167" t="s">
        <v>610</v>
      </c>
      <c r="G387" s="168" t="s">
        <v>345</v>
      </c>
      <c r="H387" s="169">
        <v>12.7</v>
      </c>
      <c r="I387" s="170"/>
      <c r="J387" s="171">
        <f t="shared" si="10"/>
        <v>0</v>
      </c>
      <c r="K387" s="167" t="s">
        <v>22</v>
      </c>
      <c r="L387" s="36"/>
      <c r="M387" s="172" t="s">
        <v>22</v>
      </c>
      <c r="N387" s="173" t="s">
        <v>47</v>
      </c>
      <c r="O387" s="37"/>
      <c r="P387" s="174">
        <f t="shared" si="11"/>
        <v>0</v>
      </c>
      <c r="Q387" s="174">
        <v>0.00438</v>
      </c>
      <c r="R387" s="174">
        <f t="shared" si="12"/>
        <v>0.055626</v>
      </c>
      <c r="S387" s="174">
        <v>0</v>
      </c>
      <c r="T387" s="175">
        <f t="shared" si="13"/>
        <v>0</v>
      </c>
      <c r="AR387" s="18" t="s">
        <v>325</v>
      </c>
      <c r="AT387" s="18" t="s">
        <v>124</v>
      </c>
      <c r="AU387" s="18" t="s">
        <v>84</v>
      </c>
      <c r="AY387" s="18" t="s">
        <v>121</v>
      </c>
      <c r="BE387" s="176">
        <f t="shared" si="14"/>
        <v>0</v>
      </c>
      <c r="BF387" s="176">
        <f t="shared" si="15"/>
        <v>0</v>
      </c>
      <c r="BG387" s="176">
        <f t="shared" si="16"/>
        <v>0</v>
      </c>
      <c r="BH387" s="176">
        <f t="shared" si="17"/>
        <v>0</v>
      </c>
      <c r="BI387" s="176">
        <f t="shared" si="18"/>
        <v>0</v>
      </c>
      <c r="BJ387" s="18" t="s">
        <v>23</v>
      </c>
      <c r="BK387" s="176">
        <f t="shared" si="19"/>
        <v>0</v>
      </c>
      <c r="BL387" s="18" t="s">
        <v>325</v>
      </c>
      <c r="BM387" s="18" t="s">
        <v>611</v>
      </c>
    </row>
    <row r="388" spans="2:65" s="1" customFormat="1" ht="31.5" customHeight="1">
      <c r="B388" s="164"/>
      <c r="C388" s="165" t="s">
        <v>612</v>
      </c>
      <c r="D388" s="165" t="s">
        <v>124</v>
      </c>
      <c r="E388" s="166" t="s">
        <v>613</v>
      </c>
      <c r="F388" s="167" t="s">
        <v>562</v>
      </c>
      <c r="G388" s="168" t="s">
        <v>345</v>
      </c>
      <c r="H388" s="169">
        <v>12.5</v>
      </c>
      <c r="I388" s="170"/>
      <c r="J388" s="171">
        <f t="shared" si="10"/>
        <v>0</v>
      </c>
      <c r="K388" s="167" t="s">
        <v>22</v>
      </c>
      <c r="L388" s="36"/>
      <c r="M388" s="172" t="s">
        <v>22</v>
      </c>
      <c r="N388" s="173" t="s">
        <v>47</v>
      </c>
      <c r="O388" s="37"/>
      <c r="P388" s="174">
        <f t="shared" si="11"/>
        <v>0</v>
      </c>
      <c r="Q388" s="174">
        <v>0.00174</v>
      </c>
      <c r="R388" s="174">
        <f t="shared" si="12"/>
        <v>0.02175</v>
      </c>
      <c r="S388" s="174">
        <v>0</v>
      </c>
      <c r="T388" s="175">
        <f t="shared" si="13"/>
        <v>0</v>
      </c>
      <c r="AR388" s="18" t="s">
        <v>325</v>
      </c>
      <c r="AT388" s="18" t="s">
        <v>124</v>
      </c>
      <c r="AU388" s="18" t="s">
        <v>84</v>
      </c>
      <c r="AY388" s="18" t="s">
        <v>121</v>
      </c>
      <c r="BE388" s="176">
        <f t="shared" si="14"/>
        <v>0</v>
      </c>
      <c r="BF388" s="176">
        <f t="shared" si="15"/>
        <v>0</v>
      </c>
      <c r="BG388" s="176">
        <f t="shared" si="16"/>
        <v>0</v>
      </c>
      <c r="BH388" s="176">
        <f t="shared" si="17"/>
        <v>0</v>
      </c>
      <c r="BI388" s="176">
        <f t="shared" si="18"/>
        <v>0</v>
      </c>
      <c r="BJ388" s="18" t="s">
        <v>23</v>
      </c>
      <c r="BK388" s="176">
        <f t="shared" si="19"/>
        <v>0</v>
      </c>
      <c r="BL388" s="18" t="s">
        <v>325</v>
      </c>
      <c r="BM388" s="18" t="s">
        <v>614</v>
      </c>
    </row>
    <row r="389" spans="2:65" s="1" customFormat="1" ht="31.5" customHeight="1">
      <c r="B389" s="164"/>
      <c r="C389" s="165" t="s">
        <v>615</v>
      </c>
      <c r="D389" s="165" t="s">
        <v>124</v>
      </c>
      <c r="E389" s="166" t="s">
        <v>616</v>
      </c>
      <c r="F389" s="167" t="s">
        <v>570</v>
      </c>
      <c r="G389" s="168" t="s">
        <v>345</v>
      </c>
      <c r="H389" s="169">
        <v>12.5</v>
      </c>
      <c r="I389" s="170"/>
      <c r="J389" s="171">
        <f t="shared" si="10"/>
        <v>0</v>
      </c>
      <c r="K389" s="167" t="s">
        <v>22</v>
      </c>
      <c r="L389" s="36"/>
      <c r="M389" s="172" t="s">
        <v>22</v>
      </c>
      <c r="N389" s="173" t="s">
        <v>47</v>
      </c>
      <c r="O389" s="37"/>
      <c r="P389" s="174">
        <f t="shared" si="11"/>
        <v>0</v>
      </c>
      <c r="Q389" s="174">
        <v>0</v>
      </c>
      <c r="R389" s="174">
        <f t="shared" si="12"/>
        <v>0</v>
      </c>
      <c r="S389" s="174">
        <v>0</v>
      </c>
      <c r="T389" s="175">
        <f t="shared" si="13"/>
        <v>0</v>
      </c>
      <c r="AR389" s="18" t="s">
        <v>325</v>
      </c>
      <c r="AT389" s="18" t="s">
        <v>124</v>
      </c>
      <c r="AU389" s="18" t="s">
        <v>84</v>
      </c>
      <c r="AY389" s="18" t="s">
        <v>121</v>
      </c>
      <c r="BE389" s="176">
        <f t="shared" si="14"/>
        <v>0</v>
      </c>
      <c r="BF389" s="176">
        <f t="shared" si="15"/>
        <v>0</v>
      </c>
      <c r="BG389" s="176">
        <f t="shared" si="16"/>
        <v>0</v>
      </c>
      <c r="BH389" s="176">
        <f t="shared" si="17"/>
        <v>0</v>
      </c>
      <c r="BI389" s="176">
        <f t="shared" si="18"/>
        <v>0</v>
      </c>
      <c r="BJ389" s="18" t="s">
        <v>23</v>
      </c>
      <c r="BK389" s="176">
        <f t="shared" si="19"/>
        <v>0</v>
      </c>
      <c r="BL389" s="18" t="s">
        <v>325</v>
      </c>
      <c r="BM389" s="18" t="s">
        <v>617</v>
      </c>
    </row>
    <row r="390" spans="2:65" s="1" customFormat="1" ht="31.5" customHeight="1">
      <c r="B390" s="164"/>
      <c r="C390" s="165" t="s">
        <v>618</v>
      </c>
      <c r="D390" s="165" t="s">
        <v>124</v>
      </c>
      <c r="E390" s="166" t="s">
        <v>619</v>
      </c>
      <c r="F390" s="167" t="s">
        <v>574</v>
      </c>
      <c r="G390" s="168" t="s">
        <v>345</v>
      </c>
      <c r="H390" s="169">
        <v>29.1</v>
      </c>
      <c r="I390" s="170"/>
      <c r="J390" s="171">
        <f t="shared" si="10"/>
        <v>0</v>
      </c>
      <c r="K390" s="167" t="s">
        <v>22</v>
      </c>
      <c r="L390" s="36"/>
      <c r="M390" s="172" t="s">
        <v>22</v>
      </c>
      <c r="N390" s="173" t="s">
        <v>47</v>
      </c>
      <c r="O390" s="37"/>
      <c r="P390" s="174">
        <f t="shared" si="11"/>
        <v>0</v>
      </c>
      <c r="Q390" s="174">
        <v>0</v>
      </c>
      <c r="R390" s="174">
        <f t="shared" si="12"/>
        <v>0</v>
      </c>
      <c r="S390" s="174">
        <v>0</v>
      </c>
      <c r="T390" s="175">
        <f t="shared" si="13"/>
        <v>0</v>
      </c>
      <c r="AR390" s="18" t="s">
        <v>325</v>
      </c>
      <c r="AT390" s="18" t="s">
        <v>124</v>
      </c>
      <c r="AU390" s="18" t="s">
        <v>84</v>
      </c>
      <c r="AY390" s="18" t="s">
        <v>121</v>
      </c>
      <c r="BE390" s="176">
        <f t="shared" si="14"/>
        <v>0</v>
      </c>
      <c r="BF390" s="176">
        <f t="shared" si="15"/>
        <v>0</v>
      </c>
      <c r="BG390" s="176">
        <f t="shared" si="16"/>
        <v>0</v>
      </c>
      <c r="BH390" s="176">
        <f t="shared" si="17"/>
        <v>0</v>
      </c>
      <c r="BI390" s="176">
        <f t="shared" si="18"/>
        <v>0</v>
      </c>
      <c r="BJ390" s="18" t="s">
        <v>23</v>
      </c>
      <c r="BK390" s="176">
        <f t="shared" si="19"/>
        <v>0</v>
      </c>
      <c r="BL390" s="18" t="s">
        <v>325</v>
      </c>
      <c r="BM390" s="18" t="s">
        <v>620</v>
      </c>
    </row>
    <row r="391" spans="2:65" s="1" customFormat="1" ht="31.5" customHeight="1">
      <c r="B391" s="164"/>
      <c r="C391" s="165" t="s">
        <v>621</v>
      </c>
      <c r="D391" s="165" t="s">
        <v>124</v>
      </c>
      <c r="E391" s="166" t="s">
        <v>622</v>
      </c>
      <c r="F391" s="167" t="s">
        <v>623</v>
      </c>
      <c r="G391" s="168" t="s">
        <v>345</v>
      </c>
      <c r="H391" s="169">
        <v>4.2</v>
      </c>
      <c r="I391" s="170"/>
      <c r="J391" s="171">
        <f t="shared" si="10"/>
        <v>0</v>
      </c>
      <c r="K391" s="167" t="s">
        <v>22</v>
      </c>
      <c r="L391" s="36"/>
      <c r="M391" s="172" t="s">
        <v>22</v>
      </c>
      <c r="N391" s="173" t="s">
        <v>47</v>
      </c>
      <c r="O391" s="37"/>
      <c r="P391" s="174">
        <f t="shared" si="11"/>
        <v>0</v>
      </c>
      <c r="Q391" s="174">
        <v>0</v>
      </c>
      <c r="R391" s="174">
        <f t="shared" si="12"/>
        <v>0</v>
      </c>
      <c r="S391" s="174">
        <v>0</v>
      </c>
      <c r="T391" s="175">
        <f t="shared" si="13"/>
        <v>0</v>
      </c>
      <c r="AR391" s="18" t="s">
        <v>325</v>
      </c>
      <c r="AT391" s="18" t="s">
        <v>124</v>
      </c>
      <c r="AU391" s="18" t="s">
        <v>84</v>
      </c>
      <c r="AY391" s="18" t="s">
        <v>121</v>
      </c>
      <c r="BE391" s="176">
        <f t="shared" si="14"/>
        <v>0</v>
      </c>
      <c r="BF391" s="176">
        <f t="shared" si="15"/>
        <v>0</v>
      </c>
      <c r="BG391" s="176">
        <f t="shared" si="16"/>
        <v>0</v>
      </c>
      <c r="BH391" s="176">
        <f t="shared" si="17"/>
        <v>0</v>
      </c>
      <c r="BI391" s="176">
        <f t="shared" si="18"/>
        <v>0</v>
      </c>
      <c r="BJ391" s="18" t="s">
        <v>23</v>
      </c>
      <c r="BK391" s="176">
        <f t="shared" si="19"/>
        <v>0</v>
      </c>
      <c r="BL391" s="18" t="s">
        <v>325</v>
      </c>
      <c r="BM391" s="18" t="s">
        <v>624</v>
      </c>
    </row>
    <row r="392" spans="2:65" s="1" customFormat="1" ht="31.5" customHeight="1">
      <c r="B392" s="164"/>
      <c r="C392" s="165" t="s">
        <v>625</v>
      </c>
      <c r="D392" s="165" t="s">
        <v>124</v>
      </c>
      <c r="E392" s="166" t="s">
        <v>626</v>
      </c>
      <c r="F392" s="167" t="s">
        <v>582</v>
      </c>
      <c r="G392" s="168" t="s">
        <v>345</v>
      </c>
      <c r="H392" s="169">
        <v>7.8</v>
      </c>
      <c r="I392" s="170"/>
      <c r="J392" s="171">
        <f t="shared" si="10"/>
        <v>0</v>
      </c>
      <c r="K392" s="167" t="s">
        <v>22</v>
      </c>
      <c r="L392" s="36"/>
      <c r="M392" s="172" t="s">
        <v>22</v>
      </c>
      <c r="N392" s="173" t="s">
        <v>47</v>
      </c>
      <c r="O392" s="37"/>
      <c r="P392" s="174">
        <f t="shared" si="11"/>
        <v>0</v>
      </c>
      <c r="Q392" s="174">
        <v>0</v>
      </c>
      <c r="R392" s="174">
        <f t="shared" si="12"/>
        <v>0</v>
      </c>
      <c r="S392" s="174">
        <v>0</v>
      </c>
      <c r="T392" s="175">
        <f t="shared" si="13"/>
        <v>0</v>
      </c>
      <c r="AR392" s="18" t="s">
        <v>325</v>
      </c>
      <c r="AT392" s="18" t="s">
        <v>124</v>
      </c>
      <c r="AU392" s="18" t="s">
        <v>84</v>
      </c>
      <c r="AY392" s="18" t="s">
        <v>121</v>
      </c>
      <c r="BE392" s="176">
        <f t="shared" si="14"/>
        <v>0</v>
      </c>
      <c r="BF392" s="176">
        <f t="shared" si="15"/>
        <v>0</v>
      </c>
      <c r="BG392" s="176">
        <f t="shared" si="16"/>
        <v>0</v>
      </c>
      <c r="BH392" s="176">
        <f t="shared" si="17"/>
        <v>0</v>
      </c>
      <c r="BI392" s="176">
        <f t="shared" si="18"/>
        <v>0</v>
      </c>
      <c r="BJ392" s="18" t="s">
        <v>23</v>
      </c>
      <c r="BK392" s="176">
        <f t="shared" si="19"/>
        <v>0</v>
      </c>
      <c r="BL392" s="18" t="s">
        <v>325</v>
      </c>
      <c r="BM392" s="18" t="s">
        <v>627</v>
      </c>
    </row>
    <row r="393" spans="2:65" s="1" customFormat="1" ht="31.5" customHeight="1">
      <c r="B393" s="164"/>
      <c r="C393" s="165" t="s">
        <v>628</v>
      </c>
      <c r="D393" s="165" t="s">
        <v>124</v>
      </c>
      <c r="E393" s="166" t="s">
        <v>629</v>
      </c>
      <c r="F393" s="167" t="s">
        <v>570</v>
      </c>
      <c r="G393" s="168" t="s">
        <v>345</v>
      </c>
      <c r="H393" s="169">
        <v>3.9</v>
      </c>
      <c r="I393" s="170"/>
      <c r="J393" s="171">
        <f t="shared" si="10"/>
        <v>0</v>
      </c>
      <c r="K393" s="167" t="s">
        <v>22</v>
      </c>
      <c r="L393" s="36"/>
      <c r="M393" s="172" t="s">
        <v>22</v>
      </c>
      <c r="N393" s="173" t="s">
        <v>47</v>
      </c>
      <c r="O393" s="37"/>
      <c r="P393" s="174">
        <f t="shared" si="11"/>
        <v>0</v>
      </c>
      <c r="Q393" s="174">
        <v>0</v>
      </c>
      <c r="R393" s="174">
        <f t="shared" si="12"/>
        <v>0</v>
      </c>
      <c r="S393" s="174">
        <v>0</v>
      </c>
      <c r="T393" s="175">
        <f t="shared" si="13"/>
        <v>0</v>
      </c>
      <c r="AR393" s="18" t="s">
        <v>325</v>
      </c>
      <c r="AT393" s="18" t="s">
        <v>124</v>
      </c>
      <c r="AU393" s="18" t="s">
        <v>84</v>
      </c>
      <c r="AY393" s="18" t="s">
        <v>121</v>
      </c>
      <c r="BE393" s="176">
        <f t="shared" si="14"/>
        <v>0</v>
      </c>
      <c r="BF393" s="176">
        <f t="shared" si="15"/>
        <v>0</v>
      </c>
      <c r="BG393" s="176">
        <f t="shared" si="16"/>
        <v>0</v>
      </c>
      <c r="BH393" s="176">
        <f t="shared" si="17"/>
        <v>0</v>
      </c>
      <c r="BI393" s="176">
        <f t="shared" si="18"/>
        <v>0</v>
      </c>
      <c r="BJ393" s="18" t="s">
        <v>23</v>
      </c>
      <c r="BK393" s="176">
        <f t="shared" si="19"/>
        <v>0</v>
      </c>
      <c r="BL393" s="18" t="s">
        <v>325</v>
      </c>
      <c r="BM393" s="18" t="s">
        <v>630</v>
      </c>
    </row>
    <row r="394" spans="2:65" s="1" customFormat="1" ht="31.5" customHeight="1">
      <c r="B394" s="164"/>
      <c r="C394" s="165" t="s">
        <v>631</v>
      </c>
      <c r="D394" s="165" t="s">
        <v>124</v>
      </c>
      <c r="E394" s="166" t="s">
        <v>632</v>
      </c>
      <c r="F394" s="167" t="s">
        <v>570</v>
      </c>
      <c r="G394" s="168" t="s">
        <v>345</v>
      </c>
      <c r="H394" s="169">
        <v>7</v>
      </c>
      <c r="I394" s="170"/>
      <c r="J394" s="171">
        <f t="shared" si="10"/>
        <v>0</v>
      </c>
      <c r="K394" s="167" t="s">
        <v>22</v>
      </c>
      <c r="L394" s="36"/>
      <c r="M394" s="172" t="s">
        <v>22</v>
      </c>
      <c r="N394" s="173" t="s">
        <v>47</v>
      </c>
      <c r="O394" s="37"/>
      <c r="P394" s="174">
        <f t="shared" si="11"/>
        <v>0</v>
      </c>
      <c r="Q394" s="174">
        <v>0</v>
      </c>
      <c r="R394" s="174">
        <f t="shared" si="12"/>
        <v>0</v>
      </c>
      <c r="S394" s="174">
        <v>0</v>
      </c>
      <c r="T394" s="175">
        <f t="shared" si="13"/>
        <v>0</v>
      </c>
      <c r="AR394" s="18" t="s">
        <v>325</v>
      </c>
      <c r="AT394" s="18" t="s">
        <v>124</v>
      </c>
      <c r="AU394" s="18" t="s">
        <v>84</v>
      </c>
      <c r="AY394" s="18" t="s">
        <v>121</v>
      </c>
      <c r="BE394" s="176">
        <f t="shared" si="14"/>
        <v>0</v>
      </c>
      <c r="BF394" s="176">
        <f t="shared" si="15"/>
        <v>0</v>
      </c>
      <c r="BG394" s="176">
        <f t="shared" si="16"/>
        <v>0</v>
      </c>
      <c r="BH394" s="176">
        <f t="shared" si="17"/>
        <v>0</v>
      </c>
      <c r="BI394" s="176">
        <f t="shared" si="18"/>
        <v>0</v>
      </c>
      <c r="BJ394" s="18" t="s">
        <v>23</v>
      </c>
      <c r="BK394" s="176">
        <f t="shared" si="19"/>
        <v>0</v>
      </c>
      <c r="BL394" s="18" t="s">
        <v>325</v>
      </c>
      <c r="BM394" s="18" t="s">
        <v>633</v>
      </c>
    </row>
    <row r="395" spans="2:65" s="1" customFormat="1" ht="31.5" customHeight="1">
      <c r="B395" s="164"/>
      <c r="C395" s="165" t="s">
        <v>634</v>
      </c>
      <c r="D395" s="165" t="s">
        <v>124</v>
      </c>
      <c r="E395" s="166" t="s">
        <v>635</v>
      </c>
      <c r="F395" s="167" t="s">
        <v>636</v>
      </c>
      <c r="G395" s="168" t="s">
        <v>345</v>
      </c>
      <c r="H395" s="169">
        <v>6</v>
      </c>
      <c r="I395" s="170"/>
      <c r="J395" s="171">
        <f t="shared" si="10"/>
        <v>0</v>
      </c>
      <c r="K395" s="167" t="s">
        <v>22</v>
      </c>
      <c r="L395" s="36"/>
      <c r="M395" s="172" t="s">
        <v>22</v>
      </c>
      <c r="N395" s="173" t="s">
        <v>47</v>
      </c>
      <c r="O395" s="37"/>
      <c r="P395" s="174">
        <f t="shared" si="11"/>
        <v>0</v>
      </c>
      <c r="Q395" s="174">
        <v>0</v>
      </c>
      <c r="R395" s="174">
        <f t="shared" si="12"/>
        <v>0</v>
      </c>
      <c r="S395" s="174">
        <v>0</v>
      </c>
      <c r="T395" s="175">
        <f t="shared" si="13"/>
        <v>0</v>
      </c>
      <c r="AR395" s="18" t="s">
        <v>325</v>
      </c>
      <c r="AT395" s="18" t="s">
        <v>124</v>
      </c>
      <c r="AU395" s="18" t="s">
        <v>84</v>
      </c>
      <c r="AY395" s="18" t="s">
        <v>121</v>
      </c>
      <c r="BE395" s="176">
        <f t="shared" si="14"/>
        <v>0</v>
      </c>
      <c r="BF395" s="176">
        <f t="shared" si="15"/>
        <v>0</v>
      </c>
      <c r="BG395" s="176">
        <f t="shared" si="16"/>
        <v>0</v>
      </c>
      <c r="BH395" s="176">
        <f t="shared" si="17"/>
        <v>0</v>
      </c>
      <c r="BI395" s="176">
        <f t="shared" si="18"/>
        <v>0</v>
      </c>
      <c r="BJ395" s="18" t="s">
        <v>23</v>
      </c>
      <c r="BK395" s="176">
        <f t="shared" si="19"/>
        <v>0</v>
      </c>
      <c r="BL395" s="18" t="s">
        <v>325</v>
      </c>
      <c r="BM395" s="18" t="s">
        <v>637</v>
      </c>
    </row>
    <row r="396" spans="2:65" s="1" customFormat="1" ht="31.5" customHeight="1">
      <c r="B396" s="164"/>
      <c r="C396" s="165" t="s">
        <v>638</v>
      </c>
      <c r="D396" s="165" t="s">
        <v>124</v>
      </c>
      <c r="E396" s="166" t="s">
        <v>639</v>
      </c>
      <c r="F396" s="167" t="s">
        <v>590</v>
      </c>
      <c r="G396" s="168" t="s">
        <v>345</v>
      </c>
      <c r="H396" s="169">
        <v>13.8</v>
      </c>
      <c r="I396" s="170"/>
      <c r="J396" s="171">
        <f t="shared" si="10"/>
        <v>0</v>
      </c>
      <c r="K396" s="167" t="s">
        <v>22</v>
      </c>
      <c r="L396" s="36"/>
      <c r="M396" s="172" t="s">
        <v>22</v>
      </c>
      <c r="N396" s="173" t="s">
        <v>47</v>
      </c>
      <c r="O396" s="37"/>
      <c r="P396" s="174">
        <f t="shared" si="11"/>
        <v>0</v>
      </c>
      <c r="Q396" s="174">
        <v>0</v>
      </c>
      <c r="R396" s="174">
        <f t="shared" si="12"/>
        <v>0</v>
      </c>
      <c r="S396" s="174">
        <v>0</v>
      </c>
      <c r="T396" s="175">
        <f t="shared" si="13"/>
        <v>0</v>
      </c>
      <c r="AR396" s="18" t="s">
        <v>325</v>
      </c>
      <c r="AT396" s="18" t="s">
        <v>124</v>
      </c>
      <c r="AU396" s="18" t="s">
        <v>84</v>
      </c>
      <c r="AY396" s="18" t="s">
        <v>121</v>
      </c>
      <c r="BE396" s="176">
        <f t="shared" si="14"/>
        <v>0</v>
      </c>
      <c r="BF396" s="176">
        <f t="shared" si="15"/>
        <v>0</v>
      </c>
      <c r="BG396" s="176">
        <f t="shared" si="16"/>
        <v>0</v>
      </c>
      <c r="BH396" s="176">
        <f t="shared" si="17"/>
        <v>0</v>
      </c>
      <c r="BI396" s="176">
        <f t="shared" si="18"/>
        <v>0</v>
      </c>
      <c r="BJ396" s="18" t="s">
        <v>23</v>
      </c>
      <c r="BK396" s="176">
        <f t="shared" si="19"/>
        <v>0</v>
      </c>
      <c r="BL396" s="18" t="s">
        <v>325</v>
      </c>
      <c r="BM396" s="18" t="s">
        <v>640</v>
      </c>
    </row>
    <row r="397" spans="2:65" s="1" customFormat="1" ht="31.5" customHeight="1">
      <c r="B397" s="164"/>
      <c r="C397" s="165" t="s">
        <v>641</v>
      </c>
      <c r="D397" s="165" t="s">
        <v>124</v>
      </c>
      <c r="E397" s="166" t="s">
        <v>642</v>
      </c>
      <c r="F397" s="167" t="s">
        <v>643</v>
      </c>
      <c r="G397" s="168" t="s">
        <v>345</v>
      </c>
      <c r="H397" s="169">
        <v>1.8</v>
      </c>
      <c r="I397" s="170"/>
      <c r="J397" s="171">
        <f t="shared" si="10"/>
        <v>0</v>
      </c>
      <c r="K397" s="167" t="s">
        <v>22</v>
      </c>
      <c r="L397" s="36"/>
      <c r="M397" s="172" t="s">
        <v>22</v>
      </c>
      <c r="N397" s="173" t="s">
        <v>47</v>
      </c>
      <c r="O397" s="37"/>
      <c r="P397" s="174">
        <f t="shared" si="11"/>
        <v>0</v>
      </c>
      <c r="Q397" s="174">
        <v>0.01082</v>
      </c>
      <c r="R397" s="174">
        <f t="shared" si="12"/>
        <v>0.019476</v>
      </c>
      <c r="S397" s="174">
        <v>0</v>
      </c>
      <c r="T397" s="175">
        <f t="shared" si="13"/>
        <v>0</v>
      </c>
      <c r="AR397" s="18" t="s">
        <v>325</v>
      </c>
      <c r="AT397" s="18" t="s">
        <v>124</v>
      </c>
      <c r="AU397" s="18" t="s">
        <v>84</v>
      </c>
      <c r="AY397" s="18" t="s">
        <v>121</v>
      </c>
      <c r="BE397" s="176">
        <f t="shared" si="14"/>
        <v>0</v>
      </c>
      <c r="BF397" s="176">
        <f t="shared" si="15"/>
        <v>0</v>
      </c>
      <c r="BG397" s="176">
        <f t="shared" si="16"/>
        <v>0</v>
      </c>
      <c r="BH397" s="176">
        <f t="shared" si="17"/>
        <v>0</v>
      </c>
      <c r="BI397" s="176">
        <f t="shared" si="18"/>
        <v>0</v>
      </c>
      <c r="BJ397" s="18" t="s">
        <v>23</v>
      </c>
      <c r="BK397" s="176">
        <f t="shared" si="19"/>
        <v>0</v>
      </c>
      <c r="BL397" s="18" t="s">
        <v>325</v>
      </c>
      <c r="BM397" s="18" t="s">
        <v>644</v>
      </c>
    </row>
    <row r="398" spans="2:65" s="1" customFormat="1" ht="31.5" customHeight="1">
      <c r="B398" s="164"/>
      <c r="C398" s="165" t="s">
        <v>645</v>
      </c>
      <c r="D398" s="165" t="s">
        <v>124</v>
      </c>
      <c r="E398" s="166" t="s">
        <v>646</v>
      </c>
      <c r="F398" s="167" t="s">
        <v>647</v>
      </c>
      <c r="G398" s="168" t="s">
        <v>345</v>
      </c>
      <c r="H398" s="169">
        <v>2.9</v>
      </c>
      <c r="I398" s="170"/>
      <c r="J398" s="171">
        <f t="shared" si="10"/>
        <v>0</v>
      </c>
      <c r="K398" s="167" t="s">
        <v>22</v>
      </c>
      <c r="L398" s="36"/>
      <c r="M398" s="172" t="s">
        <v>22</v>
      </c>
      <c r="N398" s="173" t="s">
        <v>47</v>
      </c>
      <c r="O398" s="37"/>
      <c r="P398" s="174">
        <f t="shared" si="11"/>
        <v>0</v>
      </c>
      <c r="Q398" s="174">
        <v>0</v>
      </c>
      <c r="R398" s="174">
        <f t="shared" si="12"/>
        <v>0</v>
      </c>
      <c r="S398" s="174">
        <v>0</v>
      </c>
      <c r="T398" s="175">
        <f t="shared" si="13"/>
        <v>0</v>
      </c>
      <c r="AR398" s="18" t="s">
        <v>325</v>
      </c>
      <c r="AT398" s="18" t="s">
        <v>124</v>
      </c>
      <c r="AU398" s="18" t="s">
        <v>84</v>
      </c>
      <c r="AY398" s="18" t="s">
        <v>121</v>
      </c>
      <c r="BE398" s="176">
        <f t="shared" si="14"/>
        <v>0</v>
      </c>
      <c r="BF398" s="176">
        <f t="shared" si="15"/>
        <v>0</v>
      </c>
      <c r="BG398" s="176">
        <f t="shared" si="16"/>
        <v>0</v>
      </c>
      <c r="BH398" s="176">
        <f t="shared" si="17"/>
        <v>0</v>
      </c>
      <c r="BI398" s="176">
        <f t="shared" si="18"/>
        <v>0</v>
      </c>
      <c r="BJ398" s="18" t="s">
        <v>23</v>
      </c>
      <c r="BK398" s="176">
        <f t="shared" si="19"/>
        <v>0</v>
      </c>
      <c r="BL398" s="18" t="s">
        <v>325</v>
      </c>
      <c r="BM398" s="18" t="s">
        <v>648</v>
      </c>
    </row>
    <row r="399" spans="2:65" s="1" customFormat="1" ht="31.5" customHeight="1">
      <c r="B399" s="164"/>
      <c r="C399" s="165" t="s">
        <v>649</v>
      </c>
      <c r="D399" s="165" t="s">
        <v>124</v>
      </c>
      <c r="E399" s="166" t="s">
        <v>650</v>
      </c>
      <c r="F399" s="167" t="s">
        <v>570</v>
      </c>
      <c r="G399" s="168" t="s">
        <v>345</v>
      </c>
      <c r="H399" s="169">
        <v>30.6</v>
      </c>
      <c r="I399" s="170"/>
      <c r="J399" s="171">
        <f t="shared" si="10"/>
        <v>0</v>
      </c>
      <c r="K399" s="167" t="s">
        <v>22</v>
      </c>
      <c r="L399" s="36"/>
      <c r="M399" s="172" t="s">
        <v>22</v>
      </c>
      <c r="N399" s="173" t="s">
        <v>47</v>
      </c>
      <c r="O399" s="37"/>
      <c r="P399" s="174">
        <f t="shared" si="11"/>
        <v>0</v>
      </c>
      <c r="Q399" s="174">
        <v>0</v>
      </c>
      <c r="R399" s="174">
        <f t="shared" si="12"/>
        <v>0</v>
      </c>
      <c r="S399" s="174">
        <v>0</v>
      </c>
      <c r="T399" s="175">
        <f t="shared" si="13"/>
        <v>0</v>
      </c>
      <c r="AR399" s="18" t="s">
        <v>325</v>
      </c>
      <c r="AT399" s="18" t="s">
        <v>124</v>
      </c>
      <c r="AU399" s="18" t="s">
        <v>84</v>
      </c>
      <c r="AY399" s="18" t="s">
        <v>121</v>
      </c>
      <c r="BE399" s="176">
        <f t="shared" si="14"/>
        <v>0</v>
      </c>
      <c r="BF399" s="176">
        <f t="shared" si="15"/>
        <v>0</v>
      </c>
      <c r="BG399" s="176">
        <f t="shared" si="16"/>
        <v>0</v>
      </c>
      <c r="BH399" s="176">
        <f t="shared" si="17"/>
        <v>0</v>
      </c>
      <c r="BI399" s="176">
        <f t="shared" si="18"/>
        <v>0</v>
      </c>
      <c r="BJ399" s="18" t="s">
        <v>23</v>
      </c>
      <c r="BK399" s="176">
        <f t="shared" si="19"/>
        <v>0</v>
      </c>
      <c r="BL399" s="18" t="s">
        <v>325</v>
      </c>
      <c r="BM399" s="18" t="s">
        <v>651</v>
      </c>
    </row>
    <row r="400" spans="2:65" s="1" customFormat="1" ht="31.5" customHeight="1">
      <c r="B400" s="164"/>
      <c r="C400" s="165" t="s">
        <v>652</v>
      </c>
      <c r="D400" s="165" t="s">
        <v>124</v>
      </c>
      <c r="E400" s="166" t="s">
        <v>653</v>
      </c>
      <c r="F400" s="167" t="s">
        <v>647</v>
      </c>
      <c r="G400" s="168" t="s">
        <v>345</v>
      </c>
      <c r="H400" s="169">
        <v>2.3</v>
      </c>
      <c r="I400" s="170"/>
      <c r="J400" s="171">
        <f t="shared" si="10"/>
        <v>0</v>
      </c>
      <c r="K400" s="167" t="s">
        <v>22</v>
      </c>
      <c r="L400" s="36"/>
      <c r="M400" s="172" t="s">
        <v>22</v>
      </c>
      <c r="N400" s="173" t="s">
        <v>47</v>
      </c>
      <c r="O400" s="37"/>
      <c r="P400" s="174">
        <f t="shared" si="11"/>
        <v>0</v>
      </c>
      <c r="Q400" s="174">
        <v>0</v>
      </c>
      <c r="R400" s="174">
        <f t="shared" si="12"/>
        <v>0</v>
      </c>
      <c r="S400" s="174">
        <v>0</v>
      </c>
      <c r="T400" s="175">
        <f t="shared" si="13"/>
        <v>0</v>
      </c>
      <c r="AR400" s="18" t="s">
        <v>325</v>
      </c>
      <c r="AT400" s="18" t="s">
        <v>124</v>
      </c>
      <c r="AU400" s="18" t="s">
        <v>84</v>
      </c>
      <c r="AY400" s="18" t="s">
        <v>121</v>
      </c>
      <c r="BE400" s="176">
        <f t="shared" si="14"/>
        <v>0</v>
      </c>
      <c r="BF400" s="176">
        <f t="shared" si="15"/>
        <v>0</v>
      </c>
      <c r="BG400" s="176">
        <f t="shared" si="16"/>
        <v>0</v>
      </c>
      <c r="BH400" s="176">
        <f t="shared" si="17"/>
        <v>0</v>
      </c>
      <c r="BI400" s="176">
        <f t="shared" si="18"/>
        <v>0</v>
      </c>
      <c r="BJ400" s="18" t="s">
        <v>23</v>
      </c>
      <c r="BK400" s="176">
        <f t="shared" si="19"/>
        <v>0</v>
      </c>
      <c r="BL400" s="18" t="s">
        <v>325</v>
      </c>
      <c r="BM400" s="18" t="s">
        <v>654</v>
      </c>
    </row>
    <row r="401" spans="2:65" s="1" customFormat="1" ht="22.5" customHeight="1">
      <c r="B401" s="164"/>
      <c r="C401" s="165" t="s">
        <v>655</v>
      </c>
      <c r="D401" s="165" t="s">
        <v>124</v>
      </c>
      <c r="E401" s="166" t="s">
        <v>656</v>
      </c>
      <c r="F401" s="167" t="s">
        <v>657</v>
      </c>
      <c r="G401" s="168" t="s">
        <v>438</v>
      </c>
      <c r="H401" s="225"/>
      <c r="I401" s="170"/>
      <c r="J401" s="171">
        <f t="shared" si="10"/>
        <v>0</v>
      </c>
      <c r="K401" s="167" t="s">
        <v>128</v>
      </c>
      <c r="L401" s="36"/>
      <c r="M401" s="172" t="s">
        <v>22</v>
      </c>
      <c r="N401" s="173" t="s">
        <v>47</v>
      </c>
      <c r="O401" s="37"/>
      <c r="P401" s="174">
        <f t="shared" si="11"/>
        <v>0</v>
      </c>
      <c r="Q401" s="174">
        <v>0</v>
      </c>
      <c r="R401" s="174">
        <f t="shared" si="12"/>
        <v>0</v>
      </c>
      <c r="S401" s="174">
        <v>0</v>
      </c>
      <c r="T401" s="175">
        <f t="shared" si="13"/>
        <v>0</v>
      </c>
      <c r="AR401" s="18" t="s">
        <v>325</v>
      </c>
      <c r="AT401" s="18" t="s">
        <v>124</v>
      </c>
      <c r="AU401" s="18" t="s">
        <v>84</v>
      </c>
      <c r="AY401" s="18" t="s">
        <v>121</v>
      </c>
      <c r="BE401" s="176">
        <f t="shared" si="14"/>
        <v>0</v>
      </c>
      <c r="BF401" s="176">
        <f t="shared" si="15"/>
        <v>0</v>
      </c>
      <c r="BG401" s="176">
        <f t="shared" si="16"/>
        <v>0</v>
      </c>
      <c r="BH401" s="176">
        <f t="shared" si="17"/>
        <v>0</v>
      </c>
      <c r="BI401" s="176">
        <f t="shared" si="18"/>
        <v>0</v>
      </c>
      <c r="BJ401" s="18" t="s">
        <v>23</v>
      </c>
      <c r="BK401" s="176">
        <f t="shared" si="19"/>
        <v>0</v>
      </c>
      <c r="BL401" s="18" t="s">
        <v>325</v>
      </c>
      <c r="BM401" s="18" t="s">
        <v>658</v>
      </c>
    </row>
    <row r="402" spans="2:63" s="10" customFormat="1" ht="29.25" customHeight="1">
      <c r="B402" s="150"/>
      <c r="D402" s="161" t="s">
        <v>75</v>
      </c>
      <c r="E402" s="162" t="s">
        <v>659</v>
      </c>
      <c r="F402" s="162" t="s">
        <v>660</v>
      </c>
      <c r="I402" s="153"/>
      <c r="J402" s="163">
        <f>BK402</f>
        <v>0</v>
      </c>
      <c r="L402" s="150"/>
      <c r="M402" s="155"/>
      <c r="N402" s="156"/>
      <c r="O402" s="156"/>
      <c r="P402" s="157">
        <f>P403</f>
        <v>0</v>
      </c>
      <c r="Q402" s="156"/>
      <c r="R402" s="157">
        <f>R403</f>
        <v>0</v>
      </c>
      <c r="S402" s="156"/>
      <c r="T402" s="158">
        <f>T403</f>
        <v>0</v>
      </c>
      <c r="AR402" s="151" t="s">
        <v>84</v>
      </c>
      <c r="AT402" s="159" t="s">
        <v>75</v>
      </c>
      <c r="AU402" s="159" t="s">
        <v>23</v>
      </c>
      <c r="AY402" s="151" t="s">
        <v>121</v>
      </c>
      <c r="BK402" s="160">
        <f>BK403</f>
        <v>0</v>
      </c>
    </row>
    <row r="403" spans="2:65" s="1" customFormat="1" ht="22.5" customHeight="1">
      <c r="B403" s="164"/>
      <c r="C403" s="165" t="s">
        <v>661</v>
      </c>
      <c r="D403" s="165" t="s">
        <v>124</v>
      </c>
      <c r="E403" s="166" t="s">
        <v>662</v>
      </c>
      <c r="F403" s="167" t="s">
        <v>663</v>
      </c>
      <c r="G403" s="168" t="s">
        <v>296</v>
      </c>
      <c r="H403" s="169">
        <v>3</v>
      </c>
      <c r="I403" s="170"/>
      <c r="J403" s="171">
        <f>ROUND(I403*H403,2)</f>
        <v>0</v>
      </c>
      <c r="K403" s="167" t="s">
        <v>22</v>
      </c>
      <c r="L403" s="36"/>
      <c r="M403" s="172" t="s">
        <v>22</v>
      </c>
      <c r="N403" s="173" t="s">
        <v>47</v>
      </c>
      <c r="O403" s="37"/>
      <c r="P403" s="174">
        <f>O403*H403</f>
        <v>0</v>
      </c>
      <c r="Q403" s="174">
        <v>0</v>
      </c>
      <c r="R403" s="174">
        <f>Q403*H403</f>
        <v>0</v>
      </c>
      <c r="S403" s="174">
        <v>0</v>
      </c>
      <c r="T403" s="175">
        <f>S403*H403</f>
        <v>0</v>
      </c>
      <c r="AR403" s="18" t="s">
        <v>325</v>
      </c>
      <c r="AT403" s="18" t="s">
        <v>124</v>
      </c>
      <c r="AU403" s="18" t="s">
        <v>84</v>
      </c>
      <c r="AY403" s="18" t="s">
        <v>121</v>
      </c>
      <c r="BE403" s="176">
        <f>IF(N403="základní",J403,0)</f>
        <v>0</v>
      </c>
      <c r="BF403" s="176">
        <f>IF(N403="snížená",J403,0)</f>
        <v>0</v>
      </c>
      <c r="BG403" s="176">
        <f>IF(N403="zákl. přenesená",J403,0)</f>
        <v>0</v>
      </c>
      <c r="BH403" s="176">
        <f>IF(N403="sníž. přenesená",J403,0)</f>
        <v>0</v>
      </c>
      <c r="BI403" s="176">
        <f>IF(N403="nulová",J403,0)</f>
        <v>0</v>
      </c>
      <c r="BJ403" s="18" t="s">
        <v>23</v>
      </c>
      <c r="BK403" s="176">
        <f>ROUND(I403*H403,2)</f>
        <v>0</v>
      </c>
      <c r="BL403" s="18" t="s">
        <v>325</v>
      </c>
      <c r="BM403" s="18" t="s">
        <v>664</v>
      </c>
    </row>
    <row r="404" spans="2:63" s="10" customFormat="1" ht="29.25" customHeight="1">
      <c r="B404" s="150"/>
      <c r="D404" s="161" t="s">
        <v>75</v>
      </c>
      <c r="E404" s="162" t="s">
        <v>665</v>
      </c>
      <c r="F404" s="162" t="s">
        <v>666</v>
      </c>
      <c r="I404" s="153"/>
      <c r="J404" s="163">
        <f>BK404</f>
        <v>0</v>
      </c>
      <c r="L404" s="150"/>
      <c r="M404" s="155"/>
      <c r="N404" s="156"/>
      <c r="O404" s="156"/>
      <c r="P404" s="157">
        <f>SUM(P405:P411)</f>
        <v>0</v>
      </c>
      <c r="Q404" s="156"/>
      <c r="R404" s="157">
        <f>SUM(R405:R411)</f>
        <v>0.00127</v>
      </c>
      <c r="S404" s="156"/>
      <c r="T404" s="158">
        <f>SUM(T405:T411)</f>
        <v>0</v>
      </c>
      <c r="AR404" s="151" t="s">
        <v>84</v>
      </c>
      <c r="AT404" s="159" t="s">
        <v>75</v>
      </c>
      <c r="AU404" s="159" t="s">
        <v>23</v>
      </c>
      <c r="AY404" s="151" t="s">
        <v>121</v>
      </c>
      <c r="BK404" s="160">
        <f>SUM(BK405:BK411)</f>
        <v>0</v>
      </c>
    </row>
    <row r="405" spans="2:65" s="1" customFormat="1" ht="31.5" customHeight="1">
      <c r="B405" s="164"/>
      <c r="C405" s="165" t="s">
        <v>667</v>
      </c>
      <c r="D405" s="165" t="s">
        <v>124</v>
      </c>
      <c r="E405" s="166" t="s">
        <v>668</v>
      </c>
      <c r="F405" s="167" t="s">
        <v>669</v>
      </c>
      <c r="G405" s="168" t="s">
        <v>306</v>
      </c>
      <c r="H405" s="169">
        <v>1</v>
      </c>
      <c r="I405" s="170"/>
      <c r="J405" s="171">
        <f aca="true" t="shared" si="20" ref="J405:J411">ROUND(I405*H405,2)</f>
        <v>0</v>
      </c>
      <c r="K405" s="167" t="s">
        <v>22</v>
      </c>
      <c r="L405" s="36"/>
      <c r="M405" s="172" t="s">
        <v>22</v>
      </c>
      <c r="N405" s="173" t="s">
        <v>47</v>
      </c>
      <c r="O405" s="37"/>
      <c r="P405" s="174">
        <f aca="true" t="shared" si="21" ref="P405:P411">O405*H405</f>
        <v>0</v>
      </c>
      <c r="Q405" s="174">
        <v>5E-05</v>
      </c>
      <c r="R405" s="174">
        <f aca="true" t="shared" si="22" ref="R405:R411">Q405*H405</f>
        <v>5E-05</v>
      </c>
      <c r="S405" s="174">
        <v>0</v>
      </c>
      <c r="T405" s="175">
        <f aca="true" t="shared" si="23" ref="T405:T411">S405*H405</f>
        <v>0</v>
      </c>
      <c r="AR405" s="18" t="s">
        <v>325</v>
      </c>
      <c r="AT405" s="18" t="s">
        <v>124</v>
      </c>
      <c r="AU405" s="18" t="s">
        <v>84</v>
      </c>
      <c r="AY405" s="18" t="s">
        <v>121</v>
      </c>
      <c r="BE405" s="176">
        <f aca="true" t="shared" si="24" ref="BE405:BE411">IF(N405="základní",J405,0)</f>
        <v>0</v>
      </c>
      <c r="BF405" s="176">
        <f aca="true" t="shared" si="25" ref="BF405:BF411">IF(N405="snížená",J405,0)</f>
        <v>0</v>
      </c>
      <c r="BG405" s="176">
        <f aca="true" t="shared" si="26" ref="BG405:BG411">IF(N405="zákl. přenesená",J405,0)</f>
        <v>0</v>
      </c>
      <c r="BH405" s="176">
        <f aca="true" t="shared" si="27" ref="BH405:BH411">IF(N405="sníž. přenesená",J405,0)</f>
        <v>0</v>
      </c>
      <c r="BI405" s="176">
        <f aca="true" t="shared" si="28" ref="BI405:BI411">IF(N405="nulová",J405,0)</f>
        <v>0</v>
      </c>
      <c r="BJ405" s="18" t="s">
        <v>23</v>
      </c>
      <c r="BK405" s="176">
        <f aca="true" t="shared" si="29" ref="BK405:BK411">ROUND(I405*H405,2)</f>
        <v>0</v>
      </c>
      <c r="BL405" s="18" t="s">
        <v>325</v>
      </c>
      <c r="BM405" s="18" t="s">
        <v>670</v>
      </c>
    </row>
    <row r="406" spans="2:65" s="1" customFormat="1" ht="22.5" customHeight="1">
      <c r="B406" s="164"/>
      <c r="C406" s="165" t="s">
        <v>671</v>
      </c>
      <c r="D406" s="165" t="s">
        <v>124</v>
      </c>
      <c r="E406" s="166" t="s">
        <v>672</v>
      </c>
      <c r="F406" s="167" t="s">
        <v>673</v>
      </c>
      <c r="G406" s="168" t="s">
        <v>345</v>
      </c>
      <c r="H406" s="169">
        <v>84</v>
      </c>
      <c r="I406" s="170"/>
      <c r="J406" s="171">
        <f t="shared" si="20"/>
        <v>0</v>
      </c>
      <c r="K406" s="167" t="s">
        <v>22</v>
      </c>
      <c r="L406" s="36"/>
      <c r="M406" s="172" t="s">
        <v>22</v>
      </c>
      <c r="N406" s="173" t="s">
        <v>47</v>
      </c>
      <c r="O406" s="37"/>
      <c r="P406" s="174">
        <f t="shared" si="21"/>
        <v>0</v>
      </c>
      <c r="Q406" s="174">
        <v>0</v>
      </c>
      <c r="R406" s="174">
        <f t="shared" si="22"/>
        <v>0</v>
      </c>
      <c r="S406" s="174">
        <v>0</v>
      </c>
      <c r="T406" s="175">
        <f t="shared" si="23"/>
        <v>0</v>
      </c>
      <c r="AR406" s="18" t="s">
        <v>325</v>
      </c>
      <c r="AT406" s="18" t="s">
        <v>124</v>
      </c>
      <c r="AU406" s="18" t="s">
        <v>84</v>
      </c>
      <c r="AY406" s="18" t="s">
        <v>121</v>
      </c>
      <c r="BE406" s="176">
        <f t="shared" si="24"/>
        <v>0</v>
      </c>
      <c r="BF406" s="176">
        <f t="shared" si="25"/>
        <v>0</v>
      </c>
      <c r="BG406" s="176">
        <f t="shared" si="26"/>
        <v>0</v>
      </c>
      <c r="BH406" s="176">
        <f t="shared" si="27"/>
        <v>0</v>
      </c>
      <c r="BI406" s="176">
        <f t="shared" si="28"/>
        <v>0</v>
      </c>
      <c r="BJ406" s="18" t="s">
        <v>23</v>
      </c>
      <c r="BK406" s="176">
        <f t="shared" si="29"/>
        <v>0</v>
      </c>
      <c r="BL406" s="18" t="s">
        <v>325</v>
      </c>
      <c r="BM406" s="18" t="s">
        <v>674</v>
      </c>
    </row>
    <row r="407" spans="2:65" s="1" customFormat="1" ht="31.5" customHeight="1">
      <c r="B407" s="164"/>
      <c r="C407" s="165" t="s">
        <v>675</v>
      </c>
      <c r="D407" s="165" t="s">
        <v>124</v>
      </c>
      <c r="E407" s="166" t="s">
        <v>676</v>
      </c>
      <c r="F407" s="167" t="s">
        <v>677</v>
      </c>
      <c r="G407" s="168" t="s">
        <v>296</v>
      </c>
      <c r="H407" s="169">
        <v>1</v>
      </c>
      <c r="I407" s="170"/>
      <c r="J407" s="171">
        <f t="shared" si="20"/>
        <v>0</v>
      </c>
      <c r="K407" s="167" t="s">
        <v>22</v>
      </c>
      <c r="L407" s="36"/>
      <c r="M407" s="172" t="s">
        <v>22</v>
      </c>
      <c r="N407" s="173" t="s">
        <v>47</v>
      </c>
      <c r="O407" s="37"/>
      <c r="P407" s="174">
        <f t="shared" si="21"/>
        <v>0</v>
      </c>
      <c r="Q407" s="174">
        <v>0.00053</v>
      </c>
      <c r="R407" s="174">
        <f t="shared" si="22"/>
        <v>0.00053</v>
      </c>
      <c r="S407" s="174">
        <v>0</v>
      </c>
      <c r="T407" s="175">
        <f t="shared" si="23"/>
        <v>0</v>
      </c>
      <c r="AR407" s="18" t="s">
        <v>325</v>
      </c>
      <c r="AT407" s="18" t="s">
        <v>124</v>
      </c>
      <c r="AU407" s="18" t="s">
        <v>84</v>
      </c>
      <c r="AY407" s="18" t="s">
        <v>121</v>
      </c>
      <c r="BE407" s="176">
        <f t="shared" si="24"/>
        <v>0</v>
      </c>
      <c r="BF407" s="176">
        <f t="shared" si="25"/>
        <v>0</v>
      </c>
      <c r="BG407" s="176">
        <f t="shared" si="26"/>
        <v>0</v>
      </c>
      <c r="BH407" s="176">
        <f t="shared" si="27"/>
        <v>0</v>
      </c>
      <c r="BI407" s="176">
        <f t="shared" si="28"/>
        <v>0</v>
      </c>
      <c r="BJ407" s="18" t="s">
        <v>23</v>
      </c>
      <c r="BK407" s="176">
        <f t="shared" si="29"/>
        <v>0</v>
      </c>
      <c r="BL407" s="18" t="s">
        <v>325</v>
      </c>
      <c r="BM407" s="18" t="s">
        <v>678</v>
      </c>
    </row>
    <row r="408" spans="2:65" s="1" customFormat="1" ht="31.5" customHeight="1">
      <c r="B408" s="164"/>
      <c r="C408" s="165" t="s">
        <v>679</v>
      </c>
      <c r="D408" s="165" t="s">
        <v>124</v>
      </c>
      <c r="E408" s="166" t="s">
        <v>680</v>
      </c>
      <c r="F408" s="167" t="s">
        <v>681</v>
      </c>
      <c r="G408" s="168" t="s">
        <v>345</v>
      </c>
      <c r="H408" s="169">
        <v>3</v>
      </c>
      <c r="I408" s="170"/>
      <c r="J408" s="171">
        <f t="shared" si="20"/>
        <v>0</v>
      </c>
      <c r="K408" s="167" t="s">
        <v>22</v>
      </c>
      <c r="L408" s="36"/>
      <c r="M408" s="172" t="s">
        <v>22</v>
      </c>
      <c r="N408" s="173" t="s">
        <v>47</v>
      </c>
      <c r="O408" s="37"/>
      <c r="P408" s="174">
        <f t="shared" si="21"/>
        <v>0</v>
      </c>
      <c r="Q408" s="174">
        <v>9E-05</v>
      </c>
      <c r="R408" s="174">
        <f t="shared" si="22"/>
        <v>0.00027</v>
      </c>
      <c r="S408" s="174">
        <v>0</v>
      </c>
      <c r="T408" s="175">
        <f t="shared" si="23"/>
        <v>0</v>
      </c>
      <c r="AR408" s="18" t="s">
        <v>325</v>
      </c>
      <c r="AT408" s="18" t="s">
        <v>124</v>
      </c>
      <c r="AU408" s="18" t="s">
        <v>84</v>
      </c>
      <c r="AY408" s="18" t="s">
        <v>121</v>
      </c>
      <c r="BE408" s="176">
        <f t="shared" si="24"/>
        <v>0</v>
      </c>
      <c r="BF408" s="176">
        <f t="shared" si="25"/>
        <v>0</v>
      </c>
      <c r="BG408" s="176">
        <f t="shared" si="26"/>
        <v>0</v>
      </c>
      <c r="BH408" s="176">
        <f t="shared" si="27"/>
        <v>0</v>
      </c>
      <c r="BI408" s="176">
        <f t="shared" si="28"/>
        <v>0</v>
      </c>
      <c r="BJ408" s="18" t="s">
        <v>23</v>
      </c>
      <c r="BK408" s="176">
        <f t="shared" si="29"/>
        <v>0</v>
      </c>
      <c r="BL408" s="18" t="s">
        <v>325</v>
      </c>
      <c r="BM408" s="18" t="s">
        <v>682</v>
      </c>
    </row>
    <row r="409" spans="2:65" s="1" customFormat="1" ht="31.5" customHeight="1">
      <c r="B409" s="164"/>
      <c r="C409" s="165" t="s">
        <v>683</v>
      </c>
      <c r="D409" s="165" t="s">
        <v>124</v>
      </c>
      <c r="E409" s="166" t="s">
        <v>684</v>
      </c>
      <c r="F409" s="167" t="s">
        <v>685</v>
      </c>
      <c r="G409" s="168" t="s">
        <v>296</v>
      </c>
      <c r="H409" s="169">
        <v>1</v>
      </c>
      <c r="I409" s="170"/>
      <c r="J409" s="171">
        <f t="shared" si="20"/>
        <v>0</v>
      </c>
      <c r="K409" s="167" t="s">
        <v>22</v>
      </c>
      <c r="L409" s="36"/>
      <c r="M409" s="172" t="s">
        <v>22</v>
      </c>
      <c r="N409" s="173" t="s">
        <v>47</v>
      </c>
      <c r="O409" s="37"/>
      <c r="P409" s="174">
        <f t="shared" si="21"/>
        <v>0</v>
      </c>
      <c r="Q409" s="174">
        <v>0.0003</v>
      </c>
      <c r="R409" s="174">
        <f t="shared" si="22"/>
        <v>0.0003</v>
      </c>
      <c r="S409" s="174">
        <v>0</v>
      </c>
      <c r="T409" s="175">
        <f t="shared" si="23"/>
        <v>0</v>
      </c>
      <c r="AR409" s="18" t="s">
        <v>325</v>
      </c>
      <c r="AT409" s="18" t="s">
        <v>124</v>
      </c>
      <c r="AU409" s="18" t="s">
        <v>84</v>
      </c>
      <c r="AY409" s="18" t="s">
        <v>121</v>
      </c>
      <c r="BE409" s="176">
        <f t="shared" si="24"/>
        <v>0</v>
      </c>
      <c r="BF409" s="176">
        <f t="shared" si="25"/>
        <v>0</v>
      </c>
      <c r="BG409" s="176">
        <f t="shared" si="26"/>
        <v>0</v>
      </c>
      <c r="BH409" s="176">
        <f t="shared" si="27"/>
        <v>0</v>
      </c>
      <c r="BI409" s="176">
        <f t="shared" si="28"/>
        <v>0</v>
      </c>
      <c r="BJ409" s="18" t="s">
        <v>23</v>
      </c>
      <c r="BK409" s="176">
        <f t="shared" si="29"/>
        <v>0</v>
      </c>
      <c r="BL409" s="18" t="s">
        <v>325</v>
      </c>
      <c r="BM409" s="18" t="s">
        <v>686</v>
      </c>
    </row>
    <row r="410" spans="2:65" s="1" customFormat="1" ht="31.5" customHeight="1">
      <c r="B410" s="164"/>
      <c r="C410" s="165" t="s">
        <v>687</v>
      </c>
      <c r="D410" s="165" t="s">
        <v>124</v>
      </c>
      <c r="E410" s="166" t="s">
        <v>688</v>
      </c>
      <c r="F410" s="167" t="s">
        <v>689</v>
      </c>
      <c r="G410" s="168" t="s">
        <v>296</v>
      </c>
      <c r="H410" s="169">
        <v>1</v>
      </c>
      <c r="I410" s="170"/>
      <c r="J410" s="171">
        <f t="shared" si="20"/>
        <v>0</v>
      </c>
      <c r="K410" s="167" t="s">
        <v>22</v>
      </c>
      <c r="L410" s="36"/>
      <c r="M410" s="172" t="s">
        <v>22</v>
      </c>
      <c r="N410" s="173" t="s">
        <v>47</v>
      </c>
      <c r="O410" s="37"/>
      <c r="P410" s="174">
        <f t="shared" si="21"/>
        <v>0</v>
      </c>
      <c r="Q410" s="174">
        <v>0.00012</v>
      </c>
      <c r="R410" s="174">
        <f t="shared" si="22"/>
        <v>0.00012</v>
      </c>
      <c r="S410" s="174">
        <v>0</v>
      </c>
      <c r="T410" s="175">
        <f t="shared" si="23"/>
        <v>0</v>
      </c>
      <c r="AR410" s="18" t="s">
        <v>325</v>
      </c>
      <c r="AT410" s="18" t="s">
        <v>124</v>
      </c>
      <c r="AU410" s="18" t="s">
        <v>84</v>
      </c>
      <c r="AY410" s="18" t="s">
        <v>121</v>
      </c>
      <c r="BE410" s="176">
        <f t="shared" si="24"/>
        <v>0</v>
      </c>
      <c r="BF410" s="176">
        <f t="shared" si="25"/>
        <v>0</v>
      </c>
      <c r="BG410" s="176">
        <f t="shared" si="26"/>
        <v>0</v>
      </c>
      <c r="BH410" s="176">
        <f t="shared" si="27"/>
        <v>0</v>
      </c>
      <c r="BI410" s="176">
        <f t="shared" si="28"/>
        <v>0</v>
      </c>
      <c r="BJ410" s="18" t="s">
        <v>23</v>
      </c>
      <c r="BK410" s="176">
        <f t="shared" si="29"/>
        <v>0</v>
      </c>
      <c r="BL410" s="18" t="s">
        <v>325</v>
      </c>
      <c r="BM410" s="18" t="s">
        <v>690</v>
      </c>
    </row>
    <row r="411" spans="2:65" s="1" customFormat="1" ht="22.5" customHeight="1">
      <c r="B411" s="164"/>
      <c r="C411" s="165" t="s">
        <v>691</v>
      </c>
      <c r="D411" s="165" t="s">
        <v>124</v>
      </c>
      <c r="E411" s="166" t="s">
        <v>692</v>
      </c>
      <c r="F411" s="167" t="s">
        <v>693</v>
      </c>
      <c r="G411" s="168" t="s">
        <v>438</v>
      </c>
      <c r="H411" s="225"/>
      <c r="I411" s="170"/>
      <c r="J411" s="171">
        <f t="shared" si="20"/>
        <v>0</v>
      </c>
      <c r="K411" s="167" t="s">
        <v>128</v>
      </c>
      <c r="L411" s="36"/>
      <c r="M411" s="172" t="s">
        <v>22</v>
      </c>
      <c r="N411" s="173" t="s">
        <v>47</v>
      </c>
      <c r="O411" s="37"/>
      <c r="P411" s="174">
        <f t="shared" si="21"/>
        <v>0</v>
      </c>
      <c r="Q411" s="174">
        <v>0</v>
      </c>
      <c r="R411" s="174">
        <f t="shared" si="22"/>
        <v>0</v>
      </c>
      <c r="S411" s="174">
        <v>0</v>
      </c>
      <c r="T411" s="175">
        <f t="shared" si="23"/>
        <v>0</v>
      </c>
      <c r="AR411" s="18" t="s">
        <v>325</v>
      </c>
      <c r="AT411" s="18" t="s">
        <v>124</v>
      </c>
      <c r="AU411" s="18" t="s">
        <v>84</v>
      </c>
      <c r="AY411" s="18" t="s">
        <v>121</v>
      </c>
      <c r="BE411" s="176">
        <f t="shared" si="24"/>
        <v>0</v>
      </c>
      <c r="BF411" s="176">
        <f t="shared" si="25"/>
        <v>0</v>
      </c>
      <c r="BG411" s="176">
        <f t="shared" si="26"/>
        <v>0</v>
      </c>
      <c r="BH411" s="176">
        <f t="shared" si="27"/>
        <v>0</v>
      </c>
      <c r="BI411" s="176">
        <f t="shared" si="28"/>
        <v>0</v>
      </c>
      <c r="BJ411" s="18" t="s">
        <v>23</v>
      </c>
      <c r="BK411" s="176">
        <f t="shared" si="29"/>
        <v>0</v>
      </c>
      <c r="BL411" s="18" t="s">
        <v>325</v>
      </c>
      <c r="BM411" s="18" t="s">
        <v>694</v>
      </c>
    </row>
    <row r="412" spans="2:63" s="10" customFormat="1" ht="29.25" customHeight="1">
      <c r="B412" s="150"/>
      <c r="D412" s="161" t="s">
        <v>75</v>
      </c>
      <c r="E412" s="162" t="s">
        <v>695</v>
      </c>
      <c r="F412" s="162" t="s">
        <v>696</v>
      </c>
      <c r="I412" s="153"/>
      <c r="J412" s="163">
        <f>BK412</f>
        <v>0</v>
      </c>
      <c r="L412" s="150"/>
      <c r="M412" s="155"/>
      <c r="N412" s="156"/>
      <c r="O412" s="156"/>
      <c r="P412" s="157">
        <f>SUM(P413:P467)</f>
        <v>0</v>
      </c>
      <c r="Q412" s="156"/>
      <c r="R412" s="157">
        <f>SUM(R413:R467)</f>
        <v>1.9010909700000003</v>
      </c>
      <c r="S412" s="156"/>
      <c r="T412" s="158">
        <f>SUM(T413:T467)</f>
        <v>0</v>
      </c>
      <c r="AR412" s="151" t="s">
        <v>84</v>
      </c>
      <c r="AT412" s="159" t="s">
        <v>75</v>
      </c>
      <c r="AU412" s="159" t="s">
        <v>23</v>
      </c>
      <c r="AY412" s="151" t="s">
        <v>121</v>
      </c>
      <c r="BK412" s="160">
        <f>SUM(BK413:BK467)</f>
        <v>0</v>
      </c>
    </row>
    <row r="413" spans="2:65" s="1" customFormat="1" ht="22.5" customHeight="1">
      <c r="B413" s="164"/>
      <c r="C413" s="165" t="s">
        <v>31</v>
      </c>
      <c r="D413" s="165" t="s">
        <v>124</v>
      </c>
      <c r="E413" s="166" t="s">
        <v>697</v>
      </c>
      <c r="F413" s="167" t="s">
        <v>698</v>
      </c>
      <c r="G413" s="168" t="s">
        <v>296</v>
      </c>
      <c r="H413" s="169">
        <v>4</v>
      </c>
      <c r="I413" s="170"/>
      <c r="J413" s="171">
        <f>ROUND(I413*H413,2)</f>
        <v>0</v>
      </c>
      <c r="K413" s="167" t="s">
        <v>22</v>
      </c>
      <c r="L413" s="36"/>
      <c r="M413" s="172" t="s">
        <v>22</v>
      </c>
      <c r="N413" s="173" t="s">
        <v>47</v>
      </c>
      <c r="O413" s="37"/>
      <c r="P413" s="174">
        <f>O413*H413</f>
        <v>0</v>
      </c>
      <c r="Q413" s="174">
        <v>0</v>
      </c>
      <c r="R413" s="174">
        <f>Q413*H413</f>
        <v>0</v>
      </c>
      <c r="S413" s="174">
        <v>0</v>
      </c>
      <c r="T413" s="175">
        <f>S413*H413</f>
        <v>0</v>
      </c>
      <c r="AR413" s="18" t="s">
        <v>325</v>
      </c>
      <c r="AT413" s="18" t="s">
        <v>124</v>
      </c>
      <c r="AU413" s="18" t="s">
        <v>84</v>
      </c>
      <c r="AY413" s="18" t="s">
        <v>121</v>
      </c>
      <c r="BE413" s="176">
        <f>IF(N413="základní",J413,0)</f>
        <v>0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8" t="s">
        <v>23</v>
      </c>
      <c r="BK413" s="176">
        <f>ROUND(I413*H413,2)</f>
        <v>0</v>
      </c>
      <c r="BL413" s="18" t="s">
        <v>325</v>
      </c>
      <c r="BM413" s="18" t="s">
        <v>699</v>
      </c>
    </row>
    <row r="414" spans="2:65" s="1" customFormat="1" ht="22.5" customHeight="1">
      <c r="B414" s="164"/>
      <c r="C414" s="165" t="s">
        <v>700</v>
      </c>
      <c r="D414" s="165" t="s">
        <v>124</v>
      </c>
      <c r="E414" s="166" t="s">
        <v>701</v>
      </c>
      <c r="F414" s="167" t="s">
        <v>702</v>
      </c>
      <c r="G414" s="168" t="s">
        <v>345</v>
      </c>
      <c r="H414" s="169">
        <v>7.61</v>
      </c>
      <c r="I414" s="170"/>
      <c r="J414" s="171">
        <f>ROUND(I414*H414,2)</f>
        <v>0</v>
      </c>
      <c r="K414" s="167" t="s">
        <v>128</v>
      </c>
      <c r="L414" s="36"/>
      <c r="M414" s="172" t="s">
        <v>22</v>
      </c>
      <c r="N414" s="173" t="s">
        <v>47</v>
      </c>
      <c r="O414" s="37"/>
      <c r="P414" s="174">
        <f>O414*H414</f>
        <v>0</v>
      </c>
      <c r="Q414" s="174">
        <v>2E-05</v>
      </c>
      <c r="R414" s="174">
        <f>Q414*H414</f>
        <v>0.0001522</v>
      </c>
      <c r="S414" s="174">
        <v>0</v>
      </c>
      <c r="T414" s="175">
        <f>S414*H414</f>
        <v>0</v>
      </c>
      <c r="AR414" s="18" t="s">
        <v>325</v>
      </c>
      <c r="AT414" s="18" t="s">
        <v>124</v>
      </c>
      <c r="AU414" s="18" t="s">
        <v>84</v>
      </c>
      <c r="AY414" s="18" t="s">
        <v>121</v>
      </c>
      <c r="BE414" s="176">
        <f>IF(N414="základní",J414,0)</f>
        <v>0</v>
      </c>
      <c r="BF414" s="176">
        <f>IF(N414="snížená",J414,0)</f>
        <v>0</v>
      </c>
      <c r="BG414" s="176">
        <f>IF(N414="zákl. přenesená",J414,0)</f>
        <v>0</v>
      </c>
      <c r="BH414" s="176">
        <f>IF(N414="sníž. přenesená",J414,0)</f>
        <v>0</v>
      </c>
      <c r="BI414" s="176">
        <f>IF(N414="nulová",J414,0)</f>
        <v>0</v>
      </c>
      <c r="BJ414" s="18" t="s">
        <v>23</v>
      </c>
      <c r="BK414" s="176">
        <f>ROUND(I414*H414,2)</f>
        <v>0</v>
      </c>
      <c r="BL414" s="18" t="s">
        <v>325</v>
      </c>
      <c r="BM414" s="18" t="s">
        <v>703</v>
      </c>
    </row>
    <row r="415" spans="2:51" s="11" customFormat="1" ht="22.5" customHeight="1">
      <c r="B415" s="177"/>
      <c r="D415" s="195" t="s">
        <v>131</v>
      </c>
      <c r="E415" s="204" t="s">
        <v>22</v>
      </c>
      <c r="F415" s="205" t="s">
        <v>704</v>
      </c>
      <c r="H415" s="206">
        <v>7.61</v>
      </c>
      <c r="I415" s="182"/>
      <c r="L415" s="177"/>
      <c r="M415" s="183"/>
      <c r="N415" s="184"/>
      <c r="O415" s="184"/>
      <c r="P415" s="184"/>
      <c r="Q415" s="184"/>
      <c r="R415" s="184"/>
      <c r="S415" s="184"/>
      <c r="T415" s="185"/>
      <c r="AT415" s="179" t="s">
        <v>131</v>
      </c>
      <c r="AU415" s="179" t="s">
        <v>84</v>
      </c>
      <c r="AV415" s="11" t="s">
        <v>84</v>
      </c>
      <c r="AW415" s="11" t="s">
        <v>40</v>
      </c>
      <c r="AX415" s="11" t="s">
        <v>23</v>
      </c>
      <c r="AY415" s="179" t="s">
        <v>121</v>
      </c>
    </row>
    <row r="416" spans="2:65" s="1" customFormat="1" ht="22.5" customHeight="1">
      <c r="B416" s="164"/>
      <c r="C416" s="165" t="s">
        <v>705</v>
      </c>
      <c r="D416" s="165" t="s">
        <v>124</v>
      </c>
      <c r="E416" s="166" t="s">
        <v>706</v>
      </c>
      <c r="F416" s="167" t="s">
        <v>707</v>
      </c>
      <c r="G416" s="168" t="s">
        <v>127</v>
      </c>
      <c r="H416" s="169">
        <v>545.684</v>
      </c>
      <c r="I416" s="170"/>
      <c r="J416" s="171">
        <f>ROUND(I416*H416,2)</f>
        <v>0</v>
      </c>
      <c r="K416" s="167" t="s">
        <v>128</v>
      </c>
      <c r="L416" s="36"/>
      <c r="M416" s="172" t="s">
        <v>22</v>
      </c>
      <c r="N416" s="173" t="s">
        <v>47</v>
      </c>
      <c r="O416" s="37"/>
      <c r="P416" s="174">
        <f>O416*H416</f>
        <v>0</v>
      </c>
      <c r="Q416" s="174">
        <v>0</v>
      </c>
      <c r="R416" s="174">
        <f>Q416*H416</f>
        <v>0</v>
      </c>
      <c r="S416" s="174">
        <v>0</v>
      </c>
      <c r="T416" s="175">
        <f>S416*H416</f>
        <v>0</v>
      </c>
      <c r="AR416" s="18" t="s">
        <v>325</v>
      </c>
      <c r="AT416" s="18" t="s">
        <v>124</v>
      </c>
      <c r="AU416" s="18" t="s">
        <v>84</v>
      </c>
      <c r="AY416" s="18" t="s">
        <v>121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8" t="s">
        <v>23</v>
      </c>
      <c r="BK416" s="176">
        <f>ROUND(I416*H416,2)</f>
        <v>0</v>
      </c>
      <c r="BL416" s="18" t="s">
        <v>325</v>
      </c>
      <c r="BM416" s="18" t="s">
        <v>708</v>
      </c>
    </row>
    <row r="417" spans="2:51" s="12" customFormat="1" ht="22.5" customHeight="1">
      <c r="B417" s="186"/>
      <c r="D417" s="178" t="s">
        <v>131</v>
      </c>
      <c r="E417" s="187" t="s">
        <v>22</v>
      </c>
      <c r="F417" s="188" t="s">
        <v>175</v>
      </c>
      <c r="H417" s="189" t="s">
        <v>22</v>
      </c>
      <c r="I417" s="190"/>
      <c r="L417" s="186"/>
      <c r="M417" s="191"/>
      <c r="N417" s="192"/>
      <c r="O417" s="192"/>
      <c r="P417" s="192"/>
      <c r="Q417" s="192"/>
      <c r="R417" s="192"/>
      <c r="S417" s="192"/>
      <c r="T417" s="193"/>
      <c r="AT417" s="189" t="s">
        <v>131</v>
      </c>
      <c r="AU417" s="189" t="s">
        <v>84</v>
      </c>
      <c r="AV417" s="12" t="s">
        <v>23</v>
      </c>
      <c r="AW417" s="12" t="s">
        <v>40</v>
      </c>
      <c r="AX417" s="12" t="s">
        <v>76</v>
      </c>
      <c r="AY417" s="189" t="s">
        <v>121</v>
      </c>
    </row>
    <row r="418" spans="2:51" s="11" customFormat="1" ht="22.5" customHeight="1">
      <c r="B418" s="177"/>
      <c r="D418" s="178" t="s">
        <v>131</v>
      </c>
      <c r="E418" s="179" t="s">
        <v>22</v>
      </c>
      <c r="F418" s="180" t="s">
        <v>709</v>
      </c>
      <c r="H418" s="181">
        <v>52.28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79" t="s">
        <v>131</v>
      </c>
      <c r="AU418" s="179" t="s">
        <v>84</v>
      </c>
      <c r="AV418" s="11" t="s">
        <v>84</v>
      </c>
      <c r="AW418" s="11" t="s">
        <v>40</v>
      </c>
      <c r="AX418" s="11" t="s">
        <v>76</v>
      </c>
      <c r="AY418" s="179" t="s">
        <v>121</v>
      </c>
    </row>
    <row r="419" spans="2:51" s="11" customFormat="1" ht="22.5" customHeight="1">
      <c r="B419" s="177"/>
      <c r="D419" s="178" t="s">
        <v>131</v>
      </c>
      <c r="E419" s="179" t="s">
        <v>22</v>
      </c>
      <c r="F419" s="180" t="s">
        <v>710</v>
      </c>
      <c r="H419" s="181">
        <v>20.516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131</v>
      </c>
      <c r="AU419" s="179" t="s">
        <v>84</v>
      </c>
      <c r="AV419" s="11" t="s">
        <v>84</v>
      </c>
      <c r="AW419" s="11" t="s">
        <v>40</v>
      </c>
      <c r="AX419" s="11" t="s">
        <v>76</v>
      </c>
      <c r="AY419" s="179" t="s">
        <v>121</v>
      </c>
    </row>
    <row r="420" spans="2:51" s="14" customFormat="1" ht="22.5" customHeight="1">
      <c r="B420" s="207"/>
      <c r="D420" s="178" t="s">
        <v>131</v>
      </c>
      <c r="E420" s="208" t="s">
        <v>22</v>
      </c>
      <c r="F420" s="209" t="s">
        <v>179</v>
      </c>
      <c r="H420" s="210">
        <v>72.796</v>
      </c>
      <c r="I420" s="211"/>
      <c r="L420" s="207"/>
      <c r="M420" s="212"/>
      <c r="N420" s="213"/>
      <c r="O420" s="213"/>
      <c r="P420" s="213"/>
      <c r="Q420" s="213"/>
      <c r="R420" s="213"/>
      <c r="S420" s="213"/>
      <c r="T420" s="214"/>
      <c r="AT420" s="208" t="s">
        <v>131</v>
      </c>
      <c r="AU420" s="208" t="s">
        <v>84</v>
      </c>
      <c r="AV420" s="14" t="s">
        <v>122</v>
      </c>
      <c r="AW420" s="14" t="s">
        <v>40</v>
      </c>
      <c r="AX420" s="14" t="s">
        <v>76</v>
      </c>
      <c r="AY420" s="208" t="s">
        <v>121</v>
      </c>
    </row>
    <row r="421" spans="2:51" s="12" customFormat="1" ht="22.5" customHeight="1">
      <c r="B421" s="186"/>
      <c r="D421" s="178" t="s">
        <v>131</v>
      </c>
      <c r="E421" s="187" t="s">
        <v>22</v>
      </c>
      <c r="F421" s="188" t="s">
        <v>180</v>
      </c>
      <c r="H421" s="189" t="s">
        <v>22</v>
      </c>
      <c r="I421" s="190"/>
      <c r="L421" s="186"/>
      <c r="M421" s="191"/>
      <c r="N421" s="192"/>
      <c r="O421" s="192"/>
      <c r="P421" s="192"/>
      <c r="Q421" s="192"/>
      <c r="R421" s="192"/>
      <c r="S421" s="192"/>
      <c r="T421" s="193"/>
      <c r="AT421" s="189" t="s">
        <v>131</v>
      </c>
      <c r="AU421" s="189" t="s">
        <v>84</v>
      </c>
      <c r="AV421" s="12" t="s">
        <v>23</v>
      </c>
      <c r="AW421" s="12" t="s">
        <v>40</v>
      </c>
      <c r="AX421" s="12" t="s">
        <v>76</v>
      </c>
      <c r="AY421" s="189" t="s">
        <v>121</v>
      </c>
    </row>
    <row r="422" spans="2:51" s="11" customFormat="1" ht="22.5" customHeight="1">
      <c r="B422" s="177"/>
      <c r="D422" s="178" t="s">
        <v>131</v>
      </c>
      <c r="E422" s="179" t="s">
        <v>22</v>
      </c>
      <c r="F422" s="180" t="s">
        <v>711</v>
      </c>
      <c r="H422" s="181">
        <v>69.608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131</v>
      </c>
      <c r="AU422" s="179" t="s">
        <v>84</v>
      </c>
      <c r="AV422" s="11" t="s">
        <v>84</v>
      </c>
      <c r="AW422" s="11" t="s">
        <v>40</v>
      </c>
      <c r="AX422" s="11" t="s">
        <v>76</v>
      </c>
      <c r="AY422" s="179" t="s">
        <v>121</v>
      </c>
    </row>
    <row r="423" spans="2:51" s="14" customFormat="1" ht="22.5" customHeight="1">
      <c r="B423" s="207"/>
      <c r="D423" s="178" t="s">
        <v>131</v>
      </c>
      <c r="E423" s="208" t="s">
        <v>22</v>
      </c>
      <c r="F423" s="209" t="s">
        <v>179</v>
      </c>
      <c r="H423" s="210">
        <v>69.608</v>
      </c>
      <c r="I423" s="211"/>
      <c r="L423" s="207"/>
      <c r="M423" s="212"/>
      <c r="N423" s="213"/>
      <c r="O423" s="213"/>
      <c r="P423" s="213"/>
      <c r="Q423" s="213"/>
      <c r="R423" s="213"/>
      <c r="S423" s="213"/>
      <c r="T423" s="214"/>
      <c r="AT423" s="208" t="s">
        <v>131</v>
      </c>
      <c r="AU423" s="208" t="s">
        <v>84</v>
      </c>
      <c r="AV423" s="14" t="s">
        <v>122</v>
      </c>
      <c r="AW423" s="14" t="s">
        <v>40</v>
      </c>
      <c r="AX423" s="14" t="s">
        <v>76</v>
      </c>
      <c r="AY423" s="208" t="s">
        <v>121</v>
      </c>
    </row>
    <row r="424" spans="2:51" s="12" customFormat="1" ht="22.5" customHeight="1">
      <c r="B424" s="186"/>
      <c r="D424" s="178" t="s">
        <v>131</v>
      </c>
      <c r="E424" s="187" t="s">
        <v>22</v>
      </c>
      <c r="F424" s="188" t="s">
        <v>182</v>
      </c>
      <c r="H424" s="189" t="s">
        <v>22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9" t="s">
        <v>131</v>
      </c>
      <c r="AU424" s="189" t="s">
        <v>84</v>
      </c>
      <c r="AV424" s="12" t="s">
        <v>23</v>
      </c>
      <c r="AW424" s="12" t="s">
        <v>40</v>
      </c>
      <c r="AX424" s="12" t="s">
        <v>76</v>
      </c>
      <c r="AY424" s="189" t="s">
        <v>121</v>
      </c>
    </row>
    <row r="425" spans="2:51" s="11" customFormat="1" ht="22.5" customHeight="1">
      <c r="B425" s="177"/>
      <c r="D425" s="178" t="s">
        <v>131</v>
      </c>
      <c r="E425" s="179" t="s">
        <v>22</v>
      </c>
      <c r="F425" s="180" t="s">
        <v>712</v>
      </c>
      <c r="H425" s="181">
        <v>5.825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131</v>
      </c>
      <c r="AU425" s="179" t="s">
        <v>84</v>
      </c>
      <c r="AV425" s="11" t="s">
        <v>84</v>
      </c>
      <c r="AW425" s="11" t="s">
        <v>40</v>
      </c>
      <c r="AX425" s="11" t="s">
        <v>76</v>
      </c>
      <c r="AY425" s="179" t="s">
        <v>121</v>
      </c>
    </row>
    <row r="426" spans="2:51" s="14" customFormat="1" ht="22.5" customHeight="1">
      <c r="B426" s="207"/>
      <c r="D426" s="178" t="s">
        <v>131</v>
      </c>
      <c r="E426" s="208" t="s">
        <v>22</v>
      </c>
      <c r="F426" s="209" t="s">
        <v>179</v>
      </c>
      <c r="H426" s="210">
        <v>5.825</v>
      </c>
      <c r="I426" s="211"/>
      <c r="L426" s="207"/>
      <c r="M426" s="212"/>
      <c r="N426" s="213"/>
      <c r="O426" s="213"/>
      <c r="P426" s="213"/>
      <c r="Q426" s="213"/>
      <c r="R426" s="213"/>
      <c r="S426" s="213"/>
      <c r="T426" s="214"/>
      <c r="AT426" s="208" t="s">
        <v>131</v>
      </c>
      <c r="AU426" s="208" t="s">
        <v>84</v>
      </c>
      <c r="AV426" s="14" t="s">
        <v>122</v>
      </c>
      <c r="AW426" s="14" t="s">
        <v>40</v>
      </c>
      <c r="AX426" s="14" t="s">
        <v>76</v>
      </c>
      <c r="AY426" s="208" t="s">
        <v>121</v>
      </c>
    </row>
    <row r="427" spans="2:51" s="12" customFormat="1" ht="22.5" customHeight="1">
      <c r="B427" s="186"/>
      <c r="D427" s="178" t="s">
        <v>131</v>
      </c>
      <c r="E427" s="187" t="s">
        <v>22</v>
      </c>
      <c r="F427" s="188" t="s">
        <v>184</v>
      </c>
      <c r="H427" s="189" t="s">
        <v>22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9" t="s">
        <v>131</v>
      </c>
      <c r="AU427" s="189" t="s">
        <v>84</v>
      </c>
      <c r="AV427" s="12" t="s">
        <v>23</v>
      </c>
      <c r="AW427" s="12" t="s">
        <v>40</v>
      </c>
      <c r="AX427" s="12" t="s">
        <v>76</v>
      </c>
      <c r="AY427" s="189" t="s">
        <v>121</v>
      </c>
    </row>
    <row r="428" spans="2:51" s="11" customFormat="1" ht="22.5" customHeight="1">
      <c r="B428" s="177"/>
      <c r="D428" s="178" t="s">
        <v>131</v>
      </c>
      <c r="E428" s="179" t="s">
        <v>22</v>
      </c>
      <c r="F428" s="180" t="s">
        <v>713</v>
      </c>
      <c r="H428" s="181">
        <v>179.17</v>
      </c>
      <c r="I428" s="182"/>
      <c r="L428" s="177"/>
      <c r="M428" s="183"/>
      <c r="N428" s="184"/>
      <c r="O428" s="184"/>
      <c r="P428" s="184"/>
      <c r="Q428" s="184"/>
      <c r="R428" s="184"/>
      <c r="S428" s="184"/>
      <c r="T428" s="185"/>
      <c r="AT428" s="179" t="s">
        <v>131</v>
      </c>
      <c r="AU428" s="179" t="s">
        <v>84</v>
      </c>
      <c r="AV428" s="11" t="s">
        <v>84</v>
      </c>
      <c r="AW428" s="11" t="s">
        <v>40</v>
      </c>
      <c r="AX428" s="11" t="s">
        <v>76</v>
      </c>
      <c r="AY428" s="179" t="s">
        <v>121</v>
      </c>
    </row>
    <row r="429" spans="2:51" s="11" customFormat="1" ht="22.5" customHeight="1">
      <c r="B429" s="177"/>
      <c r="D429" s="178" t="s">
        <v>131</v>
      </c>
      <c r="E429" s="179" t="s">
        <v>22</v>
      </c>
      <c r="F429" s="180" t="s">
        <v>714</v>
      </c>
      <c r="H429" s="181">
        <v>27.645</v>
      </c>
      <c r="I429" s="182"/>
      <c r="L429" s="177"/>
      <c r="M429" s="183"/>
      <c r="N429" s="184"/>
      <c r="O429" s="184"/>
      <c r="P429" s="184"/>
      <c r="Q429" s="184"/>
      <c r="R429" s="184"/>
      <c r="S429" s="184"/>
      <c r="T429" s="185"/>
      <c r="AT429" s="179" t="s">
        <v>131</v>
      </c>
      <c r="AU429" s="179" t="s">
        <v>84</v>
      </c>
      <c r="AV429" s="11" t="s">
        <v>84</v>
      </c>
      <c r="AW429" s="11" t="s">
        <v>40</v>
      </c>
      <c r="AX429" s="11" t="s">
        <v>76</v>
      </c>
      <c r="AY429" s="179" t="s">
        <v>121</v>
      </c>
    </row>
    <row r="430" spans="2:51" s="14" customFormat="1" ht="22.5" customHeight="1">
      <c r="B430" s="207"/>
      <c r="D430" s="178" t="s">
        <v>131</v>
      </c>
      <c r="E430" s="208" t="s">
        <v>22</v>
      </c>
      <c r="F430" s="209" t="s">
        <v>179</v>
      </c>
      <c r="H430" s="210">
        <v>206.815</v>
      </c>
      <c r="I430" s="211"/>
      <c r="L430" s="207"/>
      <c r="M430" s="212"/>
      <c r="N430" s="213"/>
      <c r="O430" s="213"/>
      <c r="P430" s="213"/>
      <c r="Q430" s="213"/>
      <c r="R430" s="213"/>
      <c r="S430" s="213"/>
      <c r="T430" s="214"/>
      <c r="AT430" s="208" t="s">
        <v>131</v>
      </c>
      <c r="AU430" s="208" t="s">
        <v>84</v>
      </c>
      <c r="AV430" s="14" t="s">
        <v>122</v>
      </c>
      <c r="AW430" s="14" t="s">
        <v>40</v>
      </c>
      <c r="AX430" s="14" t="s">
        <v>76</v>
      </c>
      <c r="AY430" s="208" t="s">
        <v>121</v>
      </c>
    </row>
    <row r="431" spans="2:51" s="12" customFormat="1" ht="22.5" customHeight="1">
      <c r="B431" s="186"/>
      <c r="D431" s="178" t="s">
        <v>131</v>
      </c>
      <c r="E431" s="187" t="s">
        <v>22</v>
      </c>
      <c r="F431" s="188" t="s">
        <v>188</v>
      </c>
      <c r="H431" s="189" t="s">
        <v>22</v>
      </c>
      <c r="I431" s="190"/>
      <c r="L431" s="186"/>
      <c r="M431" s="191"/>
      <c r="N431" s="192"/>
      <c r="O431" s="192"/>
      <c r="P431" s="192"/>
      <c r="Q431" s="192"/>
      <c r="R431" s="192"/>
      <c r="S431" s="192"/>
      <c r="T431" s="193"/>
      <c r="AT431" s="189" t="s">
        <v>131</v>
      </c>
      <c r="AU431" s="189" t="s">
        <v>84</v>
      </c>
      <c r="AV431" s="12" t="s">
        <v>23</v>
      </c>
      <c r="AW431" s="12" t="s">
        <v>40</v>
      </c>
      <c r="AX431" s="12" t="s">
        <v>76</v>
      </c>
      <c r="AY431" s="189" t="s">
        <v>121</v>
      </c>
    </row>
    <row r="432" spans="2:51" s="11" customFormat="1" ht="22.5" customHeight="1">
      <c r="B432" s="177"/>
      <c r="D432" s="178" t="s">
        <v>131</v>
      </c>
      <c r="E432" s="179" t="s">
        <v>22</v>
      </c>
      <c r="F432" s="180" t="s">
        <v>715</v>
      </c>
      <c r="H432" s="181">
        <v>9.702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131</v>
      </c>
      <c r="AU432" s="179" t="s">
        <v>84</v>
      </c>
      <c r="AV432" s="11" t="s">
        <v>84</v>
      </c>
      <c r="AW432" s="11" t="s">
        <v>40</v>
      </c>
      <c r="AX432" s="11" t="s">
        <v>76</v>
      </c>
      <c r="AY432" s="179" t="s">
        <v>121</v>
      </c>
    </row>
    <row r="433" spans="2:51" s="11" customFormat="1" ht="22.5" customHeight="1">
      <c r="B433" s="177"/>
      <c r="D433" s="178" t="s">
        <v>131</v>
      </c>
      <c r="E433" s="179" t="s">
        <v>22</v>
      </c>
      <c r="F433" s="180" t="s">
        <v>716</v>
      </c>
      <c r="H433" s="181">
        <v>4.864</v>
      </c>
      <c r="I433" s="182"/>
      <c r="L433" s="177"/>
      <c r="M433" s="183"/>
      <c r="N433" s="184"/>
      <c r="O433" s="184"/>
      <c r="P433" s="184"/>
      <c r="Q433" s="184"/>
      <c r="R433" s="184"/>
      <c r="S433" s="184"/>
      <c r="T433" s="185"/>
      <c r="AT433" s="179" t="s">
        <v>131</v>
      </c>
      <c r="AU433" s="179" t="s">
        <v>84</v>
      </c>
      <c r="AV433" s="11" t="s">
        <v>84</v>
      </c>
      <c r="AW433" s="11" t="s">
        <v>40</v>
      </c>
      <c r="AX433" s="11" t="s">
        <v>76</v>
      </c>
      <c r="AY433" s="179" t="s">
        <v>121</v>
      </c>
    </row>
    <row r="434" spans="2:51" s="11" customFormat="1" ht="22.5" customHeight="1">
      <c r="B434" s="177"/>
      <c r="D434" s="178" t="s">
        <v>131</v>
      </c>
      <c r="E434" s="179" t="s">
        <v>22</v>
      </c>
      <c r="F434" s="180" t="s">
        <v>717</v>
      </c>
      <c r="H434" s="181">
        <v>10.005</v>
      </c>
      <c r="I434" s="182"/>
      <c r="L434" s="177"/>
      <c r="M434" s="183"/>
      <c r="N434" s="184"/>
      <c r="O434" s="184"/>
      <c r="P434" s="184"/>
      <c r="Q434" s="184"/>
      <c r="R434" s="184"/>
      <c r="S434" s="184"/>
      <c r="T434" s="185"/>
      <c r="AT434" s="179" t="s">
        <v>131</v>
      </c>
      <c r="AU434" s="179" t="s">
        <v>84</v>
      </c>
      <c r="AV434" s="11" t="s">
        <v>84</v>
      </c>
      <c r="AW434" s="11" t="s">
        <v>40</v>
      </c>
      <c r="AX434" s="11" t="s">
        <v>76</v>
      </c>
      <c r="AY434" s="179" t="s">
        <v>121</v>
      </c>
    </row>
    <row r="435" spans="2:51" s="11" customFormat="1" ht="22.5" customHeight="1">
      <c r="B435" s="177"/>
      <c r="D435" s="178" t="s">
        <v>131</v>
      </c>
      <c r="E435" s="179" t="s">
        <v>22</v>
      </c>
      <c r="F435" s="180" t="s">
        <v>718</v>
      </c>
      <c r="H435" s="181">
        <v>1.989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131</v>
      </c>
      <c r="AU435" s="179" t="s">
        <v>84</v>
      </c>
      <c r="AV435" s="11" t="s">
        <v>84</v>
      </c>
      <c r="AW435" s="11" t="s">
        <v>40</v>
      </c>
      <c r="AX435" s="11" t="s">
        <v>76</v>
      </c>
      <c r="AY435" s="179" t="s">
        <v>121</v>
      </c>
    </row>
    <row r="436" spans="2:51" s="14" customFormat="1" ht="22.5" customHeight="1">
      <c r="B436" s="207"/>
      <c r="D436" s="178" t="s">
        <v>131</v>
      </c>
      <c r="E436" s="208" t="s">
        <v>22</v>
      </c>
      <c r="F436" s="209" t="s">
        <v>179</v>
      </c>
      <c r="H436" s="210">
        <v>26.56</v>
      </c>
      <c r="I436" s="211"/>
      <c r="L436" s="207"/>
      <c r="M436" s="212"/>
      <c r="N436" s="213"/>
      <c r="O436" s="213"/>
      <c r="P436" s="213"/>
      <c r="Q436" s="213"/>
      <c r="R436" s="213"/>
      <c r="S436" s="213"/>
      <c r="T436" s="214"/>
      <c r="AT436" s="208" t="s">
        <v>131</v>
      </c>
      <c r="AU436" s="208" t="s">
        <v>84</v>
      </c>
      <c r="AV436" s="14" t="s">
        <v>122</v>
      </c>
      <c r="AW436" s="14" t="s">
        <v>40</v>
      </c>
      <c r="AX436" s="14" t="s">
        <v>76</v>
      </c>
      <c r="AY436" s="208" t="s">
        <v>121</v>
      </c>
    </row>
    <row r="437" spans="2:51" s="12" customFormat="1" ht="22.5" customHeight="1">
      <c r="B437" s="186"/>
      <c r="D437" s="178" t="s">
        <v>131</v>
      </c>
      <c r="E437" s="187" t="s">
        <v>22</v>
      </c>
      <c r="F437" s="188" t="s">
        <v>193</v>
      </c>
      <c r="H437" s="189" t="s">
        <v>22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9" t="s">
        <v>131</v>
      </c>
      <c r="AU437" s="189" t="s">
        <v>84</v>
      </c>
      <c r="AV437" s="12" t="s">
        <v>23</v>
      </c>
      <c r="AW437" s="12" t="s">
        <v>40</v>
      </c>
      <c r="AX437" s="12" t="s">
        <v>76</v>
      </c>
      <c r="AY437" s="189" t="s">
        <v>121</v>
      </c>
    </row>
    <row r="438" spans="2:51" s="11" customFormat="1" ht="22.5" customHeight="1">
      <c r="B438" s="177"/>
      <c r="D438" s="178" t="s">
        <v>131</v>
      </c>
      <c r="E438" s="179" t="s">
        <v>22</v>
      </c>
      <c r="F438" s="180" t="s">
        <v>719</v>
      </c>
      <c r="H438" s="181">
        <v>37.968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131</v>
      </c>
      <c r="AU438" s="179" t="s">
        <v>84</v>
      </c>
      <c r="AV438" s="11" t="s">
        <v>84</v>
      </c>
      <c r="AW438" s="11" t="s">
        <v>40</v>
      </c>
      <c r="AX438" s="11" t="s">
        <v>76</v>
      </c>
      <c r="AY438" s="179" t="s">
        <v>121</v>
      </c>
    </row>
    <row r="439" spans="2:51" s="14" customFormat="1" ht="22.5" customHeight="1">
      <c r="B439" s="207"/>
      <c r="D439" s="178" t="s">
        <v>131</v>
      </c>
      <c r="E439" s="208" t="s">
        <v>22</v>
      </c>
      <c r="F439" s="209" t="s">
        <v>179</v>
      </c>
      <c r="H439" s="210">
        <v>37.968</v>
      </c>
      <c r="I439" s="211"/>
      <c r="L439" s="207"/>
      <c r="M439" s="212"/>
      <c r="N439" s="213"/>
      <c r="O439" s="213"/>
      <c r="P439" s="213"/>
      <c r="Q439" s="213"/>
      <c r="R439" s="213"/>
      <c r="S439" s="213"/>
      <c r="T439" s="214"/>
      <c r="AT439" s="208" t="s">
        <v>131</v>
      </c>
      <c r="AU439" s="208" t="s">
        <v>84</v>
      </c>
      <c r="AV439" s="14" t="s">
        <v>122</v>
      </c>
      <c r="AW439" s="14" t="s">
        <v>40</v>
      </c>
      <c r="AX439" s="14" t="s">
        <v>76</v>
      </c>
      <c r="AY439" s="208" t="s">
        <v>121</v>
      </c>
    </row>
    <row r="440" spans="2:51" s="12" customFormat="1" ht="22.5" customHeight="1">
      <c r="B440" s="186"/>
      <c r="D440" s="178" t="s">
        <v>131</v>
      </c>
      <c r="E440" s="187" t="s">
        <v>22</v>
      </c>
      <c r="F440" s="188" t="s">
        <v>195</v>
      </c>
      <c r="H440" s="189" t="s">
        <v>22</v>
      </c>
      <c r="I440" s="190"/>
      <c r="L440" s="186"/>
      <c r="M440" s="191"/>
      <c r="N440" s="192"/>
      <c r="O440" s="192"/>
      <c r="P440" s="192"/>
      <c r="Q440" s="192"/>
      <c r="R440" s="192"/>
      <c r="S440" s="192"/>
      <c r="T440" s="193"/>
      <c r="AT440" s="189" t="s">
        <v>131</v>
      </c>
      <c r="AU440" s="189" t="s">
        <v>84</v>
      </c>
      <c r="AV440" s="12" t="s">
        <v>23</v>
      </c>
      <c r="AW440" s="12" t="s">
        <v>40</v>
      </c>
      <c r="AX440" s="12" t="s">
        <v>76</v>
      </c>
      <c r="AY440" s="189" t="s">
        <v>121</v>
      </c>
    </row>
    <row r="441" spans="2:51" s="11" customFormat="1" ht="22.5" customHeight="1">
      <c r="B441" s="177"/>
      <c r="D441" s="178" t="s">
        <v>131</v>
      </c>
      <c r="E441" s="179" t="s">
        <v>22</v>
      </c>
      <c r="F441" s="180" t="s">
        <v>720</v>
      </c>
      <c r="H441" s="181">
        <v>98.942</v>
      </c>
      <c r="I441" s="182"/>
      <c r="L441" s="177"/>
      <c r="M441" s="183"/>
      <c r="N441" s="184"/>
      <c r="O441" s="184"/>
      <c r="P441" s="184"/>
      <c r="Q441" s="184"/>
      <c r="R441" s="184"/>
      <c r="S441" s="184"/>
      <c r="T441" s="185"/>
      <c r="AT441" s="179" t="s">
        <v>131</v>
      </c>
      <c r="AU441" s="179" t="s">
        <v>84</v>
      </c>
      <c r="AV441" s="11" t="s">
        <v>84</v>
      </c>
      <c r="AW441" s="11" t="s">
        <v>40</v>
      </c>
      <c r="AX441" s="11" t="s">
        <v>76</v>
      </c>
      <c r="AY441" s="179" t="s">
        <v>121</v>
      </c>
    </row>
    <row r="442" spans="2:51" s="11" customFormat="1" ht="22.5" customHeight="1">
      <c r="B442" s="177"/>
      <c r="D442" s="178" t="s">
        <v>131</v>
      </c>
      <c r="E442" s="179" t="s">
        <v>22</v>
      </c>
      <c r="F442" s="180" t="s">
        <v>721</v>
      </c>
      <c r="H442" s="181">
        <v>27.17</v>
      </c>
      <c r="I442" s="182"/>
      <c r="L442" s="177"/>
      <c r="M442" s="183"/>
      <c r="N442" s="184"/>
      <c r="O442" s="184"/>
      <c r="P442" s="184"/>
      <c r="Q442" s="184"/>
      <c r="R442" s="184"/>
      <c r="S442" s="184"/>
      <c r="T442" s="185"/>
      <c r="AT442" s="179" t="s">
        <v>131</v>
      </c>
      <c r="AU442" s="179" t="s">
        <v>84</v>
      </c>
      <c r="AV442" s="11" t="s">
        <v>84</v>
      </c>
      <c r="AW442" s="11" t="s">
        <v>40</v>
      </c>
      <c r="AX442" s="11" t="s">
        <v>76</v>
      </c>
      <c r="AY442" s="179" t="s">
        <v>121</v>
      </c>
    </row>
    <row r="443" spans="2:51" s="14" customFormat="1" ht="22.5" customHeight="1">
      <c r="B443" s="207"/>
      <c r="D443" s="178" t="s">
        <v>131</v>
      </c>
      <c r="E443" s="208" t="s">
        <v>22</v>
      </c>
      <c r="F443" s="209" t="s">
        <v>179</v>
      </c>
      <c r="H443" s="210">
        <v>126.112</v>
      </c>
      <c r="I443" s="211"/>
      <c r="L443" s="207"/>
      <c r="M443" s="212"/>
      <c r="N443" s="213"/>
      <c r="O443" s="213"/>
      <c r="P443" s="213"/>
      <c r="Q443" s="213"/>
      <c r="R443" s="213"/>
      <c r="S443" s="213"/>
      <c r="T443" s="214"/>
      <c r="AT443" s="208" t="s">
        <v>131</v>
      </c>
      <c r="AU443" s="208" t="s">
        <v>84</v>
      </c>
      <c r="AV443" s="14" t="s">
        <v>122</v>
      </c>
      <c r="AW443" s="14" t="s">
        <v>40</v>
      </c>
      <c r="AX443" s="14" t="s">
        <v>76</v>
      </c>
      <c r="AY443" s="208" t="s">
        <v>121</v>
      </c>
    </row>
    <row r="444" spans="2:51" s="13" customFormat="1" ht="22.5" customHeight="1">
      <c r="B444" s="194"/>
      <c r="D444" s="195" t="s">
        <v>131</v>
      </c>
      <c r="E444" s="196" t="s">
        <v>22</v>
      </c>
      <c r="F444" s="197" t="s">
        <v>142</v>
      </c>
      <c r="H444" s="198">
        <v>545.684</v>
      </c>
      <c r="I444" s="199"/>
      <c r="L444" s="194"/>
      <c r="M444" s="200"/>
      <c r="N444" s="201"/>
      <c r="O444" s="201"/>
      <c r="P444" s="201"/>
      <c r="Q444" s="201"/>
      <c r="R444" s="201"/>
      <c r="S444" s="201"/>
      <c r="T444" s="202"/>
      <c r="AT444" s="203" t="s">
        <v>131</v>
      </c>
      <c r="AU444" s="203" t="s">
        <v>84</v>
      </c>
      <c r="AV444" s="13" t="s">
        <v>129</v>
      </c>
      <c r="AW444" s="13" t="s">
        <v>40</v>
      </c>
      <c r="AX444" s="13" t="s">
        <v>23</v>
      </c>
      <c r="AY444" s="203" t="s">
        <v>121</v>
      </c>
    </row>
    <row r="445" spans="2:65" s="1" customFormat="1" ht="31.5" customHeight="1">
      <c r="B445" s="164"/>
      <c r="C445" s="165" t="s">
        <v>722</v>
      </c>
      <c r="D445" s="165" t="s">
        <v>124</v>
      </c>
      <c r="E445" s="166" t="s">
        <v>723</v>
      </c>
      <c r="F445" s="167" t="s">
        <v>724</v>
      </c>
      <c r="G445" s="168" t="s">
        <v>127</v>
      </c>
      <c r="H445" s="169">
        <v>545.684</v>
      </c>
      <c r="I445" s="170"/>
      <c r="J445" s="171">
        <f>ROUND(I445*H445,2)</f>
        <v>0</v>
      </c>
      <c r="K445" s="167" t="s">
        <v>128</v>
      </c>
      <c r="L445" s="36"/>
      <c r="M445" s="172" t="s">
        <v>22</v>
      </c>
      <c r="N445" s="173" t="s">
        <v>47</v>
      </c>
      <c r="O445" s="37"/>
      <c r="P445" s="174">
        <f>O445*H445</f>
        <v>0</v>
      </c>
      <c r="Q445" s="174">
        <v>0.00017</v>
      </c>
      <c r="R445" s="174">
        <f>Q445*H445</f>
        <v>0.09276628</v>
      </c>
      <c r="S445" s="174">
        <v>0</v>
      </c>
      <c r="T445" s="175">
        <f>S445*H445</f>
        <v>0</v>
      </c>
      <c r="AR445" s="18" t="s">
        <v>325</v>
      </c>
      <c r="AT445" s="18" t="s">
        <v>124</v>
      </c>
      <c r="AU445" s="18" t="s">
        <v>84</v>
      </c>
      <c r="AY445" s="18" t="s">
        <v>121</v>
      </c>
      <c r="BE445" s="176">
        <f>IF(N445="základní",J445,0)</f>
        <v>0</v>
      </c>
      <c r="BF445" s="176">
        <f>IF(N445="snížená",J445,0)</f>
        <v>0</v>
      </c>
      <c r="BG445" s="176">
        <f>IF(N445="zákl. přenesená",J445,0)</f>
        <v>0</v>
      </c>
      <c r="BH445" s="176">
        <f>IF(N445="sníž. přenesená",J445,0)</f>
        <v>0</v>
      </c>
      <c r="BI445" s="176">
        <f>IF(N445="nulová",J445,0)</f>
        <v>0</v>
      </c>
      <c r="BJ445" s="18" t="s">
        <v>23</v>
      </c>
      <c r="BK445" s="176">
        <f>ROUND(I445*H445,2)</f>
        <v>0</v>
      </c>
      <c r="BL445" s="18" t="s">
        <v>325</v>
      </c>
      <c r="BM445" s="18" t="s">
        <v>725</v>
      </c>
    </row>
    <row r="446" spans="2:51" s="11" customFormat="1" ht="22.5" customHeight="1">
      <c r="B446" s="177"/>
      <c r="D446" s="178" t="s">
        <v>131</v>
      </c>
      <c r="E446" s="179" t="s">
        <v>22</v>
      </c>
      <c r="F446" s="180" t="s">
        <v>726</v>
      </c>
      <c r="H446" s="181">
        <v>545.684</v>
      </c>
      <c r="I446" s="182"/>
      <c r="L446" s="177"/>
      <c r="M446" s="183"/>
      <c r="N446" s="184"/>
      <c r="O446" s="184"/>
      <c r="P446" s="184"/>
      <c r="Q446" s="184"/>
      <c r="R446" s="184"/>
      <c r="S446" s="184"/>
      <c r="T446" s="185"/>
      <c r="AT446" s="179" t="s">
        <v>131</v>
      </c>
      <c r="AU446" s="179" t="s">
        <v>84</v>
      </c>
      <c r="AV446" s="11" t="s">
        <v>84</v>
      </c>
      <c r="AW446" s="11" t="s">
        <v>40</v>
      </c>
      <c r="AX446" s="11" t="s">
        <v>76</v>
      </c>
      <c r="AY446" s="179" t="s">
        <v>121</v>
      </c>
    </row>
    <row r="447" spans="2:51" s="13" customFormat="1" ht="22.5" customHeight="1">
      <c r="B447" s="194"/>
      <c r="D447" s="195" t="s">
        <v>131</v>
      </c>
      <c r="E447" s="196" t="s">
        <v>22</v>
      </c>
      <c r="F447" s="197" t="s">
        <v>142</v>
      </c>
      <c r="H447" s="198">
        <v>545.684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203" t="s">
        <v>131</v>
      </c>
      <c r="AU447" s="203" t="s">
        <v>84</v>
      </c>
      <c r="AV447" s="13" t="s">
        <v>129</v>
      </c>
      <c r="AW447" s="13" t="s">
        <v>40</v>
      </c>
      <c r="AX447" s="13" t="s">
        <v>23</v>
      </c>
      <c r="AY447" s="203" t="s">
        <v>121</v>
      </c>
    </row>
    <row r="448" spans="2:65" s="1" customFormat="1" ht="31.5" customHeight="1">
      <c r="B448" s="164"/>
      <c r="C448" s="165" t="s">
        <v>727</v>
      </c>
      <c r="D448" s="165" t="s">
        <v>124</v>
      </c>
      <c r="E448" s="166" t="s">
        <v>728</v>
      </c>
      <c r="F448" s="167" t="s">
        <v>729</v>
      </c>
      <c r="G448" s="168" t="s">
        <v>127</v>
      </c>
      <c r="H448" s="169">
        <v>545.684</v>
      </c>
      <c r="I448" s="170"/>
      <c r="J448" s="171">
        <f>ROUND(I448*H448,2)</f>
        <v>0</v>
      </c>
      <c r="K448" s="167" t="s">
        <v>128</v>
      </c>
      <c r="L448" s="36"/>
      <c r="M448" s="172" t="s">
        <v>22</v>
      </c>
      <c r="N448" s="173" t="s">
        <v>47</v>
      </c>
      <c r="O448" s="37"/>
      <c r="P448" s="174">
        <f>O448*H448</f>
        <v>0</v>
      </c>
      <c r="Q448" s="174">
        <v>0.00012</v>
      </c>
      <c r="R448" s="174">
        <f>Q448*H448</f>
        <v>0.06548208</v>
      </c>
      <c r="S448" s="174">
        <v>0</v>
      </c>
      <c r="T448" s="175">
        <f>S448*H448</f>
        <v>0</v>
      </c>
      <c r="AR448" s="18" t="s">
        <v>325</v>
      </c>
      <c r="AT448" s="18" t="s">
        <v>124</v>
      </c>
      <c r="AU448" s="18" t="s">
        <v>84</v>
      </c>
      <c r="AY448" s="18" t="s">
        <v>121</v>
      </c>
      <c r="BE448" s="176">
        <f>IF(N448="základní",J448,0)</f>
        <v>0</v>
      </c>
      <c r="BF448" s="176">
        <f>IF(N448="snížená",J448,0)</f>
        <v>0</v>
      </c>
      <c r="BG448" s="176">
        <f>IF(N448="zákl. přenesená",J448,0)</f>
        <v>0</v>
      </c>
      <c r="BH448" s="176">
        <f>IF(N448="sníž. přenesená",J448,0)</f>
        <v>0</v>
      </c>
      <c r="BI448" s="176">
        <f>IF(N448="nulová",J448,0)</f>
        <v>0</v>
      </c>
      <c r="BJ448" s="18" t="s">
        <v>23</v>
      </c>
      <c r="BK448" s="176">
        <f>ROUND(I448*H448,2)</f>
        <v>0</v>
      </c>
      <c r="BL448" s="18" t="s">
        <v>325</v>
      </c>
      <c r="BM448" s="18" t="s">
        <v>730</v>
      </c>
    </row>
    <row r="449" spans="2:51" s="11" customFormat="1" ht="22.5" customHeight="1">
      <c r="B449" s="177"/>
      <c r="D449" s="195" t="s">
        <v>131</v>
      </c>
      <c r="E449" s="204" t="s">
        <v>22</v>
      </c>
      <c r="F449" s="205" t="s">
        <v>731</v>
      </c>
      <c r="H449" s="206">
        <v>545.684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79" t="s">
        <v>131</v>
      </c>
      <c r="AU449" s="179" t="s">
        <v>84</v>
      </c>
      <c r="AV449" s="11" t="s">
        <v>84</v>
      </c>
      <c r="AW449" s="11" t="s">
        <v>40</v>
      </c>
      <c r="AX449" s="11" t="s">
        <v>23</v>
      </c>
      <c r="AY449" s="179" t="s">
        <v>121</v>
      </c>
    </row>
    <row r="450" spans="2:65" s="1" customFormat="1" ht="31.5" customHeight="1">
      <c r="B450" s="164"/>
      <c r="C450" s="165" t="s">
        <v>732</v>
      </c>
      <c r="D450" s="165" t="s">
        <v>124</v>
      </c>
      <c r="E450" s="166" t="s">
        <v>733</v>
      </c>
      <c r="F450" s="167" t="s">
        <v>734</v>
      </c>
      <c r="G450" s="168" t="s">
        <v>296</v>
      </c>
      <c r="H450" s="169">
        <v>2</v>
      </c>
      <c r="I450" s="170"/>
      <c r="J450" s="171">
        <f aca="true" t="shared" si="30" ref="J450:J458">ROUND(I450*H450,2)</f>
        <v>0</v>
      </c>
      <c r="K450" s="167" t="s">
        <v>22</v>
      </c>
      <c r="L450" s="36"/>
      <c r="M450" s="172" t="s">
        <v>22</v>
      </c>
      <c r="N450" s="173" t="s">
        <v>47</v>
      </c>
      <c r="O450" s="37"/>
      <c r="P450" s="174">
        <f aca="true" t="shared" si="31" ref="P450:P458">O450*H450</f>
        <v>0</v>
      </c>
      <c r="Q450" s="174">
        <v>0.00162</v>
      </c>
      <c r="R450" s="174">
        <f aca="true" t="shared" si="32" ref="R450:R458">Q450*H450</f>
        <v>0.00324</v>
      </c>
      <c r="S450" s="174">
        <v>0</v>
      </c>
      <c r="T450" s="175">
        <f aca="true" t="shared" si="33" ref="T450:T458">S450*H450</f>
        <v>0</v>
      </c>
      <c r="AR450" s="18" t="s">
        <v>325</v>
      </c>
      <c r="AT450" s="18" t="s">
        <v>124</v>
      </c>
      <c r="AU450" s="18" t="s">
        <v>84</v>
      </c>
      <c r="AY450" s="18" t="s">
        <v>121</v>
      </c>
      <c r="BE450" s="176">
        <f aca="true" t="shared" si="34" ref="BE450:BE458">IF(N450="základní",J450,0)</f>
        <v>0</v>
      </c>
      <c r="BF450" s="176">
        <f aca="true" t="shared" si="35" ref="BF450:BF458">IF(N450="snížená",J450,0)</f>
        <v>0</v>
      </c>
      <c r="BG450" s="176">
        <f aca="true" t="shared" si="36" ref="BG450:BG458">IF(N450="zákl. přenesená",J450,0)</f>
        <v>0</v>
      </c>
      <c r="BH450" s="176">
        <f aca="true" t="shared" si="37" ref="BH450:BH458">IF(N450="sníž. přenesená",J450,0)</f>
        <v>0</v>
      </c>
      <c r="BI450" s="176">
        <f aca="true" t="shared" si="38" ref="BI450:BI458">IF(N450="nulová",J450,0)</f>
        <v>0</v>
      </c>
      <c r="BJ450" s="18" t="s">
        <v>23</v>
      </c>
      <c r="BK450" s="176">
        <f aca="true" t="shared" si="39" ref="BK450:BK458">ROUND(I450*H450,2)</f>
        <v>0</v>
      </c>
      <c r="BL450" s="18" t="s">
        <v>325</v>
      </c>
      <c r="BM450" s="18" t="s">
        <v>735</v>
      </c>
    </row>
    <row r="451" spans="2:65" s="1" customFormat="1" ht="31.5" customHeight="1">
      <c r="B451" s="164"/>
      <c r="C451" s="165" t="s">
        <v>736</v>
      </c>
      <c r="D451" s="165" t="s">
        <v>124</v>
      </c>
      <c r="E451" s="166" t="s">
        <v>737</v>
      </c>
      <c r="F451" s="167" t="s">
        <v>738</v>
      </c>
      <c r="G451" s="168" t="s">
        <v>296</v>
      </c>
      <c r="H451" s="169">
        <v>1</v>
      </c>
      <c r="I451" s="170"/>
      <c r="J451" s="171">
        <f t="shared" si="30"/>
        <v>0</v>
      </c>
      <c r="K451" s="167" t="s">
        <v>22</v>
      </c>
      <c r="L451" s="36"/>
      <c r="M451" s="172" t="s">
        <v>22</v>
      </c>
      <c r="N451" s="173" t="s">
        <v>47</v>
      </c>
      <c r="O451" s="37"/>
      <c r="P451" s="174">
        <f t="shared" si="31"/>
        <v>0</v>
      </c>
      <c r="Q451" s="174">
        <v>0.0037</v>
      </c>
      <c r="R451" s="174">
        <f t="shared" si="32"/>
        <v>0.0037</v>
      </c>
      <c r="S451" s="174">
        <v>0</v>
      </c>
      <c r="T451" s="175">
        <f t="shared" si="33"/>
        <v>0</v>
      </c>
      <c r="AR451" s="18" t="s">
        <v>325</v>
      </c>
      <c r="AT451" s="18" t="s">
        <v>124</v>
      </c>
      <c r="AU451" s="18" t="s">
        <v>84</v>
      </c>
      <c r="AY451" s="18" t="s">
        <v>121</v>
      </c>
      <c r="BE451" s="176">
        <f t="shared" si="34"/>
        <v>0</v>
      </c>
      <c r="BF451" s="176">
        <f t="shared" si="35"/>
        <v>0</v>
      </c>
      <c r="BG451" s="176">
        <f t="shared" si="36"/>
        <v>0</v>
      </c>
      <c r="BH451" s="176">
        <f t="shared" si="37"/>
        <v>0</v>
      </c>
      <c r="BI451" s="176">
        <f t="shared" si="38"/>
        <v>0</v>
      </c>
      <c r="BJ451" s="18" t="s">
        <v>23</v>
      </c>
      <c r="BK451" s="176">
        <f t="shared" si="39"/>
        <v>0</v>
      </c>
      <c r="BL451" s="18" t="s">
        <v>325</v>
      </c>
      <c r="BM451" s="18" t="s">
        <v>739</v>
      </c>
    </row>
    <row r="452" spans="2:65" s="1" customFormat="1" ht="44.25" customHeight="1">
      <c r="B452" s="164"/>
      <c r="C452" s="165" t="s">
        <v>740</v>
      </c>
      <c r="D452" s="165" t="s">
        <v>124</v>
      </c>
      <c r="E452" s="166" t="s">
        <v>741</v>
      </c>
      <c r="F452" s="167" t="s">
        <v>742</v>
      </c>
      <c r="G452" s="168" t="s">
        <v>296</v>
      </c>
      <c r="H452" s="169">
        <v>1</v>
      </c>
      <c r="I452" s="170"/>
      <c r="J452" s="171">
        <f t="shared" si="30"/>
        <v>0</v>
      </c>
      <c r="K452" s="167" t="s">
        <v>22</v>
      </c>
      <c r="L452" s="36"/>
      <c r="M452" s="172" t="s">
        <v>22</v>
      </c>
      <c r="N452" s="173" t="s">
        <v>47</v>
      </c>
      <c r="O452" s="37"/>
      <c r="P452" s="174">
        <f t="shared" si="31"/>
        <v>0</v>
      </c>
      <c r="Q452" s="174">
        <v>0.0074</v>
      </c>
      <c r="R452" s="174">
        <f t="shared" si="32"/>
        <v>0.0074</v>
      </c>
      <c r="S452" s="174">
        <v>0</v>
      </c>
      <c r="T452" s="175">
        <f t="shared" si="33"/>
        <v>0</v>
      </c>
      <c r="AR452" s="18" t="s">
        <v>325</v>
      </c>
      <c r="AT452" s="18" t="s">
        <v>124</v>
      </c>
      <c r="AU452" s="18" t="s">
        <v>84</v>
      </c>
      <c r="AY452" s="18" t="s">
        <v>121</v>
      </c>
      <c r="BE452" s="176">
        <f t="shared" si="34"/>
        <v>0</v>
      </c>
      <c r="BF452" s="176">
        <f t="shared" si="35"/>
        <v>0</v>
      </c>
      <c r="BG452" s="176">
        <f t="shared" si="36"/>
        <v>0</v>
      </c>
      <c r="BH452" s="176">
        <f t="shared" si="37"/>
        <v>0</v>
      </c>
      <c r="BI452" s="176">
        <f t="shared" si="38"/>
        <v>0</v>
      </c>
      <c r="BJ452" s="18" t="s">
        <v>23</v>
      </c>
      <c r="BK452" s="176">
        <f t="shared" si="39"/>
        <v>0</v>
      </c>
      <c r="BL452" s="18" t="s">
        <v>325</v>
      </c>
      <c r="BM452" s="18" t="s">
        <v>743</v>
      </c>
    </row>
    <row r="453" spans="2:65" s="1" customFormat="1" ht="31.5" customHeight="1">
      <c r="B453" s="164"/>
      <c r="C453" s="165" t="s">
        <v>744</v>
      </c>
      <c r="D453" s="165" t="s">
        <v>124</v>
      </c>
      <c r="E453" s="166" t="s">
        <v>745</v>
      </c>
      <c r="F453" s="167" t="s">
        <v>746</v>
      </c>
      <c r="G453" s="168" t="s">
        <v>296</v>
      </c>
      <c r="H453" s="169">
        <v>1</v>
      </c>
      <c r="I453" s="170"/>
      <c r="J453" s="171">
        <f t="shared" si="30"/>
        <v>0</v>
      </c>
      <c r="K453" s="167" t="s">
        <v>22</v>
      </c>
      <c r="L453" s="36"/>
      <c r="M453" s="172" t="s">
        <v>22</v>
      </c>
      <c r="N453" s="173" t="s">
        <v>47</v>
      </c>
      <c r="O453" s="37"/>
      <c r="P453" s="174">
        <f t="shared" si="31"/>
        <v>0</v>
      </c>
      <c r="Q453" s="174">
        <v>0.00273</v>
      </c>
      <c r="R453" s="174">
        <f t="shared" si="32"/>
        <v>0.00273</v>
      </c>
      <c r="S453" s="174">
        <v>0</v>
      </c>
      <c r="T453" s="175">
        <f t="shared" si="33"/>
        <v>0</v>
      </c>
      <c r="AR453" s="18" t="s">
        <v>325</v>
      </c>
      <c r="AT453" s="18" t="s">
        <v>124</v>
      </c>
      <c r="AU453" s="18" t="s">
        <v>84</v>
      </c>
      <c r="AY453" s="18" t="s">
        <v>121</v>
      </c>
      <c r="BE453" s="176">
        <f t="shared" si="34"/>
        <v>0</v>
      </c>
      <c r="BF453" s="176">
        <f t="shared" si="35"/>
        <v>0</v>
      </c>
      <c r="BG453" s="176">
        <f t="shared" si="36"/>
        <v>0</v>
      </c>
      <c r="BH453" s="176">
        <f t="shared" si="37"/>
        <v>0</v>
      </c>
      <c r="BI453" s="176">
        <f t="shared" si="38"/>
        <v>0</v>
      </c>
      <c r="BJ453" s="18" t="s">
        <v>23</v>
      </c>
      <c r="BK453" s="176">
        <f t="shared" si="39"/>
        <v>0</v>
      </c>
      <c r="BL453" s="18" t="s">
        <v>325</v>
      </c>
      <c r="BM453" s="18" t="s">
        <v>747</v>
      </c>
    </row>
    <row r="454" spans="2:65" s="1" customFormat="1" ht="31.5" customHeight="1">
      <c r="B454" s="164"/>
      <c r="C454" s="165" t="s">
        <v>748</v>
      </c>
      <c r="D454" s="165" t="s">
        <v>124</v>
      </c>
      <c r="E454" s="166" t="s">
        <v>749</v>
      </c>
      <c r="F454" s="167" t="s">
        <v>750</v>
      </c>
      <c r="G454" s="168" t="s">
        <v>296</v>
      </c>
      <c r="H454" s="169">
        <v>3</v>
      </c>
      <c r="I454" s="170"/>
      <c r="J454" s="171">
        <f t="shared" si="30"/>
        <v>0</v>
      </c>
      <c r="K454" s="167" t="s">
        <v>22</v>
      </c>
      <c r="L454" s="36"/>
      <c r="M454" s="172" t="s">
        <v>22</v>
      </c>
      <c r="N454" s="173" t="s">
        <v>47</v>
      </c>
      <c r="O454" s="37"/>
      <c r="P454" s="174">
        <f t="shared" si="31"/>
        <v>0</v>
      </c>
      <c r="Q454" s="174">
        <v>0</v>
      </c>
      <c r="R454" s="174">
        <f t="shared" si="32"/>
        <v>0</v>
      </c>
      <c r="S454" s="174">
        <v>0</v>
      </c>
      <c r="T454" s="175">
        <f t="shared" si="33"/>
        <v>0</v>
      </c>
      <c r="AR454" s="18" t="s">
        <v>325</v>
      </c>
      <c r="AT454" s="18" t="s">
        <v>124</v>
      </c>
      <c r="AU454" s="18" t="s">
        <v>84</v>
      </c>
      <c r="AY454" s="18" t="s">
        <v>121</v>
      </c>
      <c r="BE454" s="176">
        <f t="shared" si="34"/>
        <v>0</v>
      </c>
      <c r="BF454" s="176">
        <f t="shared" si="35"/>
        <v>0</v>
      </c>
      <c r="BG454" s="176">
        <f t="shared" si="36"/>
        <v>0</v>
      </c>
      <c r="BH454" s="176">
        <f t="shared" si="37"/>
        <v>0</v>
      </c>
      <c r="BI454" s="176">
        <f t="shared" si="38"/>
        <v>0</v>
      </c>
      <c r="BJ454" s="18" t="s">
        <v>23</v>
      </c>
      <c r="BK454" s="176">
        <f t="shared" si="39"/>
        <v>0</v>
      </c>
      <c r="BL454" s="18" t="s">
        <v>325</v>
      </c>
      <c r="BM454" s="18" t="s">
        <v>751</v>
      </c>
    </row>
    <row r="455" spans="2:65" s="1" customFormat="1" ht="31.5" customHeight="1">
      <c r="B455" s="164"/>
      <c r="C455" s="165" t="s">
        <v>752</v>
      </c>
      <c r="D455" s="165" t="s">
        <v>124</v>
      </c>
      <c r="E455" s="166" t="s">
        <v>753</v>
      </c>
      <c r="F455" s="167" t="s">
        <v>754</v>
      </c>
      <c r="G455" s="168" t="s">
        <v>345</v>
      </c>
      <c r="H455" s="169">
        <v>28.6</v>
      </c>
      <c r="I455" s="170"/>
      <c r="J455" s="171">
        <f t="shared" si="30"/>
        <v>0</v>
      </c>
      <c r="K455" s="167" t="s">
        <v>22</v>
      </c>
      <c r="L455" s="36"/>
      <c r="M455" s="172" t="s">
        <v>22</v>
      </c>
      <c r="N455" s="173" t="s">
        <v>47</v>
      </c>
      <c r="O455" s="37"/>
      <c r="P455" s="174">
        <f t="shared" si="31"/>
        <v>0</v>
      </c>
      <c r="Q455" s="174">
        <v>5E-05</v>
      </c>
      <c r="R455" s="174">
        <f t="shared" si="32"/>
        <v>0.00143</v>
      </c>
      <c r="S455" s="174">
        <v>0</v>
      </c>
      <c r="T455" s="175">
        <f t="shared" si="33"/>
        <v>0</v>
      </c>
      <c r="AR455" s="18" t="s">
        <v>325</v>
      </c>
      <c r="AT455" s="18" t="s">
        <v>124</v>
      </c>
      <c r="AU455" s="18" t="s">
        <v>84</v>
      </c>
      <c r="AY455" s="18" t="s">
        <v>121</v>
      </c>
      <c r="BE455" s="176">
        <f t="shared" si="34"/>
        <v>0</v>
      </c>
      <c r="BF455" s="176">
        <f t="shared" si="35"/>
        <v>0</v>
      </c>
      <c r="BG455" s="176">
        <f t="shared" si="36"/>
        <v>0</v>
      </c>
      <c r="BH455" s="176">
        <f t="shared" si="37"/>
        <v>0</v>
      </c>
      <c r="BI455" s="176">
        <f t="shared" si="38"/>
        <v>0</v>
      </c>
      <c r="BJ455" s="18" t="s">
        <v>23</v>
      </c>
      <c r="BK455" s="176">
        <f t="shared" si="39"/>
        <v>0</v>
      </c>
      <c r="BL455" s="18" t="s">
        <v>325</v>
      </c>
      <c r="BM455" s="18" t="s">
        <v>755</v>
      </c>
    </row>
    <row r="456" spans="2:65" s="1" customFormat="1" ht="31.5" customHeight="1">
      <c r="B456" s="164"/>
      <c r="C456" s="165" t="s">
        <v>756</v>
      </c>
      <c r="D456" s="165" t="s">
        <v>124</v>
      </c>
      <c r="E456" s="166" t="s">
        <v>757</v>
      </c>
      <c r="F456" s="167" t="s">
        <v>734</v>
      </c>
      <c r="G456" s="168" t="s">
        <v>296</v>
      </c>
      <c r="H456" s="169">
        <v>1</v>
      </c>
      <c r="I456" s="170"/>
      <c r="J456" s="171">
        <f t="shared" si="30"/>
        <v>0</v>
      </c>
      <c r="K456" s="167" t="s">
        <v>22</v>
      </c>
      <c r="L456" s="36"/>
      <c r="M456" s="172" t="s">
        <v>22</v>
      </c>
      <c r="N456" s="173" t="s">
        <v>47</v>
      </c>
      <c r="O456" s="37"/>
      <c r="P456" s="174">
        <f t="shared" si="31"/>
        <v>0</v>
      </c>
      <c r="Q456" s="174">
        <v>0.0009</v>
      </c>
      <c r="R456" s="174">
        <f t="shared" si="32"/>
        <v>0.0009</v>
      </c>
      <c r="S456" s="174">
        <v>0</v>
      </c>
      <c r="T456" s="175">
        <f t="shared" si="33"/>
        <v>0</v>
      </c>
      <c r="AR456" s="18" t="s">
        <v>325</v>
      </c>
      <c r="AT456" s="18" t="s">
        <v>124</v>
      </c>
      <c r="AU456" s="18" t="s">
        <v>84</v>
      </c>
      <c r="AY456" s="18" t="s">
        <v>121</v>
      </c>
      <c r="BE456" s="176">
        <f t="shared" si="34"/>
        <v>0</v>
      </c>
      <c r="BF456" s="176">
        <f t="shared" si="35"/>
        <v>0</v>
      </c>
      <c r="BG456" s="176">
        <f t="shared" si="36"/>
        <v>0</v>
      </c>
      <c r="BH456" s="176">
        <f t="shared" si="37"/>
        <v>0</v>
      </c>
      <c r="BI456" s="176">
        <f t="shared" si="38"/>
        <v>0</v>
      </c>
      <c r="BJ456" s="18" t="s">
        <v>23</v>
      </c>
      <c r="BK456" s="176">
        <f t="shared" si="39"/>
        <v>0</v>
      </c>
      <c r="BL456" s="18" t="s">
        <v>325</v>
      </c>
      <c r="BM456" s="18" t="s">
        <v>758</v>
      </c>
    </row>
    <row r="457" spans="2:65" s="1" customFormat="1" ht="31.5" customHeight="1">
      <c r="B457" s="164"/>
      <c r="C457" s="165" t="s">
        <v>759</v>
      </c>
      <c r="D457" s="165" t="s">
        <v>124</v>
      </c>
      <c r="E457" s="166" t="s">
        <v>760</v>
      </c>
      <c r="F457" s="167" t="s">
        <v>761</v>
      </c>
      <c r="G457" s="168" t="s">
        <v>296</v>
      </c>
      <c r="H457" s="169">
        <v>1</v>
      </c>
      <c r="I457" s="170"/>
      <c r="J457" s="171">
        <f t="shared" si="30"/>
        <v>0</v>
      </c>
      <c r="K457" s="167" t="s">
        <v>22</v>
      </c>
      <c r="L457" s="36"/>
      <c r="M457" s="172" t="s">
        <v>22</v>
      </c>
      <c r="N457" s="173" t="s">
        <v>47</v>
      </c>
      <c r="O457" s="37"/>
      <c r="P457" s="174">
        <f t="shared" si="31"/>
        <v>0</v>
      </c>
      <c r="Q457" s="174">
        <v>0.0007</v>
      </c>
      <c r="R457" s="174">
        <f t="shared" si="32"/>
        <v>0.0007</v>
      </c>
      <c r="S457" s="174">
        <v>0</v>
      </c>
      <c r="T457" s="175">
        <f t="shared" si="33"/>
        <v>0</v>
      </c>
      <c r="AR457" s="18" t="s">
        <v>325</v>
      </c>
      <c r="AT457" s="18" t="s">
        <v>124</v>
      </c>
      <c r="AU457" s="18" t="s">
        <v>84</v>
      </c>
      <c r="AY457" s="18" t="s">
        <v>121</v>
      </c>
      <c r="BE457" s="176">
        <f t="shared" si="34"/>
        <v>0</v>
      </c>
      <c r="BF457" s="176">
        <f t="shared" si="35"/>
        <v>0</v>
      </c>
      <c r="BG457" s="176">
        <f t="shared" si="36"/>
        <v>0</v>
      </c>
      <c r="BH457" s="176">
        <f t="shared" si="37"/>
        <v>0</v>
      </c>
      <c r="BI457" s="176">
        <f t="shared" si="38"/>
        <v>0</v>
      </c>
      <c r="BJ457" s="18" t="s">
        <v>23</v>
      </c>
      <c r="BK457" s="176">
        <f t="shared" si="39"/>
        <v>0</v>
      </c>
      <c r="BL457" s="18" t="s">
        <v>325</v>
      </c>
      <c r="BM457" s="18" t="s">
        <v>762</v>
      </c>
    </row>
    <row r="458" spans="2:65" s="1" customFormat="1" ht="22.5" customHeight="1">
      <c r="B458" s="164"/>
      <c r="C458" s="165" t="s">
        <v>763</v>
      </c>
      <c r="D458" s="165" t="s">
        <v>124</v>
      </c>
      <c r="E458" s="166" t="s">
        <v>764</v>
      </c>
      <c r="F458" s="167" t="s">
        <v>765</v>
      </c>
      <c r="G458" s="168" t="s">
        <v>345</v>
      </c>
      <c r="H458" s="169">
        <v>5</v>
      </c>
      <c r="I458" s="170"/>
      <c r="J458" s="171">
        <f t="shared" si="30"/>
        <v>0</v>
      </c>
      <c r="K458" s="167" t="s">
        <v>128</v>
      </c>
      <c r="L458" s="36"/>
      <c r="M458" s="172" t="s">
        <v>22</v>
      </c>
      <c r="N458" s="173" t="s">
        <v>47</v>
      </c>
      <c r="O458" s="37"/>
      <c r="P458" s="174">
        <f t="shared" si="31"/>
        <v>0</v>
      </c>
      <c r="Q458" s="174">
        <v>0</v>
      </c>
      <c r="R458" s="174">
        <f t="shared" si="32"/>
        <v>0</v>
      </c>
      <c r="S458" s="174">
        <v>0</v>
      </c>
      <c r="T458" s="175">
        <f t="shared" si="33"/>
        <v>0</v>
      </c>
      <c r="AR458" s="18" t="s">
        <v>325</v>
      </c>
      <c r="AT458" s="18" t="s">
        <v>124</v>
      </c>
      <c r="AU458" s="18" t="s">
        <v>84</v>
      </c>
      <c r="AY458" s="18" t="s">
        <v>121</v>
      </c>
      <c r="BE458" s="176">
        <f t="shared" si="34"/>
        <v>0</v>
      </c>
      <c r="BF458" s="176">
        <f t="shared" si="35"/>
        <v>0</v>
      </c>
      <c r="BG458" s="176">
        <f t="shared" si="36"/>
        <v>0</v>
      </c>
      <c r="BH458" s="176">
        <f t="shared" si="37"/>
        <v>0</v>
      </c>
      <c r="BI458" s="176">
        <f t="shared" si="38"/>
        <v>0</v>
      </c>
      <c r="BJ458" s="18" t="s">
        <v>23</v>
      </c>
      <c r="BK458" s="176">
        <f t="shared" si="39"/>
        <v>0</v>
      </c>
      <c r="BL458" s="18" t="s">
        <v>325</v>
      </c>
      <c r="BM458" s="18" t="s">
        <v>766</v>
      </c>
    </row>
    <row r="459" spans="2:51" s="11" customFormat="1" ht="22.5" customHeight="1">
      <c r="B459" s="177"/>
      <c r="D459" s="195" t="s">
        <v>131</v>
      </c>
      <c r="E459" s="204" t="s">
        <v>22</v>
      </c>
      <c r="F459" s="205" t="s">
        <v>767</v>
      </c>
      <c r="H459" s="206">
        <v>5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131</v>
      </c>
      <c r="AU459" s="179" t="s">
        <v>84</v>
      </c>
      <c r="AV459" s="11" t="s">
        <v>84</v>
      </c>
      <c r="AW459" s="11" t="s">
        <v>40</v>
      </c>
      <c r="AX459" s="11" t="s">
        <v>23</v>
      </c>
      <c r="AY459" s="179" t="s">
        <v>121</v>
      </c>
    </row>
    <row r="460" spans="2:65" s="1" customFormat="1" ht="22.5" customHeight="1">
      <c r="B460" s="164"/>
      <c r="C460" s="165" t="s">
        <v>768</v>
      </c>
      <c r="D460" s="165" t="s">
        <v>124</v>
      </c>
      <c r="E460" s="166" t="s">
        <v>769</v>
      </c>
      <c r="F460" s="167" t="s">
        <v>770</v>
      </c>
      <c r="G460" s="168" t="s">
        <v>345</v>
      </c>
      <c r="H460" s="169">
        <v>5</v>
      </c>
      <c r="I460" s="170"/>
      <c r="J460" s="171">
        <f>ROUND(I460*H460,2)</f>
        <v>0</v>
      </c>
      <c r="K460" s="167" t="s">
        <v>128</v>
      </c>
      <c r="L460" s="36"/>
      <c r="M460" s="172" t="s">
        <v>22</v>
      </c>
      <c r="N460" s="173" t="s">
        <v>47</v>
      </c>
      <c r="O460" s="37"/>
      <c r="P460" s="174">
        <f>O460*H460</f>
        <v>0</v>
      </c>
      <c r="Q460" s="174">
        <v>7E-05</v>
      </c>
      <c r="R460" s="174">
        <f>Q460*H460</f>
        <v>0.00034999999999999994</v>
      </c>
      <c r="S460" s="174">
        <v>0</v>
      </c>
      <c r="T460" s="175">
        <f>S460*H460</f>
        <v>0</v>
      </c>
      <c r="AR460" s="18" t="s">
        <v>325</v>
      </c>
      <c r="AT460" s="18" t="s">
        <v>124</v>
      </c>
      <c r="AU460" s="18" t="s">
        <v>84</v>
      </c>
      <c r="AY460" s="18" t="s">
        <v>121</v>
      </c>
      <c r="BE460" s="176">
        <f>IF(N460="základní",J460,0)</f>
        <v>0</v>
      </c>
      <c r="BF460" s="176">
        <f>IF(N460="snížená",J460,0)</f>
        <v>0</v>
      </c>
      <c r="BG460" s="176">
        <f>IF(N460="zákl. přenesená",J460,0)</f>
        <v>0</v>
      </c>
      <c r="BH460" s="176">
        <f>IF(N460="sníž. přenesená",J460,0)</f>
        <v>0</v>
      </c>
      <c r="BI460" s="176">
        <f>IF(N460="nulová",J460,0)</f>
        <v>0</v>
      </c>
      <c r="BJ460" s="18" t="s">
        <v>23</v>
      </c>
      <c r="BK460" s="176">
        <f>ROUND(I460*H460,2)</f>
        <v>0</v>
      </c>
      <c r="BL460" s="18" t="s">
        <v>325</v>
      </c>
      <c r="BM460" s="18" t="s">
        <v>771</v>
      </c>
    </row>
    <row r="461" spans="2:51" s="11" customFormat="1" ht="22.5" customHeight="1">
      <c r="B461" s="177"/>
      <c r="D461" s="195" t="s">
        <v>131</v>
      </c>
      <c r="E461" s="204" t="s">
        <v>22</v>
      </c>
      <c r="F461" s="205" t="s">
        <v>767</v>
      </c>
      <c r="H461" s="206">
        <v>5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131</v>
      </c>
      <c r="AU461" s="179" t="s">
        <v>84</v>
      </c>
      <c r="AV461" s="11" t="s">
        <v>84</v>
      </c>
      <c r="AW461" s="11" t="s">
        <v>40</v>
      </c>
      <c r="AX461" s="11" t="s">
        <v>23</v>
      </c>
      <c r="AY461" s="179" t="s">
        <v>121</v>
      </c>
    </row>
    <row r="462" spans="2:65" s="1" customFormat="1" ht="22.5" customHeight="1">
      <c r="B462" s="164"/>
      <c r="C462" s="165" t="s">
        <v>772</v>
      </c>
      <c r="D462" s="165" t="s">
        <v>124</v>
      </c>
      <c r="E462" s="166" t="s">
        <v>773</v>
      </c>
      <c r="F462" s="167" t="s">
        <v>774</v>
      </c>
      <c r="G462" s="168" t="s">
        <v>345</v>
      </c>
      <c r="H462" s="169">
        <v>5</v>
      </c>
      <c r="I462" s="170"/>
      <c r="J462" s="171">
        <f>ROUND(I462*H462,2)</f>
        <v>0</v>
      </c>
      <c r="K462" s="167" t="s">
        <v>128</v>
      </c>
      <c r="L462" s="36"/>
      <c r="M462" s="172" t="s">
        <v>22</v>
      </c>
      <c r="N462" s="173" t="s">
        <v>47</v>
      </c>
      <c r="O462" s="37"/>
      <c r="P462" s="174">
        <f>O462*H462</f>
        <v>0</v>
      </c>
      <c r="Q462" s="174">
        <v>6E-05</v>
      </c>
      <c r="R462" s="174">
        <f>Q462*H462</f>
        <v>0.00030000000000000003</v>
      </c>
      <c r="S462" s="174">
        <v>0</v>
      </c>
      <c r="T462" s="175">
        <f>S462*H462</f>
        <v>0</v>
      </c>
      <c r="AR462" s="18" t="s">
        <v>325</v>
      </c>
      <c r="AT462" s="18" t="s">
        <v>124</v>
      </c>
      <c r="AU462" s="18" t="s">
        <v>84</v>
      </c>
      <c r="AY462" s="18" t="s">
        <v>121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8" t="s">
        <v>23</v>
      </c>
      <c r="BK462" s="176">
        <f>ROUND(I462*H462,2)</f>
        <v>0</v>
      </c>
      <c r="BL462" s="18" t="s">
        <v>325</v>
      </c>
      <c r="BM462" s="18" t="s">
        <v>775</v>
      </c>
    </row>
    <row r="463" spans="2:51" s="11" customFormat="1" ht="22.5" customHeight="1">
      <c r="B463" s="177"/>
      <c r="D463" s="195" t="s">
        <v>131</v>
      </c>
      <c r="E463" s="204" t="s">
        <v>22</v>
      </c>
      <c r="F463" s="205" t="s">
        <v>767</v>
      </c>
      <c r="H463" s="206">
        <v>5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79" t="s">
        <v>131</v>
      </c>
      <c r="AU463" s="179" t="s">
        <v>84</v>
      </c>
      <c r="AV463" s="11" t="s">
        <v>84</v>
      </c>
      <c r="AW463" s="11" t="s">
        <v>40</v>
      </c>
      <c r="AX463" s="11" t="s">
        <v>23</v>
      </c>
      <c r="AY463" s="179" t="s">
        <v>121</v>
      </c>
    </row>
    <row r="464" spans="2:65" s="1" customFormat="1" ht="22.5" customHeight="1">
      <c r="B464" s="164"/>
      <c r="C464" s="165" t="s">
        <v>776</v>
      </c>
      <c r="D464" s="165" t="s">
        <v>124</v>
      </c>
      <c r="E464" s="166" t="s">
        <v>777</v>
      </c>
      <c r="F464" s="167" t="s">
        <v>778</v>
      </c>
      <c r="G464" s="168" t="s">
        <v>127</v>
      </c>
      <c r="H464" s="169">
        <v>2074.627</v>
      </c>
      <c r="I464" s="170"/>
      <c r="J464" s="171">
        <f>ROUND(I464*H464,2)</f>
        <v>0</v>
      </c>
      <c r="K464" s="167" t="s">
        <v>128</v>
      </c>
      <c r="L464" s="36"/>
      <c r="M464" s="172" t="s">
        <v>22</v>
      </c>
      <c r="N464" s="173" t="s">
        <v>47</v>
      </c>
      <c r="O464" s="37"/>
      <c r="P464" s="174">
        <f>O464*H464</f>
        <v>0</v>
      </c>
      <c r="Q464" s="174">
        <v>0.00011</v>
      </c>
      <c r="R464" s="174">
        <f>Q464*H464</f>
        <v>0.22820897</v>
      </c>
      <c r="S464" s="174">
        <v>0</v>
      </c>
      <c r="T464" s="175">
        <f>S464*H464</f>
        <v>0</v>
      </c>
      <c r="AR464" s="18" t="s">
        <v>325</v>
      </c>
      <c r="AT464" s="18" t="s">
        <v>124</v>
      </c>
      <c r="AU464" s="18" t="s">
        <v>84</v>
      </c>
      <c r="AY464" s="18" t="s">
        <v>121</v>
      </c>
      <c r="BE464" s="176">
        <f>IF(N464="základní",J464,0)</f>
        <v>0</v>
      </c>
      <c r="BF464" s="176">
        <f>IF(N464="snížená",J464,0)</f>
        <v>0</v>
      </c>
      <c r="BG464" s="176">
        <f>IF(N464="zákl. přenesená",J464,0)</f>
        <v>0</v>
      </c>
      <c r="BH464" s="176">
        <f>IF(N464="sníž. přenesená",J464,0)</f>
        <v>0</v>
      </c>
      <c r="BI464" s="176">
        <f>IF(N464="nulová",J464,0)</f>
        <v>0</v>
      </c>
      <c r="BJ464" s="18" t="s">
        <v>23</v>
      </c>
      <c r="BK464" s="176">
        <f>ROUND(I464*H464,2)</f>
        <v>0</v>
      </c>
      <c r="BL464" s="18" t="s">
        <v>325</v>
      </c>
      <c r="BM464" s="18" t="s">
        <v>779</v>
      </c>
    </row>
    <row r="465" spans="2:51" s="11" customFormat="1" ht="22.5" customHeight="1">
      <c r="B465" s="177"/>
      <c r="D465" s="195" t="s">
        <v>131</v>
      </c>
      <c r="E465" s="204" t="s">
        <v>22</v>
      </c>
      <c r="F465" s="205" t="s">
        <v>780</v>
      </c>
      <c r="H465" s="206">
        <v>2074.627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131</v>
      </c>
      <c r="AU465" s="179" t="s">
        <v>84</v>
      </c>
      <c r="AV465" s="11" t="s">
        <v>84</v>
      </c>
      <c r="AW465" s="11" t="s">
        <v>40</v>
      </c>
      <c r="AX465" s="11" t="s">
        <v>23</v>
      </c>
      <c r="AY465" s="179" t="s">
        <v>121</v>
      </c>
    </row>
    <row r="466" spans="2:65" s="1" customFormat="1" ht="22.5" customHeight="1">
      <c r="B466" s="164"/>
      <c r="C466" s="165" t="s">
        <v>781</v>
      </c>
      <c r="D466" s="165" t="s">
        <v>124</v>
      </c>
      <c r="E466" s="166" t="s">
        <v>782</v>
      </c>
      <c r="F466" s="167" t="s">
        <v>783</v>
      </c>
      <c r="G466" s="168" t="s">
        <v>127</v>
      </c>
      <c r="H466" s="169">
        <v>2074.627</v>
      </c>
      <c r="I466" s="170"/>
      <c r="J466" s="171">
        <f>ROUND(I466*H466,2)</f>
        <v>0</v>
      </c>
      <c r="K466" s="167" t="s">
        <v>128</v>
      </c>
      <c r="L466" s="36"/>
      <c r="M466" s="172" t="s">
        <v>22</v>
      </c>
      <c r="N466" s="173" t="s">
        <v>47</v>
      </c>
      <c r="O466" s="37"/>
      <c r="P466" s="174">
        <f>O466*H466</f>
        <v>0</v>
      </c>
      <c r="Q466" s="174">
        <v>0.00072</v>
      </c>
      <c r="R466" s="174">
        <f>Q466*H466</f>
        <v>1.4937314400000001</v>
      </c>
      <c r="S466" s="174">
        <v>0</v>
      </c>
      <c r="T466" s="175">
        <f>S466*H466</f>
        <v>0</v>
      </c>
      <c r="AR466" s="18" t="s">
        <v>325</v>
      </c>
      <c r="AT466" s="18" t="s">
        <v>124</v>
      </c>
      <c r="AU466" s="18" t="s">
        <v>84</v>
      </c>
      <c r="AY466" s="18" t="s">
        <v>121</v>
      </c>
      <c r="BE466" s="176">
        <f>IF(N466="základní",J466,0)</f>
        <v>0</v>
      </c>
      <c r="BF466" s="176">
        <f>IF(N466="snížená",J466,0)</f>
        <v>0</v>
      </c>
      <c r="BG466" s="176">
        <f>IF(N466="zákl. přenesená",J466,0)</f>
        <v>0</v>
      </c>
      <c r="BH466" s="176">
        <f>IF(N466="sníž. přenesená",J466,0)</f>
        <v>0</v>
      </c>
      <c r="BI466" s="176">
        <f>IF(N466="nulová",J466,0)</f>
        <v>0</v>
      </c>
      <c r="BJ466" s="18" t="s">
        <v>23</v>
      </c>
      <c r="BK466" s="176">
        <f>ROUND(I466*H466,2)</f>
        <v>0</v>
      </c>
      <c r="BL466" s="18" t="s">
        <v>325</v>
      </c>
      <c r="BM466" s="18" t="s">
        <v>784</v>
      </c>
    </row>
    <row r="467" spans="2:51" s="11" customFormat="1" ht="22.5" customHeight="1">
      <c r="B467" s="177"/>
      <c r="D467" s="178" t="s">
        <v>131</v>
      </c>
      <c r="E467" s="179" t="s">
        <v>22</v>
      </c>
      <c r="F467" s="180" t="s">
        <v>785</v>
      </c>
      <c r="H467" s="181">
        <v>2074.627</v>
      </c>
      <c r="I467" s="182"/>
      <c r="L467" s="177"/>
      <c r="M467" s="226"/>
      <c r="N467" s="227"/>
      <c r="O467" s="227"/>
      <c r="P467" s="227"/>
      <c r="Q467" s="227"/>
      <c r="R467" s="227"/>
      <c r="S467" s="227"/>
      <c r="T467" s="228"/>
      <c r="AT467" s="179" t="s">
        <v>131</v>
      </c>
      <c r="AU467" s="179" t="s">
        <v>84</v>
      </c>
      <c r="AV467" s="11" t="s">
        <v>84</v>
      </c>
      <c r="AW467" s="11" t="s">
        <v>40</v>
      </c>
      <c r="AX467" s="11" t="s">
        <v>23</v>
      </c>
      <c r="AY467" s="179" t="s">
        <v>121</v>
      </c>
    </row>
    <row r="468" spans="2:12" s="1" customFormat="1" ht="6.75" customHeight="1">
      <c r="B468" s="51"/>
      <c r="C468" s="52"/>
      <c r="D468" s="52"/>
      <c r="E468" s="52"/>
      <c r="F468" s="52"/>
      <c r="G468" s="52"/>
      <c r="H468" s="52"/>
      <c r="I468" s="116"/>
      <c r="J468" s="52"/>
      <c r="K468" s="52"/>
      <c r="L468" s="36"/>
    </row>
    <row r="469" ht="13.5">
      <c r="AT469" s="229"/>
    </row>
  </sheetData>
  <sheetProtection password="CC35" sheet="1" objects="1" scenarios="1" formatColumns="0" formatRows="0" sort="0" autoFilter="0"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9"/>
  <sheetViews>
    <sheetView showGridLines="0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V29" sqref="V2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7"/>
      <c r="C1" s="237"/>
      <c r="D1" s="236" t="s">
        <v>1</v>
      </c>
      <c r="E1" s="237"/>
      <c r="F1" s="238" t="s">
        <v>817</v>
      </c>
      <c r="G1" s="364" t="s">
        <v>818</v>
      </c>
      <c r="H1" s="364"/>
      <c r="I1" s="243"/>
      <c r="J1" s="238" t="s">
        <v>819</v>
      </c>
      <c r="K1" s="236" t="s">
        <v>85</v>
      </c>
      <c r="L1" s="238" t="s">
        <v>820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86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Oprava západní fasády věznice- budova A,B,C</v>
      </c>
      <c r="F7" s="331"/>
      <c r="G7" s="331"/>
      <c r="H7" s="331"/>
      <c r="I7" s="94"/>
      <c r="J7" s="23"/>
      <c r="K7" s="25"/>
    </row>
    <row r="8" spans="2:11" s="1" customFormat="1" ht="15">
      <c r="B8" s="36"/>
      <c r="C8" s="37"/>
      <c r="D8" s="31" t="s">
        <v>786</v>
      </c>
      <c r="E8" s="37"/>
      <c r="F8" s="37"/>
      <c r="G8" s="37"/>
      <c r="H8" s="37"/>
      <c r="I8" s="95"/>
      <c r="J8" s="37"/>
      <c r="K8" s="40"/>
    </row>
    <row r="9" spans="2:11" s="1" customFormat="1" ht="36.75" customHeight="1">
      <c r="B9" s="36"/>
      <c r="C9" s="37"/>
      <c r="D9" s="37"/>
      <c r="E9" s="362" t="s">
        <v>787</v>
      </c>
      <c r="F9" s="338"/>
      <c r="G9" s="338"/>
      <c r="H9" s="338"/>
      <c r="I9" s="95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5"/>
      <c r="J10" s="37"/>
      <c r="K10" s="40"/>
    </row>
    <row r="11" spans="2:11" s="1" customFormat="1" ht="14.25" customHeight="1">
      <c r="B11" s="36"/>
      <c r="C11" s="37"/>
      <c r="D11" s="31" t="s">
        <v>19</v>
      </c>
      <c r="E11" s="37"/>
      <c r="F11" s="29" t="s">
        <v>20</v>
      </c>
      <c r="G11" s="37"/>
      <c r="H11" s="37"/>
      <c r="I11" s="96" t="s">
        <v>21</v>
      </c>
      <c r="J11" s="29" t="s">
        <v>22</v>
      </c>
      <c r="K11" s="40"/>
    </row>
    <row r="12" spans="2:11" s="1" customFormat="1" ht="14.25" customHeight="1">
      <c r="B12" s="36"/>
      <c r="C12" s="37"/>
      <c r="D12" s="31" t="s">
        <v>24</v>
      </c>
      <c r="E12" s="37"/>
      <c r="F12" s="29" t="s">
        <v>25</v>
      </c>
      <c r="G12" s="37"/>
      <c r="H12" s="37"/>
      <c r="I12" s="96" t="s">
        <v>26</v>
      </c>
      <c r="J12" s="97" t="str">
        <f>'Rekapitulace stavby'!AN8</f>
        <v>12.07.2016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5"/>
      <c r="J13" s="37"/>
      <c r="K13" s="40"/>
    </row>
    <row r="14" spans="2:11" s="1" customFormat="1" ht="14.25" customHeight="1">
      <c r="B14" s="36"/>
      <c r="C14" s="37"/>
      <c r="D14" s="31" t="s">
        <v>32</v>
      </c>
      <c r="E14" s="37"/>
      <c r="F14" s="37"/>
      <c r="G14" s="37"/>
      <c r="H14" s="37"/>
      <c r="I14" s="96" t="s">
        <v>33</v>
      </c>
      <c r="J14" s="29" t="s">
        <v>22</v>
      </c>
      <c r="K14" s="40"/>
    </row>
    <row r="15" spans="2:11" s="1" customFormat="1" ht="18" customHeight="1">
      <c r="B15" s="36"/>
      <c r="C15" s="37"/>
      <c r="D15" s="37"/>
      <c r="E15" s="29" t="s">
        <v>25</v>
      </c>
      <c r="F15" s="37"/>
      <c r="G15" s="37"/>
      <c r="H15" s="37"/>
      <c r="I15" s="96" t="s">
        <v>34</v>
      </c>
      <c r="J15" s="29" t="s">
        <v>22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5"/>
      <c r="J16" s="37"/>
      <c r="K16" s="40"/>
    </row>
    <row r="17" spans="2:11" s="1" customFormat="1" ht="14.25" customHeight="1">
      <c r="B17" s="36"/>
      <c r="C17" s="37"/>
      <c r="D17" s="31" t="s">
        <v>35</v>
      </c>
      <c r="E17" s="37"/>
      <c r="F17" s="37"/>
      <c r="G17" s="37"/>
      <c r="H17" s="37"/>
      <c r="I17" s="96" t="s">
        <v>33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6" t="s">
        <v>34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5"/>
      <c r="J19" s="37"/>
      <c r="K19" s="40"/>
    </row>
    <row r="20" spans="2:11" s="1" customFormat="1" ht="14.25" customHeight="1">
      <c r="B20" s="36"/>
      <c r="C20" s="37"/>
      <c r="D20" s="31" t="s">
        <v>37</v>
      </c>
      <c r="E20" s="37"/>
      <c r="F20" s="37"/>
      <c r="G20" s="37"/>
      <c r="H20" s="37"/>
      <c r="I20" s="96" t="s">
        <v>33</v>
      </c>
      <c r="J20" s="29" t="s">
        <v>38</v>
      </c>
      <c r="K20" s="40"/>
    </row>
    <row r="21" spans="2:11" s="1" customFormat="1" ht="18" customHeight="1">
      <c r="B21" s="36"/>
      <c r="C21" s="37"/>
      <c r="D21" s="37"/>
      <c r="E21" s="29" t="s">
        <v>39</v>
      </c>
      <c r="F21" s="37"/>
      <c r="G21" s="37"/>
      <c r="H21" s="37"/>
      <c r="I21" s="96" t="s">
        <v>34</v>
      </c>
      <c r="J21" s="29" t="s">
        <v>22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5"/>
      <c r="J22" s="37"/>
      <c r="K22" s="40"/>
    </row>
    <row r="23" spans="2:11" s="1" customFormat="1" ht="14.25" customHeight="1">
      <c r="B23" s="36"/>
      <c r="C23" s="37"/>
      <c r="D23" s="31" t="s">
        <v>41</v>
      </c>
      <c r="E23" s="37"/>
      <c r="F23" s="37"/>
      <c r="G23" s="37"/>
      <c r="H23" s="37"/>
      <c r="I23" s="95"/>
      <c r="J23" s="37"/>
      <c r="K23" s="40"/>
    </row>
    <row r="24" spans="2:11" s="6" customFormat="1" ht="22.5" customHeight="1">
      <c r="B24" s="98"/>
      <c r="C24" s="99"/>
      <c r="D24" s="99"/>
      <c r="E24" s="334" t="s">
        <v>22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5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2"/>
      <c r="J26" s="63"/>
      <c r="K26" s="103"/>
    </row>
    <row r="27" spans="2:11" s="1" customFormat="1" ht="24.75" customHeight="1">
      <c r="B27" s="36"/>
      <c r="C27" s="37"/>
      <c r="D27" s="104" t="s">
        <v>42</v>
      </c>
      <c r="E27" s="37"/>
      <c r="F27" s="37"/>
      <c r="G27" s="37"/>
      <c r="H27" s="37"/>
      <c r="I27" s="95"/>
      <c r="J27" s="105">
        <f>ROUND(J81,2)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2"/>
      <c r="J28" s="63"/>
      <c r="K28" s="103"/>
    </row>
    <row r="29" spans="2:11" s="1" customFormat="1" ht="14.25" customHeight="1">
      <c r="B29" s="36"/>
      <c r="C29" s="37"/>
      <c r="D29" s="37"/>
      <c r="E29" s="37"/>
      <c r="F29" s="41" t="s">
        <v>44</v>
      </c>
      <c r="G29" s="37"/>
      <c r="H29" s="37"/>
      <c r="I29" s="106" t="s">
        <v>43</v>
      </c>
      <c r="J29" s="41" t="s">
        <v>45</v>
      </c>
      <c r="K29" s="40"/>
    </row>
    <row r="30" spans="2:11" s="1" customFormat="1" ht="14.25" customHeight="1">
      <c r="B30" s="36"/>
      <c r="C30" s="37"/>
      <c r="D30" s="44" t="s">
        <v>46</v>
      </c>
      <c r="E30" s="44" t="s">
        <v>47</v>
      </c>
      <c r="F30" s="107">
        <f>ROUND(SUM(BE81:BE91),2)</f>
        <v>0</v>
      </c>
      <c r="G30" s="37"/>
      <c r="H30" s="37"/>
      <c r="I30" s="108">
        <v>0.21</v>
      </c>
      <c r="J30" s="107">
        <f>ROUND(ROUND((SUM(BE81:BE91)),2)*I30,2)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48</v>
      </c>
      <c r="F31" s="107">
        <f>ROUND(SUM(BF81:BF91),2)</f>
        <v>0</v>
      </c>
      <c r="G31" s="37"/>
      <c r="H31" s="37"/>
      <c r="I31" s="108">
        <v>0.15</v>
      </c>
      <c r="J31" s="107">
        <f>ROUND(ROUND((SUM(BF81:BF91)),2)*I31,2)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49</v>
      </c>
      <c r="F32" s="107">
        <f>ROUND(SUM(BG81:BG91),2)</f>
        <v>0</v>
      </c>
      <c r="G32" s="37"/>
      <c r="H32" s="37"/>
      <c r="I32" s="108">
        <v>0.21</v>
      </c>
      <c r="J32" s="107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50</v>
      </c>
      <c r="F33" s="107">
        <f>ROUND(SUM(BH81:BH91),2)</f>
        <v>0</v>
      </c>
      <c r="G33" s="37"/>
      <c r="H33" s="37"/>
      <c r="I33" s="108">
        <v>0.15</v>
      </c>
      <c r="J33" s="107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07">
        <f>ROUND(SUM(BI81:BI91),2)</f>
        <v>0</v>
      </c>
      <c r="G34" s="37"/>
      <c r="H34" s="37"/>
      <c r="I34" s="108">
        <v>0</v>
      </c>
      <c r="J34" s="107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5"/>
      <c r="J35" s="37"/>
      <c r="K35" s="40"/>
    </row>
    <row r="36" spans="2:11" s="1" customFormat="1" ht="24.75" customHeight="1">
      <c r="B36" s="36"/>
      <c r="C36" s="109"/>
      <c r="D36" s="110" t="s">
        <v>52</v>
      </c>
      <c r="E36" s="66"/>
      <c r="F36" s="66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6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7"/>
      <c r="J41" s="55"/>
      <c r="K41" s="118"/>
    </row>
    <row r="42" spans="2:11" s="1" customFormat="1" ht="36.75" customHeight="1">
      <c r="B42" s="36"/>
      <c r="C42" s="24" t="s">
        <v>87</v>
      </c>
      <c r="D42" s="37"/>
      <c r="E42" s="37"/>
      <c r="F42" s="37"/>
      <c r="G42" s="37"/>
      <c r="H42" s="37"/>
      <c r="I42" s="95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5"/>
      <c r="J43" s="37"/>
      <c r="K43" s="40"/>
    </row>
    <row r="44" spans="2:11" s="1" customFormat="1" ht="14.25" customHeight="1">
      <c r="B44" s="36"/>
      <c r="C44" s="31" t="s">
        <v>16</v>
      </c>
      <c r="D44" s="37"/>
      <c r="E44" s="37"/>
      <c r="F44" s="37"/>
      <c r="G44" s="37"/>
      <c r="H44" s="37"/>
      <c r="I44" s="95"/>
      <c r="J44" s="37"/>
      <c r="K44" s="40"/>
    </row>
    <row r="45" spans="2:11" s="1" customFormat="1" ht="22.5" customHeight="1">
      <c r="B45" s="36"/>
      <c r="C45" s="37"/>
      <c r="D45" s="37"/>
      <c r="E45" s="365" t="str">
        <f>E7</f>
        <v>Oprava západní fasády věznice- budova A,B,C</v>
      </c>
      <c r="F45" s="338"/>
      <c r="G45" s="338"/>
      <c r="H45" s="338"/>
      <c r="I45" s="95"/>
      <c r="J45" s="37"/>
      <c r="K45" s="40"/>
    </row>
    <row r="46" spans="2:11" s="1" customFormat="1" ht="14.25" customHeight="1">
      <c r="B46" s="36"/>
      <c r="C46" s="31" t="s">
        <v>786</v>
      </c>
      <c r="D46" s="37"/>
      <c r="E46" s="37"/>
      <c r="F46" s="37"/>
      <c r="G46" s="37"/>
      <c r="H46" s="37"/>
      <c r="I46" s="95"/>
      <c r="J46" s="37"/>
      <c r="K46" s="40"/>
    </row>
    <row r="47" spans="2:11" s="1" customFormat="1" ht="23.25" customHeight="1">
      <c r="B47" s="36"/>
      <c r="C47" s="37"/>
      <c r="D47" s="37"/>
      <c r="E47" s="362" t="str">
        <f>E9</f>
        <v>VRN - Vedlejší rozpočtové náklady</v>
      </c>
      <c r="F47" s="338"/>
      <c r="G47" s="338"/>
      <c r="H47" s="338"/>
      <c r="I47" s="95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5"/>
      <c r="J48" s="37"/>
      <c r="K48" s="40"/>
    </row>
    <row r="49" spans="2:11" s="1" customFormat="1" ht="18" customHeight="1">
      <c r="B49" s="36"/>
      <c r="C49" s="31" t="s">
        <v>24</v>
      </c>
      <c r="D49" s="37"/>
      <c r="E49" s="37"/>
      <c r="F49" s="29" t="str">
        <f>F12</f>
        <v>Vazební věznice Praha-Ruzyně</v>
      </c>
      <c r="G49" s="37"/>
      <c r="H49" s="37"/>
      <c r="I49" s="96" t="s">
        <v>26</v>
      </c>
      <c r="J49" s="97" t="str">
        <f>IF(J12="","",J12)</f>
        <v>12.07.2016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5"/>
      <c r="J50" s="37"/>
      <c r="K50" s="40"/>
    </row>
    <row r="51" spans="2:11" s="1" customFormat="1" ht="15">
      <c r="B51" s="36"/>
      <c r="C51" s="31" t="s">
        <v>32</v>
      </c>
      <c r="D51" s="37"/>
      <c r="E51" s="37"/>
      <c r="F51" s="29" t="str">
        <f>E15</f>
        <v>Vazební věznice Praha-Ruzyně</v>
      </c>
      <c r="G51" s="37"/>
      <c r="H51" s="37"/>
      <c r="I51" s="96" t="s">
        <v>37</v>
      </c>
      <c r="J51" s="29" t="str">
        <f>E21</f>
        <v>INPROSAN s.r.o.,nám. Před Bateriemi 1059/7,Praha 6</v>
      </c>
      <c r="K51" s="40"/>
    </row>
    <row r="52" spans="2:11" s="1" customFormat="1" ht="14.25" customHeight="1">
      <c r="B52" s="36"/>
      <c r="C52" s="31" t="s">
        <v>35</v>
      </c>
      <c r="D52" s="37"/>
      <c r="E52" s="37"/>
      <c r="F52" s="29">
        <f>IF(E18="","",E18)</f>
      </c>
      <c r="G52" s="37"/>
      <c r="H52" s="37"/>
      <c r="I52" s="95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5"/>
      <c r="J53" s="37"/>
      <c r="K53" s="40"/>
    </row>
    <row r="54" spans="2:11" s="1" customFormat="1" ht="29.25" customHeight="1">
      <c r="B54" s="36"/>
      <c r="C54" s="119" t="s">
        <v>88</v>
      </c>
      <c r="D54" s="109"/>
      <c r="E54" s="109"/>
      <c r="F54" s="109"/>
      <c r="G54" s="109"/>
      <c r="H54" s="109"/>
      <c r="I54" s="120"/>
      <c r="J54" s="121" t="s">
        <v>89</v>
      </c>
      <c r="K54" s="122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5"/>
      <c r="J55" s="37"/>
      <c r="K55" s="40"/>
    </row>
    <row r="56" spans="2:47" s="1" customFormat="1" ht="29.25" customHeight="1">
      <c r="B56" s="36"/>
      <c r="C56" s="123" t="s">
        <v>90</v>
      </c>
      <c r="D56" s="37"/>
      <c r="E56" s="37"/>
      <c r="F56" s="37"/>
      <c r="G56" s="37"/>
      <c r="H56" s="37"/>
      <c r="I56" s="95"/>
      <c r="J56" s="105">
        <f>J81</f>
        <v>0</v>
      </c>
      <c r="K56" s="40"/>
      <c r="AU56" s="18" t="s">
        <v>91</v>
      </c>
    </row>
    <row r="57" spans="2:11" s="7" customFormat="1" ht="24.75" customHeight="1">
      <c r="B57" s="124"/>
      <c r="C57" s="125"/>
      <c r="D57" s="126" t="s">
        <v>787</v>
      </c>
      <c r="E57" s="127"/>
      <c r="F57" s="127"/>
      <c r="G57" s="127"/>
      <c r="H57" s="127"/>
      <c r="I57" s="128"/>
      <c r="J57" s="129">
        <f>J82</f>
        <v>0</v>
      </c>
      <c r="K57" s="130"/>
    </row>
    <row r="58" spans="2:11" s="8" customFormat="1" ht="19.5" customHeight="1">
      <c r="B58" s="131"/>
      <c r="C58" s="132"/>
      <c r="D58" s="133" t="s">
        <v>788</v>
      </c>
      <c r="E58" s="134"/>
      <c r="F58" s="134"/>
      <c r="G58" s="134"/>
      <c r="H58" s="134"/>
      <c r="I58" s="135"/>
      <c r="J58" s="136">
        <f>J83</f>
        <v>0</v>
      </c>
      <c r="K58" s="137"/>
    </row>
    <row r="59" spans="2:11" s="8" customFormat="1" ht="19.5" customHeight="1">
      <c r="B59" s="131"/>
      <c r="C59" s="132"/>
      <c r="D59" s="133" t="s">
        <v>789</v>
      </c>
      <c r="E59" s="134"/>
      <c r="F59" s="134"/>
      <c r="G59" s="134"/>
      <c r="H59" s="134"/>
      <c r="I59" s="135"/>
      <c r="J59" s="136">
        <f>J85</f>
        <v>0</v>
      </c>
      <c r="K59" s="137"/>
    </row>
    <row r="60" spans="2:11" s="8" customFormat="1" ht="19.5" customHeight="1">
      <c r="B60" s="131"/>
      <c r="C60" s="132"/>
      <c r="D60" s="133" t="s">
        <v>790</v>
      </c>
      <c r="E60" s="134"/>
      <c r="F60" s="134"/>
      <c r="G60" s="134"/>
      <c r="H60" s="134"/>
      <c r="I60" s="135"/>
      <c r="J60" s="136">
        <f>J88</f>
        <v>0</v>
      </c>
      <c r="K60" s="137"/>
    </row>
    <row r="61" spans="2:11" s="8" customFormat="1" ht="19.5" customHeight="1">
      <c r="B61" s="131"/>
      <c r="C61" s="132"/>
      <c r="D61" s="133" t="s">
        <v>791</v>
      </c>
      <c r="E61" s="134"/>
      <c r="F61" s="134"/>
      <c r="G61" s="134"/>
      <c r="H61" s="134"/>
      <c r="I61" s="135"/>
      <c r="J61" s="136">
        <f>J90</f>
        <v>0</v>
      </c>
      <c r="K61" s="137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95"/>
      <c r="J62" s="37"/>
      <c r="K62" s="40"/>
    </row>
    <row r="63" spans="2:11" s="1" customFormat="1" ht="6.75" customHeight="1">
      <c r="B63" s="51"/>
      <c r="C63" s="52"/>
      <c r="D63" s="52"/>
      <c r="E63" s="52"/>
      <c r="F63" s="52"/>
      <c r="G63" s="52"/>
      <c r="H63" s="52"/>
      <c r="I63" s="116"/>
      <c r="J63" s="52"/>
      <c r="K63" s="53"/>
    </row>
    <row r="67" spans="2:12" s="1" customFormat="1" ht="6.75" customHeight="1">
      <c r="B67" s="54"/>
      <c r="C67" s="55"/>
      <c r="D67" s="55"/>
      <c r="E67" s="55"/>
      <c r="F67" s="55"/>
      <c r="G67" s="55"/>
      <c r="H67" s="55"/>
      <c r="I67" s="117"/>
      <c r="J67" s="55"/>
      <c r="K67" s="55"/>
      <c r="L67" s="36"/>
    </row>
    <row r="68" spans="2:12" s="1" customFormat="1" ht="36.75" customHeight="1">
      <c r="B68" s="36"/>
      <c r="C68" s="56" t="s">
        <v>105</v>
      </c>
      <c r="I68" s="138"/>
      <c r="L68" s="36"/>
    </row>
    <row r="69" spans="2:12" s="1" customFormat="1" ht="6.75" customHeight="1">
      <c r="B69" s="36"/>
      <c r="I69" s="138"/>
      <c r="L69" s="36"/>
    </row>
    <row r="70" spans="2:12" s="1" customFormat="1" ht="14.25" customHeight="1">
      <c r="B70" s="36"/>
      <c r="C70" s="58" t="s">
        <v>16</v>
      </c>
      <c r="I70" s="138"/>
      <c r="L70" s="36"/>
    </row>
    <row r="71" spans="2:12" s="1" customFormat="1" ht="22.5" customHeight="1">
      <c r="B71" s="36"/>
      <c r="E71" s="366" t="str">
        <f>E7</f>
        <v>Oprava západní fasády věznice- budova A,B,C</v>
      </c>
      <c r="F71" s="328"/>
      <c r="G71" s="328"/>
      <c r="H71" s="328"/>
      <c r="I71" s="138"/>
      <c r="L71" s="36"/>
    </row>
    <row r="72" spans="2:12" s="1" customFormat="1" ht="14.25" customHeight="1">
      <c r="B72" s="36"/>
      <c r="C72" s="58" t="s">
        <v>786</v>
      </c>
      <c r="I72" s="138"/>
      <c r="L72" s="36"/>
    </row>
    <row r="73" spans="2:12" s="1" customFormat="1" ht="23.25" customHeight="1">
      <c r="B73" s="36"/>
      <c r="E73" s="354" t="str">
        <f>E9</f>
        <v>VRN - Vedlejší rozpočtové náklady</v>
      </c>
      <c r="F73" s="328"/>
      <c r="G73" s="328"/>
      <c r="H73" s="328"/>
      <c r="I73" s="138"/>
      <c r="L73" s="36"/>
    </row>
    <row r="74" spans="2:12" s="1" customFormat="1" ht="6.75" customHeight="1">
      <c r="B74" s="36"/>
      <c r="I74" s="138"/>
      <c r="L74" s="36"/>
    </row>
    <row r="75" spans="2:12" s="1" customFormat="1" ht="18" customHeight="1">
      <c r="B75" s="36"/>
      <c r="C75" s="58" t="s">
        <v>24</v>
      </c>
      <c r="F75" s="139" t="str">
        <f>F12</f>
        <v>Vazební věznice Praha-Ruzyně</v>
      </c>
      <c r="I75" s="140" t="s">
        <v>26</v>
      </c>
      <c r="J75" s="62" t="str">
        <f>IF(J12="","",J12)</f>
        <v>12.07.2016</v>
      </c>
      <c r="L75" s="36"/>
    </row>
    <row r="76" spans="2:12" s="1" customFormat="1" ht="6.75" customHeight="1">
      <c r="B76" s="36"/>
      <c r="I76" s="138"/>
      <c r="L76" s="36"/>
    </row>
    <row r="77" spans="2:12" s="1" customFormat="1" ht="15">
      <c r="B77" s="36"/>
      <c r="C77" s="58" t="s">
        <v>32</v>
      </c>
      <c r="F77" s="139" t="str">
        <f>E15</f>
        <v>Vazební věznice Praha-Ruzyně</v>
      </c>
      <c r="I77" s="140" t="s">
        <v>37</v>
      </c>
      <c r="J77" s="139" t="str">
        <f>E21</f>
        <v>INPROSAN s.r.o.,nám. Před Bateriemi 1059/7,Praha 6</v>
      </c>
      <c r="L77" s="36"/>
    </row>
    <row r="78" spans="2:12" s="1" customFormat="1" ht="14.25" customHeight="1">
      <c r="B78" s="36"/>
      <c r="C78" s="58" t="s">
        <v>35</v>
      </c>
      <c r="F78" s="139">
        <f>IF(E18="","",E18)</f>
      </c>
      <c r="I78" s="138"/>
      <c r="L78" s="36"/>
    </row>
    <row r="79" spans="2:12" s="1" customFormat="1" ht="9.75" customHeight="1">
      <c r="B79" s="36"/>
      <c r="I79" s="138"/>
      <c r="L79" s="36"/>
    </row>
    <row r="80" spans="2:20" s="9" customFormat="1" ht="29.25" customHeight="1">
      <c r="B80" s="141"/>
      <c r="C80" s="142" t="s">
        <v>106</v>
      </c>
      <c r="D80" s="143" t="s">
        <v>61</v>
      </c>
      <c r="E80" s="143" t="s">
        <v>57</v>
      </c>
      <c r="F80" s="143" t="s">
        <v>107</v>
      </c>
      <c r="G80" s="143" t="s">
        <v>108</v>
      </c>
      <c r="H80" s="143" t="s">
        <v>109</v>
      </c>
      <c r="I80" s="144" t="s">
        <v>110</v>
      </c>
      <c r="J80" s="143" t="s">
        <v>89</v>
      </c>
      <c r="K80" s="145" t="s">
        <v>111</v>
      </c>
      <c r="L80" s="141"/>
      <c r="M80" s="68" t="s">
        <v>112</v>
      </c>
      <c r="N80" s="69" t="s">
        <v>46</v>
      </c>
      <c r="O80" s="69" t="s">
        <v>113</v>
      </c>
      <c r="P80" s="69" t="s">
        <v>114</v>
      </c>
      <c r="Q80" s="69" t="s">
        <v>115</v>
      </c>
      <c r="R80" s="69" t="s">
        <v>116</v>
      </c>
      <c r="S80" s="69" t="s">
        <v>117</v>
      </c>
      <c r="T80" s="70" t="s">
        <v>118</v>
      </c>
    </row>
    <row r="81" spans="2:63" s="1" customFormat="1" ht="29.25" customHeight="1">
      <c r="B81" s="36"/>
      <c r="C81" s="72" t="s">
        <v>90</v>
      </c>
      <c r="I81" s="138"/>
      <c r="J81" s="146">
        <f>BK81</f>
        <v>0</v>
      </c>
      <c r="L81" s="36"/>
      <c r="M81" s="71"/>
      <c r="N81" s="63"/>
      <c r="O81" s="63"/>
      <c r="P81" s="147">
        <f>P82</f>
        <v>0</v>
      </c>
      <c r="Q81" s="63"/>
      <c r="R81" s="147">
        <f>R82</f>
        <v>0</v>
      </c>
      <c r="S81" s="63"/>
      <c r="T81" s="148">
        <f>T82</f>
        <v>0</v>
      </c>
      <c r="AT81" s="18" t="s">
        <v>75</v>
      </c>
      <c r="AU81" s="18" t="s">
        <v>91</v>
      </c>
      <c r="BK81" s="149">
        <f>BK82</f>
        <v>0</v>
      </c>
    </row>
    <row r="82" spans="2:63" s="10" customFormat="1" ht="36.75" customHeight="1">
      <c r="B82" s="150"/>
      <c r="D82" s="151" t="s">
        <v>75</v>
      </c>
      <c r="E82" s="152" t="s">
        <v>81</v>
      </c>
      <c r="F82" s="152" t="s">
        <v>82</v>
      </c>
      <c r="I82" s="153"/>
      <c r="J82" s="154">
        <f>BK82</f>
        <v>0</v>
      </c>
      <c r="L82" s="150"/>
      <c r="M82" s="155"/>
      <c r="N82" s="156"/>
      <c r="O82" s="156"/>
      <c r="P82" s="157">
        <f>P83+P85+P88+P90</f>
        <v>0</v>
      </c>
      <c r="Q82" s="156"/>
      <c r="R82" s="157">
        <f>R83+R85+R88+R90</f>
        <v>0</v>
      </c>
      <c r="S82" s="156"/>
      <c r="T82" s="158">
        <f>T83+T85+T88+T90</f>
        <v>0</v>
      </c>
      <c r="AR82" s="151" t="s">
        <v>150</v>
      </c>
      <c r="AT82" s="159" t="s">
        <v>75</v>
      </c>
      <c r="AU82" s="159" t="s">
        <v>76</v>
      </c>
      <c r="AY82" s="151" t="s">
        <v>121</v>
      </c>
      <c r="BK82" s="160">
        <f>BK83+BK85+BK88+BK90</f>
        <v>0</v>
      </c>
    </row>
    <row r="83" spans="2:63" s="10" customFormat="1" ht="19.5" customHeight="1">
      <c r="B83" s="150"/>
      <c r="D83" s="161" t="s">
        <v>75</v>
      </c>
      <c r="E83" s="162" t="s">
        <v>792</v>
      </c>
      <c r="F83" s="162" t="s">
        <v>793</v>
      </c>
      <c r="I83" s="153"/>
      <c r="J83" s="163">
        <f>BK83</f>
        <v>0</v>
      </c>
      <c r="L83" s="150"/>
      <c r="M83" s="155"/>
      <c r="N83" s="156"/>
      <c r="O83" s="156"/>
      <c r="P83" s="157">
        <f>P84</f>
        <v>0</v>
      </c>
      <c r="Q83" s="156"/>
      <c r="R83" s="157">
        <f>R84</f>
        <v>0</v>
      </c>
      <c r="S83" s="156"/>
      <c r="T83" s="158">
        <f>T84</f>
        <v>0</v>
      </c>
      <c r="AR83" s="151" t="s">
        <v>150</v>
      </c>
      <c r="AT83" s="159" t="s">
        <v>75</v>
      </c>
      <c r="AU83" s="159" t="s">
        <v>23</v>
      </c>
      <c r="AY83" s="151" t="s">
        <v>121</v>
      </c>
      <c r="BK83" s="160">
        <f>BK84</f>
        <v>0</v>
      </c>
    </row>
    <row r="84" spans="2:65" s="1" customFormat="1" ht="22.5" customHeight="1">
      <c r="B84" s="164"/>
      <c r="C84" s="165" t="s">
        <v>23</v>
      </c>
      <c r="D84" s="165" t="s">
        <v>124</v>
      </c>
      <c r="E84" s="166" t="s">
        <v>794</v>
      </c>
      <c r="F84" s="167" t="s">
        <v>793</v>
      </c>
      <c r="G84" s="168" t="s">
        <v>306</v>
      </c>
      <c r="H84" s="169">
        <v>1</v>
      </c>
      <c r="I84" s="170"/>
      <c r="J84" s="171">
        <f>ROUND(I84*H84,2)</f>
        <v>0</v>
      </c>
      <c r="K84" s="167" t="s">
        <v>128</v>
      </c>
      <c r="L84" s="36"/>
      <c r="M84" s="172" t="s">
        <v>22</v>
      </c>
      <c r="N84" s="173" t="s">
        <v>47</v>
      </c>
      <c r="O84" s="37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8" t="s">
        <v>795</v>
      </c>
      <c r="AT84" s="18" t="s">
        <v>124</v>
      </c>
      <c r="AU84" s="18" t="s">
        <v>84</v>
      </c>
      <c r="AY84" s="18" t="s">
        <v>121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8" t="s">
        <v>23</v>
      </c>
      <c r="BK84" s="176">
        <f>ROUND(I84*H84,2)</f>
        <v>0</v>
      </c>
      <c r="BL84" s="18" t="s">
        <v>795</v>
      </c>
      <c r="BM84" s="18" t="s">
        <v>796</v>
      </c>
    </row>
    <row r="85" spans="2:63" s="10" customFormat="1" ht="29.25" customHeight="1">
      <c r="B85" s="150"/>
      <c r="D85" s="161" t="s">
        <v>75</v>
      </c>
      <c r="E85" s="162" t="s">
        <v>797</v>
      </c>
      <c r="F85" s="162" t="s">
        <v>798</v>
      </c>
      <c r="I85" s="153"/>
      <c r="J85" s="163">
        <f>BK85</f>
        <v>0</v>
      </c>
      <c r="L85" s="150"/>
      <c r="M85" s="155"/>
      <c r="N85" s="156"/>
      <c r="O85" s="156"/>
      <c r="P85" s="157">
        <f>SUM(P86:P87)</f>
        <v>0</v>
      </c>
      <c r="Q85" s="156"/>
      <c r="R85" s="157">
        <f>SUM(R86:R87)</f>
        <v>0</v>
      </c>
      <c r="S85" s="156"/>
      <c r="T85" s="158">
        <f>SUM(T86:T87)</f>
        <v>0</v>
      </c>
      <c r="AR85" s="151" t="s">
        <v>150</v>
      </c>
      <c r="AT85" s="159" t="s">
        <v>75</v>
      </c>
      <c r="AU85" s="159" t="s">
        <v>23</v>
      </c>
      <c r="AY85" s="151" t="s">
        <v>121</v>
      </c>
      <c r="BK85" s="160">
        <f>SUM(BK86:BK87)</f>
        <v>0</v>
      </c>
    </row>
    <row r="86" spans="2:65" s="1" customFormat="1" ht="31.5" customHeight="1">
      <c r="B86" s="164"/>
      <c r="C86" s="165" t="s">
        <v>84</v>
      </c>
      <c r="D86" s="165" t="s">
        <v>124</v>
      </c>
      <c r="E86" s="166" t="s">
        <v>799</v>
      </c>
      <c r="F86" s="167" t="s">
        <v>800</v>
      </c>
      <c r="G86" s="168" t="s">
        <v>306</v>
      </c>
      <c r="H86" s="169">
        <v>1</v>
      </c>
      <c r="I86" s="170"/>
      <c r="J86" s="171">
        <f>ROUND(I86*H86,2)</f>
        <v>0</v>
      </c>
      <c r="K86" s="167" t="s">
        <v>128</v>
      </c>
      <c r="L86" s="36"/>
      <c r="M86" s="172" t="s">
        <v>22</v>
      </c>
      <c r="N86" s="173" t="s">
        <v>47</v>
      </c>
      <c r="O86" s="37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8" t="s">
        <v>795</v>
      </c>
      <c r="AT86" s="18" t="s">
        <v>124</v>
      </c>
      <c r="AU86" s="18" t="s">
        <v>84</v>
      </c>
      <c r="AY86" s="18" t="s">
        <v>121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23</v>
      </c>
      <c r="BK86" s="176">
        <f>ROUND(I86*H86,2)</f>
        <v>0</v>
      </c>
      <c r="BL86" s="18" t="s">
        <v>795</v>
      </c>
      <c r="BM86" s="18" t="s">
        <v>801</v>
      </c>
    </row>
    <row r="87" spans="2:65" s="1" customFormat="1" ht="22.5" customHeight="1">
      <c r="B87" s="164"/>
      <c r="C87" s="165" t="s">
        <v>122</v>
      </c>
      <c r="D87" s="165" t="s">
        <v>124</v>
      </c>
      <c r="E87" s="166" t="s">
        <v>802</v>
      </c>
      <c r="F87" s="167" t="s">
        <v>803</v>
      </c>
      <c r="G87" s="168" t="s">
        <v>306</v>
      </c>
      <c r="H87" s="169">
        <v>1</v>
      </c>
      <c r="I87" s="170"/>
      <c r="J87" s="171">
        <f>ROUND(I87*H87,2)</f>
        <v>0</v>
      </c>
      <c r="K87" s="167" t="s">
        <v>128</v>
      </c>
      <c r="L87" s="36"/>
      <c r="M87" s="172" t="s">
        <v>22</v>
      </c>
      <c r="N87" s="173" t="s">
        <v>47</v>
      </c>
      <c r="O87" s="37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8" t="s">
        <v>795</v>
      </c>
      <c r="AT87" s="18" t="s">
        <v>124</v>
      </c>
      <c r="AU87" s="18" t="s">
        <v>84</v>
      </c>
      <c r="AY87" s="18" t="s">
        <v>121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8" t="s">
        <v>23</v>
      </c>
      <c r="BK87" s="176">
        <f>ROUND(I87*H87,2)</f>
        <v>0</v>
      </c>
      <c r="BL87" s="18" t="s">
        <v>795</v>
      </c>
      <c r="BM87" s="18" t="s">
        <v>804</v>
      </c>
    </row>
    <row r="88" spans="2:63" s="10" customFormat="1" ht="29.25" customHeight="1">
      <c r="B88" s="150"/>
      <c r="D88" s="161" t="s">
        <v>75</v>
      </c>
      <c r="E88" s="162" t="s">
        <v>805</v>
      </c>
      <c r="F88" s="162" t="s">
        <v>806</v>
      </c>
      <c r="I88" s="153"/>
      <c r="J88" s="163">
        <f>BK88</f>
        <v>0</v>
      </c>
      <c r="L88" s="150"/>
      <c r="M88" s="155"/>
      <c r="N88" s="156"/>
      <c r="O88" s="156"/>
      <c r="P88" s="157">
        <f>P89</f>
        <v>0</v>
      </c>
      <c r="Q88" s="156"/>
      <c r="R88" s="157">
        <f>R89</f>
        <v>0</v>
      </c>
      <c r="S88" s="156"/>
      <c r="T88" s="158">
        <f>T89</f>
        <v>0</v>
      </c>
      <c r="AR88" s="151" t="s">
        <v>150</v>
      </c>
      <c r="AT88" s="159" t="s">
        <v>75</v>
      </c>
      <c r="AU88" s="159" t="s">
        <v>23</v>
      </c>
      <c r="AY88" s="151" t="s">
        <v>121</v>
      </c>
      <c r="BK88" s="160">
        <f>BK89</f>
        <v>0</v>
      </c>
    </row>
    <row r="89" spans="2:65" s="1" customFormat="1" ht="22.5" customHeight="1">
      <c r="B89" s="164"/>
      <c r="C89" s="165" t="s">
        <v>129</v>
      </c>
      <c r="D89" s="165" t="s">
        <v>124</v>
      </c>
      <c r="E89" s="166" t="s">
        <v>807</v>
      </c>
      <c r="F89" s="167" t="s">
        <v>806</v>
      </c>
      <c r="G89" s="168" t="s">
        <v>306</v>
      </c>
      <c r="H89" s="169">
        <v>1</v>
      </c>
      <c r="I89" s="170"/>
      <c r="J89" s="171">
        <f>ROUND(I89*H89,2)</f>
        <v>0</v>
      </c>
      <c r="K89" s="167" t="s">
        <v>128</v>
      </c>
      <c r="L89" s="36"/>
      <c r="M89" s="172" t="s">
        <v>22</v>
      </c>
      <c r="N89" s="173" t="s">
        <v>47</v>
      </c>
      <c r="O89" s="37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8" t="s">
        <v>795</v>
      </c>
      <c r="AT89" s="18" t="s">
        <v>124</v>
      </c>
      <c r="AU89" s="18" t="s">
        <v>84</v>
      </c>
      <c r="AY89" s="18" t="s">
        <v>121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8" t="s">
        <v>23</v>
      </c>
      <c r="BK89" s="176">
        <f>ROUND(I89*H89,2)</f>
        <v>0</v>
      </c>
      <c r="BL89" s="18" t="s">
        <v>795</v>
      </c>
      <c r="BM89" s="18" t="s">
        <v>808</v>
      </c>
    </row>
    <row r="90" spans="2:63" s="10" customFormat="1" ht="29.25" customHeight="1">
      <c r="B90" s="150"/>
      <c r="D90" s="161" t="s">
        <v>75</v>
      </c>
      <c r="E90" s="162" t="s">
        <v>809</v>
      </c>
      <c r="F90" s="162" t="s">
        <v>810</v>
      </c>
      <c r="I90" s="153"/>
      <c r="J90" s="163">
        <f>BK90</f>
        <v>0</v>
      </c>
      <c r="L90" s="150"/>
      <c r="M90" s="155"/>
      <c r="N90" s="156"/>
      <c r="O90" s="156"/>
      <c r="P90" s="157">
        <f>P91</f>
        <v>0</v>
      </c>
      <c r="Q90" s="156"/>
      <c r="R90" s="157">
        <f>R91</f>
        <v>0</v>
      </c>
      <c r="S90" s="156"/>
      <c r="T90" s="158">
        <f>T91</f>
        <v>0</v>
      </c>
      <c r="AR90" s="151" t="s">
        <v>150</v>
      </c>
      <c r="AT90" s="159" t="s">
        <v>75</v>
      </c>
      <c r="AU90" s="159" t="s">
        <v>23</v>
      </c>
      <c r="AY90" s="151" t="s">
        <v>121</v>
      </c>
      <c r="BK90" s="160">
        <f>BK91</f>
        <v>0</v>
      </c>
    </row>
    <row r="91" spans="2:65" s="1" customFormat="1" ht="31.5" customHeight="1">
      <c r="B91" s="164"/>
      <c r="C91" s="165" t="s">
        <v>150</v>
      </c>
      <c r="D91" s="165" t="s">
        <v>124</v>
      </c>
      <c r="E91" s="166" t="s">
        <v>811</v>
      </c>
      <c r="F91" s="167" t="s">
        <v>812</v>
      </c>
      <c r="G91" s="168" t="s">
        <v>306</v>
      </c>
      <c r="H91" s="169">
        <v>1</v>
      </c>
      <c r="I91" s="170"/>
      <c r="J91" s="171">
        <f>ROUND(I91*H91,2)</f>
        <v>0</v>
      </c>
      <c r="K91" s="167" t="s">
        <v>128</v>
      </c>
      <c r="L91" s="36"/>
      <c r="M91" s="172" t="s">
        <v>22</v>
      </c>
      <c r="N91" s="230" t="s">
        <v>47</v>
      </c>
      <c r="O91" s="231"/>
      <c r="P91" s="232">
        <f>O91*H91</f>
        <v>0</v>
      </c>
      <c r="Q91" s="232">
        <v>0</v>
      </c>
      <c r="R91" s="232">
        <f>Q91*H91</f>
        <v>0</v>
      </c>
      <c r="S91" s="232">
        <v>0</v>
      </c>
      <c r="T91" s="233">
        <f>S91*H91</f>
        <v>0</v>
      </c>
      <c r="AR91" s="18" t="s">
        <v>795</v>
      </c>
      <c r="AT91" s="18" t="s">
        <v>124</v>
      </c>
      <c r="AU91" s="18" t="s">
        <v>84</v>
      </c>
      <c r="AY91" s="18" t="s">
        <v>121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23</v>
      </c>
      <c r="BK91" s="176">
        <f>ROUND(I91*H91,2)</f>
        <v>0</v>
      </c>
      <c r="BL91" s="18" t="s">
        <v>795</v>
      </c>
      <c r="BM91" s="18" t="s">
        <v>813</v>
      </c>
    </row>
    <row r="92" spans="2:12" s="1" customFormat="1" ht="6.75" customHeight="1">
      <c r="B92" s="51"/>
      <c r="C92" s="52"/>
      <c r="D92" s="52"/>
      <c r="E92" s="52"/>
      <c r="F92" s="52"/>
      <c r="G92" s="52"/>
      <c r="H92" s="52"/>
      <c r="I92" s="116"/>
      <c r="J92" s="52"/>
      <c r="K92" s="52"/>
      <c r="L92" s="36"/>
    </row>
    <row r="469" ht="13.5">
      <c r="AT469" s="229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view="pageBreakPreview" zoomScaleSheetLayoutView="100" workbookViewId="0" topLeftCell="A1">
      <selection activeCell="M31" sqref="M31"/>
    </sheetView>
  </sheetViews>
  <sheetFormatPr defaultColWidth="9.140625" defaultRowHeight="13.5"/>
  <cols>
    <col min="1" max="1" width="7.140625" style="244" customWidth="1"/>
    <col min="2" max="2" width="1.421875" style="244" customWidth="1"/>
    <col min="3" max="4" width="4.28125" style="244" customWidth="1"/>
    <col min="5" max="5" width="10.00390625" style="244" customWidth="1"/>
    <col min="6" max="6" width="7.8515625" style="244" customWidth="1"/>
    <col min="7" max="7" width="4.28125" style="244" customWidth="1"/>
    <col min="8" max="8" width="66.7109375" style="244" customWidth="1"/>
    <col min="9" max="10" width="17.140625" style="244" customWidth="1"/>
    <col min="11" max="11" width="1.421875" style="244" customWidth="1"/>
    <col min="12" max="16384" width="9.14062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250" customFormat="1" ht="45" customHeight="1">
      <c r="B3" s="248"/>
      <c r="C3" s="367" t="s">
        <v>821</v>
      </c>
      <c r="D3" s="367"/>
      <c r="E3" s="367"/>
      <c r="F3" s="367"/>
      <c r="G3" s="367"/>
      <c r="H3" s="367"/>
      <c r="I3" s="367"/>
      <c r="J3" s="367"/>
      <c r="K3" s="249"/>
    </row>
    <row r="4" spans="2:11" ht="25.5" customHeight="1">
      <c r="B4" s="251"/>
      <c r="C4" s="368" t="s">
        <v>822</v>
      </c>
      <c r="D4" s="368"/>
      <c r="E4" s="368"/>
      <c r="F4" s="368"/>
      <c r="G4" s="368"/>
      <c r="H4" s="368"/>
      <c r="I4" s="368"/>
      <c r="J4" s="368"/>
      <c r="K4" s="252"/>
    </row>
    <row r="5" spans="2:11" ht="5.25" customHeight="1">
      <c r="B5" s="251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1"/>
      <c r="C6" s="369" t="s">
        <v>823</v>
      </c>
      <c r="D6" s="369"/>
      <c r="E6" s="369"/>
      <c r="F6" s="369"/>
      <c r="G6" s="369"/>
      <c r="H6" s="369"/>
      <c r="I6" s="369"/>
      <c r="J6" s="369"/>
      <c r="K6" s="252"/>
    </row>
    <row r="7" spans="2:11" ht="15" customHeight="1">
      <c r="B7" s="255"/>
      <c r="C7" s="369" t="s">
        <v>824</v>
      </c>
      <c r="D7" s="369"/>
      <c r="E7" s="369"/>
      <c r="F7" s="369"/>
      <c r="G7" s="369"/>
      <c r="H7" s="369"/>
      <c r="I7" s="369"/>
      <c r="J7" s="369"/>
      <c r="K7" s="252"/>
    </row>
    <row r="8" spans="2:1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ht="15" customHeight="1">
      <c r="B9" s="255"/>
      <c r="C9" s="369" t="s">
        <v>825</v>
      </c>
      <c r="D9" s="369"/>
      <c r="E9" s="369"/>
      <c r="F9" s="369"/>
      <c r="G9" s="369"/>
      <c r="H9" s="369"/>
      <c r="I9" s="369"/>
      <c r="J9" s="369"/>
      <c r="K9" s="252"/>
    </row>
    <row r="10" spans="2:11" ht="15" customHeight="1">
      <c r="B10" s="255"/>
      <c r="C10" s="254"/>
      <c r="D10" s="369" t="s">
        <v>826</v>
      </c>
      <c r="E10" s="369"/>
      <c r="F10" s="369"/>
      <c r="G10" s="369"/>
      <c r="H10" s="369"/>
      <c r="I10" s="369"/>
      <c r="J10" s="369"/>
      <c r="K10" s="252"/>
    </row>
    <row r="11" spans="2:11" ht="15" customHeight="1">
      <c r="B11" s="255"/>
      <c r="C11" s="256"/>
      <c r="D11" s="369" t="s">
        <v>827</v>
      </c>
      <c r="E11" s="369"/>
      <c r="F11" s="369"/>
      <c r="G11" s="369"/>
      <c r="H11" s="369"/>
      <c r="I11" s="369"/>
      <c r="J11" s="369"/>
      <c r="K11" s="252"/>
    </row>
    <row r="12" spans="2:11" ht="12.75" customHeight="1">
      <c r="B12" s="255"/>
      <c r="C12" s="256"/>
      <c r="D12" s="256"/>
      <c r="E12" s="256"/>
      <c r="F12" s="256"/>
      <c r="G12" s="256"/>
      <c r="H12" s="256"/>
      <c r="I12" s="256"/>
      <c r="J12" s="256"/>
      <c r="K12" s="252"/>
    </row>
    <row r="13" spans="2:11" ht="15" customHeight="1">
      <c r="B13" s="255"/>
      <c r="C13" s="256"/>
      <c r="D13" s="369" t="s">
        <v>828</v>
      </c>
      <c r="E13" s="369"/>
      <c r="F13" s="369"/>
      <c r="G13" s="369"/>
      <c r="H13" s="369"/>
      <c r="I13" s="369"/>
      <c r="J13" s="369"/>
      <c r="K13" s="252"/>
    </row>
    <row r="14" spans="2:11" ht="15" customHeight="1">
      <c r="B14" s="255"/>
      <c r="C14" s="256"/>
      <c r="D14" s="369" t="s">
        <v>829</v>
      </c>
      <c r="E14" s="369"/>
      <c r="F14" s="369"/>
      <c r="G14" s="369"/>
      <c r="H14" s="369"/>
      <c r="I14" s="369"/>
      <c r="J14" s="369"/>
      <c r="K14" s="252"/>
    </row>
    <row r="15" spans="2:11" ht="15" customHeight="1">
      <c r="B15" s="255"/>
      <c r="C15" s="256"/>
      <c r="D15" s="369" t="s">
        <v>830</v>
      </c>
      <c r="E15" s="369"/>
      <c r="F15" s="369"/>
      <c r="G15" s="369"/>
      <c r="H15" s="369"/>
      <c r="I15" s="369"/>
      <c r="J15" s="369"/>
      <c r="K15" s="252"/>
    </row>
    <row r="16" spans="2:11" ht="15" customHeight="1">
      <c r="B16" s="255"/>
      <c r="C16" s="256"/>
      <c r="D16" s="256"/>
      <c r="E16" s="257" t="s">
        <v>79</v>
      </c>
      <c r="F16" s="369" t="s">
        <v>831</v>
      </c>
      <c r="G16" s="369"/>
      <c r="H16" s="369"/>
      <c r="I16" s="369"/>
      <c r="J16" s="369"/>
      <c r="K16" s="252"/>
    </row>
    <row r="17" spans="2:11" ht="15" customHeight="1">
      <c r="B17" s="255"/>
      <c r="C17" s="256"/>
      <c r="D17" s="256"/>
      <c r="E17" s="257" t="s">
        <v>832</v>
      </c>
      <c r="F17" s="369" t="s">
        <v>833</v>
      </c>
      <c r="G17" s="369"/>
      <c r="H17" s="369"/>
      <c r="I17" s="369"/>
      <c r="J17" s="369"/>
      <c r="K17" s="252"/>
    </row>
    <row r="18" spans="2:11" ht="15" customHeight="1">
      <c r="B18" s="255"/>
      <c r="C18" s="256"/>
      <c r="D18" s="256"/>
      <c r="E18" s="257" t="s">
        <v>834</v>
      </c>
      <c r="F18" s="369" t="s">
        <v>835</v>
      </c>
      <c r="G18" s="369"/>
      <c r="H18" s="369"/>
      <c r="I18" s="369"/>
      <c r="J18" s="369"/>
      <c r="K18" s="252"/>
    </row>
    <row r="19" spans="2:11" ht="15" customHeight="1">
      <c r="B19" s="255"/>
      <c r="C19" s="256"/>
      <c r="D19" s="256"/>
      <c r="E19" s="257" t="s">
        <v>836</v>
      </c>
      <c r="F19" s="369" t="s">
        <v>837</v>
      </c>
      <c r="G19" s="369"/>
      <c r="H19" s="369"/>
      <c r="I19" s="369"/>
      <c r="J19" s="369"/>
      <c r="K19" s="252"/>
    </row>
    <row r="20" spans="2:11" ht="15" customHeight="1">
      <c r="B20" s="255"/>
      <c r="C20" s="256"/>
      <c r="D20" s="256"/>
      <c r="E20" s="257" t="s">
        <v>838</v>
      </c>
      <c r="F20" s="369" t="s">
        <v>839</v>
      </c>
      <c r="G20" s="369"/>
      <c r="H20" s="369"/>
      <c r="I20" s="369"/>
      <c r="J20" s="369"/>
      <c r="K20" s="252"/>
    </row>
    <row r="21" spans="2:11" ht="15" customHeight="1">
      <c r="B21" s="255"/>
      <c r="C21" s="256"/>
      <c r="D21" s="256"/>
      <c r="E21" s="257" t="s">
        <v>840</v>
      </c>
      <c r="F21" s="369" t="s">
        <v>841</v>
      </c>
      <c r="G21" s="369"/>
      <c r="H21" s="369"/>
      <c r="I21" s="369"/>
      <c r="J21" s="369"/>
      <c r="K21" s="252"/>
    </row>
    <row r="22" spans="2:11" ht="12.75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2"/>
    </row>
    <row r="23" spans="2:11" ht="15" customHeight="1">
      <c r="B23" s="255"/>
      <c r="C23" s="369" t="s">
        <v>842</v>
      </c>
      <c r="D23" s="369"/>
      <c r="E23" s="369"/>
      <c r="F23" s="369"/>
      <c r="G23" s="369"/>
      <c r="H23" s="369"/>
      <c r="I23" s="369"/>
      <c r="J23" s="369"/>
      <c r="K23" s="252"/>
    </row>
    <row r="24" spans="2:11" ht="15" customHeight="1">
      <c r="B24" s="255"/>
      <c r="C24" s="369" t="s">
        <v>843</v>
      </c>
      <c r="D24" s="369"/>
      <c r="E24" s="369"/>
      <c r="F24" s="369"/>
      <c r="G24" s="369"/>
      <c r="H24" s="369"/>
      <c r="I24" s="369"/>
      <c r="J24" s="369"/>
      <c r="K24" s="252"/>
    </row>
    <row r="25" spans="2:11" ht="15" customHeight="1">
      <c r="B25" s="255"/>
      <c r="C25" s="254"/>
      <c r="D25" s="369" t="s">
        <v>844</v>
      </c>
      <c r="E25" s="369"/>
      <c r="F25" s="369"/>
      <c r="G25" s="369"/>
      <c r="H25" s="369"/>
      <c r="I25" s="369"/>
      <c r="J25" s="369"/>
      <c r="K25" s="252"/>
    </row>
    <row r="26" spans="2:11" ht="15" customHeight="1">
      <c r="B26" s="255"/>
      <c r="C26" s="256"/>
      <c r="D26" s="369" t="s">
        <v>845</v>
      </c>
      <c r="E26" s="369"/>
      <c r="F26" s="369"/>
      <c r="G26" s="369"/>
      <c r="H26" s="369"/>
      <c r="I26" s="369"/>
      <c r="J26" s="369"/>
      <c r="K26" s="252"/>
    </row>
    <row r="27" spans="2:11" ht="12.7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2"/>
    </row>
    <row r="28" spans="2:11" ht="15" customHeight="1">
      <c r="B28" s="255"/>
      <c r="C28" s="256"/>
      <c r="D28" s="369" t="s">
        <v>846</v>
      </c>
      <c r="E28" s="369"/>
      <c r="F28" s="369"/>
      <c r="G28" s="369"/>
      <c r="H28" s="369"/>
      <c r="I28" s="369"/>
      <c r="J28" s="369"/>
      <c r="K28" s="252"/>
    </row>
    <row r="29" spans="2:11" ht="15" customHeight="1">
      <c r="B29" s="255"/>
      <c r="C29" s="256"/>
      <c r="D29" s="369" t="s">
        <v>847</v>
      </c>
      <c r="E29" s="369"/>
      <c r="F29" s="369"/>
      <c r="G29" s="369"/>
      <c r="H29" s="369"/>
      <c r="I29" s="369"/>
      <c r="J29" s="369"/>
      <c r="K29" s="252"/>
    </row>
    <row r="30" spans="2:11" ht="12.75" customHeight="1">
      <c r="B30" s="255"/>
      <c r="C30" s="256"/>
      <c r="D30" s="256"/>
      <c r="E30" s="256"/>
      <c r="F30" s="256"/>
      <c r="G30" s="256"/>
      <c r="H30" s="256"/>
      <c r="I30" s="256"/>
      <c r="J30" s="256"/>
      <c r="K30" s="252"/>
    </row>
    <row r="31" spans="2:11" ht="15" customHeight="1">
      <c r="B31" s="255"/>
      <c r="C31" s="256"/>
      <c r="D31" s="369" t="s">
        <v>848</v>
      </c>
      <c r="E31" s="369"/>
      <c r="F31" s="369"/>
      <c r="G31" s="369"/>
      <c r="H31" s="369"/>
      <c r="I31" s="369"/>
      <c r="J31" s="369"/>
      <c r="K31" s="252"/>
    </row>
    <row r="32" spans="2:11" ht="15" customHeight="1">
      <c r="B32" s="255"/>
      <c r="C32" s="256"/>
      <c r="D32" s="369" t="s">
        <v>849</v>
      </c>
      <c r="E32" s="369"/>
      <c r="F32" s="369"/>
      <c r="G32" s="369"/>
      <c r="H32" s="369"/>
      <c r="I32" s="369"/>
      <c r="J32" s="369"/>
      <c r="K32" s="252"/>
    </row>
    <row r="33" spans="2:11" ht="15" customHeight="1">
      <c r="B33" s="255"/>
      <c r="C33" s="256"/>
      <c r="D33" s="369" t="s">
        <v>850</v>
      </c>
      <c r="E33" s="369"/>
      <c r="F33" s="369"/>
      <c r="G33" s="369"/>
      <c r="H33" s="369"/>
      <c r="I33" s="369"/>
      <c r="J33" s="369"/>
      <c r="K33" s="252"/>
    </row>
    <row r="34" spans="2:11" ht="15" customHeight="1">
      <c r="B34" s="255"/>
      <c r="C34" s="256"/>
      <c r="D34" s="254"/>
      <c r="E34" s="258" t="s">
        <v>106</v>
      </c>
      <c r="F34" s="254"/>
      <c r="G34" s="369" t="s">
        <v>851</v>
      </c>
      <c r="H34" s="369"/>
      <c r="I34" s="369"/>
      <c r="J34" s="369"/>
      <c r="K34" s="252"/>
    </row>
    <row r="35" spans="2:11" ht="30.75" customHeight="1">
      <c r="B35" s="255"/>
      <c r="C35" s="256"/>
      <c r="D35" s="254"/>
      <c r="E35" s="258" t="s">
        <v>852</v>
      </c>
      <c r="F35" s="254"/>
      <c r="G35" s="369" t="s">
        <v>853</v>
      </c>
      <c r="H35" s="369"/>
      <c r="I35" s="369"/>
      <c r="J35" s="369"/>
      <c r="K35" s="252"/>
    </row>
    <row r="36" spans="2:11" ht="15" customHeight="1">
      <c r="B36" s="255"/>
      <c r="C36" s="256"/>
      <c r="D36" s="254"/>
      <c r="E36" s="258" t="s">
        <v>57</v>
      </c>
      <c r="F36" s="254"/>
      <c r="G36" s="369" t="s">
        <v>854</v>
      </c>
      <c r="H36" s="369"/>
      <c r="I36" s="369"/>
      <c r="J36" s="369"/>
      <c r="K36" s="252"/>
    </row>
    <row r="37" spans="2:11" ht="15" customHeight="1">
      <c r="B37" s="255"/>
      <c r="C37" s="256"/>
      <c r="D37" s="254"/>
      <c r="E37" s="258" t="s">
        <v>107</v>
      </c>
      <c r="F37" s="254"/>
      <c r="G37" s="369" t="s">
        <v>855</v>
      </c>
      <c r="H37" s="369"/>
      <c r="I37" s="369"/>
      <c r="J37" s="369"/>
      <c r="K37" s="252"/>
    </row>
    <row r="38" spans="2:11" ht="15" customHeight="1">
      <c r="B38" s="255"/>
      <c r="C38" s="256"/>
      <c r="D38" s="254"/>
      <c r="E38" s="258" t="s">
        <v>108</v>
      </c>
      <c r="F38" s="254"/>
      <c r="G38" s="369" t="s">
        <v>856</v>
      </c>
      <c r="H38" s="369"/>
      <c r="I38" s="369"/>
      <c r="J38" s="369"/>
      <c r="K38" s="252"/>
    </row>
    <row r="39" spans="2:11" ht="15" customHeight="1">
      <c r="B39" s="255"/>
      <c r="C39" s="256"/>
      <c r="D39" s="254"/>
      <c r="E39" s="258" t="s">
        <v>109</v>
      </c>
      <c r="F39" s="254"/>
      <c r="G39" s="369" t="s">
        <v>857</v>
      </c>
      <c r="H39" s="369"/>
      <c r="I39" s="369"/>
      <c r="J39" s="369"/>
      <c r="K39" s="252"/>
    </row>
    <row r="40" spans="2:11" ht="15" customHeight="1">
      <c r="B40" s="255"/>
      <c r="C40" s="256"/>
      <c r="D40" s="254"/>
      <c r="E40" s="258" t="s">
        <v>858</v>
      </c>
      <c r="F40" s="254"/>
      <c r="G40" s="369" t="s">
        <v>859</v>
      </c>
      <c r="H40" s="369"/>
      <c r="I40" s="369"/>
      <c r="J40" s="369"/>
      <c r="K40" s="252"/>
    </row>
    <row r="41" spans="2:11" ht="15" customHeight="1">
      <c r="B41" s="255"/>
      <c r="C41" s="256"/>
      <c r="D41" s="254"/>
      <c r="E41" s="258"/>
      <c r="F41" s="254"/>
      <c r="G41" s="369" t="s">
        <v>860</v>
      </c>
      <c r="H41" s="369"/>
      <c r="I41" s="369"/>
      <c r="J41" s="369"/>
      <c r="K41" s="252"/>
    </row>
    <row r="42" spans="2:11" ht="15" customHeight="1">
      <c r="B42" s="255"/>
      <c r="C42" s="256"/>
      <c r="D42" s="254"/>
      <c r="E42" s="258" t="s">
        <v>861</v>
      </c>
      <c r="F42" s="254"/>
      <c r="G42" s="369" t="s">
        <v>862</v>
      </c>
      <c r="H42" s="369"/>
      <c r="I42" s="369"/>
      <c r="J42" s="369"/>
      <c r="K42" s="252"/>
    </row>
    <row r="43" spans="2:11" ht="15" customHeight="1">
      <c r="B43" s="255"/>
      <c r="C43" s="256"/>
      <c r="D43" s="254"/>
      <c r="E43" s="258" t="s">
        <v>111</v>
      </c>
      <c r="F43" s="254"/>
      <c r="G43" s="369" t="s">
        <v>863</v>
      </c>
      <c r="H43" s="369"/>
      <c r="I43" s="369"/>
      <c r="J43" s="369"/>
      <c r="K43" s="252"/>
    </row>
    <row r="44" spans="2:11" ht="12.75" customHeight="1">
      <c r="B44" s="255"/>
      <c r="C44" s="256"/>
      <c r="D44" s="254"/>
      <c r="E44" s="254"/>
      <c r="F44" s="254"/>
      <c r="G44" s="254"/>
      <c r="H44" s="254"/>
      <c r="I44" s="254"/>
      <c r="J44" s="254"/>
      <c r="K44" s="252"/>
    </row>
    <row r="45" spans="2:11" ht="15" customHeight="1">
      <c r="B45" s="255"/>
      <c r="C45" s="256"/>
      <c r="D45" s="369" t="s">
        <v>864</v>
      </c>
      <c r="E45" s="369"/>
      <c r="F45" s="369"/>
      <c r="G45" s="369"/>
      <c r="H45" s="369"/>
      <c r="I45" s="369"/>
      <c r="J45" s="369"/>
      <c r="K45" s="252"/>
    </row>
    <row r="46" spans="2:11" ht="15" customHeight="1">
      <c r="B46" s="255"/>
      <c r="C46" s="256"/>
      <c r="D46" s="256"/>
      <c r="E46" s="369" t="s">
        <v>865</v>
      </c>
      <c r="F46" s="369"/>
      <c r="G46" s="369"/>
      <c r="H46" s="369"/>
      <c r="I46" s="369"/>
      <c r="J46" s="369"/>
      <c r="K46" s="252"/>
    </row>
    <row r="47" spans="2:11" ht="15" customHeight="1">
      <c r="B47" s="255"/>
      <c r="C47" s="256"/>
      <c r="D47" s="256"/>
      <c r="E47" s="369" t="s">
        <v>866</v>
      </c>
      <c r="F47" s="369"/>
      <c r="G47" s="369"/>
      <c r="H47" s="369"/>
      <c r="I47" s="369"/>
      <c r="J47" s="369"/>
      <c r="K47" s="252"/>
    </row>
    <row r="48" spans="2:11" ht="15" customHeight="1">
      <c r="B48" s="255"/>
      <c r="C48" s="256"/>
      <c r="D48" s="256"/>
      <c r="E48" s="369" t="s">
        <v>867</v>
      </c>
      <c r="F48" s="369"/>
      <c r="G48" s="369"/>
      <c r="H48" s="369"/>
      <c r="I48" s="369"/>
      <c r="J48" s="369"/>
      <c r="K48" s="252"/>
    </row>
    <row r="49" spans="2:11" ht="15" customHeight="1">
      <c r="B49" s="255"/>
      <c r="C49" s="256"/>
      <c r="D49" s="369" t="s">
        <v>868</v>
      </c>
      <c r="E49" s="369"/>
      <c r="F49" s="369"/>
      <c r="G49" s="369"/>
      <c r="H49" s="369"/>
      <c r="I49" s="369"/>
      <c r="J49" s="369"/>
      <c r="K49" s="252"/>
    </row>
    <row r="50" spans="2:11" ht="25.5" customHeight="1">
      <c r="B50" s="251"/>
      <c r="C50" s="368" t="s">
        <v>869</v>
      </c>
      <c r="D50" s="368"/>
      <c r="E50" s="368"/>
      <c r="F50" s="368"/>
      <c r="G50" s="368"/>
      <c r="H50" s="368"/>
      <c r="I50" s="368"/>
      <c r="J50" s="368"/>
      <c r="K50" s="252"/>
    </row>
    <row r="51" spans="2:11" ht="5.25" customHeight="1">
      <c r="B51" s="251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1"/>
      <c r="C52" s="369" t="s">
        <v>870</v>
      </c>
      <c r="D52" s="369"/>
      <c r="E52" s="369"/>
      <c r="F52" s="369"/>
      <c r="G52" s="369"/>
      <c r="H52" s="369"/>
      <c r="I52" s="369"/>
      <c r="J52" s="369"/>
      <c r="K52" s="252"/>
    </row>
    <row r="53" spans="2:11" ht="15" customHeight="1">
      <c r="B53" s="251"/>
      <c r="C53" s="369" t="s">
        <v>871</v>
      </c>
      <c r="D53" s="369"/>
      <c r="E53" s="369"/>
      <c r="F53" s="369"/>
      <c r="G53" s="369"/>
      <c r="H53" s="369"/>
      <c r="I53" s="369"/>
      <c r="J53" s="369"/>
      <c r="K53" s="252"/>
    </row>
    <row r="54" spans="2:11" ht="12.75" customHeight="1">
      <c r="B54" s="251"/>
      <c r="C54" s="254"/>
      <c r="D54" s="254"/>
      <c r="E54" s="254"/>
      <c r="F54" s="254"/>
      <c r="G54" s="254"/>
      <c r="H54" s="254"/>
      <c r="I54" s="254"/>
      <c r="J54" s="254"/>
      <c r="K54" s="252"/>
    </row>
    <row r="55" spans="2:11" ht="15" customHeight="1">
      <c r="B55" s="251"/>
      <c r="C55" s="369" t="s">
        <v>872</v>
      </c>
      <c r="D55" s="369"/>
      <c r="E55" s="369"/>
      <c r="F55" s="369"/>
      <c r="G55" s="369"/>
      <c r="H55" s="369"/>
      <c r="I55" s="369"/>
      <c r="J55" s="369"/>
      <c r="K55" s="252"/>
    </row>
    <row r="56" spans="2:11" ht="15" customHeight="1">
      <c r="B56" s="251"/>
      <c r="C56" s="256"/>
      <c r="D56" s="369" t="s">
        <v>873</v>
      </c>
      <c r="E56" s="369"/>
      <c r="F56" s="369"/>
      <c r="G56" s="369"/>
      <c r="H56" s="369"/>
      <c r="I56" s="369"/>
      <c r="J56" s="369"/>
      <c r="K56" s="252"/>
    </row>
    <row r="57" spans="2:11" ht="15" customHeight="1">
      <c r="B57" s="251"/>
      <c r="C57" s="256"/>
      <c r="D57" s="369" t="s">
        <v>874</v>
      </c>
      <c r="E57" s="369"/>
      <c r="F57" s="369"/>
      <c r="G57" s="369"/>
      <c r="H57" s="369"/>
      <c r="I57" s="369"/>
      <c r="J57" s="369"/>
      <c r="K57" s="252"/>
    </row>
    <row r="58" spans="2:11" ht="15" customHeight="1">
      <c r="B58" s="251"/>
      <c r="C58" s="256"/>
      <c r="D58" s="369" t="s">
        <v>875</v>
      </c>
      <c r="E58" s="369"/>
      <c r="F58" s="369"/>
      <c r="G58" s="369"/>
      <c r="H58" s="369"/>
      <c r="I58" s="369"/>
      <c r="J58" s="369"/>
      <c r="K58" s="252"/>
    </row>
    <row r="59" spans="2:11" ht="15" customHeight="1">
      <c r="B59" s="251"/>
      <c r="C59" s="256"/>
      <c r="D59" s="369" t="s">
        <v>876</v>
      </c>
      <c r="E59" s="369"/>
      <c r="F59" s="369"/>
      <c r="G59" s="369"/>
      <c r="H59" s="369"/>
      <c r="I59" s="369"/>
      <c r="J59" s="369"/>
      <c r="K59" s="252"/>
    </row>
    <row r="60" spans="2:11" ht="15" customHeight="1">
      <c r="B60" s="251"/>
      <c r="C60" s="256"/>
      <c r="D60" s="370" t="s">
        <v>877</v>
      </c>
      <c r="E60" s="370"/>
      <c r="F60" s="370"/>
      <c r="G60" s="370"/>
      <c r="H60" s="370"/>
      <c r="I60" s="370"/>
      <c r="J60" s="370"/>
      <c r="K60" s="252"/>
    </row>
    <row r="61" spans="2:11" ht="15" customHeight="1">
      <c r="B61" s="251"/>
      <c r="C61" s="256"/>
      <c r="D61" s="369" t="s">
        <v>878</v>
      </c>
      <c r="E61" s="369"/>
      <c r="F61" s="369"/>
      <c r="G61" s="369"/>
      <c r="H61" s="369"/>
      <c r="I61" s="369"/>
      <c r="J61" s="369"/>
      <c r="K61" s="252"/>
    </row>
    <row r="62" spans="2:11" ht="12.75" customHeight="1">
      <c r="B62" s="251"/>
      <c r="C62" s="256"/>
      <c r="D62" s="256"/>
      <c r="E62" s="259"/>
      <c r="F62" s="256"/>
      <c r="G62" s="256"/>
      <c r="H62" s="256"/>
      <c r="I62" s="256"/>
      <c r="J62" s="256"/>
      <c r="K62" s="252"/>
    </row>
    <row r="63" spans="2:11" ht="15" customHeight="1">
      <c r="B63" s="251"/>
      <c r="C63" s="256"/>
      <c r="D63" s="369" t="s">
        <v>879</v>
      </c>
      <c r="E63" s="369"/>
      <c r="F63" s="369"/>
      <c r="G63" s="369"/>
      <c r="H63" s="369"/>
      <c r="I63" s="369"/>
      <c r="J63" s="369"/>
      <c r="K63" s="252"/>
    </row>
    <row r="64" spans="2:11" ht="15" customHeight="1">
      <c r="B64" s="251"/>
      <c r="C64" s="256"/>
      <c r="D64" s="370" t="s">
        <v>880</v>
      </c>
      <c r="E64" s="370"/>
      <c r="F64" s="370"/>
      <c r="G64" s="370"/>
      <c r="H64" s="370"/>
      <c r="I64" s="370"/>
      <c r="J64" s="370"/>
      <c r="K64" s="252"/>
    </row>
    <row r="65" spans="2:11" ht="15" customHeight="1">
      <c r="B65" s="251"/>
      <c r="C65" s="256"/>
      <c r="D65" s="369" t="s">
        <v>881</v>
      </c>
      <c r="E65" s="369"/>
      <c r="F65" s="369"/>
      <c r="G65" s="369"/>
      <c r="H65" s="369"/>
      <c r="I65" s="369"/>
      <c r="J65" s="369"/>
      <c r="K65" s="252"/>
    </row>
    <row r="66" spans="2:11" ht="15" customHeight="1">
      <c r="B66" s="251"/>
      <c r="C66" s="256"/>
      <c r="D66" s="369" t="s">
        <v>882</v>
      </c>
      <c r="E66" s="369"/>
      <c r="F66" s="369"/>
      <c r="G66" s="369"/>
      <c r="H66" s="369"/>
      <c r="I66" s="369"/>
      <c r="J66" s="369"/>
      <c r="K66" s="252"/>
    </row>
    <row r="67" spans="2:11" ht="15" customHeight="1">
      <c r="B67" s="251"/>
      <c r="C67" s="256"/>
      <c r="D67" s="369" t="s">
        <v>883</v>
      </c>
      <c r="E67" s="369"/>
      <c r="F67" s="369"/>
      <c r="G67" s="369"/>
      <c r="H67" s="369"/>
      <c r="I67" s="369"/>
      <c r="J67" s="369"/>
      <c r="K67" s="252"/>
    </row>
    <row r="68" spans="2:11" ht="15" customHeight="1">
      <c r="B68" s="251"/>
      <c r="C68" s="256"/>
      <c r="D68" s="369" t="s">
        <v>884</v>
      </c>
      <c r="E68" s="369"/>
      <c r="F68" s="369"/>
      <c r="G68" s="369"/>
      <c r="H68" s="369"/>
      <c r="I68" s="369"/>
      <c r="J68" s="369"/>
      <c r="K68" s="252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371" t="s">
        <v>820</v>
      </c>
      <c r="D73" s="371"/>
      <c r="E73" s="371"/>
      <c r="F73" s="371"/>
      <c r="G73" s="371"/>
      <c r="H73" s="371"/>
      <c r="I73" s="371"/>
      <c r="J73" s="371"/>
      <c r="K73" s="269"/>
    </row>
    <row r="74" spans="2:11" ht="17.25" customHeight="1">
      <c r="B74" s="268"/>
      <c r="C74" s="270" t="s">
        <v>885</v>
      </c>
      <c r="D74" s="270"/>
      <c r="E74" s="270"/>
      <c r="F74" s="270" t="s">
        <v>886</v>
      </c>
      <c r="G74" s="271"/>
      <c r="H74" s="270" t="s">
        <v>107</v>
      </c>
      <c r="I74" s="270" t="s">
        <v>61</v>
      </c>
      <c r="J74" s="270" t="s">
        <v>887</v>
      </c>
      <c r="K74" s="269"/>
    </row>
    <row r="75" spans="2:11" ht="17.25" customHeight="1">
      <c r="B75" s="268"/>
      <c r="C75" s="272" t="s">
        <v>888</v>
      </c>
      <c r="D75" s="272"/>
      <c r="E75" s="272"/>
      <c r="F75" s="273" t="s">
        <v>889</v>
      </c>
      <c r="G75" s="274"/>
      <c r="H75" s="272"/>
      <c r="I75" s="272"/>
      <c r="J75" s="272" t="s">
        <v>890</v>
      </c>
      <c r="K75" s="269"/>
    </row>
    <row r="76" spans="2:11" ht="5.25" customHeight="1">
      <c r="B76" s="268"/>
      <c r="C76" s="275"/>
      <c r="D76" s="275"/>
      <c r="E76" s="275"/>
      <c r="F76" s="275"/>
      <c r="G76" s="276"/>
      <c r="H76" s="275"/>
      <c r="I76" s="275"/>
      <c r="J76" s="275"/>
      <c r="K76" s="269"/>
    </row>
    <row r="77" spans="2:11" ht="15" customHeight="1">
      <c r="B77" s="268"/>
      <c r="C77" s="258" t="s">
        <v>57</v>
      </c>
      <c r="D77" s="275"/>
      <c r="E77" s="275"/>
      <c r="F77" s="277" t="s">
        <v>891</v>
      </c>
      <c r="G77" s="276"/>
      <c r="H77" s="258" t="s">
        <v>892</v>
      </c>
      <c r="I77" s="258" t="s">
        <v>893</v>
      </c>
      <c r="J77" s="258">
        <v>20</v>
      </c>
      <c r="K77" s="269"/>
    </row>
    <row r="78" spans="2:11" ht="15" customHeight="1">
      <c r="B78" s="268"/>
      <c r="C78" s="258" t="s">
        <v>894</v>
      </c>
      <c r="D78" s="258"/>
      <c r="E78" s="258"/>
      <c r="F78" s="277" t="s">
        <v>891</v>
      </c>
      <c r="G78" s="276"/>
      <c r="H78" s="258" t="s">
        <v>895</v>
      </c>
      <c r="I78" s="258" t="s">
        <v>893</v>
      </c>
      <c r="J78" s="258">
        <v>120</v>
      </c>
      <c r="K78" s="269"/>
    </row>
    <row r="79" spans="2:11" ht="15" customHeight="1">
      <c r="B79" s="278"/>
      <c r="C79" s="258" t="s">
        <v>896</v>
      </c>
      <c r="D79" s="258"/>
      <c r="E79" s="258"/>
      <c r="F79" s="277" t="s">
        <v>897</v>
      </c>
      <c r="G79" s="276"/>
      <c r="H79" s="258" t="s">
        <v>898</v>
      </c>
      <c r="I79" s="258" t="s">
        <v>893</v>
      </c>
      <c r="J79" s="258">
        <v>50</v>
      </c>
      <c r="K79" s="269"/>
    </row>
    <row r="80" spans="2:11" ht="15" customHeight="1">
      <c r="B80" s="278"/>
      <c r="C80" s="258" t="s">
        <v>899</v>
      </c>
      <c r="D80" s="258"/>
      <c r="E80" s="258"/>
      <c r="F80" s="277" t="s">
        <v>891</v>
      </c>
      <c r="G80" s="276"/>
      <c r="H80" s="258" t="s">
        <v>900</v>
      </c>
      <c r="I80" s="258" t="s">
        <v>901</v>
      </c>
      <c r="J80" s="258"/>
      <c r="K80" s="269"/>
    </row>
    <row r="81" spans="2:11" ht="15" customHeight="1">
      <c r="B81" s="278"/>
      <c r="C81" s="279" t="s">
        <v>902</v>
      </c>
      <c r="D81" s="279"/>
      <c r="E81" s="279"/>
      <c r="F81" s="280" t="s">
        <v>897</v>
      </c>
      <c r="G81" s="279"/>
      <c r="H81" s="279" t="s">
        <v>903</v>
      </c>
      <c r="I81" s="279" t="s">
        <v>893</v>
      </c>
      <c r="J81" s="279">
        <v>15</v>
      </c>
      <c r="K81" s="269"/>
    </row>
    <row r="82" spans="2:11" ht="15" customHeight="1">
      <c r="B82" s="278"/>
      <c r="C82" s="279" t="s">
        <v>904</v>
      </c>
      <c r="D82" s="279"/>
      <c r="E82" s="279"/>
      <c r="F82" s="280" t="s">
        <v>897</v>
      </c>
      <c r="G82" s="279"/>
      <c r="H82" s="279" t="s">
        <v>905</v>
      </c>
      <c r="I82" s="279" t="s">
        <v>893</v>
      </c>
      <c r="J82" s="279">
        <v>15</v>
      </c>
      <c r="K82" s="269"/>
    </row>
    <row r="83" spans="2:11" ht="15" customHeight="1">
      <c r="B83" s="278"/>
      <c r="C83" s="279" t="s">
        <v>906</v>
      </c>
      <c r="D83" s="279"/>
      <c r="E83" s="279"/>
      <c r="F83" s="280" t="s">
        <v>897</v>
      </c>
      <c r="G83" s="279"/>
      <c r="H83" s="279" t="s">
        <v>907</v>
      </c>
      <c r="I83" s="279" t="s">
        <v>893</v>
      </c>
      <c r="J83" s="279">
        <v>20</v>
      </c>
      <c r="K83" s="269"/>
    </row>
    <row r="84" spans="2:11" ht="15" customHeight="1">
      <c r="B84" s="278"/>
      <c r="C84" s="279" t="s">
        <v>908</v>
      </c>
      <c r="D84" s="279"/>
      <c r="E84" s="279"/>
      <c r="F84" s="280" t="s">
        <v>897</v>
      </c>
      <c r="G84" s="279"/>
      <c r="H84" s="279" t="s">
        <v>909</v>
      </c>
      <c r="I84" s="279" t="s">
        <v>893</v>
      </c>
      <c r="J84" s="279">
        <v>20</v>
      </c>
      <c r="K84" s="269"/>
    </row>
    <row r="85" spans="2:11" ht="15" customHeight="1">
      <c r="B85" s="278"/>
      <c r="C85" s="258" t="s">
        <v>910</v>
      </c>
      <c r="D85" s="258"/>
      <c r="E85" s="258"/>
      <c r="F85" s="277" t="s">
        <v>897</v>
      </c>
      <c r="G85" s="276"/>
      <c r="H85" s="258" t="s">
        <v>911</v>
      </c>
      <c r="I85" s="258" t="s">
        <v>893</v>
      </c>
      <c r="J85" s="258">
        <v>50</v>
      </c>
      <c r="K85" s="269"/>
    </row>
    <row r="86" spans="2:11" ht="15" customHeight="1">
      <c r="B86" s="278"/>
      <c r="C86" s="258" t="s">
        <v>912</v>
      </c>
      <c r="D86" s="258"/>
      <c r="E86" s="258"/>
      <c r="F86" s="277" t="s">
        <v>897</v>
      </c>
      <c r="G86" s="276"/>
      <c r="H86" s="258" t="s">
        <v>913</v>
      </c>
      <c r="I86" s="258" t="s">
        <v>893</v>
      </c>
      <c r="J86" s="258">
        <v>20</v>
      </c>
      <c r="K86" s="269"/>
    </row>
    <row r="87" spans="2:11" ht="15" customHeight="1">
      <c r="B87" s="278"/>
      <c r="C87" s="258" t="s">
        <v>914</v>
      </c>
      <c r="D87" s="258"/>
      <c r="E87" s="258"/>
      <c r="F87" s="277" t="s">
        <v>897</v>
      </c>
      <c r="G87" s="276"/>
      <c r="H87" s="258" t="s">
        <v>915</v>
      </c>
      <c r="I87" s="258" t="s">
        <v>893</v>
      </c>
      <c r="J87" s="258">
        <v>20</v>
      </c>
      <c r="K87" s="269"/>
    </row>
    <row r="88" spans="2:11" ht="15" customHeight="1">
      <c r="B88" s="278"/>
      <c r="C88" s="258" t="s">
        <v>916</v>
      </c>
      <c r="D88" s="258"/>
      <c r="E88" s="258"/>
      <c r="F88" s="277" t="s">
        <v>897</v>
      </c>
      <c r="G88" s="276"/>
      <c r="H88" s="258" t="s">
        <v>917</v>
      </c>
      <c r="I88" s="258" t="s">
        <v>893</v>
      </c>
      <c r="J88" s="258">
        <v>50</v>
      </c>
      <c r="K88" s="269"/>
    </row>
    <row r="89" spans="2:11" ht="15" customHeight="1">
      <c r="B89" s="278"/>
      <c r="C89" s="258" t="s">
        <v>918</v>
      </c>
      <c r="D89" s="258"/>
      <c r="E89" s="258"/>
      <c r="F89" s="277" t="s">
        <v>897</v>
      </c>
      <c r="G89" s="276"/>
      <c r="H89" s="258" t="s">
        <v>918</v>
      </c>
      <c r="I89" s="258" t="s">
        <v>893</v>
      </c>
      <c r="J89" s="258">
        <v>50</v>
      </c>
      <c r="K89" s="269"/>
    </row>
    <row r="90" spans="2:11" ht="15" customHeight="1">
      <c r="B90" s="278"/>
      <c r="C90" s="258" t="s">
        <v>112</v>
      </c>
      <c r="D90" s="258"/>
      <c r="E90" s="258"/>
      <c r="F90" s="277" t="s">
        <v>897</v>
      </c>
      <c r="G90" s="276"/>
      <c r="H90" s="258" t="s">
        <v>919</v>
      </c>
      <c r="I90" s="258" t="s">
        <v>893</v>
      </c>
      <c r="J90" s="258">
        <v>255</v>
      </c>
      <c r="K90" s="269"/>
    </row>
    <row r="91" spans="2:11" ht="15" customHeight="1">
      <c r="B91" s="278"/>
      <c r="C91" s="258" t="s">
        <v>920</v>
      </c>
      <c r="D91" s="258"/>
      <c r="E91" s="258"/>
      <c r="F91" s="277" t="s">
        <v>891</v>
      </c>
      <c r="G91" s="276"/>
      <c r="H91" s="258" t="s">
        <v>921</v>
      </c>
      <c r="I91" s="258" t="s">
        <v>922</v>
      </c>
      <c r="J91" s="258"/>
      <c r="K91" s="269"/>
    </row>
    <row r="92" spans="2:11" ht="15" customHeight="1">
      <c r="B92" s="278"/>
      <c r="C92" s="258" t="s">
        <v>923</v>
      </c>
      <c r="D92" s="258"/>
      <c r="E92" s="258"/>
      <c r="F92" s="277" t="s">
        <v>891</v>
      </c>
      <c r="G92" s="276"/>
      <c r="H92" s="258" t="s">
        <v>924</v>
      </c>
      <c r="I92" s="258" t="s">
        <v>925</v>
      </c>
      <c r="J92" s="258"/>
      <c r="K92" s="269"/>
    </row>
    <row r="93" spans="2:11" ht="15" customHeight="1">
      <c r="B93" s="278"/>
      <c r="C93" s="258" t="s">
        <v>926</v>
      </c>
      <c r="D93" s="258"/>
      <c r="E93" s="258"/>
      <c r="F93" s="277" t="s">
        <v>891</v>
      </c>
      <c r="G93" s="276"/>
      <c r="H93" s="258" t="s">
        <v>926</v>
      </c>
      <c r="I93" s="258" t="s">
        <v>925</v>
      </c>
      <c r="J93" s="258"/>
      <c r="K93" s="269"/>
    </row>
    <row r="94" spans="2:11" ht="15" customHeight="1">
      <c r="B94" s="278"/>
      <c r="C94" s="258" t="s">
        <v>42</v>
      </c>
      <c r="D94" s="258"/>
      <c r="E94" s="258"/>
      <c r="F94" s="277" t="s">
        <v>891</v>
      </c>
      <c r="G94" s="276"/>
      <c r="H94" s="258" t="s">
        <v>927</v>
      </c>
      <c r="I94" s="258" t="s">
        <v>925</v>
      </c>
      <c r="J94" s="258"/>
      <c r="K94" s="269"/>
    </row>
    <row r="95" spans="2:11" ht="15" customHeight="1">
      <c r="B95" s="278"/>
      <c r="C95" s="258" t="s">
        <v>52</v>
      </c>
      <c r="D95" s="258"/>
      <c r="E95" s="258"/>
      <c r="F95" s="277" t="s">
        <v>891</v>
      </c>
      <c r="G95" s="276"/>
      <c r="H95" s="258" t="s">
        <v>928</v>
      </c>
      <c r="I95" s="258" t="s">
        <v>925</v>
      </c>
      <c r="J95" s="258"/>
      <c r="K95" s="269"/>
    </row>
    <row r="96" spans="2:11" ht="15" customHeight="1">
      <c r="B96" s="281"/>
      <c r="C96" s="282"/>
      <c r="D96" s="282"/>
      <c r="E96" s="282"/>
      <c r="F96" s="282"/>
      <c r="G96" s="282"/>
      <c r="H96" s="282"/>
      <c r="I96" s="282"/>
      <c r="J96" s="282"/>
      <c r="K96" s="283"/>
    </row>
    <row r="97" spans="2:11" ht="18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4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371" t="s">
        <v>929</v>
      </c>
      <c r="D100" s="371"/>
      <c r="E100" s="371"/>
      <c r="F100" s="371"/>
      <c r="G100" s="371"/>
      <c r="H100" s="371"/>
      <c r="I100" s="371"/>
      <c r="J100" s="371"/>
      <c r="K100" s="269"/>
    </row>
    <row r="101" spans="2:11" ht="17.25" customHeight="1">
      <c r="B101" s="268"/>
      <c r="C101" s="270" t="s">
        <v>885</v>
      </c>
      <c r="D101" s="270"/>
      <c r="E101" s="270"/>
      <c r="F101" s="270" t="s">
        <v>886</v>
      </c>
      <c r="G101" s="271"/>
      <c r="H101" s="270" t="s">
        <v>107</v>
      </c>
      <c r="I101" s="270" t="s">
        <v>61</v>
      </c>
      <c r="J101" s="270" t="s">
        <v>887</v>
      </c>
      <c r="K101" s="269"/>
    </row>
    <row r="102" spans="2:11" ht="17.25" customHeight="1">
      <c r="B102" s="268"/>
      <c r="C102" s="272" t="s">
        <v>888</v>
      </c>
      <c r="D102" s="272"/>
      <c r="E102" s="272"/>
      <c r="F102" s="273" t="s">
        <v>889</v>
      </c>
      <c r="G102" s="274"/>
      <c r="H102" s="272"/>
      <c r="I102" s="272"/>
      <c r="J102" s="272" t="s">
        <v>890</v>
      </c>
      <c r="K102" s="269"/>
    </row>
    <row r="103" spans="2:11" ht="5.25" customHeight="1">
      <c r="B103" s="268"/>
      <c r="C103" s="270"/>
      <c r="D103" s="270"/>
      <c r="E103" s="270"/>
      <c r="F103" s="270"/>
      <c r="G103" s="286"/>
      <c r="H103" s="270"/>
      <c r="I103" s="270"/>
      <c r="J103" s="270"/>
      <c r="K103" s="269"/>
    </row>
    <row r="104" spans="2:11" ht="15" customHeight="1">
      <c r="B104" s="268"/>
      <c r="C104" s="258" t="s">
        <v>57</v>
      </c>
      <c r="D104" s="275"/>
      <c r="E104" s="275"/>
      <c r="F104" s="277" t="s">
        <v>891</v>
      </c>
      <c r="G104" s="286"/>
      <c r="H104" s="258" t="s">
        <v>930</v>
      </c>
      <c r="I104" s="258" t="s">
        <v>893</v>
      </c>
      <c r="J104" s="258">
        <v>20</v>
      </c>
      <c r="K104" s="269"/>
    </row>
    <row r="105" spans="2:11" ht="15" customHeight="1">
      <c r="B105" s="268"/>
      <c r="C105" s="258" t="s">
        <v>894</v>
      </c>
      <c r="D105" s="258"/>
      <c r="E105" s="258"/>
      <c r="F105" s="277" t="s">
        <v>891</v>
      </c>
      <c r="G105" s="258"/>
      <c r="H105" s="258" t="s">
        <v>930</v>
      </c>
      <c r="I105" s="258" t="s">
        <v>893</v>
      </c>
      <c r="J105" s="258">
        <v>120</v>
      </c>
      <c r="K105" s="269"/>
    </row>
    <row r="106" spans="2:11" ht="15" customHeight="1">
      <c r="B106" s="278"/>
      <c r="C106" s="258" t="s">
        <v>896</v>
      </c>
      <c r="D106" s="258"/>
      <c r="E106" s="258"/>
      <c r="F106" s="277" t="s">
        <v>897</v>
      </c>
      <c r="G106" s="258"/>
      <c r="H106" s="258" t="s">
        <v>930</v>
      </c>
      <c r="I106" s="258" t="s">
        <v>893</v>
      </c>
      <c r="J106" s="258">
        <v>50</v>
      </c>
      <c r="K106" s="269"/>
    </row>
    <row r="107" spans="2:11" ht="15" customHeight="1">
      <c r="B107" s="278"/>
      <c r="C107" s="258" t="s">
        <v>899</v>
      </c>
      <c r="D107" s="258"/>
      <c r="E107" s="258"/>
      <c r="F107" s="277" t="s">
        <v>891</v>
      </c>
      <c r="G107" s="258"/>
      <c r="H107" s="258" t="s">
        <v>930</v>
      </c>
      <c r="I107" s="258" t="s">
        <v>901</v>
      </c>
      <c r="J107" s="258"/>
      <c r="K107" s="269"/>
    </row>
    <row r="108" spans="2:11" ht="15" customHeight="1">
      <c r="B108" s="278"/>
      <c r="C108" s="258" t="s">
        <v>910</v>
      </c>
      <c r="D108" s="258"/>
      <c r="E108" s="258"/>
      <c r="F108" s="277" t="s">
        <v>897</v>
      </c>
      <c r="G108" s="258"/>
      <c r="H108" s="258" t="s">
        <v>930</v>
      </c>
      <c r="I108" s="258" t="s">
        <v>893</v>
      </c>
      <c r="J108" s="258">
        <v>50</v>
      </c>
      <c r="K108" s="269"/>
    </row>
    <row r="109" spans="2:11" ht="15" customHeight="1">
      <c r="B109" s="278"/>
      <c r="C109" s="258" t="s">
        <v>918</v>
      </c>
      <c r="D109" s="258"/>
      <c r="E109" s="258"/>
      <c r="F109" s="277" t="s">
        <v>897</v>
      </c>
      <c r="G109" s="258"/>
      <c r="H109" s="258" t="s">
        <v>930</v>
      </c>
      <c r="I109" s="258" t="s">
        <v>893</v>
      </c>
      <c r="J109" s="258">
        <v>50</v>
      </c>
      <c r="K109" s="269"/>
    </row>
    <row r="110" spans="2:11" ht="15" customHeight="1">
      <c r="B110" s="278"/>
      <c r="C110" s="258" t="s">
        <v>916</v>
      </c>
      <c r="D110" s="258"/>
      <c r="E110" s="258"/>
      <c r="F110" s="277" t="s">
        <v>897</v>
      </c>
      <c r="G110" s="258"/>
      <c r="H110" s="258" t="s">
        <v>930</v>
      </c>
      <c r="I110" s="258" t="s">
        <v>893</v>
      </c>
      <c r="J110" s="258">
        <v>50</v>
      </c>
      <c r="K110" s="269"/>
    </row>
    <row r="111" spans="2:11" ht="15" customHeight="1">
      <c r="B111" s="278"/>
      <c r="C111" s="258" t="s">
        <v>57</v>
      </c>
      <c r="D111" s="258"/>
      <c r="E111" s="258"/>
      <c r="F111" s="277" t="s">
        <v>891</v>
      </c>
      <c r="G111" s="258"/>
      <c r="H111" s="258" t="s">
        <v>931</v>
      </c>
      <c r="I111" s="258" t="s">
        <v>893</v>
      </c>
      <c r="J111" s="258">
        <v>20</v>
      </c>
      <c r="K111" s="269"/>
    </row>
    <row r="112" spans="2:11" ht="15" customHeight="1">
      <c r="B112" s="278"/>
      <c r="C112" s="258" t="s">
        <v>932</v>
      </c>
      <c r="D112" s="258"/>
      <c r="E112" s="258"/>
      <c r="F112" s="277" t="s">
        <v>891</v>
      </c>
      <c r="G112" s="258"/>
      <c r="H112" s="258" t="s">
        <v>933</v>
      </c>
      <c r="I112" s="258" t="s">
        <v>893</v>
      </c>
      <c r="J112" s="258">
        <v>120</v>
      </c>
      <c r="K112" s="269"/>
    </row>
    <row r="113" spans="2:11" ht="15" customHeight="1">
      <c r="B113" s="278"/>
      <c r="C113" s="258" t="s">
        <v>42</v>
      </c>
      <c r="D113" s="258"/>
      <c r="E113" s="258"/>
      <c r="F113" s="277" t="s">
        <v>891</v>
      </c>
      <c r="G113" s="258"/>
      <c r="H113" s="258" t="s">
        <v>934</v>
      </c>
      <c r="I113" s="258" t="s">
        <v>925</v>
      </c>
      <c r="J113" s="258"/>
      <c r="K113" s="269"/>
    </row>
    <row r="114" spans="2:11" ht="15" customHeight="1">
      <c r="B114" s="278"/>
      <c r="C114" s="258" t="s">
        <v>52</v>
      </c>
      <c r="D114" s="258"/>
      <c r="E114" s="258"/>
      <c r="F114" s="277" t="s">
        <v>891</v>
      </c>
      <c r="G114" s="258"/>
      <c r="H114" s="258" t="s">
        <v>935</v>
      </c>
      <c r="I114" s="258" t="s">
        <v>925</v>
      </c>
      <c r="J114" s="258"/>
      <c r="K114" s="269"/>
    </row>
    <row r="115" spans="2:11" ht="15" customHeight="1">
      <c r="B115" s="278"/>
      <c r="C115" s="258" t="s">
        <v>61</v>
      </c>
      <c r="D115" s="258"/>
      <c r="E115" s="258"/>
      <c r="F115" s="277" t="s">
        <v>891</v>
      </c>
      <c r="G115" s="258"/>
      <c r="H115" s="258" t="s">
        <v>936</v>
      </c>
      <c r="I115" s="258" t="s">
        <v>937</v>
      </c>
      <c r="J115" s="258"/>
      <c r="K115" s="269"/>
    </row>
    <row r="116" spans="2:11" ht="15" customHeight="1">
      <c r="B116" s="281"/>
      <c r="C116" s="287"/>
      <c r="D116" s="287"/>
      <c r="E116" s="287"/>
      <c r="F116" s="287"/>
      <c r="G116" s="287"/>
      <c r="H116" s="287"/>
      <c r="I116" s="287"/>
      <c r="J116" s="287"/>
      <c r="K116" s="283"/>
    </row>
    <row r="117" spans="2:11" ht="18.75" customHeight="1">
      <c r="B117" s="288"/>
      <c r="C117" s="254"/>
      <c r="D117" s="254"/>
      <c r="E117" s="254"/>
      <c r="F117" s="289"/>
      <c r="G117" s="254"/>
      <c r="H117" s="254"/>
      <c r="I117" s="254"/>
      <c r="J117" s="254"/>
      <c r="K117" s="288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0"/>
      <c r="C119" s="291"/>
      <c r="D119" s="291"/>
      <c r="E119" s="291"/>
      <c r="F119" s="291"/>
      <c r="G119" s="291"/>
      <c r="H119" s="291"/>
      <c r="I119" s="291"/>
      <c r="J119" s="291"/>
      <c r="K119" s="292"/>
    </row>
    <row r="120" spans="2:11" ht="45" customHeight="1">
      <c r="B120" s="293"/>
      <c r="C120" s="367" t="s">
        <v>938</v>
      </c>
      <c r="D120" s="367"/>
      <c r="E120" s="367"/>
      <c r="F120" s="367"/>
      <c r="G120" s="367"/>
      <c r="H120" s="367"/>
      <c r="I120" s="367"/>
      <c r="J120" s="367"/>
      <c r="K120" s="294"/>
    </row>
    <row r="121" spans="2:11" ht="17.25" customHeight="1">
      <c r="B121" s="295"/>
      <c r="C121" s="270" t="s">
        <v>885</v>
      </c>
      <c r="D121" s="270"/>
      <c r="E121" s="270"/>
      <c r="F121" s="270" t="s">
        <v>886</v>
      </c>
      <c r="G121" s="271"/>
      <c r="H121" s="270" t="s">
        <v>107</v>
      </c>
      <c r="I121" s="270" t="s">
        <v>61</v>
      </c>
      <c r="J121" s="270" t="s">
        <v>887</v>
      </c>
      <c r="K121" s="296"/>
    </row>
    <row r="122" spans="2:11" ht="17.25" customHeight="1">
      <c r="B122" s="295"/>
      <c r="C122" s="272" t="s">
        <v>888</v>
      </c>
      <c r="D122" s="272"/>
      <c r="E122" s="272"/>
      <c r="F122" s="273" t="s">
        <v>889</v>
      </c>
      <c r="G122" s="274"/>
      <c r="H122" s="272"/>
      <c r="I122" s="272"/>
      <c r="J122" s="272" t="s">
        <v>890</v>
      </c>
      <c r="K122" s="296"/>
    </row>
    <row r="123" spans="2:11" ht="5.25" customHeight="1">
      <c r="B123" s="297"/>
      <c r="C123" s="275"/>
      <c r="D123" s="275"/>
      <c r="E123" s="275"/>
      <c r="F123" s="275"/>
      <c r="G123" s="258"/>
      <c r="H123" s="275"/>
      <c r="I123" s="275"/>
      <c r="J123" s="275"/>
      <c r="K123" s="298"/>
    </row>
    <row r="124" spans="2:11" ht="15" customHeight="1">
      <c r="B124" s="297"/>
      <c r="C124" s="258" t="s">
        <v>894</v>
      </c>
      <c r="D124" s="275"/>
      <c r="E124" s="275"/>
      <c r="F124" s="277" t="s">
        <v>891</v>
      </c>
      <c r="G124" s="258"/>
      <c r="H124" s="258" t="s">
        <v>930</v>
      </c>
      <c r="I124" s="258" t="s">
        <v>893</v>
      </c>
      <c r="J124" s="258">
        <v>120</v>
      </c>
      <c r="K124" s="299"/>
    </row>
    <row r="125" spans="2:11" ht="15" customHeight="1">
      <c r="B125" s="297"/>
      <c r="C125" s="258" t="s">
        <v>939</v>
      </c>
      <c r="D125" s="258"/>
      <c r="E125" s="258"/>
      <c r="F125" s="277" t="s">
        <v>891</v>
      </c>
      <c r="G125" s="258"/>
      <c r="H125" s="258" t="s">
        <v>940</v>
      </c>
      <c r="I125" s="258" t="s">
        <v>893</v>
      </c>
      <c r="J125" s="258" t="s">
        <v>941</v>
      </c>
      <c r="K125" s="299"/>
    </row>
    <row r="126" spans="2:11" ht="15" customHeight="1">
      <c r="B126" s="297"/>
      <c r="C126" s="258" t="s">
        <v>840</v>
      </c>
      <c r="D126" s="258"/>
      <c r="E126" s="258"/>
      <c r="F126" s="277" t="s">
        <v>891</v>
      </c>
      <c r="G126" s="258"/>
      <c r="H126" s="258" t="s">
        <v>942</v>
      </c>
      <c r="I126" s="258" t="s">
        <v>893</v>
      </c>
      <c r="J126" s="258" t="s">
        <v>941</v>
      </c>
      <c r="K126" s="299"/>
    </row>
    <row r="127" spans="2:11" ht="15" customHeight="1">
      <c r="B127" s="297"/>
      <c r="C127" s="258" t="s">
        <v>902</v>
      </c>
      <c r="D127" s="258"/>
      <c r="E127" s="258"/>
      <c r="F127" s="277" t="s">
        <v>897</v>
      </c>
      <c r="G127" s="258"/>
      <c r="H127" s="258" t="s">
        <v>903</v>
      </c>
      <c r="I127" s="258" t="s">
        <v>893</v>
      </c>
      <c r="J127" s="258">
        <v>15</v>
      </c>
      <c r="K127" s="299"/>
    </row>
    <row r="128" spans="2:11" ht="15" customHeight="1">
      <c r="B128" s="297"/>
      <c r="C128" s="279" t="s">
        <v>904</v>
      </c>
      <c r="D128" s="279"/>
      <c r="E128" s="279"/>
      <c r="F128" s="280" t="s">
        <v>897</v>
      </c>
      <c r="G128" s="279"/>
      <c r="H128" s="279" t="s">
        <v>905</v>
      </c>
      <c r="I128" s="279" t="s">
        <v>893</v>
      </c>
      <c r="J128" s="279">
        <v>15</v>
      </c>
      <c r="K128" s="299"/>
    </row>
    <row r="129" spans="2:11" ht="15" customHeight="1">
      <c r="B129" s="297"/>
      <c r="C129" s="279" t="s">
        <v>906</v>
      </c>
      <c r="D129" s="279"/>
      <c r="E129" s="279"/>
      <c r="F129" s="280" t="s">
        <v>897</v>
      </c>
      <c r="G129" s="279"/>
      <c r="H129" s="279" t="s">
        <v>907</v>
      </c>
      <c r="I129" s="279" t="s">
        <v>893</v>
      </c>
      <c r="J129" s="279">
        <v>20</v>
      </c>
      <c r="K129" s="299"/>
    </row>
    <row r="130" spans="2:11" ht="15" customHeight="1">
      <c r="B130" s="297"/>
      <c r="C130" s="279" t="s">
        <v>908</v>
      </c>
      <c r="D130" s="279"/>
      <c r="E130" s="279"/>
      <c r="F130" s="280" t="s">
        <v>897</v>
      </c>
      <c r="G130" s="279"/>
      <c r="H130" s="279" t="s">
        <v>909</v>
      </c>
      <c r="I130" s="279" t="s">
        <v>893</v>
      </c>
      <c r="J130" s="279">
        <v>20</v>
      </c>
      <c r="K130" s="299"/>
    </row>
    <row r="131" spans="2:11" ht="15" customHeight="1">
      <c r="B131" s="297"/>
      <c r="C131" s="258" t="s">
        <v>896</v>
      </c>
      <c r="D131" s="258"/>
      <c r="E131" s="258"/>
      <c r="F131" s="277" t="s">
        <v>897</v>
      </c>
      <c r="G131" s="258"/>
      <c r="H131" s="258" t="s">
        <v>930</v>
      </c>
      <c r="I131" s="258" t="s">
        <v>893</v>
      </c>
      <c r="J131" s="258">
        <v>50</v>
      </c>
      <c r="K131" s="299"/>
    </row>
    <row r="132" spans="2:11" ht="15" customHeight="1">
      <c r="B132" s="297"/>
      <c r="C132" s="258" t="s">
        <v>910</v>
      </c>
      <c r="D132" s="258"/>
      <c r="E132" s="258"/>
      <c r="F132" s="277" t="s">
        <v>897</v>
      </c>
      <c r="G132" s="258"/>
      <c r="H132" s="258" t="s">
        <v>930</v>
      </c>
      <c r="I132" s="258" t="s">
        <v>893</v>
      </c>
      <c r="J132" s="258">
        <v>50</v>
      </c>
      <c r="K132" s="299"/>
    </row>
    <row r="133" spans="2:11" ht="15" customHeight="1">
      <c r="B133" s="297"/>
      <c r="C133" s="258" t="s">
        <v>916</v>
      </c>
      <c r="D133" s="258"/>
      <c r="E133" s="258"/>
      <c r="F133" s="277" t="s">
        <v>897</v>
      </c>
      <c r="G133" s="258"/>
      <c r="H133" s="258" t="s">
        <v>930</v>
      </c>
      <c r="I133" s="258" t="s">
        <v>893</v>
      </c>
      <c r="J133" s="258">
        <v>50</v>
      </c>
      <c r="K133" s="299"/>
    </row>
    <row r="134" spans="2:11" ht="15" customHeight="1">
      <c r="B134" s="297"/>
      <c r="C134" s="258" t="s">
        <v>918</v>
      </c>
      <c r="D134" s="258"/>
      <c r="E134" s="258"/>
      <c r="F134" s="277" t="s">
        <v>897</v>
      </c>
      <c r="G134" s="258"/>
      <c r="H134" s="258" t="s">
        <v>930</v>
      </c>
      <c r="I134" s="258" t="s">
        <v>893</v>
      </c>
      <c r="J134" s="258">
        <v>50</v>
      </c>
      <c r="K134" s="299"/>
    </row>
    <row r="135" spans="2:11" ht="15" customHeight="1">
      <c r="B135" s="297"/>
      <c r="C135" s="258" t="s">
        <v>112</v>
      </c>
      <c r="D135" s="258"/>
      <c r="E135" s="258"/>
      <c r="F135" s="277" t="s">
        <v>897</v>
      </c>
      <c r="G135" s="258"/>
      <c r="H135" s="258" t="s">
        <v>943</v>
      </c>
      <c r="I135" s="258" t="s">
        <v>893</v>
      </c>
      <c r="J135" s="258">
        <v>255</v>
      </c>
      <c r="K135" s="299"/>
    </row>
    <row r="136" spans="2:11" ht="15" customHeight="1">
      <c r="B136" s="297"/>
      <c r="C136" s="258" t="s">
        <v>920</v>
      </c>
      <c r="D136" s="258"/>
      <c r="E136" s="258"/>
      <c r="F136" s="277" t="s">
        <v>891</v>
      </c>
      <c r="G136" s="258"/>
      <c r="H136" s="258" t="s">
        <v>944</v>
      </c>
      <c r="I136" s="258" t="s">
        <v>922</v>
      </c>
      <c r="J136" s="258"/>
      <c r="K136" s="299"/>
    </row>
    <row r="137" spans="2:11" ht="15" customHeight="1">
      <c r="B137" s="297"/>
      <c r="C137" s="258" t="s">
        <v>923</v>
      </c>
      <c r="D137" s="258"/>
      <c r="E137" s="258"/>
      <c r="F137" s="277" t="s">
        <v>891</v>
      </c>
      <c r="G137" s="258"/>
      <c r="H137" s="258" t="s">
        <v>945</v>
      </c>
      <c r="I137" s="258" t="s">
        <v>925</v>
      </c>
      <c r="J137" s="258"/>
      <c r="K137" s="299"/>
    </row>
    <row r="138" spans="2:11" ht="15" customHeight="1">
      <c r="B138" s="297"/>
      <c r="C138" s="258" t="s">
        <v>926</v>
      </c>
      <c r="D138" s="258"/>
      <c r="E138" s="258"/>
      <c r="F138" s="277" t="s">
        <v>891</v>
      </c>
      <c r="G138" s="258"/>
      <c r="H138" s="258" t="s">
        <v>926</v>
      </c>
      <c r="I138" s="258" t="s">
        <v>925</v>
      </c>
      <c r="J138" s="258"/>
      <c r="K138" s="299"/>
    </row>
    <row r="139" spans="2:11" ht="15" customHeight="1">
      <c r="B139" s="297"/>
      <c r="C139" s="258" t="s">
        <v>42</v>
      </c>
      <c r="D139" s="258"/>
      <c r="E139" s="258"/>
      <c r="F139" s="277" t="s">
        <v>891</v>
      </c>
      <c r="G139" s="258"/>
      <c r="H139" s="258" t="s">
        <v>946</v>
      </c>
      <c r="I139" s="258" t="s">
        <v>925</v>
      </c>
      <c r="J139" s="258"/>
      <c r="K139" s="299"/>
    </row>
    <row r="140" spans="2:11" ht="15" customHeight="1">
      <c r="B140" s="297"/>
      <c r="C140" s="258" t="s">
        <v>947</v>
      </c>
      <c r="D140" s="258"/>
      <c r="E140" s="258"/>
      <c r="F140" s="277" t="s">
        <v>891</v>
      </c>
      <c r="G140" s="258"/>
      <c r="H140" s="258" t="s">
        <v>948</v>
      </c>
      <c r="I140" s="258" t="s">
        <v>925</v>
      </c>
      <c r="J140" s="258"/>
      <c r="K140" s="299"/>
    </row>
    <row r="141" spans="2:11" ht="15" customHeight="1">
      <c r="B141" s="300"/>
      <c r="C141" s="301"/>
      <c r="D141" s="301"/>
      <c r="E141" s="301"/>
      <c r="F141" s="301"/>
      <c r="G141" s="301"/>
      <c r="H141" s="301"/>
      <c r="I141" s="301"/>
      <c r="J141" s="301"/>
      <c r="K141" s="302"/>
    </row>
    <row r="142" spans="2:11" ht="18.75" customHeight="1">
      <c r="B142" s="254"/>
      <c r="C142" s="254"/>
      <c r="D142" s="254"/>
      <c r="E142" s="254"/>
      <c r="F142" s="289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371" t="s">
        <v>949</v>
      </c>
      <c r="D145" s="371"/>
      <c r="E145" s="371"/>
      <c r="F145" s="371"/>
      <c r="G145" s="371"/>
      <c r="H145" s="371"/>
      <c r="I145" s="371"/>
      <c r="J145" s="371"/>
      <c r="K145" s="269"/>
    </row>
    <row r="146" spans="2:11" ht="17.25" customHeight="1">
      <c r="B146" s="268"/>
      <c r="C146" s="270" t="s">
        <v>885</v>
      </c>
      <c r="D146" s="270"/>
      <c r="E146" s="270"/>
      <c r="F146" s="270" t="s">
        <v>886</v>
      </c>
      <c r="G146" s="271"/>
      <c r="H146" s="270" t="s">
        <v>107</v>
      </c>
      <c r="I146" s="270" t="s">
        <v>61</v>
      </c>
      <c r="J146" s="270" t="s">
        <v>887</v>
      </c>
      <c r="K146" s="269"/>
    </row>
    <row r="147" spans="2:11" ht="17.25" customHeight="1">
      <c r="B147" s="268"/>
      <c r="C147" s="272" t="s">
        <v>888</v>
      </c>
      <c r="D147" s="272"/>
      <c r="E147" s="272"/>
      <c r="F147" s="273" t="s">
        <v>889</v>
      </c>
      <c r="G147" s="274"/>
      <c r="H147" s="272"/>
      <c r="I147" s="272"/>
      <c r="J147" s="272" t="s">
        <v>890</v>
      </c>
      <c r="K147" s="269"/>
    </row>
    <row r="148" spans="2:11" ht="5.25" customHeight="1">
      <c r="B148" s="278"/>
      <c r="C148" s="275"/>
      <c r="D148" s="275"/>
      <c r="E148" s="275"/>
      <c r="F148" s="275"/>
      <c r="G148" s="276"/>
      <c r="H148" s="275"/>
      <c r="I148" s="275"/>
      <c r="J148" s="275"/>
      <c r="K148" s="299"/>
    </row>
    <row r="149" spans="2:11" ht="15" customHeight="1">
      <c r="B149" s="278"/>
      <c r="C149" s="303" t="s">
        <v>894</v>
      </c>
      <c r="D149" s="258"/>
      <c r="E149" s="258"/>
      <c r="F149" s="304" t="s">
        <v>891</v>
      </c>
      <c r="G149" s="258"/>
      <c r="H149" s="303" t="s">
        <v>930</v>
      </c>
      <c r="I149" s="303" t="s">
        <v>893</v>
      </c>
      <c r="J149" s="303">
        <v>120</v>
      </c>
      <c r="K149" s="299"/>
    </row>
    <row r="150" spans="2:11" ht="15" customHeight="1">
      <c r="B150" s="278"/>
      <c r="C150" s="303" t="s">
        <v>939</v>
      </c>
      <c r="D150" s="258"/>
      <c r="E150" s="258"/>
      <c r="F150" s="304" t="s">
        <v>891</v>
      </c>
      <c r="G150" s="258"/>
      <c r="H150" s="303" t="s">
        <v>950</v>
      </c>
      <c r="I150" s="303" t="s">
        <v>893</v>
      </c>
      <c r="J150" s="303" t="s">
        <v>941</v>
      </c>
      <c r="K150" s="299"/>
    </row>
    <row r="151" spans="2:11" ht="15" customHeight="1">
      <c r="B151" s="278"/>
      <c r="C151" s="303" t="s">
        <v>840</v>
      </c>
      <c r="D151" s="258"/>
      <c r="E151" s="258"/>
      <c r="F151" s="304" t="s">
        <v>891</v>
      </c>
      <c r="G151" s="258"/>
      <c r="H151" s="303" t="s">
        <v>951</v>
      </c>
      <c r="I151" s="303" t="s">
        <v>893</v>
      </c>
      <c r="J151" s="303" t="s">
        <v>941</v>
      </c>
      <c r="K151" s="299"/>
    </row>
    <row r="152" spans="2:11" ht="15" customHeight="1">
      <c r="B152" s="278"/>
      <c r="C152" s="303" t="s">
        <v>896</v>
      </c>
      <c r="D152" s="258"/>
      <c r="E152" s="258"/>
      <c r="F152" s="304" t="s">
        <v>897</v>
      </c>
      <c r="G152" s="258"/>
      <c r="H152" s="303" t="s">
        <v>930</v>
      </c>
      <c r="I152" s="303" t="s">
        <v>893</v>
      </c>
      <c r="J152" s="303">
        <v>50</v>
      </c>
      <c r="K152" s="299"/>
    </row>
    <row r="153" spans="2:11" ht="15" customHeight="1">
      <c r="B153" s="278"/>
      <c r="C153" s="303" t="s">
        <v>899</v>
      </c>
      <c r="D153" s="258"/>
      <c r="E153" s="258"/>
      <c r="F153" s="304" t="s">
        <v>891</v>
      </c>
      <c r="G153" s="258"/>
      <c r="H153" s="303" t="s">
        <v>930</v>
      </c>
      <c r="I153" s="303" t="s">
        <v>901</v>
      </c>
      <c r="J153" s="303"/>
      <c r="K153" s="299"/>
    </row>
    <row r="154" spans="2:11" ht="15" customHeight="1">
      <c r="B154" s="278"/>
      <c r="C154" s="303" t="s">
        <v>910</v>
      </c>
      <c r="D154" s="258"/>
      <c r="E154" s="258"/>
      <c r="F154" s="304" t="s">
        <v>897</v>
      </c>
      <c r="G154" s="258"/>
      <c r="H154" s="303" t="s">
        <v>930</v>
      </c>
      <c r="I154" s="303" t="s">
        <v>893</v>
      </c>
      <c r="J154" s="303">
        <v>50</v>
      </c>
      <c r="K154" s="299"/>
    </row>
    <row r="155" spans="2:11" ht="15" customHeight="1">
      <c r="B155" s="278"/>
      <c r="C155" s="303" t="s">
        <v>918</v>
      </c>
      <c r="D155" s="258"/>
      <c r="E155" s="258"/>
      <c r="F155" s="304" t="s">
        <v>897</v>
      </c>
      <c r="G155" s="258"/>
      <c r="H155" s="303" t="s">
        <v>930</v>
      </c>
      <c r="I155" s="303" t="s">
        <v>893</v>
      </c>
      <c r="J155" s="303">
        <v>50</v>
      </c>
      <c r="K155" s="299"/>
    </row>
    <row r="156" spans="2:11" ht="15" customHeight="1">
      <c r="B156" s="278"/>
      <c r="C156" s="303" t="s">
        <v>916</v>
      </c>
      <c r="D156" s="258"/>
      <c r="E156" s="258"/>
      <c r="F156" s="304" t="s">
        <v>897</v>
      </c>
      <c r="G156" s="258"/>
      <c r="H156" s="303" t="s">
        <v>930</v>
      </c>
      <c r="I156" s="303" t="s">
        <v>893</v>
      </c>
      <c r="J156" s="303">
        <v>50</v>
      </c>
      <c r="K156" s="299"/>
    </row>
    <row r="157" spans="2:11" ht="15" customHeight="1">
      <c r="B157" s="278"/>
      <c r="C157" s="303" t="s">
        <v>88</v>
      </c>
      <c r="D157" s="258"/>
      <c r="E157" s="258"/>
      <c r="F157" s="304" t="s">
        <v>891</v>
      </c>
      <c r="G157" s="258"/>
      <c r="H157" s="303" t="s">
        <v>952</v>
      </c>
      <c r="I157" s="303" t="s">
        <v>893</v>
      </c>
      <c r="J157" s="303" t="s">
        <v>953</v>
      </c>
      <c r="K157" s="299"/>
    </row>
    <row r="158" spans="2:11" ht="15" customHeight="1">
      <c r="B158" s="278"/>
      <c r="C158" s="303" t="s">
        <v>954</v>
      </c>
      <c r="D158" s="258"/>
      <c r="E158" s="258"/>
      <c r="F158" s="304" t="s">
        <v>891</v>
      </c>
      <c r="G158" s="258"/>
      <c r="H158" s="303" t="s">
        <v>955</v>
      </c>
      <c r="I158" s="303" t="s">
        <v>925</v>
      </c>
      <c r="J158" s="303"/>
      <c r="K158" s="299"/>
    </row>
    <row r="159" spans="2:11" ht="15" customHeight="1">
      <c r="B159" s="305"/>
      <c r="C159" s="287"/>
      <c r="D159" s="287"/>
      <c r="E159" s="287"/>
      <c r="F159" s="287"/>
      <c r="G159" s="287"/>
      <c r="H159" s="287"/>
      <c r="I159" s="287"/>
      <c r="J159" s="287"/>
      <c r="K159" s="306"/>
    </row>
    <row r="160" spans="2:11" ht="18.75" customHeight="1">
      <c r="B160" s="254"/>
      <c r="C160" s="258"/>
      <c r="D160" s="258"/>
      <c r="E160" s="258"/>
      <c r="F160" s="277"/>
      <c r="G160" s="258"/>
      <c r="H160" s="258"/>
      <c r="I160" s="258"/>
      <c r="J160" s="258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67" t="s">
        <v>956</v>
      </c>
      <c r="D163" s="367"/>
      <c r="E163" s="367"/>
      <c r="F163" s="367"/>
      <c r="G163" s="367"/>
      <c r="H163" s="367"/>
      <c r="I163" s="367"/>
      <c r="J163" s="367"/>
      <c r="K163" s="249"/>
    </row>
    <row r="164" spans="2:11" ht="17.25" customHeight="1">
      <c r="B164" s="248"/>
      <c r="C164" s="270" t="s">
        <v>885</v>
      </c>
      <c r="D164" s="270"/>
      <c r="E164" s="270"/>
      <c r="F164" s="270" t="s">
        <v>886</v>
      </c>
      <c r="G164" s="307"/>
      <c r="H164" s="308" t="s">
        <v>107</v>
      </c>
      <c r="I164" s="308" t="s">
        <v>61</v>
      </c>
      <c r="J164" s="270" t="s">
        <v>887</v>
      </c>
      <c r="K164" s="249"/>
    </row>
    <row r="165" spans="2:11" ht="17.25" customHeight="1">
      <c r="B165" s="251"/>
      <c r="C165" s="272" t="s">
        <v>888</v>
      </c>
      <c r="D165" s="272"/>
      <c r="E165" s="272"/>
      <c r="F165" s="273" t="s">
        <v>889</v>
      </c>
      <c r="G165" s="309"/>
      <c r="H165" s="310"/>
      <c r="I165" s="310"/>
      <c r="J165" s="272" t="s">
        <v>890</v>
      </c>
      <c r="K165" s="252"/>
    </row>
    <row r="166" spans="2:11" ht="5.25" customHeight="1">
      <c r="B166" s="278"/>
      <c r="C166" s="275"/>
      <c r="D166" s="275"/>
      <c r="E166" s="275"/>
      <c r="F166" s="275"/>
      <c r="G166" s="276"/>
      <c r="H166" s="275"/>
      <c r="I166" s="275"/>
      <c r="J166" s="275"/>
      <c r="K166" s="299"/>
    </row>
    <row r="167" spans="2:11" ht="15" customHeight="1">
      <c r="B167" s="278"/>
      <c r="C167" s="258" t="s">
        <v>894</v>
      </c>
      <c r="D167" s="258"/>
      <c r="E167" s="258"/>
      <c r="F167" s="277" t="s">
        <v>891</v>
      </c>
      <c r="G167" s="258"/>
      <c r="H167" s="258" t="s">
        <v>930</v>
      </c>
      <c r="I167" s="258" t="s">
        <v>893</v>
      </c>
      <c r="J167" s="258">
        <v>120</v>
      </c>
      <c r="K167" s="299"/>
    </row>
    <row r="168" spans="2:11" ht="15" customHeight="1">
      <c r="B168" s="278"/>
      <c r="C168" s="258" t="s">
        <v>939</v>
      </c>
      <c r="D168" s="258"/>
      <c r="E168" s="258"/>
      <c r="F168" s="277" t="s">
        <v>891</v>
      </c>
      <c r="G168" s="258"/>
      <c r="H168" s="258" t="s">
        <v>940</v>
      </c>
      <c r="I168" s="258" t="s">
        <v>893</v>
      </c>
      <c r="J168" s="258" t="s">
        <v>941</v>
      </c>
      <c r="K168" s="299"/>
    </row>
    <row r="169" spans="2:11" ht="15" customHeight="1">
      <c r="B169" s="278"/>
      <c r="C169" s="258" t="s">
        <v>840</v>
      </c>
      <c r="D169" s="258"/>
      <c r="E169" s="258"/>
      <c r="F169" s="277" t="s">
        <v>891</v>
      </c>
      <c r="G169" s="258"/>
      <c r="H169" s="258" t="s">
        <v>957</v>
      </c>
      <c r="I169" s="258" t="s">
        <v>893</v>
      </c>
      <c r="J169" s="258" t="s">
        <v>941</v>
      </c>
      <c r="K169" s="299"/>
    </row>
    <row r="170" spans="2:11" ht="15" customHeight="1">
      <c r="B170" s="278"/>
      <c r="C170" s="258" t="s">
        <v>896</v>
      </c>
      <c r="D170" s="258"/>
      <c r="E170" s="258"/>
      <c r="F170" s="277" t="s">
        <v>897</v>
      </c>
      <c r="G170" s="258"/>
      <c r="H170" s="258" t="s">
        <v>957</v>
      </c>
      <c r="I170" s="258" t="s">
        <v>893</v>
      </c>
      <c r="J170" s="258">
        <v>50</v>
      </c>
      <c r="K170" s="299"/>
    </row>
    <row r="171" spans="2:11" ht="15" customHeight="1">
      <c r="B171" s="278"/>
      <c r="C171" s="258" t="s">
        <v>899</v>
      </c>
      <c r="D171" s="258"/>
      <c r="E171" s="258"/>
      <c r="F171" s="277" t="s">
        <v>891</v>
      </c>
      <c r="G171" s="258"/>
      <c r="H171" s="258" t="s">
        <v>957</v>
      </c>
      <c r="I171" s="258" t="s">
        <v>901</v>
      </c>
      <c r="J171" s="258"/>
      <c r="K171" s="299"/>
    </row>
    <row r="172" spans="2:11" ht="15" customHeight="1">
      <c r="B172" s="278"/>
      <c r="C172" s="258" t="s">
        <v>910</v>
      </c>
      <c r="D172" s="258"/>
      <c r="E172" s="258"/>
      <c r="F172" s="277" t="s">
        <v>897</v>
      </c>
      <c r="G172" s="258"/>
      <c r="H172" s="258" t="s">
        <v>957</v>
      </c>
      <c r="I172" s="258" t="s">
        <v>893</v>
      </c>
      <c r="J172" s="258">
        <v>50</v>
      </c>
      <c r="K172" s="299"/>
    </row>
    <row r="173" spans="2:11" ht="15" customHeight="1">
      <c r="B173" s="278"/>
      <c r="C173" s="258" t="s">
        <v>918</v>
      </c>
      <c r="D173" s="258"/>
      <c r="E173" s="258"/>
      <c r="F173" s="277" t="s">
        <v>897</v>
      </c>
      <c r="G173" s="258"/>
      <c r="H173" s="258" t="s">
        <v>957</v>
      </c>
      <c r="I173" s="258" t="s">
        <v>893</v>
      </c>
      <c r="J173" s="258">
        <v>50</v>
      </c>
      <c r="K173" s="299"/>
    </row>
    <row r="174" spans="2:11" ht="15" customHeight="1">
      <c r="B174" s="278"/>
      <c r="C174" s="258" t="s">
        <v>916</v>
      </c>
      <c r="D174" s="258"/>
      <c r="E174" s="258"/>
      <c r="F174" s="277" t="s">
        <v>897</v>
      </c>
      <c r="G174" s="258"/>
      <c r="H174" s="258" t="s">
        <v>957</v>
      </c>
      <c r="I174" s="258" t="s">
        <v>893</v>
      </c>
      <c r="J174" s="258">
        <v>50</v>
      </c>
      <c r="K174" s="299"/>
    </row>
    <row r="175" spans="2:11" ht="15" customHeight="1">
      <c r="B175" s="278"/>
      <c r="C175" s="258" t="s">
        <v>106</v>
      </c>
      <c r="D175" s="258"/>
      <c r="E175" s="258"/>
      <c r="F175" s="277" t="s">
        <v>891</v>
      </c>
      <c r="G175" s="258"/>
      <c r="H175" s="258" t="s">
        <v>958</v>
      </c>
      <c r="I175" s="258" t="s">
        <v>959</v>
      </c>
      <c r="J175" s="258"/>
      <c r="K175" s="299"/>
    </row>
    <row r="176" spans="2:11" ht="15" customHeight="1">
      <c r="B176" s="278"/>
      <c r="C176" s="258" t="s">
        <v>61</v>
      </c>
      <c r="D176" s="258"/>
      <c r="E176" s="258"/>
      <c r="F176" s="277" t="s">
        <v>891</v>
      </c>
      <c r="G176" s="258"/>
      <c r="H176" s="258" t="s">
        <v>960</v>
      </c>
      <c r="I176" s="258" t="s">
        <v>961</v>
      </c>
      <c r="J176" s="258">
        <v>1</v>
      </c>
      <c r="K176" s="299"/>
    </row>
    <row r="177" spans="2:11" ht="15" customHeight="1">
      <c r="B177" s="278"/>
      <c r="C177" s="258" t="s">
        <v>57</v>
      </c>
      <c r="D177" s="258"/>
      <c r="E177" s="258"/>
      <c r="F177" s="277" t="s">
        <v>891</v>
      </c>
      <c r="G177" s="258"/>
      <c r="H177" s="258" t="s">
        <v>962</v>
      </c>
      <c r="I177" s="258" t="s">
        <v>893</v>
      </c>
      <c r="J177" s="258">
        <v>20</v>
      </c>
      <c r="K177" s="299"/>
    </row>
    <row r="178" spans="2:11" ht="15" customHeight="1">
      <c r="B178" s="278"/>
      <c r="C178" s="258" t="s">
        <v>107</v>
      </c>
      <c r="D178" s="258"/>
      <c r="E178" s="258"/>
      <c r="F178" s="277" t="s">
        <v>891</v>
      </c>
      <c r="G178" s="258"/>
      <c r="H178" s="258" t="s">
        <v>963</v>
      </c>
      <c r="I178" s="258" t="s">
        <v>893</v>
      </c>
      <c r="J178" s="258">
        <v>255</v>
      </c>
      <c r="K178" s="299"/>
    </row>
    <row r="179" spans="2:11" ht="15" customHeight="1">
      <c r="B179" s="278"/>
      <c r="C179" s="258" t="s">
        <v>108</v>
      </c>
      <c r="D179" s="258"/>
      <c r="E179" s="258"/>
      <c r="F179" s="277" t="s">
        <v>891</v>
      </c>
      <c r="G179" s="258"/>
      <c r="H179" s="258" t="s">
        <v>856</v>
      </c>
      <c r="I179" s="258" t="s">
        <v>893</v>
      </c>
      <c r="J179" s="258">
        <v>10</v>
      </c>
      <c r="K179" s="299"/>
    </row>
    <row r="180" spans="2:11" ht="15" customHeight="1">
      <c r="B180" s="278"/>
      <c r="C180" s="258" t="s">
        <v>109</v>
      </c>
      <c r="D180" s="258"/>
      <c r="E180" s="258"/>
      <c r="F180" s="277" t="s">
        <v>891</v>
      </c>
      <c r="G180" s="258"/>
      <c r="H180" s="258" t="s">
        <v>964</v>
      </c>
      <c r="I180" s="258" t="s">
        <v>925</v>
      </c>
      <c r="J180" s="258"/>
      <c r="K180" s="299"/>
    </row>
    <row r="181" spans="2:11" ht="15" customHeight="1">
      <c r="B181" s="278"/>
      <c r="C181" s="258" t="s">
        <v>965</v>
      </c>
      <c r="D181" s="258"/>
      <c r="E181" s="258"/>
      <c r="F181" s="277" t="s">
        <v>891</v>
      </c>
      <c r="G181" s="258"/>
      <c r="H181" s="258" t="s">
        <v>966</v>
      </c>
      <c r="I181" s="258" t="s">
        <v>925</v>
      </c>
      <c r="J181" s="258"/>
      <c r="K181" s="299"/>
    </row>
    <row r="182" spans="2:11" ht="15" customHeight="1">
      <c r="B182" s="278"/>
      <c r="C182" s="258" t="s">
        <v>954</v>
      </c>
      <c r="D182" s="258"/>
      <c r="E182" s="258"/>
      <c r="F182" s="277" t="s">
        <v>891</v>
      </c>
      <c r="G182" s="258"/>
      <c r="H182" s="258" t="s">
        <v>967</v>
      </c>
      <c r="I182" s="258" t="s">
        <v>925</v>
      </c>
      <c r="J182" s="258"/>
      <c r="K182" s="299"/>
    </row>
    <row r="183" spans="2:11" ht="15" customHeight="1">
      <c r="B183" s="278"/>
      <c r="C183" s="258" t="s">
        <v>111</v>
      </c>
      <c r="D183" s="258"/>
      <c r="E183" s="258"/>
      <c r="F183" s="277" t="s">
        <v>897</v>
      </c>
      <c r="G183" s="258"/>
      <c r="H183" s="258" t="s">
        <v>968</v>
      </c>
      <c r="I183" s="258" t="s">
        <v>893</v>
      </c>
      <c r="J183" s="258">
        <v>50</v>
      </c>
      <c r="K183" s="299"/>
    </row>
    <row r="184" spans="2:11" ht="15" customHeight="1">
      <c r="B184" s="278"/>
      <c r="C184" s="258" t="s">
        <v>969</v>
      </c>
      <c r="D184" s="258"/>
      <c r="E184" s="258"/>
      <c r="F184" s="277" t="s">
        <v>897</v>
      </c>
      <c r="G184" s="258"/>
      <c r="H184" s="258" t="s">
        <v>970</v>
      </c>
      <c r="I184" s="258" t="s">
        <v>971</v>
      </c>
      <c r="J184" s="258"/>
      <c r="K184" s="299"/>
    </row>
    <row r="185" spans="2:11" ht="15" customHeight="1">
      <c r="B185" s="278"/>
      <c r="C185" s="258" t="s">
        <v>972</v>
      </c>
      <c r="D185" s="258"/>
      <c r="E185" s="258"/>
      <c r="F185" s="277" t="s">
        <v>897</v>
      </c>
      <c r="G185" s="258"/>
      <c r="H185" s="258" t="s">
        <v>973</v>
      </c>
      <c r="I185" s="258" t="s">
        <v>971</v>
      </c>
      <c r="J185" s="258"/>
      <c r="K185" s="299"/>
    </row>
    <row r="186" spans="2:11" ht="15" customHeight="1">
      <c r="B186" s="278"/>
      <c r="C186" s="258" t="s">
        <v>974</v>
      </c>
      <c r="D186" s="258"/>
      <c r="E186" s="258"/>
      <c r="F186" s="277" t="s">
        <v>897</v>
      </c>
      <c r="G186" s="258"/>
      <c r="H186" s="258" t="s">
        <v>975</v>
      </c>
      <c r="I186" s="258" t="s">
        <v>971</v>
      </c>
      <c r="J186" s="258"/>
      <c r="K186" s="299"/>
    </row>
    <row r="187" spans="2:11" ht="15" customHeight="1">
      <c r="B187" s="278"/>
      <c r="C187" s="311" t="s">
        <v>976</v>
      </c>
      <c r="D187" s="258"/>
      <c r="E187" s="258"/>
      <c r="F187" s="277" t="s">
        <v>897</v>
      </c>
      <c r="G187" s="258"/>
      <c r="H187" s="258" t="s">
        <v>977</v>
      </c>
      <c r="I187" s="258" t="s">
        <v>978</v>
      </c>
      <c r="J187" s="312" t="s">
        <v>979</v>
      </c>
      <c r="K187" s="299"/>
    </row>
    <row r="188" spans="2:11" ht="15" customHeight="1">
      <c r="B188" s="305"/>
      <c r="C188" s="313"/>
      <c r="D188" s="287"/>
      <c r="E188" s="287"/>
      <c r="F188" s="287"/>
      <c r="G188" s="287"/>
      <c r="H188" s="287"/>
      <c r="I188" s="287"/>
      <c r="J188" s="287"/>
      <c r="K188" s="306"/>
    </row>
    <row r="189" spans="2:11" ht="18.75" customHeight="1">
      <c r="B189" s="314"/>
      <c r="C189" s="315"/>
      <c r="D189" s="315"/>
      <c r="E189" s="315"/>
      <c r="F189" s="316"/>
      <c r="G189" s="258"/>
      <c r="H189" s="258"/>
      <c r="I189" s="258"/>
      <c r="J189" s="258"/>
      <c r="K189" s="254"/>
    </row>
    <row r="190" spans="2:11" ht="18.75" customHeight="1">
      <c r="B190" s="254"/>
      <c r="C190" s="258"/>
      <c r="D190" s="258"/>
      <c r="E190" s="258"/>
      <c r="F190" s="277"/>
      <c r="G190" s="258"/>
      <c r="H190" s="258"/>
      <c r="I190" s="258"/>
      <c r="J190" s="258"/>
      <c r="K190" s="254"/>
    </row>
    <row r="191" spans="2:11" ht="18.75" customHeight="1"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</row>
    <row r="192" spans="2:11" ht="13.5">
      <c r="B192" s="245"/>
      <c r="C192" s="246"/>
      <c r="D192" s="246"/>
      <c r="E192" s="246"/>
      <c r="F192" s="246"/>
      <c r="G192" s="246"/>
      <c r="H192" s="246"/>
      <c r="I192" s="246"/>
      <c r="J192" s="246"/>
      <c r="K192" s="247"/>
    </row>
    <row r="193" spans="2:11" ht="21">
      <c r="B193" s="248"/>
      <c r="C193" s="367" t="s">
        <v>980</v>
      </c>
      <c r="D193" s="367"/>
      <c r="E193" s="367"/>
      <c r="F193" s="367"/>
      <c r="G193" s="367"/>
      <c r="H193" s="367"/>
      <c r="I193" s="367"/>
      <c r="J193" s="367"/>
      <c r="K193" s="249"/>
    </row>
    <row r="194" spans="2:11" ht="25.5" customHeight="1">
      <c r="B194" s="248"/>
      <c r="C194" s="317" t="s">
        <v>981</v>
      </c>
      <c r="D194" s="317"/>
      <c r="E194" s="317"/>
      <c r="F194" s="317" t="s">
        <v>982</v>
      </c>
      <c r="G194" s="318"/>
      <c r="H194" s="373" t="s">
        <v>983</v>
      </c>
      <c r="I194" s="373"/>
      <c r="J194" s="373"/>
      <c r="K194" s="249"/>
    </row>
    <row r="195" spans="2:11" ht="5.25" customHeight="1">
      <c r="B195" s="278"/>
      <c r="C195" s="275"/>
      <c r="D195" s="275"/>
      <c r="E195" s="275"/>
      <c r="F195" s="275"/>
      <c r="G195" s="258"/>
      <c r="H195" s="275"/>
      <c r="I195" s="275"/>
      <c r="J195" s="275"/>
      <c r="K195" s="299"/>
    </row>
    <row r="196" spans="2:11" ht="15" customHeight="1">
      <c r="B196" s="278"/>
      <c r="C196" s="258" t="s">
        <v>984</v>
      </c>
      <c r="D196" s="258"/>
      <c r="E196" s="258"/>
      <c r="F196" s="277" t="s">
        <v>47</v>
      </c>
      <c r="G196" s="258"/>
      <c r="H196" s="374" t="s">
        <v>985</v>
      </c>
      <c r="I196" s="374"/>
      <c r="J196" s="374"/>
      <c r="K196" s="299"/>
    </row>
    <row r="197" spans="2:11" ht="15" customHeight="1">
      <c r="B197" s="278"/>
      <c r="C197" s="284"/>
      <c r="D197" s="258"/>
      <c r="E197" s="258"/>
      <c r="F197" s="277" t="s">
        <v>48</v>
      </c>
      <c r="G197" s="258"/>
      <c r="H197" s="374" t="s">
        <v>986</v>
      </c>
      <c r="I197" s="374"/>
      <c r="J197" s="374"/>
      <c r="K197" s="299"/>
    </row>
    <row r="198" spans="2:11" ht="15" customHeight="1">
      <c r="B198" s="278"/>
      <c r="C198" s="284"/>
      <c r="D198" s="258"/>
      <c r="E198" s="258"/>
      <c r="F198" s="277" t="s">
        <v>51</v>
      </c>
      <c r="G198" s="258"/>
      <c r="H198" s="374" t="s">
        <v>987</v>
      </c>
      <c r="I198" s="374"/>
      <c r="J198" s="374"/>
      <c r="K198" s="299"/>
    </row>
    <row r="199" spans="2:11" ht="15" customHeight="1">
      <c r="B199" s="278"/>
      <c r="C199" s="258"/>
      <c r="D199" s="258"/>
      <c r="E199" s="258"/>
      <c r="F199" s="277" t="s">
        <v>49</v>
      </c>
      <c r="G199" s="258"/>
      <c r="H199" s="374" t="s">
        <v>988</v>
      </c>
      <c r="I199" s="374"/>
      <c r="J199" s="374"/>
      <c r="K199" s="299"/>
    </row>
    <row r="200" spans="2:11" ht="15" customHeight="1">
      <c r="B200" s="278"/>
      <c r="C200" s="258"/>
      <c r="D200" s="258"/>
      <c r="E200" s="258"/>
      <c r="F200" s="277" t="s">
        <v>50</v>
      </c>
      <c r="G200" s="258"/>
      <c r="H200" s="374" t="s">
        <v>989</v>
      </c>
      <c r="I200" s="374"/>
      <c r="J200" s="374"/>
      <c r="K200" s="299"/>
    </row>
    <row r="201" spans="2:11" ht="15" customHeight="1">
      <c r="B201" s="278"/>
      <c r="C201" s="258"/>
      <c r="D201" s="258"/>
      <c r="E201" s="258"/>
      <c r="F201" s="277"/>
      <c r="G201" s="258"/>
      <c r="H201" s="258"/>
      <c r="I201" s="258"/>
      <c r="J201" s="258"/>
      <c r="K201" s="299"/>
    </row>
    <row r="202" spans="2:11" ht="15" customHeight="1">
      <c r="B202" s="278"/>
      <c r="C202" s="258" t="s">
        <v>937</v>
      </c>
      <c r="D202" s="258"/>
      <c r="E202" s="258"/>
      <c r="F202" s="277" t="s">
        <v>79</v>
      </c>
      <c r="G202" s="258"/>
      <c r="H202" s="374" t="s">
        <v>990</v>
      </c>
      <c r="I202" s="374"/>
      <c r="J202" s="374"/>
      <c r="K202" s="299"/>
    </row>
    <row r="203" spans="2:11" ht="15" customHeight="1">
      <c r="B203" s="278"/>
      <c r="C203" s="284"/>
      <c r="D203" s="258"/>
      <c r="E203" s="258"/>
      <c r="F203" s="277" t="s">
        <v>834</v>
      </c>
      <c r="G203" s="258"/>
      <c r="H203" s="374" t="s">
        <v>835</v>
      </c>
      <c r="I203" s="374"/>
      <c r="J203" s="374"/>
      <c r="K203" s="299"/>
    </row>
    <row r="204" spans="2:11" ht="15" customHeight="1">
      <c r="B204" s="278"/>
      <c r="C204" s="258"/>
      <c r="D204" s="258"/>
      <c r="E204" s="258"/>
      <c r="F204" s="277" t="s">
        <v>832</v>
      </c>
      <c r="G204" s="258"/>
      <c r="H204" s="374" t="s">
        <v>991</v>
      </c>
      <c r="I204" s="374"/>
      <c r="J204" s="374"/>
      <c r="K204" s="299"/>
    </row>
    <row r="205" spans="2:11" ht="15" customHeight="1">
      <c r="B205" s="319"/>
      <c r="C205" s="284"/>
      <c r="D205" s="284"/>
      <c r="E205" s="284"/>
      <c r="F205" s="277" t="s">
        <v>836</v>
      </c>
      <c r="G205" s="263"/>
      <c r="H205" s="372" t="s">
        <v>837</v>
      </c>
      <c r="I205" s="372"/>
      <c r="J205" s="372"/>
      <c r="K205" s="320"/>
    </row>
    <row r="206" spans="2:11" ht="15" customHeight="1">
      <c r="B206" s="319"/>
      <c r="C206" s="284"/>
      <c r="D206" s="284"/>
      <c r="E206" s="284"/>
      <c r="F206" s="277" t="s">
        <v>838</v>
      </c>
      <c r="G206" s="263"/>
      <c r="H206" s="372" t="s">
        <v>810</v>
      </c>
      <c r="I206" s="372"/>
      <c r="J206" s="372"/>
      <c r="K206" s="320"/>
    </row>
    <row r="207" spans="2:11" ht="15" customHeight="1">
      <c r="B207" s="319"/>
      <c r="C207" s="284"/>
      <c r="D207" s="284"/>
      <c r="E207" s="284"/>
      <c r="F207" s="321"/>
      <c r="G207" s="263"/>
      <c r="H207" s="322"/>
      <c r="I207" s="322"/>
      <c r="J207" s="322"/>
      <c r="K207" s="320"/>
    </row>
    <row r="208" spans="2:11" ht="15" customHeight="1">
      <c r="B208" s="319"/>
      <c r="C208" s="258" t="s">
        <v>961</v>
      </c>
      <c r="D208" s="284"/>
      <c r="E208" s="284"/>
      <c r="F208" s="277">
        <v>1</v>
      </c>
      <c r="G208" s="263"/>
      <c r="H208" s="372" t="s">
        <v>992</v>
      </c>
      <c r="I208" s="372"/>
      <c r="J208" s="372"/>
      <c r="K208" s="320"/>
    </row>
    <row r="209" spans="2:11" ht="15" customHeight="1">
      <c r="B209" s="319"/>
      <c r="C209" s="284"/>
      <c r="D209" s="284"/>
      <c r="E209" s="284"/>
      <c r="F209" s="277">
        <v>2</v>
      </c>
      <c r="G209" s="263"/>
      <c r="H209" s="372" t="s">
        <v>993</v>
      </c>
      <c r="I209" s="372"/>
      <c r="J209" s="372"/>
      <c r="K209" s="320"/>
    </row>
    <row r="210" spans="2:11" ht="15" customHeight="1">
      <c r="B210" s="319"/>
      <c r="C210" s="284"/>
      <c r="D210" s="284"/>
      <c r="E210" s="284"/>
      <c r="F210" s="277">
        <v>3</v>
      </c>
      <c r="G210" s="263"/>
      <c r="H210" s="372" t="s">
        <v>994</v>
      </c>
      <c r="I210" s="372"/>
      <c r="J210" s="372"/>
      <c r="K210" s="320"/>
    </row>
    <row r="211" spans="2:11" ht="15" customHeight="1">
      <c r="B211" s="319"/>
      <c r="C211" s="284"/>
      <c r="D211" s="284"/>
      <c r="E211" s="284"/>
      <c r="F211" s="277">
        <v>4</v>
      </c>
      <c r="G211" s="263"/>
      <c r="H211" s="372" t="s">
        <v>995</v>
      </c>
      <c r="I211" s="372"/>
      <c r="J211" s="372"/>
      <c r="K211" s="320"/>
    </row>
    <row r="212" spans="2:11" ht="12.75" customHeight="1">
      <c r="B212" s="323"/>
      <c r="C212" s="324"/>
      <c r="D212" s="324"/>
      <c r="E212" s="324"/>
      <c r="F212" s="324"/>
      <c r="G212" s="324"/>
      <c r="H212" s="324"/>
      <c r="I212" s="324"/>
      <c r="J212" s="324"/>
      <c r="K212" s="32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Kratochvílová</dc:creator>
  <cp:keywords/>
  <dc:description/>
  <cp:lastModifiedBy>Evžen</cp:lastModifiedBy>
  <cp:lastPrinted>2016-07-20T08:32:16Z</cp:lastPrinted>
  <dcterms:created xsi:type="dcterms:W3CDTF">2016-07-18T10:37:24Z</dcterms:created>
  <dcterms:modified xsi:type="dcterms:W3CDTF">2016-07-20T08:36:22Z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